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carstenjuliansavage/Documents/"/>
    </mc:Choice>
  </mc:AlternateContent>
  <xr:revisionPtr revIDLastSave="0" documentId="13_ncr:1_{DB321FC3-F6B5-ED4A-8064-2D7E4EC5305D}" xr6:coauthVersionLast="47" xr6:coauthVersionMax="47" xr10:uidLastSave="{00000000-0000-0000-0000-000000000000}"/>
  <bookViews>
    <workbookView xWindow="20" yWindow="500" windowWidth="33600" windowHeight="18820" xr2:uid="{1DAA4710-BC97-0E4E-ACD8-C22E0428A4E8}"/>
  </bookViews>
  <sheets>
    <sheet name="Calculator" sheetId="1" r:id="rId1"/>
    <sheet name="Tables -&gt;" sheetId="5" r:id="rId2"/>
    <sheet name="HPI_SA By Year" sheetId="4" r:id="rId3"/>
    <sheet name="Check" sheetId="19" state="hidden" r:id="rId4"/>
    <sheet name="HPI_SA Growth By Year" sheetId="10" r:id="rId5"/>
    <sheet name="Top 10 States - HPI Growth" sheetId="14" r:id="rId6"/>
    <sheet name="Charts -&gt;" sheetId="15" r:id="rId7"/>
    <sheet name="Top 10 States - HPI" sheetId="16" r:id="rId8"/>
    <sheet name="Quarters Analysis" sheetId="17" r:id="rId9"/>
    <sheet name="AZ - Quarters Analysis" sheetId="18" r:id="rId10"/>
    <sheet name="Modified Source Data -&gt;" sheetId="9" r:id="rId11"/>
    <sheet name="Modified HPI_EXP_metro" sheetId="8" r:id="rId12"/>
    <sheet name="Source Data -&gt;" sheetId="3" r:id="rId13"/>
    <sheet name="HPI_EXP_metro" sheetId="2" r:id="rId14"/>
    <sheet name="Specifications -&gt;" sheetId="7" r:id="rId15"/>
    <sheet name="HPI_specifications" sheetId="6" r:id="rId16"/>
    <sheet name="HPI_SA State Check" sheetId="11" state="hidden" r:id="rId17"/>
    <sheet name="HPI_SA By Year (2)" sheetId="12" state="hidden" r:id="rId18"/>
    <sheet name="HPI_SA Growth By Year (2)" sheetId="13" state="hidden" r:id="rId19"/>
  </sheets>
  <definedNames>
    <definedName name="_xlnm._FilterDatabase" localSheetId="11" hidden="1">'Modified HPI_EXP_metro'!$A$1:$H$6201</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15">HPI_specifications!$1:$6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0" i="1" l="1"/>
  <c r="C24" i="1" s="1"/>
  <c r="C22" i="1" s="1"/>
  <c r="T5" i="14"/>
  <c r="E33" i="19"/>
  <c r="F33" i="19"/>
  <c r="G33" i="19"/>
  <c r="H33" i="19"/>
  <c r="I33" i="19"/>
  <c r="J33" i="19"/>
  <c r="K33" i="19"/>
  <c r="L33" i="19"/>
  <c r="M33" i="19"/>
  <c r="N33" i="19"/>
  <c r="O33" i="19"/>
  <c r="P33" i="19"/>
  <c r="Q33" i="19"/>
  <c r="R33" i="19"/>
  <c r="S33" i="19"/>
  <c r="T33" i="19"/>
  <c r="U33" i="19"/>
  <c r="V33" i="19"/>
  <c r="W33" i="19"/>
  <c r="X33" i="19"/>
  <c r="Y33" i="19"/>
  <c r="Z33" i="19"/>
  <c r="AA33" i="19"/>
  <c r="AB33" i="19"/>
  <c r="AC33" i="19"/>
  <c r="AD33" i="19"/>
  <c r="AE33" i="19"/>
  <c r="AF33" i="19"/>
  <c r="AG33" i="19"/>
  <c r="E34" i="19"/>
  <c r="F34" i="19"/>
  <c r="G34" i="19"/>
  <c r="H34" i="19"/>
  <c r="I34" i="19"/>
  <c r="J34" i="19"/>
  <c r="K34" i="19"/>
  <c r="L34" i="19"/>
  <c r="M34" i="19"/>
  <c r="N34" i="19"/>
  <c r="O34" i="19"/>
  <c r="P34" i="19"/>
  <c r="Q34" i="19"/>
  <c r="R34" i="19"/>
  <c r="S34" i="19"/>
  <c r="T34" i="19"/>
  <c r="U34" i="19"/>
  <c r="V34" i="19"/>
  <c r="W34" i="19"/>
  <c r="X34" i="19"/>
  <c r="Y34" i="19"/>
  <c r="Z34" i="19"/>
  <c r="AA34" i="19"/>
  <c r="AB34" i="19"/>
  <c r="AC34" i="19"/>
  <c r="AD34" i="19"/>
  <c r="AE34" i="19"/>
  <c r="AF34" i="19"/>
  <c r="AG34" i="19"/>
  <c r="E35" i="19"/>
  <c r="F35" i="19"/>
  <c r="G35" i="19"/>
  <c r="H35" i="19"/>
  <c r="I35" i="19"/>
  <c r="J35" i="19"/>
  <c r="K35" i="19"/>
  <c r="L35" i="19"/>
  <c r="M35" i="19"/>
  <c r="N35" i="19"/>
  <c r="O35" i="19"/>
  <c r="P35" i="19"/>
  <c r="Q35" i="19"/>
  <c r="R35" i="19"/>
  <c r="S35" i="19"/>
  <c r="T35" i="19"/>
  <c r="U35" i="19"/>
  <c r="V35" i="19"/>
  <c r="W35" i="19"/>
  <c r="X35" i="19"/>
  <c r="Y35" i="19"/>
  <c r="Z35" i="19"/>
  <c r="AA35" i="19"/>
  <c r="AB35" i="19"/>
  <c r="AC35" i="19"/>
  <c r="AD35" i="19"/>
  <c r="AE35" i="19"/>
  <c r="AF35" i="19"/>
  <c r="AG35" i="19"/>
  <c r="E36" i="19"/>
  <c r="F36" i="19"/>
  <c r="G36" i="19"/>
  <c r="H36" i="19"/>
  <c r="I36" i="19"/>
  <c r="J36" i="19"/>
  <c r="K36" i="19"/>
  <c r="L36" i="19"/>
  <c r="M36" i="19"/>
  <c r="N36" i="19"/>
  <c r="O36" i="19"/>
  <c r="P36" i="19"/>
  <c r="Q36" i="19"/>
  <c r="R36" i="19"/>
  <c r="S36" i="19"/>
  <c r="T36" i="19"/>
  <c r="U36" i="19"/>
  <c r="V36" i="19"/>
  <c r="W36" i="19"/>
  <c r="X36" i="19"/>
  <c r="Y36" i="19"/>
  <c r="Z36" i="19"/>
  <c r="AA36" i="19"/>
  <c r="AB36" i="19"/>
  <c r="AC36" i="19"/>
  <c r="AD36" i="19"/>
  <c r="AE36" i="19"/>
  <c r="AF36" i="19"/>
  <c r="AG36" i="19"/>
  <c r="E37" i="19"/>
  <c r="F37" i="19"/>
  <c r="G37" i="19"/>
  <c r="H37" i="19"/>
  <c r="I37" i="19"/>
  <c r="J37" i="19"/>
  <c r="K37" i="19"/>
  <c r="L37" i="19"/>
  <c r="M37" i="19"/>
  <c r="N37" i="19"/>
  <c r="O37" i="19"/>
  <c r="P37" i="19"/>
  <c r="Q37" i="19"/>
  <c r="R37" i="19"/>
  <c r="S37" i="19"/>
  <c r="T37" i="19"/>
  <c r="U37" i="19"/>
  <c r="V37" i="19"/>
  <c r="W37" i="19"/>
  <c r="X37" i="19"/>
  <c r="Y37" i="19"/>
  <c r="Z37" i="19"/>
  <c r="AA37" i="19"/>
  <c r="AB37" i="19"/>
  <c r="AC37" i="19"/>
  <c r="AD37" i="19"/>
  <c r="AE37" i="19"/>
  <c r="AF37" i="19"/>
  <c r="AG37" i="19"/>
  <c r="E38" i="19"/>
  <c r="F38" i="19"/>
  <c r="G38" i="19"/>
  <c r="H38" i="19"/>
  <c r="I38" i="19"/>
  <c r="J38" i="19"/>
  <c r="K38" i="19"/>
  <c r="L38" i="19"/>
  <c r="M38" i="19"/>
  <c r="N38" i="19"/>
  <c r="O38" i="19"/>
  <c r="P38" i="19"/>
  <c r="Q38" i="19"/>
  <c r="R38" i="19"/>
  <c r="S38" i="19"/>
  <c r="T38" i="19"/>
  <c r="U38" i="19"/>
  <c r="V38" i="19"/>
  <c r="W38" i="19"/>
  <c r="X38" i="19"/>
  <c r="Y38" i="19"/>
  <c r="Z38" i="19"/>
  <c r="AA38" i="19"/>
  <c r="AB38" i="19"/>
  <c r="AC38" i="19"/>
  <c r="AD38" i="19"/>
  <c r="AE38" i="19"/>
  <c r="AF38" i="19"/>
  <c r="AG38" i="19"/>
  <c r="E39" i="19"/>
  <c r="F39" i="19"/>
  <c r="G39" i="19"/>
  <c r="H39" i="19"/>
  <c r="I39" i="19"/>
  <c r="J39" i="19"/>
  <c r="K39" i="19"/>
  <c r="L39" i="19"/>
  <c r="M39" i="19"/>
  <c r="N39" i="19"/>
  <c r="O39" i="19"/>
  <c r="P39" i="19"/>
  <c r="Q39" i="19"/>
  <c r="R39" i="19"/>
  <c r="S39" i="19"/>
  <c r="T39" i="19"/>
  <c r="U39" i="19"/>
  <c r="V39" i="19"/>
  <c r="W39" i="19"/>
  <c r="X39" i="19"/>
  <c r="Y39" i="19"/>
  <c r="Z39" i="19"/>
  <c r="AA39" i="19"/>
  <c r="AB39" i="19"/>
  <c r="AC39" i="19"/>
  <c r="AD39" i="19"/>
  <c r="AE39" i="19"/>
  <c r="AF39" i="19"/>
  <c r="AG39" i="19"/>
  <c r="E40" i="19"/>
  <c r="F40" i="19"/>
  <c r="G40" i="19"/>
  <c r="H40" i="19"/>
  <c r="I40" i="19"/>
  <c r="J40" i="19"/>
  <c r="K40" i="19"/>
  <c r="L40" i="19"/>
  <c r="M40" i="19"/>
  <c r="N40" i="19"/>
  <c r="O40" i="19"/>
  <c r="P40" i="19"/>
  <c r="Q40" i="19"/>
  <c r="R40" i="19"/>
  <c r="S40" i="19"/>
  <c r="T40" i="19"/>
  <c r="U40" i="19"/>
  <c r="V40" i="19"/>
  <c r="W40" i="19"/>
  <c r="X40" i="19"/>
  <c r="Y40" i="19"/>
  <c r="Z40" i="19"/>
  <c r="AA40" i="19"/>
  <c r="AB40" i="19"/>
  <c r="AC40" i="19"/>
  <c r="AD40" i="19"/>
  <c r="AE40" i="19"/>
  <c r="AF40" i="19"/>
  <c r="AG40" i="19"/>
  <c r="E41" i="19"/>
  <c r="F41" i="19"/>
  <c r="G41" i="19"/>
  <c r="H41" i="19"/>
  <c r="I41" i="19"/>
  <c r="J41" i="19"/>
  <c r="K41" i="19"/>
  <c r="L41" i="19"/>
  <c r="M41" i="19"/>
  <c r="N41" i="19"/>
  <c r="O41" i="19"/>
  <c r="P41" i="19"/>
  <c r="Q41" i="19"/>
  <c r="R41" i="19"/>
  <c r="S41" i="19"/>
  <c r="T41" i="19"/>
  <c r="U41" i="19"/>
  <c r="V41" i="19"/>
  <c r="W41" i="19"/>
  <c r="X41" i="19"/>
  <c r="Y41" i="19"/>
  <c r="Z41" i="19"/>
  <c r="AA41" i="19"/>
  <c r="AB41" i="19"/>
  <c r="AC41" i="19"/>
  <c r="AD41" i="19"/>
  <c r="AE41" i="19"/>
  <c r="AF41" i="19"/>
  <c r="AG41" i="19"/>
  <c r="E42" i="19"/>
  <c r="F42" i="19"/>
  <c r="G42" i="19"/>
  <c r="H42" i="19"/>
  <c r="I42" i="19"/>
  <c r="J42" i="19"/>
  <c r="K42" i="19"/>
  <c r="L42" i="19"/>
  <c r="M42" i="19"/>
  <c r="N42" i="19"/>
  <c r="O42" i="19"/>
  <c r="P42" i="19"/>
  <c r="Q42" i="19"/>
  <c r="R42" i="19"/>
  <c r="S42" i="19"/>
  <c r="T42" i="19"/>
  <c r="U42" i="19"/>
  <c r="V42" i="19"/>
  <c r="W42" i="19"/>
  <c r="X42" i="19"/>
  <c r="Y42" i="19"/>
  <c r="Z42" i="19"/>
  <c r="AA42" i="19"/>
  <c r="AB42" i="19"/>
  <c r="AC42" i="19"/>
  <c r="AD42" i="19"/>
  <c r="AE42" i="19"/>
  <c r="AF42" i="19"/>
  <c r="AG42" i="19"/>
  <c r="E43" i="19"/>
  <c r="F43" i="19"/>
  <c r="G43" i="19"/>
  <c r="H43" i="19"/>
  <c r="I43" i="19"/>
  <c r="J43" i="19"/>
  <c r="K43" i="19"/>
  <c r="L43" i="19"/>
  <c r="M43" i="19"/>
  <c r="N43" i="19"/>
  <c r="O43" i="19"/>
  <c r="P43" i="19"/>
  <c r="Q43" i="19"/>
  <c r="R43" i="19"/>
  <c r="S43" i="19"/>
  <c r="T43" i="19"/>
  <c r="U43" i="19"/>
  <c r="V43" i="19"/>
  <c r="W43" i="19"/>
  <c r="X43" i="19"/>
  <c r="Y43" i="19"/>
  <c r="Z43" i="19"/>
  <c r="AA43" i="19"/>
  <c r="AB43" i="19"/>
  <c r="AC43" i="19"/>
  <c r="AD43" i="19"/>
  <c r="AE43" i="19"/>
  <c r="AF43" i="19"/>
  <c r="AG43" i="19"/>
  <c r="E44" i="19"/>
  <c r="F44" i="19"/>
  <c r="G44" i="19"/>
  <c r="H44" i="19"/>
  <c r="I44" i="19"/>
  <c r="J44" i="19"/>
  <c r="K44" i="19"/>
  <c r="L44" i="19"/>
  <c r="M44" i="19"/>
  <c r="N44" i="19"/>
  <c r="O44" i="19"/>
  <c r="P44" i="19"/>
  <c r="Q44" i="19"/>
  <c r="R44" i="19"/>
  <c r="S44" i="19"/>
  <c r="T44" i="19"/>
  <c r="U44" i="19"/>
  <c r="V44" i="19"/>
  <c r="W44" i="19"/>
  <c r="X44" i="19"/>
  <c r="Y44" i="19"/>
  <c r="Z44" i="19"/>
  <c r="AA44" i="19"/>
  <c r="AB44" i="19"/>
  <c r="AC44" i="19"/>
  <c r="AD44" i="19"/>
  <c r="AE44" i="19"/>
  <c r="AF44" i="19"/>
  <c r="AG44" i="19"/>
  <c r="E45" i="19"/>
  <c r="F45" i="19"/>
  <c r="G45" i="19"/>
  <c r="H45" i="19"/>
  <c r="I45" i="19"/>
  <c r="J45" i="19"/>
  <c r="K45" i="19"/>
  <c r="L45" i="19"/>
  <c r="M45" i="19"/>
  <c r="N45" i="19"/>
  <c r="O45" i="19"/>
  <c r="P45" i="19"/>
  <c r="Q45" i="19"/>
  <c r="R45" i="19"/>
  <c r="S45" i="19"/>
  <c r="T45" i="19"/>
  <c r="U45" i="19"/>
  <c r="V45" i="19"/>
  <c r="W45" i="19"/>
  <c r="X45" i="19"/>
  <c r="Y45" i="19"/>
  <c r="Z45" i="19"/>
  <c r="AA45" i="19"/>
  <c r="AB45" i="19"/>
  <c r="AC45" i="19"/>
  <c r="AD45" i="19"/>
  <c r="AE45" i="19"/>
  <c r="AF45" i="19"/>
  <c r="AG45" i="19"/>
  <c r="E46" i="19"/>
  <c r="F46" i="19"/>
  <c r="G46" i="19"/>
  <c r="H46" i="19"/>
  <c r="I46" i="19"/>
  <c r="J46" i="19"/>
  <c r="K46" i="19"/>
  <c r="L46" i="19"/>
  <c r="M46" i="19"/>
  <c r="N46" i="19"/>
  <c r="O46" i="19"/>
  <c r="P46" i="19"/>
  <c r="Q46" i="19"/>
  <c r="R46" i="19"/>
  <c r="S46" i="19"/>
  <c r="T46" i="19"/>
  <c r="U46" i="19"/>
  <c r="V46" i="19"/>
  <c r="W46" i="19"/>
  <c r="X46" i="19"/>
  <c r="Y46" i="19"/>
  <c r="Z46" i="19"/>
  <c r="AA46" i="19"/>
  <c r="AB46" i="19"/>
  <c r="AC46" i="19"/>
  <c r="AD46" i="19"/>
  <c r="AE46" i="19"/>
  <c r="AF46" i="19"/>
  <c r="AG46" i="19"/>
  <c r="E47" i="19"/>
  <c r="F47" i="19"/>
  <c r="G47" i="19"/>
  <c r="H47" i="19"/>
  <c r="I47" i="19"/>
  <c r="J47" i="19"/>
  <c r="K47" i="19"/>
  <c r="L47" i="19"/>
  <c r="M47" i="19"/>
  <c r="N47" i="19"/>
  <c r="O47" i="19"/>
  <c r="P47" i="19"/>
  <c r="Q47" i="19"/>
  <c r="R47" i="19"/>
  <c r="S47" i="19"/>
  <c r="T47" i="19"/>
  <c r="U47" i="19"/>
  <c r="V47" i="19"/>
  <c r="W47" i="19"/>
  <c r="X47" i="19"/>
  <c r="Y47" i="19"/>
  <c r="Z47" i="19"/>
  <c r="AA47" i="19"/>
  <c r="AB47" i="19"/>
  <c r="AC47" i="19"/>
  <c r="AD47" i="19"/>
  <c r="AE47" i="19"/>
  <c r="AF47" i="19"/>
  <c r="AG47" i="19"/>
  <c r="E48" i="19"/>
  <c r="F48" i="19"/>
  <c r="G48" i="19"/>
  <c r="H48" i="19"/>
  <c r="I48" i="19"/>
  <c r="J48" i="19"/>
  <c r="K48" i="19"/>
  <c r="L48" i="19"/>
  <c r="M48" i="19"/>
  <c r="N48" i="19"/>
  <c r="O48" i="19"/>
  <c r="P48" i="19"/>
  <c r="Q48" i="19"/>
  <c r="R48" i="19"/>
  <c r="S48" i="19"/>
  <c r="T48" i="19"/>
  <c r="U48" i="19"/>
  <c r="V48" i="19"/>
  <c r="W48" i="19"/>
  <c r="X48" i="19"/>
  <c r="Y48" i="19"/>
  <c r="Z48" i="19"/>
  <c r="AA48" i="19"/>
  <c r="AB48" i="19"/>
  <c r="AC48" i="19"/>
  <c r="AD48" i="19"/>
  <c r="AE48" i="19"/>
  <c r="AF48" i="19"/>
  <c r="AG48" i="19"/>
  <c r="E49" i="19"/>
  <c r="F49" i="19"/>
  <c r="G49" i="19"/>
  <c r="H49" i="19"/>
  <c r="I49" i="19"/>
  <c r="J49" i="19"/>
  <c r="K49" i="19"/>
  <c r="L49" i="19"/>
  <c r="M49" i="19"/>
  <c r="N49" i="19"/>
  <c r="O49" i="19"/>
  <c r="P49" i="19"/>
  <c r="Q49" i="19"/>
  <c r="R49" i="19"/>
  <c r="S49" i="19"/>
  <c r="T49" i="19"/>
  <c r="U49" i="19"/>
  <c r="V49" i="19"/>
  <c r="W49" i="19"/>
  <c r="X49" i="19"/>
  <c r="Y49" i="19"/>
  <c r="Z49" i="19"/>
  <c r="AA49" i="19"/>
  <c r="AB49" i="19"/>
  <c r="AC49" i="19"/>
  <c r="AD49" i="19"/>
  <c r="AE49" i="19"/>
  <c r="AF49" i="19"/>
  <c r="AG49" i="19"/>
  <c r="E50" i="19"/>
  <c r="F50" i="19"/>
  <c r="G50" i="19"/>
  <c r="H50" i="19"/>
  <c r="I50" i="19"/>
  <c r="J50" i="19"/>
  <c r="K50" i="19"/>
  <c r="L50" i="19"/>
  <c r="M50" i="19"/>
  <c r="N50" i="19"/>
  <c r="O50" i="19"/>
  <c r="P50" i="19"/>
  <c r="Q50" i="19"/>
  <c r="R50" i="19"/>
  <c r="S50" i="19"/>
  <c r="T50" i="19"/>
  <c r="U50" i="19"/>
  <c r="V50" i="19"/>
  <c r="W50" i="19"/>
  <c r="X50" i="19"/>
  <c r="Y50" i="19"/>
  <c r="Z50" i="19"/>
  <c r="AA50" i="19"/>
  <c r="AB50" i="19"/>
  <c r="AC50" i="19"/>
  <c r="AD50" i="19"/>
  <c r="AE50" i="19"/>
  <c r="AF50" i="19"/>
  <c r="AG50" i="19"/>
  <c r="E51" i="19"/>
  <c r="F51" i="19"/>
  <c r="G51" i="19"/>
  <c r="H51" i="19"/>
  <c r="I51" i="19"/>
  <c r="J51" i="19"/>
  <c r="K51" i="19"/>
  <c r="L51" i="19"/>
  <c r="M51" i="19"/>
  <c r="N51" i="19"/>
  <c r="O51" i="19"/>
  <c r="P51" i="19"/>
  <c r="Q51" i="19"/>
  <c r="R51" i="19"/>
  <c r="S51" i="19"/>
  <c r="T51" i="19"/>
  <c r="U51" i="19"/>
  <c r="V51" i="19"/>
  <c r="W51" i="19"/>
  <c r="X51" i="19"/>
  <c r="Y51" i="19"/>
  <c r="Z51" i="19"/>
  <c r="AA51" i="19"/>
  <c r="AB51" i="19"/>
  <c r="AC51" i="19"/>
  <c r="AD51" i="19"/>
  <c r="AE51" i="19"/>
  <c r="AF51" i="19"/>
  <c r="AG51" i="19"/>
  <c r="E52" i="19"/>
  <c r="F52" i="19"/>
  <c r="G52" i="19"/>
  <c r="H52" i="19"/>
  <c r="I52" i="19"/>
  <c r="J52" i="19"/>
  <c r="K52" i="19"/>
  <c r="L52" i="19"/>
  <c r="M52" i="19"/>
  <c r="N52" i="19"/>
  <c r="O52" i="19"/>
  <c r="P52" i="19"/>
  <c r="Q52" i="19"/>
  <c r="R52" i="19"/>
  <c r="S52" i="19"/>
  <c r="T52" i="19"/>
  <c r="U52" i="19"/>
  <c r="V52" i="19"/>
  <c r="W52" i="19"/>
  <c r="X52" i="19"/>
  <c r="Y52" i="19"/>
  <c r="Z52" i="19"/>
  <c r="AA52" i="19"/>
  <c r="AB52" i="19"/>
  <c r="AC52" i="19"/>
  <c r="AD52" i="19"/>
  <c r="AE52" i="19"/>
  <c r="AF52" i="19"/>
  <c r="AG52" i="19"/>
  <c r="E53" i="19"/>
  <c r="F53" i="19"/>
  <c r="G53" i="19"/>
  <c r="H53" i="19"/>
  <c r="I53" i="19"/>
  <c r="J53" i="19"/>
  <c r="K53" i="19"/>
  <c r="L53" i="19"/>
  <c r="M53" i="19"/>
  <c r="N53" i="19"/>
  <c r="O53" i="19"/>
  <c r="P53" i="19"/>
  <c r="Q53" i="19"/>
  <c r="R53" i="19"/>
  <c r="S53" i="19"/>
  <c r="T53" i="19"/>
  <c r="U53" i="19"/>
  <c r="V53" i="19"/>
  <c r="W53" i="19"/>
  <c r="X53" i="19"/>
  <c r="Y53" i="19"/>
  <c r="Z53" i="19"/>
  <c r="AA53" i="19"/>
  <c r="AB53" i="19"/>
  <c r="AC53" i="19"/>
  <c r="AD53" i="19"/>
  <c r="AE53" i="19"/>
  <c r="AF53" i="19"/>
  <c r="AG53" i="19"/>
  <c r="E54" i="19"/>
  <c r="F54" i="19"/>
  <c r="G54" i="19"/>
  <c r="H54" i="19"/>
  <c r="I54" i="19"/>
  <c r="J54" i="19"/>
  <c r="K54" i="19"/>
  <c r="L54" i="19"/>
  <c r="M54" i="19"/>
  <c r="N54" i="19"/>
  <c r="O54" i="19"/>
  <c r="P54" i="19"/>
  <c r="Q54" i="19"/>
  <c r="R54" i="19"/>
  <c r="S54" i="19"/>
  <c r="T54" i="19"/>
  <c r="U54" i="19"/>
  <c r="V54" i="19"/>
  <c r="W54" i="19"/>
  <c r="X54" i="19"/>
  <c r="Y54" i="19"/>
  <c r="Z54" i="19"/>
  <c r="AA54" i="19"/>
  <c r="AB54" i="19"/>
  <c r="AC54" i="19"/>
  <c r="AD54" i="19"/>
  <c r="AE54" i="19"/>
  <c r="AF54" i="19"/>
  <c r="AG54" i="19"/>
  <c r="E55" i="19"/>
  <c r="F55" i="19"/>
  <c r="G55" i="19"/>
  <c r="H55" i="19"/>
  <c r="I55" i="19"/>
  <c r="J55" i="19"/>
  <c r="K55" i="19"/>
  <c r="L55" i="19"/>
  <c r="M55" i="19"/>
  <c r="N55" i="19"/>
  <c r="O55" i="19"/>
  <c r="P55" i="19"/>
  <c r="Q55" i="19"/>
  <c r="R55" i="19"/>
  <c r="S55" i="19"/>
  <c r="T55" i="19"/>
  <c r="U55" i="19"/>
  <c r="V55" i="19"/>
  <c r="W55" i="19"/>
  <c r="X55" i="19"/>
  <c r="Y55" i="19"/>
  <c r="Z55" i="19"/>
  <c r="AA55" i="19"/>
  <c r="AB55" i="19"/>
  <c r="AC55" i="19"/>
  <c r="AD55" i="19"/>
  <c r="AE55" i="19"/>
  <c r="AF55" i="19"/>
  <c r="AG55" i="19"/>
  <c r="E56" i="19"/>
  <c r="F56" i="19"/>
  <c r="G56" i="19"/>
  <c r="H56" i="19"/>
  <c r="I56" i="19"/>
  <c r="J56" i="19"/>
  <c r="K56" i="19"/>
  <c r="L56" i="19"/>
  <c r="M56" i="19"/>
  <c r="N56" i="19"/>
  <c r="O56" i="19"/>
  <c r="P56" i="19"/>
  <c r="Q56" i="19"/>
  <c r="R56" i="19"/>
  <c r="S56" i="19"/>
  <c r="T56" i="19"/>
  <c r="U56" i="19"/>
  <c r="V56" i="19"/>
  <c r="W56" i="19"/>
  <c r="X56" i="19"/>
  <c r="Y56" i="19"/>
  <c r="Z56" i="19"/>
  <c r="AA56" i="19"/>
  <c r="AB56" i="19"/>
  <c r="AC56" i="19"/>
  <c r="AD56" i="19"/>
  <c r="AE56" i="19"/>
  <c r="AF56" i="19"/>
  <c r="AG56" i="19"/>
  <c r="E57" i="19"/>
  <c r="F57" i="19"/>
  <c r="G57" i="19"/>
  <c r="H57" i="19"/>
  <c r="I57" i="19"/>
  <c r="J57" i="19"/>
  <c r="K57" i="19"/>
  <c r="L57" i="19"/>
  <c r="M57" i="19"/>
  <c r="N57" i="19"/>
  <c r="O57" i="19"/>
  <c r="P57" i="19"/>
  <c r="Q57" i="19"/>
  <c r="R57" i="19"/>
  <c r="S57" i="19"/>
  <c r="T57" i="19"/>
  <c r="U57" i="19"/>
  <c r="V57" i="19"/>
  <c r="W57" i="19"/>
  <c r="X57" i="19"/>
  <c r="Y57" i="19"/>
  <c r="Z57" i="19"/>
  <c r="AA57" i="19"/>
  <c r="AB57" i="19"/>
  <c r="AC57" i="19"/>
  <c r="AD57" i="19"/>
  <c r="AE57" i="19"/>
  <c r="AF57" i="19"/>
  <c r="AG57" i="19"/>
  <c r="E58" i="19"/>
  <c r="F58" i="19"/>
  <c r="G58" i="19"/>
  <c r="H58" i="19"/>
  <c r="I58" i="19"/>
  <c r="J58" i="19"/>
  <c r="K58" i="19"/>
  <c r="L58" i="19"/>
  <c r="M58" i="19"/>
  <c r="N58" i="19"/>
  <c r="O58" i="19"/>
  <c r="P58" i="19"/>
  <c r="Q58" i="19"/>
  <c r="R58" i="19"/>
  <c r="S58" i="19"/>
  <c r="T58" i="19"/>
  <c r="U58" i="19"/>
  <c r="V58" i="19"/>
  <c r="W58" i="19"/>
  <c r="X58" i="19"/>
  <c r="Y58" i="19"/>
  <c r="Z58" i="19"/>
  <c r="AA58" i="19"/>
  <c r="AB58" i="19"/>
  <c r="AC58" i="19"/>
  <c r="AD58" i="19"/>
  <c r="AE58" i="19"/>
  <c r="AF58" i="19"/>
  <c r="AG58" i="19"/>
  <c r="E59" i="19"/>
  <c r="F59" i="19"/>
  <c r="G59" i="19"/>
  <c r="H59" i="19"/>
  <c r="I59" i="19"/>
  <c r="J59" i="19"/>
  <c r="K59" i="19"/>
  <c r="L59" i="19"/>
  <c r="M59" i="19"/>
  <c r="N59" i="19"/>
  <c r="O59" i="19"/>
  <c r="P59" i="19"/>
  <c r="Q59" i="19"/>
  <c r="R59" i="19"/>
  <c r="S59" i="19"/>
  <c r="T59" i="19"/>
  <c r="U59" i="19"/>
  <c r="V59" i="19"/>
  <c r="W59" i="19"/>
  <c r="X59" i="19"/>
  <c r="Y59" i="19"/>
  <c r="Z59" i="19"/>
  <c r="AA59" i="19"/>
  <c r="AB59" i="19"/>
  <c r="AC59" i="19"/>
  <c r="AD59" i="19"/>
  <c r="AE59" i="19"/>
  <c r="AF59" i="19"/>
  <c r="AG59" i="19"/>
  <c r="E60" i="19"/>
  <c r="F60" i="19"/>
  <c r="G60" i="19"/>
  <c r="H60" i="19"/>
  <c r="I60" i="19"/>
  <c r="J60" i="19"/>
  <c r="K60" i="19"/>
  <c r="L60" i="19"/>
  <c r="M60" i="19"/>
  <c r="N60" i="19"/>
  <c r="O60" i="19"/>
  <c r="P60" i="19"/>
  <c r="Q60" i="19"/>
  <c r="R60" i="19"/>
  <c r="S60" i="19"/>
  <c r="T60" i="19"/>
  <c r="U60" i="19"/>
  <c r="V60" i="19"/>
  <c r="W60" i="19"/>
  <c r="X60" i="19"/>
  <c r="Y60" i="19"/>
  <c r="Z60" i="19"/>
  <c r="AA60" i="19"/>
  <c r="AB60" i="19"/>
  <c r="AC60" i="19"/>
  <c r="AD60" i="19"/>
  <c r="AE60" i="19"/>
  <c r="AF60" i="19"/>
  <c r="AG60" i="19"/>
  <c r="E61" i="19"/>
  <c r="F61" i="19"/>
  <c r="G61" i="19"/>
  <c r="H61" i="19"/>
  <c r="I61" i="19"/>
  <c r="J61" i="19"/>
  <c r="K61" i="19"/>
  <c r="L61" i="19"/>
  <c r="M61" i="19"/>
  <c r="N61" i="19"/>
  <c r="O61" i="19"/>
  <c r="P61" i="19"/>
  <c r="Q61" i="19"/>
  <c r="R61" i="19"/>
  <c r="S61" i="19"/>
  <c r="T61" i="19"/>
  <c r="U61" i="19"/>
  <c r="V61" i="19"/>
  <c r="W61" i="19"/>
  <c r="X61" i="19"/>
  <c r="Y61" i="19"/>
  <c r="Z61" i="19"/>
  <c r="AA61" i="19"/>
  <c r="AB61" i="19"/>
  <c r="AC61" i="19"/>
  <c r="AD61" i="19"/>
  <c r="AE61" i="19"/>
  <c r="AF61" i="19"/>
  <c r="AG61" i="19"/>
  <c r="D34" i="19"/>
  <c r="D35" i="19"/>
  <c r="D36" i="19"/>
  <c r="D37" i="19"/>
  <c r="D38" i="19"/>
  <c r="D39" i="19"/>
  <c r="D40" i="19"/>
  <c r="D41" i="19"/>
  <c r="D42" i="19"/>
  <c r="D43" i="19"/>
  <c r="D44" i="19"/>
  <c r="D45" i="19"/>
  <c r="D46" i="19"/>
  <c r="D47" i="19"/>
  <c r="D48" i="19"/>
  <c r="D49" i="19"/>
  <c r="D50" i="19"/>
  <c r="D51" i="19"/>
  <c r="D52" i="19"/>
  <c r="D53" i="19"/>
  <c r="D54" i="19"/>
  <c r="D55" i="19"/>
  <c r="D56" i="19"/>
  <c r="D57" i="19"/>
  <c r="D58" i="19"/>
  <c r="D59" i="19"/>
  <c r="D60" i="19"/>
  <c r="D61" i="19"/>
  <c r="D33" i="19"/>
  <c r="AG31" i="19"/>
  <c r="AF31" i="19"/>
  <c r="AE31" i="19"/>
  <c r="AD31" i="19"/>
  <c r="AC31" i="19"/>
  <c r="AB31" i="19"/>
  <c r="AA31" i="19"/>
  <c r="Z31" i="19"/>
  <c r="Y31" i="19"/>
  <c r="X31" i="19"/>
  <c r="W31" i="19"/>
  <c r="V31" i="19"/>
  <c r="U31" i="19"/>
  <c r="T31" i="19"/>
  <c r="S31" i="19"/>
  <c r="R31" i="19"/>
  <c r="Q31" i="19"/>
  <c r="P31" i="19"/>
  <c r="O31" i="19"/>
  <c r="N31" i="19"/>
  <c r="M31" i="19"/>
  <c r="L31" i="19"/>
  <c r="K31" i="19"/>
  <c r="J31" i="19"/>
  <c r="I31" i="19"/>
  <c r="H31" i="19"/>
  <c r="G31" i="19"/>
  <c r="F31" i="19"/>
  <c r="E31" i="19"/>
  <c r="D31" i="19"/>
  <c r="C31" i="19"/>
  <c r="AG30" i="19"/>
  <c r="AF30" i="19"/>
  <c r="AE30" i="19"/>
  <c r="AD30" i="19"/>
  <c r="AC30" i="19"/>
  <c r="AB30" i="19"/>
  <c r="AA30" i="19"/>
  <c r="Z30" i="19"/>
  <c r="Y30" i="19"/>
  <c r="X30" i="19"/>
  <c r="W30" i="19"/>
  <c r="V30" i="19"/>
  <c r="U30" i="19"/>
  <c r="T30" i="19"/>
  <c r="S30" i="19"/>
  <c r="R30" i="19"/>
  <c r="Q30" i="19"/>
  <c r="P30" i="19"/>
  <c r="O30" i="19"/>
  <c r="N30" i="19"/>
  <c r="M30" i="19"/>
  <c r="L30" i="19"/>
  <c r="K30" i="19"/>
  <c r="J30" i="19"/>
  <c r="I30" i="19"/>
  <c r="H30" i="19"/>
  <c r="G30" i="19"/>
  <c r="F30" i="19"/>
  <c r="E30" i="19"/>
  <c r="D30" i="19"/>
  <c r="C30" i="19"/>
  <c r="AG29" i="19"/>
  <c r="AF29" i="19"/>
  <c r="AE29" i="19"/>
  <c r="AD29" i="19"/>
  <c r="AC29" i="19"/>
  <c r="AB29" i="19"/>
  <c r="AA29" i="19"/>
  <c r="Z29" i="19"/>
  <c r="Y29" i="19"/>
  <c r="X29" i="19"/>
  <c r="W29" i="19"/>
  <c r="V29" i="19"/>
  <c r="U29" i="19"/>
  <c r="T29" i="19"/>
  <c r="S29" i="19"/>
  <c r="R29" i="19"/>
  <c r="Q29" i="19"/>
  <c r="P29" i="19"/>
  <c r="O29" i="19"/>
  <c r="N29" i="19"/>
  <c r="M29" i="19"/>
  <c r="L29" i="19"/>
  <c r="K29" i="19"/>
  <c r="J29" i="19"/>
  <c r="I29" i="19"/>
  <c r="H29" i="19"/>
  <c r="G29" i="19"/>
  <c r="F29" i="19"/>
  <c r="E29" i="19"/>
  <c r="D29" i="19"/>
  <c r="C29" i="19"/>
  <c r="AG28" i="19"/>
  <c r="AF28" i="19"/>
  <c r="AE28" i="19"/>
  <c r="AD28" i="19"/>
  <c r="AC28" i="19"/>
  <c r="AB28" i="19"/>
  <c r="AA28" i="19"/>
  <c r="Z28" i="19"/>
  <c r="Y28" i="19"/>
  <c r="X28" i="19"/>
  <c r="W28" i="19"/>
  <c r="V28" i="19"/>
  <c r="U28" i="19"/>
  <c r="T28" i="19"/>
  <c r="S28" i="19"/>
  <c r="R28" i="19"/>
  <c r="Q28" i="19"/>
  <c r="P28" i="19"/>
  <c r="O28" i="19"/>
  <c r="N28" i="19"/>
  <c r="M28" i="19"/>
  <c r="L28" i="19"/>
  <c r="K28" i="19"/>
  <c r="J28" i="19"/>
  <c r="I28" i="19"/>
  <c r="H28" i="19"/>
  <c r="G28" i="19"/>
  <c r="F28" i="19"/>
  <c r="E28" i="19"/>
  <c r="D28" i="19"/>
  <c r="C28" i="19"/>
  <c r="AG27" i="19"/>
  <c r="AF27" i="19"/>
  <c r="AE27" i="19"/>
  <c r="AD27" i="19"/>
  <c r="AC27" i="19"/>
  <c r="AB27" i="19"/>
  <c r="AA27" i="19"/>
  <c r="Z27" i="19"/>
  <c r="Y27" i="19"/>
  <c r="X27" i="19"/>
  <c r="W27" i="19"/>
  <c r="V27" i="19"/>
  <c r="U27" i="19"/>
  <c r="T27" i="19"/>
  <c r="S27" i="19"/>
  <c r="R27" i="19"/>
  <c r="Q27" i="19"/>
  <c r="P27" i="19"/>
  <c r="O27" i="19"/>
  <c r="N27" i="19"/>
  <c r="M27" i="19"/>
  <c r="L27" i="19"/>
  <c r="K27" i="19"/>
  <c r="J27" i="19"/>
  <c r="I27" i="19"/>
  <c r="H27" i="19"/>
  <c r="G27" i="19"/>
  <c r="F27" i="19"/>
  <c r="E27" i="19"/>
  <c r="D27" i="19"/>
  <c r="C27" i="19"/>
  <c r="AG26" i="19"/>
  <c r="AF26" i="19"/>
  <c r="AE26" i="19"/>
  <c r="AD26" i="19"/>
  <c r="AC26" i="19"/>
  <c r="AB26" i="19"/>
  <c r="AA26" i="19"/>
  <c r="Z26" i="19"/>
  <c r="Y26" i="19"/>
  <c r="X26" i="19"/>
  <c r="W26" i="19"/>
  <c r="V26" i="19"/>
  <c r="U26" i="19"/>
  <c r="T26" i="19"/>
  <c r="S26" i="19"/>
  <c r="R26" i="19"/>
  <c r="Q26" i="19"/>
  <c r="P26" i="19"/>
  <c r="O26" i="19"/>
  <c r="N26" i="19"/>
  <c r="M26" i="19"/>
  <c r="L26" i="19"/>
  <c r="K26" i="19"/>
  <c r="J26" i="19"/>
  <c r="I26" i="19"/>
  <c r="H26" i="19"/>
  <c r="G26" i="19"/>
  <c r="F26" i="19"/>
  <c r="E26" i="19"/>
  <c r="D26" i="19"/>
  <c r="C26" i="19"/>
  <c r="AG25" i="19"/>
  <c r="AF25" i="19"/>
  <c r="AE25" i="19"/>
  <c r="AD25" i="19"/>
  <c r="AC25" i="19"/>
  <c r="AB25" i="19"/>
  <c r="AA25" i="19"/>
  <c r="Z25" i="19"/>
  <c r="Y25" i="19"/>
  <c r="X25" i="19"/>
  <c r="W25" i="19"/>
  <c r="V25" i="19"/>
  <c r="U25" i="19"/>
  <c r="T25" i="19"/>
  <c r="S25" i="19"/>
  <c r="R25" i="19"/>
  <c r="Q25" i="19"/>
  <c r="P25" i="19"/>
  <c r="O25" i="19"/>
  <c r="N25" i="19"/>
  <c r="M25" i="19"/>
  <c r="L25" i="19"/>
  <c r="K25" i="19"/>
  <c r="J25" i="19"/>
  <c r="I25" i="19"/>
  <c r="H25" i="19"/>
  <c r="G25" i="19"/>
  <c r="F25" i="19"/>
  <c r="E25" i="19"/>
  <c r="D25" i="19"/>
  <c r="C25" i="19"/>
  <c r="AG24" i="19"/>
  <c r="AF24" i="19"/>
  <c r="AE24" i="19"/>
  <c r="AD24" i="19"/>
  <c r="AC24" i="19"/>
  <c r="AB24" i="19"/>
  <c r="AA24" i="19"/>
  <c r="Z24" i="19"/>
  <c r="Y24" i="19"/>
  <c r="X24" i="19"/>
  <c r="W24" i="19"/>
  <c r="V24" i="19"/>
  <c r="U24" i="19"/>
  <c r="T24" i="19"/>
  <c r="S24" i="19"/>
  <c r="R24" i="19"/>
  <c r="Q24" i="19"/>
  <c r="P24" i="19"/>
  <c r="O24" i="19"/>
  <c r="N24" i="19"/>
  <c r="M24" i="19"/>
  <c r="L24" i="19"/>
  <c r="K24" i="19"/>
  <c r="J24" i="19"/>
  <c r="I24" i="19"/>
  <c r="H24" i="19"/>
  <c r="G24" i="19"/>
  <c r="F24" i="19"/>
  <c r="E24" i="19"/>
  <c r="D24" i="19"/>
  <c r="C24" i="19"/>
  <c r="AG23" i="19"/>
  <c r="AF23" i="19"/>
  <c r="AE23" i="19"/>
  <c r="AD23" i="19"/>
  <c r="AC23" i="19"/>
  <c r="AB23" i="19"/>
  <c r="AA23" i="19"/>
  <c r="Z23" i="19"/>
  <c r="Y23" i="19"/>
  <c r="X23" i="19"/>
  <c r="W23" i="19"/>
  <c r="V23" i="19"/>
  <c r="U23" i="19"/>
  <c r="T23" i="19"/>
  <c r="S23" i="19"/>
  <c r="R23" i="19"/>
  <c r="Q23" i="19"/>
  <c r="P23" i="19"/>
  <c r="O23" i="19"/>
  <c r="N23" i="19"/>
  <c r="M23" i="19"/>
  <c r="L23" i="19"/>
  <c r="K23" i="19"/>
  <c r="J23" i="19"/>
  <c r="I23" i="19"/>
  <c r="H23" i="19"/>
  <c r="G23" i="19"/>
  <c r="F23" i="19"/>
  <c r="E23" i="19"/>
  <c r="D23" i="19"/>
  <c r="C23" i="19"/>
  <c r="AG22" i="19"/>
  <c r="AF22" i="19"/>
  <c r="AE22" i="19"/>
  <c r="AD22" i="19"/>
  <c r="AC22" i="19"/>
  <c r="AB22" i="19"/>
  <c r="AA22" i="19"/>
  <c r="Z22" i="19"/>
  <c r="Y22" i="19"/>
  <c r="X22" i="19"/>
  <c r="W22" i="19"/>
  <c r="V22" i="19"/>
  <c r="U22" i="19"/>
  <c r="T22" i="19"/>
  <c r="S22" i="19"/>
  <c r="R22" i="19"/>
  <c r="Q22" i="19"/>
  <c r="P22" i="19"/>
  <c r="O22" i="19"/>
  <c r="N22" i="19"/>
  <c r="M22" i="19"/>
  <c r="L22" i="19"/>
  <c r="K22" i="19"/>
  <c r="J22" i="19"/>
  <c r="I22" i="19"/>
  <c r="H22" i="19"/>
  <c r="G22" i="19"/>
  <c r="F22" i="19"/>
  <c r="E22" i="19"/>
  <c r="D22" i="19"/>
  <c r="C22" i="19"/>
  <c r="AG21" i="19"/>
  <c r="AF21" i="19"/>
  <c r="AE21" i="19"/>
  <c r="AD21" i="19"/>
  <c r="AC21" i="19"/>
  <c r="AB21" i="19"/>
  <c r="AA21" i="19"/>
  <c r="Z21" i="19"/>
  <c r="Y21" i="19"/>
  <c r="X21" i="19"/>
  <c r="W21" i="19"/>
  <c r="V21" i="19"/>
  <c r="U21" i="19"/>
  <c r="T21" i="19"/>
  <c r="S21" i="19"/>
  <c r="R21" i="19"/>
  <c r="Q21" i="19"/>
  <c r="P21" i="19"/>
  <c r="O21" i="19"/>
  <c r="N21" i="19"/>
  <c r="M21" i="19"/>
  <c r="L21" i="19"/>
  <c r="K21" i="19"/>
  <c r="J21" i="19"/>
  <c r="I21" i="19"/>
  <c r="H21" i="19"/>
  <c r="G21" i="19"/>
  <c r="F21" i="19"/>
  <c r="E21" i="19"/>
  <c r="D21" i="19"/>
  <c r="C21" i="19"/>
  <c r="AG20" i="19"/>
  <c r="AF20" i="19"/>
  <c r="AE20" i="19"/>
  <c r="AD20" i="19"/>
  <c r="AC20" i="19"/>
  <c r="AB20" i="19"/>
  <c r="AA20" i="19"/>
  <c r="Z20" i="19"/>
  <c r="Y20" i="19"/>
  <c r="X20" i="19"/>
  <c r="W20" i="19"/>
  <c r="V20" i="19"/>
  <c r="U20" i="19"/>
  <c r="T20" i="19"/>
  <c r="S20" i="19"/>
  <c r="R20" i="19"/>
  <c r="Q20" i="19"/>
  <c r="P20" i="19"/>
  <c r="O20" i="19"/>
  <c r="N20" i="19"/>
  <c r="M20" i="19"/>
  <c r="L20" i="19"/>
  <c r="K20" i="19"/>
  <c r="J20" i="19"/>
  <c r="I20" i="19"/>
  <c r="H20" i="19"/>
  <c r="G20" i="19"/>
  <c r="F20" i="19"/>
  <c r="E20" i="19"/>
  <c r="D20" i="19"/>
  <c r="C20" i="19"/>
  <c r="AG19" i="19"/>
  <c r="AF19" i="19"/>
  <c r="AE19" i="19"/>
  <c r="AD19" i="19"/>
  <c r="AC19" i="19"/>
  <c r="AB19" i="19"/>
  <c r="AA19" i="19"/>
  <c r="Z19" i="19"/>
  <c r="Y19" i="19"/>
  <c r="X19" i="19"/>
  <c r="W19" i="19"/>
  <c r="V19" i="19"/>
  <c r="U19" i="19"/>
  <c r="T19" i="19"/>
  <c r="S19" i="19"/>
  <c r="R19" i="19"/>
  <c r="Q19" i="19"/>
  <c r="P19" i="19"/>
  <c r="O19" i="19"/>
  <c r="N19" i="19"/>
  <c r="M19" i="19"/>
  <c r="L19" i="19"/>
  <c r="K19" i="19"/>
  <c r="J19" i="19"/>
  <c r="I19" i="19"/>
  <c r="H19" i="19"/>
  <c r="G19" i="19"/>
  <c r="F19" i="19"/>
  <c r="E19" i="19"/>
  <c r="D19" i="19"/>
  <c r="C19" i="19"/>
  <c r="AG18" i="19"/>
  <c r="AF18" i="19"/>
  <c r="AE18" i="19"/>
  <c r="AD18" i="19"/>
  <c r="AC18" i="19"/>
  <c r="AB18" i="19"/>
  <c r="AA18" i="19"/>
  <c r="Z18" i="19"/>
  <c r="Y18" i="19"/>
  <c r="X18" i="19"/>
  <c r="W18" i="19"/>
  <c r="V18" i="19"/>
  <c r="U18" i="19"/>
  <c r="T18" i="19"/>
  <c r="S18" i="19"/>
  <c r="R18" i="19"/>
  <c r="Q18" i="19"/>
  <c r="P18" i="19"/>
  <c r="O18" i="19"/>
  <c r="N18" i="19"/>
  <c r="M18" i="19"/>
  <c r="L18" i="19"/>
  <c r="K18" i="19"/>
  <c r="J18" i="19"/>
  <c r="I18" i="19"/>
  <c r="H18" i="19"/>
  <c r="G18" i="19"/>
  <c r="F18" i="19"/>
  <c r="E18" i="19"/>
  <c r="D18" i="19"/>
  <c r="C18" i="19"/>
  <c r="AG17" i="19"/>
  <c r="AF17" i="19"/>
  <c r="AE17" i="19"/>
  <c r="AD17" i="19"/>
  <c r="AC17" i="19"/>
  <c r="AB17" i="19"/>
  <c r="AA17" i="19"/>
  <c r="Z17" i="19"/>
  <c r="Y17" i="19"/>
  <c r="X17" i="19"/>
  <c r="W17" i="19"/>
  <c r="V17" i="19"/>
  <c r="U17" i="19"/>
  <c r="T17" i="19"/>
  <c r="S17" i="19"/>
  <c r="R17" i="19"/>
  <c r="Q17" i="19"/>
  <c r="P17" i="19"/>
  <c r="O17" i="19"/>
  <c r="N17" i="19"/>
  <c r="M17" i="19"/>
  <c r="L17" i="19"/>
  <c r="K17" i="19"/>
  <c r="J17" i="19"/>
  <c r="I17" i="19"/>
  <c r="H17" i="19"/>
  <c r="G17" i="19"/>
  <c r="F17" i="19"/>
  <c r="E17" i="19"/>
  <c r="D17" i="19"/>
  <c r="C17" i="19"/>
  <c r="AG16" i="19"/>
  <c r="AF16" i="19"/>
  <c r="AE16" i="19"/>
  <c r="AD16" i="19"/>
  <c r="AC16" i="19"/>
  <c r="AB16" i="19"/>
  <c r="AA16" i="19"/>
  <c r="Z16" i="19"/>
  <c r="Y16" i="19"/>
  <c r="X16" i="19"/>
  <c r="W16" i="19"/>
  <c r="V16" i="19"/>
  <c r="U16" i="19"/>
  <c r="T16" i="19"/>
  <c r="S16" i="19"/>
  <c r="R16" i="19"/>
  <c r="Q16" i="19"/>
  <c r="P16" i="19"/>
  <c r="O16" i="19"/>
  <c r="N16" i="19"/>
  <c r="M16" i="19"/>
  <c r="L16" i="19"/>
  <c r="K16" i="19"/>
  <c r="J16" i="19"/>
  <c r="I16" i="19"/>
  <c r="H16" i="19"/>
  <c r="G16" i="19"/>
  <c r="F16" i="19"/>
  <c r="E16" i="19"/>
  <c r="D16" i="19"/>
  <c r="C16" i="19"/>
  <c r="AG15" i="19"/>
  <c r="AF15" i="19"/>
  <c r="AE15" i="19"/>
  <c r="AD15" i="19"/>
  <c r="AC15" i="19"/>
  <c r="AB15" i="19"/>
  <c r="AA15" i="19"/>
  <c r="Z15" i="19"/>
  <c r="Y15" i="19"/>
  <c r="X15" i="19"/>
  <c r="W15" i="19"/>
  <c r="V15" i="19"/>
  <c r="U15" i="19"/>
  <c r="T15" i="19"/>
  <c r="S15" i="19"/>
  <c r="R15" i="19"/>
  <c r="Q15" i="19"/>
  <c r="P15" i="19"/>
  <c r="O15" i="19"/>
  <c r="N15" i="19"/>
  <c r="M15" i="19"/>
  <c r="L15" i="19"/>
  <c r="K15" i="19"/>
  <c r="J15" i="19"/>
  <c r="I15" i="19"/>
  <c r="H15" i="19"/>
  <c r="G15" i="19"/>
  <c r="F15" i="19"/>
  <c r="E15" i="19"/>
  <c r="D15" i="19"/>
  <c r="C15" i="19"/>
  <c r="AG14" i="19"/>
  <c r="AF14" i="19"/>
  <c r="AE14" i="19"/>
  <c r="AD14" i="19"/>
  <c r="AC14" i="19"/>
  <c r="AB14" i="19"/>
  <c r="AA14" i="19"/>
  <c r="Z14" i="19"/>
  <c r="Y14" i="19"/>
  <c r="X14" i="19"/>
  <c r="W14" i="19"/>
  <c r="V14" i="19"/>
  <c r="U14" i="19"/>
  <c r="T14" i="19"/>
  <c r="S14" i="19"/>
  <c r="R14" i="19"/>
  <c r="Q14" i="19"/>
  <c r="P14" i="19"/>
  <c r="O14" i="19"/>
  <c r="N14" i="19"/>
  <c r="M14" i="19"/>
  <c r="L14" i="19"/>
  <c r="K14" i="19"/>
  <c r="J14" i="19"/>
  <c r="I14" i="19"/>
  <c r="H14" i="19"/>
  <c r="G14" i="19"/>
  <c r="F14" i="19"/>
  <c r="E14" i="19"/>
  <c r="D14" i="19"/>
  <c r="C14" i="19"/>
  <c r="AG13" i="19"/>
  <c r="AF13" i="19"/>
  <c r="AE13" i="19"/>
  <c r="AD13" i="19"/>
  <c r="AC13" i="19"/>
  <c r="AB13" i="19"/>
  <c r="AA13" i="19"/>
  <c r="Z13" i="19"/>
  <c r="Y13" i="19"/>
  <c r="X13" i="19"/>
  <c r="W13" i="19"/>
  <c r="V13" i="19"/>
  <c r="U13" i="19"/>
  <c r="T13" i="19"/>
  <c r="S13" i="19"/>
  <c r="R13" i="19"/>
  <c r="Q13" i="19"/>
  <c r="P13" i="19"/>
  <c r="O13" i="19"/>
  <c r="N13" i="19"/>
  <c r="M13" i="19"/>
  <c r="L13" i="19"/>
  <c r="K13" i="19"/>
  <c r="J13" i="19"/>
  <c r="I13" i="19"/>
  <c r="H13" i="19"/>
  <c r="G13" i="19"/>
  <c r="F13" i="19"/>
  <c r="E13" i="19"/>
  <c r="D13" i="19"/>
  <c r="C13" i="19"/>
  <c r="AG12" i="19"/>
  <c r="AF12" i="19"/>
  <c r="AE12" i="19"/>
  <c r="AD12" i="19"/>
  <c r="AC12" i="19"/>
  <c r="AB12" i="19"/>
  <c r="AA12" i="19"/>
  <c r="Z12" i="19"/>
  <c r="Y12" i="19"/>
  <c r="X12" i="19"/>
  <c r="W12" i="19"/>
  <c r="V12" i="19"/>
  <c r="U12" i="19"/>
  <c r="T12" i="19"/>
  <c r="S12" i="19"/>
  <c r="R12" i="19"/>
  <c r="Q12" i="19"/>
  <c r="P12" i="19"/>
  <c r="O12" i="19"/>
  <c r="N12" i="19"/>
  <c r="M12" i="19"/>
  <c r="L12" i="19"/>
  <c r="K12" i="19"/>
  <c r="J12" i="19"/>
  <c r="I12" i="19"/>
  <c r="H12" i="19"/>
  <c r="G12" i="19"/>
  <c r="F12" i="19"/>
  <c r="E12" i="19"/>
  <c r="D12" i="19"/>
  <c r="C12" i="19"/>
  <c r="AG11" i="19"/>
  <c r="AF11" i="19"/>
  <c r="AE11" i="19"/>
  <c r="AD11" i="19"/>
  <c r="AC11" i="19"/>
  <c r="AB11" i="19"/>
  <c r="AA11" i="19"/>
  <c r="Z11" i="19"/>
  <c r="Y11" i="19"/>
  <c r="X11" i="19"/>
  <c r="W11" i="19"/>
  <c r="V11" i="19"/>
  <c r="U11" i="19"/>
  <c r="T11" i="19"/>
  <c r="S11" i="19"/>
  <c r="R11" i="19"/>
  <c r="Q11" i="19"/>
  <c r="P11" i="19"/>
  <c r="O11" i="19"/>
  <c r="N11" i="19"/>
  <c r="M11" i="19"/>
  <c r="L11" i="19"/>
  <c r="K11" i="19"/>
  <c r="J11" i="19"/>
  <c r="I11" i="19"/>
  <c r="H11" i="19"/>
  <c r="G11" i="19"/>
  <c r="F11" i="19"/>
  <c r="E11" i="19"/>
  <c r="D11" i="19"/>
  <c r="C11" i="19"/>
  <c r="AG10" i="19"/>
  <c r="AF10" i="19"/>
  <c r="AE10" i="19"/>
  <c r="AD10" i="19"/>
  <c r="AC10" i="19"/>
  <c r="AB10" i="19"/>
  <c r="AA10" i="19"/>
  <c r="Z10" i="19"/>
  <c r="Y10" i="19"/>
  <c r="X10" i="19"/>
  <c r="W10" i="19"/>
  <c r="V10" i="19"/>
  <c r="U10" i="19"/>
  <c r="T10" i="19"/>
  <c r="S10" i="19"/>
  <c r="R10" i="19"/>
  <c r="Q10" i="19"/>
  <c r="P10" i="19"/>
  <c r="O10" i="19"/>
  <c r="N10" i="19"/>
  <c r="M10" i="19"/>
  <c r="L10" i="19"/>
  <c r="K10" i="19"/>
  <c r="J10" i="19"/>
  <c r="I10" i="19"/>
  <c r="H10" i="19"/>
  <c r="G10" i="19"/>
  <c r="F10" i="19"/>
  <c r="E10" i="19"/>
  <c r="D10" i="19"/>
  <c r="C10" i="19"/>
  <c r="AG9" i="19"/>
  <c r="AF9" i="19"/>
  <c r="AE9" i="19"/>
  <c r="AD9" i="19"/>
  <c r="AC9" i="19"/>
  <c r="AB9" i="19"/>
  <c r="AA9" i="19"/>
  <c r="Z9" i="19"/>
  <c r="Y9" i="19"/>
  <c r="X9" i="19"/>
  <c r="W9" i="19"/>
  <c r="V9" i="19"/>
  <c r="U9" i="19"/>
  <c r="T9" i="19"/>
  <c r="S9" i="19"/>
  <c r="R9" i="19"/>
  <c r="Q9" i="19"/>
  <c r="P9" i="19"/>
  <c r="O9" i="19"/>
  <c r="N9" i="19"/>
  <c r="M9" i="19"/>
  <c r="L9" i="19"/>
  <c r="K9" i="19"/>
  <c r="J9" i="19"/>
  <c r="I9" i="19"/>
  <c r="H9" i="19"/>
  <c r="G9" i="19"/>
  <c r="F9" i="19"/>
  <c r="E9" i="19"/>
  <c r="D9" i="19"/>
  <c r="C9" i="19"/>
  <c r="AG8" i="19"/>
  <c r="AF8" i="19"/>
  <c r="AE8" i="19"/>
  <c r="AD8" i="19"/>
  <c r="AC8" i="19"/>
  <c r="AB8" i="19"/>
  <c r="AA8" i="19"/>
  <c r="Z8" i="19"/>
  <c r="Y8" i="19"/>
  <c r="X8" i="19"/>
  <c r="W8" i="19"/>
  <c r="V8" i="19"/>
  <c r="U8" i="19"/>
  <c r="T8" i="19"/>
  <c r="S8" i="19"/>
  <c r="R8" i="19"/>
  <c r="Q8" i="19"/>
  <c r="P8" i="19"/>
  <c r="O8" i="19"/>
  <c r="N8" i="19"/>
  <c r="M8" i="19"/>
  <c r="L8" i="19"/>
  <c r="K8" i="19"/>
  <c r="J8" i="19"/>
  <c r="I8" i="19"/>
  <c r="H8" i="19"/>
  <c r="G8" i="19"/>
  <c r="F8" i="19"/>
  <c r="E8" i="19"/>
  <c r="D8" i="19"/>
  <c r="C8" i="19"/>
  <c r="AG7" i="19"/>
  <c r="AF7" i="19"/>
  <c r="AE7" i="19"/>
  <c r="AD7" i="19"/>
  <c r="AC7" i="19"/>
  <c r="AB7" i="19"/>
  <c r="AA7" i="19"/>
  <c r="Z7" i="19"/>
  <c r="Y7" i="19"/>
  <c r="X7" i="19"/>
  <c r="W7" i="19"/>
  <c r="V7" i="19"/>
  <c r="U7" i="19"/>
  <c r="T7" i="19"/>
  <c r="S7" i="19"/>
  <c r="R7" i="19"/>
  <c r="Q7" i="19"/>
  <c r="P7" i="19"/>
  <c r="O7" i="19"/>
  <c r="N7" i="19"/>
  <c r="M7" i="19"/>
  <c r="L7" i="19"/>
  <c r="K7" i="19"/>
  <c r="J7" i="19"/>
  <c r="I7" i="19"/>
  <c r="H7" i="19"/>
  <c r="G7" i="19"/>
  <c r="F7" i="19"/>
  <c r="E7" i="19"/>
  <c r="D7" i="19"/>
  <c r="C7" i="19"/>
  <c r="AG6" i="19"/>
  <c r="AF6" i="19"/>
  <c r="AE6" i="19"/>
  <c r="AD6" i="19"/>
  <c r="AC6" i="19"/>
  <c r="AB6" i="19"/>
  <c r="AA6" i="19"/>
  <c r="Z6" i="19"/>
  <c r="Y6" i="19"/>
  <c r="X6" i="19"/>
  <c r="W6" i="19"/>
  <c r="V6" i="19"/>
  <c r="U6" i="19"/>
  <c r="T6" i="19"/>
  <c r="S6" i="19"/>
  <c r="R6" i="19"/>
  <c r="Q6" i="19"/>
  <c r="P6" i="19"/>
  <c r="O6" i="19"/>
  <c r="N6" i="19"/>
  <c r="M6" i="19"/>
  <c r="L6" i="19"/>
  <c r="K6" i="19"/>
  <c r="J6" i="19"/>
  <c r="I6" i="19"/>
  <c r="H6" i="19"/>
  <c r="G6" i="19"/>
  <c r="F6" i="19"/>
  <c r="E6" i="19"/>
  <c r="D6" i="19"/>
  <c r="C6" i="19"/>
  <c r="AG5" i="19"/>
  <c r="AF5" i="19"/>
  <c r="AE5" i="19"/>
  <c r="AD5" i="19"/>
  <c r="AC5" i="19"/>
  <c r="AB5" i="19"/>
  <c r="AA5" i="19"/>
  <c r="Z5" i="19"/>
  <c r="Y5" i="19"/>
  <c r="X5" i="19"/>
  <c r="W5" i="19"/>
  <c r="V5" i="19"/>
  <c r="U5" i="19"/>
  <c r="T5" i="19"/>
  <c r="S5" i="19"/>
  <c r="R5" i="19"/>
  <c r="Q5" i="19"/>
  <c r="P5" i="19"/>
  <c r="O5" i="19"/>
  <c r="N5" i="19"/>
  <c r="M5" i="19"/>
  <c r="L5" i="19"/>
  <c r="K5" i="19"/>
  <c r="J5" i="19"/>
  <c r="I5" i="19"/>
  <c r="H5" i="19"/>
  <c r="G5" i="19"/>
  <c r="F5" i="19"/>
  <c r="E5" i="19"/>
  <c r="D5" i="19"/>
  <c r="C5" i="19"/>
  <c r="AG4" i="19"/>
  <c r="AF4" i="19"/>
  <c r="AE4" i="19"/>
  <c r="AD4" i="19"/>
  <c r="AC4" i="19"/>
  <c r="AB4" i="19"/>
  <c r="AA4" i="19"/>
  <c r="Z4" i="19"/>
  <c r="Y4" i="19"/>
  <c r="X4" i="19"/>
  <c r="W4" i="19"/>
  <c r="V4" i="19"/>
  <c r="U4" i="19"/>
  <c r="T4" i="19"/>
  <c r="S4" i="19"/>
  <c r="R4" i="19"/>
  <c r="Q4" i="19"/>
  <c r="P4" i="19"/>
  <c r="O4" i="19"/>
  <c r="N4" i="19"/>
  <c r="M4" i="19"/>
  <c r="L4" i="19"/>
  <c r="K4" i="19"/>
  <c r="J4" i="19"/>
  <c r="I4" i="19"/>
  <c r="H4" i="19"/>
  <c r="G4" i="19"/>
  <c r="F4" i="19"/>
  <c r="E4" i="19"/>
  <c r="D4" i="19"/>
  <c r="C4" i="19"/>
  <c r="AG3" i="19"/>
  <c r="AF3" i="19"/>
  <c r="AE3" i="19"/>
  <c r="AD3" i="19"/>
  <c r="AC3" i="19"/>
  <c r="AB3" i="19"/>
  <c r="AA3" i="19"/>
  <c r="Z3" i="19"/>
  <c r="Y3" i="19"/>
  <c r="X3" i="19"/>
  <c r="W3" i="19"/>
  <c r="V3" i="19"/>
  <c r="U3" i="19"/>
  <c r="T3" i="19"/>
  <c r="S3" i="19"/>
  <c r="R3" i="19"/>
  <c r="Q3" i="19"/>
  <c r="P3" i="19"/>
  <c r="O3" i="19"/>
  <c r="N3" i="19"/>
  <c r="M3" i="19"/>
  <c r="L3" i="19"/>
  <c r="K3" i="19"/>
  <c r="J3" i="19"/>
  <c r="I3" i="19"/>
  <c r="H3" i="19"/>
  <c r="G3" i="19"/>
  <c r="F3" i="19"/>
  <c r="E3" i="19"/>
  <c r="D3" i="19"/>
  <c r="C3" i="19"/>
  <c r="C7" i="1"/>
  <c r="C8" i="18" a="1"/>
  <c r="C8" i="18" s="1"/>
  <c r="D8" i="18" a="1"/>
  <c r="D8" i="18" s="1"/>
  <c r="E8" i="18" a="1"/>
  <c r="E8" i="18" s="1"/>
  <c r="F8" i="18" a="1"/>
  <c r="F8" i="18" s="1"/>
  <c r="G8" i="18" a="1"/>
  <c r="G8" i="18" s="1"/>
  <c r="H8" i="18" a="1"/>
  <c r="H8" i="18" s="1"/>
  <c r="I8" i="18" a="1"/>
  <c r="I8" i="18" s="1"/>
  <c r="J8" i="18" a="1"/>
  <c r="J8" i="18" s="1"/>
  <c r="K8" i="18" a="1"/>
  <c r="K8" i="18" s="1"/>
  <c r="L8" i="18" a="1"/>
  <c r="L8" i="18" s="1"/>
  <c r="M8" i="18" a="1"/>
  <c r="M8" i="18" s="1"/>
  <c r="N8" i="18" a="1"/>
  <c r="N8" i="18" s="1"/>
  <c r="O8" i="18" a="1"/>
  <c r="O8" i="18" s="1"/>
  <c r="P8" i="18" a="1"/>
  <c r="P8" i="18" s="1"/>
  <c r="Q8" i="18" a="1"/>
  <c r="Q8" i="18" s="1"/>
  <c r="R8" i="18" a="1"/>
  <c r="R8" i="18" s="1"/>
  <c r="S8" i="18" a="1"/>
  <c r="S8" i="18" s="1"/>
  <c r="T8" i="18" a="1"/>
  <c r="T8" i="18" s="1"/>
  <c r="U8" i="18" a="1"/>
  <c r="U8" i="18" s="1"/>
  <c r="V8" i="18" a="1"/>
  <c r="V8" i="18" s="1"/>
  <c r="W8" i="18" a="1"/>
  <c r="W8" i="18" s="1"/>
  <c r="X8" i="18" a="1"/>
  <c r="X8" i="18" s="1"/>
  <c r="Y8" i="18" a="1"/>
  <c r="Y8" i="18" s="1"/>
  <c r="Z8" i="18" a="1"/>
  <c r="Z8" i="18" s="1"/>
  <c r="AA8" i="18" a="1"/>
  <c r="AA8" i="18" s="1"/>
  <c r="AB8" i="18" a="1"/>
  <c r="AB8" i="18" s="1"/>
  <c r="AC8" i="18" a="1"/>
  <c r="AC8" i="18" s="1"/>
  <c r="AD8" i="18" a="1"/>
  <c r="AD8" i="18" s="1"/>
  <c r="AE8" i="18" a="1"/>
  <c r="AE8" i="18" s="1"/>
  <c r="AF8" i="18" a="1"/>
  <c r="AF8" i="18" s="1"/>
  <c r="C7" i="18" a="1"/>
  <c r="C7" i="18" s="1"/>
  <c r="D7" i="18" a="1"/>
  <c r="D7" i="18" s="1"/>
  <c r="E7" i="18" a="1"/>
  <c r="E7" i="18" s="1"/>
  <c r="F7" i="18" a="1"/>
  <c r="F7" i="18" s="1"/>
  <c r="G7" i="18" a="1"/>
  <c r="G7" i="18" s="1"/>
  <c r="H7" i="18" a="1"/>
  <c r="H7" i="18" s="1"/>
  <c r="I7" i="18" a="1"/>
  <c r="I7" i="18" s="1"/>
  <c r="J7" i="18" a="1"/>
  <c r="J7" i="18" s="1"/>
  <c r="K7" i="18" a="1"/>
  <c r="K7" i="18" s="1"/>
  <c r="L7" i="18" a="1"/>
  <c r="L7" i="18" s="1"/>
  <c r="M7" i="18" a="1"/>
  <c r="M7" i="18" s="1"/>
  <c r="N7" i="18" a="1"/>
  <c r="N7" i="18" s="1"/>
  <c r="O7" i="18" a="1"/>
  <c r="O7" i="18" s="1"/>
  <c r="P7" i="18" a="1"/>
  <c r="P7" i="18" s="1"/>
  <c r="Q7" i="18" a="1"/>
  <c r="Q7" i="18" s="1"/>
  <c r="R7" i="18" a="1"/>
  <c r="R7" i="18" s="1"/>
  <c r="S7" i="18" a="1"/>
  <c r="S7" i="18" s="1"/>
  <c r="T7" i="18" a="1"/>
  <c r="T7" i="18" s="1"/>
  <c r="U7" i="18" a="1"/>
  <c r="U7" i="18" s="1"/>
  <c r="V7" i="18" a="1"/>
  <c r="V7" i="18" s="1"/>
  <c r="W7" i="18" a="1"/>
  <c r="W7" i="18" s="1"/>
  <c r="X7" i="18" a="1"/>
  <c r="X7" i="18" s="1"/>
  <c r="Y7" i="18" a="1"/>
  <c r="Y7" i="18" s="1"/>
  <c r="Z7" i="18" a="1"/>
  <c r="Z7" i="18" s="1"/>
  <c r="AA7" i="18" a="1"/>
  <c r="AA7" i="18" s="1"/>
  <c r="AB7" i="18" a="1"/>
  <c r="AB7" i="18" s="1"/>
  <c r="AC7" i="18" a="1"/>
  <c r="AC7" i="18" s="1"/>
  <c r="AD7" i="18" a="1"/>
  <c r="AD7" i="18" s="1"/>
  <c r="AE7" i="18" a="1"/>
  <c r="AE7" i="18" s="1"/>
  <c r="AF7" i="18" a="1"/>
  <c r="AF7" i="18" s="1"/>
  <c r="C6" i="18" a="1"/>
  <c r="C6" i="18" s="1"/>
  <c r="D6" i="18" a="1"/>
  <c r="D6" i="18" s="1"/>
  <c r="E6" i="18" a="1"/>
  <c r="E6" i="18" s="1"/>
  <c r="F6" i="18" a="1"/>
  <c r="F6" i="18" s="1"/>
  <c r="G6" i="18" a="1"/>
  <c r="G6" i="18" s="1"/>
  <c r="H6" i="18" a="1"/>
  <c r="H6" i="18" s="1"/>
  <c r="I6" i="18" a="1"/>
  <c r="I6" i="18" s="1"/>
  <c r="J6" i="18" a="1"/>
  <c r="J6" i="18" s="1"/>
  <c r="K6" i="18" a="1"/>
  <c r="K6" i="18" s="1"/>
  <c r="L6" i="18" a="1"/>
  <c r="L6" i="18" s="1"/>
  <c r="M6" i="18" a="1"/>
  <c r="M6" i="18" s="1"/>
  <c r="N6" i="18" a="1"/>
  <c r="N6" i="18" s="1"/>
  <c r="O6" i="18" a="1"/>
  <c r="O6" i="18" s="1"/>
  <c r="P6" i="18" a="1"/>
  <c r="P6" i="18" s="1"/>
  <c r="Q6" i="18" a="1"/>
  <c r="Q6" i="18" s="1"/>
  <c r="R6" i="18" a="1"/>
  <c r="R6" i="18" s="1"/>
  <c r="S6" i="18" a="1"/>
  <c r="S6" i="18" s="1"/>
  <c r="T6" i="18" a="1"/>
  <c r="T6" i="18" s="1"/>
  <c r="U6" i="18" a="1"/>
  <c r="U6" i="18" s="1"/>
  <c r="V6" i="18" a="1"/>
  <c r="V6" i="18" s="1"/>
  <c r="W6" i="18" a="1"/>
  <c r="W6" i="18" s="1"/>
  <c r="X6" i="18" a="1"/>
  <c r="X6" i="18" s="1"/>
  <c r="Y6" i="18" a="1"/>
  <c r="Y6" i="18" s="1"/>
  <c r="Z6" i="18" a="1"/>
  <c r="Z6" i="18" s="1"/>
  <c r="AA6" i="18" a="1"/>
  <c r="AA6" i="18" s="1"/>
  <c r="AB6" i="18" a="1"/>
  <c r="AB6" i="18" s="1"/>
  <c r="AC6" i="18" a="1"/>
  <c r="AC6" i="18" s="1"/>
  <c r="AD6" i="18" a="1"/>
  <c r="AD6" i="18" s="1"/>
  <c r="AE6" i="18" a="1"/>
  <c r="AE6" i="18" s="1"/>
  <c r="AF6" i="18" a="1"/>
  <c r="AF6" i="18" s="1"/>
  <c r="B8" i="18" a="1"/>
  <c r="B8" i="18" s="1"/>
  <c r="B7" i="18" a="1"/>
  <c r="B7" i="18" s="1"/>
  <c r="B6" i="18" a="1"/>
  <c r="B6" i="18" s="1"/>
  <c r="C5" i="18" a="1"/>
  <c r="C5" i="18" s="1"/>
  <c r="D5" i="18" a="1"/>
  <c r="D5" i="18" s="1"/>
  <c r="E5" i="18" a="1"/>
  <c r="E5" i="18" s="1"/>
  <c r="F5" i="18" a="1"/>
  <c r="F5" i="18" s="1"/>
  <c r="G5" i="18" a="1"/>
  <c r="G5" i="18" s="1"/>
  <c r="H5" i="18" a="1"/>
  <c r="H5" i="18" s="1"/>
  <c r="I5" i="18" a="1"/>
  <c r="I5" i="18" s="1"/>
  <c r="J5" i="18" a="1"/>
  <c r="J5" i="18" s="1"/>
  <c r="K5" i="18" a="1"/>
  <c r="K5" i="18" s="1"/>
  <c r="L5" i="18" a="1"/>
  <c r="L5" i="18" s="1"/>
  <c r="M5" i="18" a="1"/>
  <c r="M5" i="18" s="1"/>
  <c r="N5" i="18" a="1"/>
  <c r="N5" i="18" s="1"/>
  <c r="O5" i="18" a="1"/>
  <c r="O5" i="18" s="1"/>
  <c r="P5" i="18" a="1"/>
  <c r="P5" i="18" s="1"/>
  <c r="Q5" i="18" a="1"/>
  <c r="Q5" i="18" s="1"/>
  <c r="R5" i="18" a="1"/>
  <c r="R5" i="18" s="1"/>
  <c r="S5" i="18" a="1"/>
  <c r="S5" i="18" s="1"/>
  <c r="T5" i="18" a="1"/>
  <c r="T5" i="18" s="1"/>
  <c r="U5" i="18" a="1"/>
  <c r="U5" i="18" s="1"/>
  <c r="V5" i="18" a="1"/>
  <c r="V5" i="18" s="1"/>
  <c r="W5" i="18" a="1"/>
  <c r="W5" i="18" s="1"/>
  <c r="X5" i="18" a="1"/>
  <c r="X5" i="18" s="1"/>
  <c r="Y5" i="18" a="1"/>
  <c r="Y5" i="18" s="1"/>
  <c r="Z5" i="18" a="1"/>
  <c r="Z5" i="18" s="1"/>
  <c r="AA5" i="18" a="1"/>
  <c r="AA5" i="18" s="1"/>
  <c r="AB5" i="18" a="1"/>
  <c r="AB5" i="18" s="1"/>
  <c r="AC5" i="18" a="1"/>
  <c r="AC5" i="18" s="1"/>
  <c r="AD5" i="18" a="1"/>
  <c r="AD5" i="18" s="1"/>
  <c r="AE5" i="18" a="1"/>
  <c r="AE5" i="18" s="1"/>
  <c r="AF5" i="18" a="1"/>
  <c r="AF5" i="18" s="1"/>
  <c r="B5" i="18" a="1"/>
  <c r="B5" i="18" s="1"/>
  <c r="C8" i="17"/>
  <c r="D8" i="17"/>
  <c r="E8" i="17"/>
  <c r="F8" i="17"/>
  <c r="G8" i="17"/>
  <c r="H8" i="17"/>
  <c r="I8" i="17"/>
  <c r="J8" i="17"/>
  <c r="K8" i="17"/>
  <c r="L8" i="17"/>
  <c r="M8" i="17"/>
  <c r="N8" i="17"/>
  <c r="O8" i="17"/>
  <c r="P8" i="17"/>
  <c r="Q8" i="17"/>
  <c r="R8" i="17"/>
  <c r="S8" i="17"/>
  <c r="T8" i="17"/>
  <c r="U8" i="17"/>
  <c r="V8" i="17"/>
  <c r="W8" i="17"/>
  <c r="X8" i="17"/>
  <c r="Y8" i="17"/>
  <c r="Z8" i="17"/>
  <c r="AA8" i="17"/>
  <c r="AB8" i="17"/>
  <c r="AC8" i="17"/>
  <c r="AD8" i="17"/>
  <c r="AE8" i="17"/>
  <c r="AF8" i="17"/>
  <c r="B8" i="17"/>
  <c r="C7" i="17"/>
  <c r="D7" i="17"/>
  <c r="E7" i="17"/>
  <c r="F7" i="17"/>
  <c r="G7" i="17"/>
  <c r="H7" i="17"/>
  <c r="I7" i="17"/>
  <c r="J7" i="17"/>
  <c r="K7" i="17"/>
  <c r="L7" i="17"/>
  <c r="M7" i="17"/>
  <c r="N7" i="17"/>
  <c r="O7" i="17"/>
  <c r="P7" i="17"/>
  <c r="Q7" i="17"/>
  <c r="R7" i="17"/>
  <c r="S7" i="17"/>
  <c r="T7" i="17"/>
  <c r="U7" i="17"/>
  <c r="V7" i="17"/>
  <c r="W7" i="17"/>
  <c r="X7" i="17"/>
  <c r="Y7" i="17"/>
  <c r="Z7" i="17"/>
  <c r="AA7" i="17"/>
  <c r="AB7" i="17"/>
  <c r="AC7" i="17"/>
  <c r="AD7" i="17"/>
  <c r="AE7" i="17"/>
  <c r="AF7" i="17"/>
  <c r="B7" i="17"/>
  <c r="C6" i="17"/>
  <c r="D6" i="17"/>
  <c r="E6" i="17"/>
  <c r="F6" i="17"/>
  <c r="G6" i="17"/>
  <c r="H6" i="17"/>
  <c r="I6" i="17"/>
  <c r="J6" i="17"/>
  <c r="K6" i="17"/>
  <c r="L6" i="17"/>
  <c r="M6" i="17"/>
  <c r="N6" i="17"/>
  <c r="O6" i="17"/>
  <c r="P6" i="17"/>
  <c r="Q6" i="17"/>
  <c r="R6" i="17"/>
  <c r="S6" i="17"/>
  <c r="T6" i="17"/>
  <c r="U6" i="17"/>
  <c r="V6" i="17"/>
  <c r="W6" i="17"/>
  <c r="X6" i="17"/>
  <c r="Y6" i="17"/>
  <c r="Z6" i="17"/>
  <c r="AA6" i="17"/>
  <c r="AB6" i="17"/>
  <c r="AC6" i="17"/>
  <c r="AD6" i="17"/>
  <c r="AE6" i="17"/>
  <c r="AF6" i="17"/>
  <c r="B6" i="17"/>
  <c r="C5" i="17"/>
  <c r="C15" i="17" s="1"/>
  <c r="C16" i="17" s="1"/>
  <c r="D5" i="17"/>
  <c r="D15" i="17" s="1"/>
  <c r="D16" i="17" s="1"/>
  <c r="E5" i="17"/>
  <c r="E11" i="17" s="1"/>
  <c r="E12" i="17" s="1"/>
  <c r="F5" i="17"/>
  <c r="F15" i="17" s="1"/>
  <c r="F16" i="17" s="1"/>
  <c r="G5" i="17"/>
  <c r="G11" i="17" s="1"/>
  <c r="G12" i="17" s="1"/>
  <c r="H5" i="17"/>
  <c r="H15" i="17" s="1"/>
  <c r="H16" i="17" s="1"/>
  <c r="I5" i="17"/>
  <c r="I15" i="17" s="1"/>
  <c r="I16" i="17" s="1"/>
  <c r="J5" i="17"/>
  <c r="J15" i="17" s="1"/>
  <c r="J16" i="17" s="1"/>
  <c r="K5" i="17"/>
  <c r="K15" i="17" s="1"/>
  <c r="K16" i="17" s="1"/>
  <c r="L5" i="17"/>
  <c r="L15" i="17" s="1"/>
  <c r="L16" i="17" s="1"/>
  <c r="M5" i="17"/>
  <c r="M11" i="17" s="1"/>
  <c r="M12" i="17" s="1"/>
  <c r="N5" i="17"/>
  <c r="N15" i="17" s="1"/>
  <c r="N16" i="17" s="1"/>
  <c r="O5" i="17"/>
  <c r="O11" i="17" s="1"/>
  <c r="O12" i="17" s="1"/>
  <c r="P5" i="17"/>
  <c r="P15" i="17" s="1"/>
  <c r="P16" i="17" s="1"/>
  <c r="Q5" i="17"/>
  <c r="Q15" i="17" s="1"/>
  <c r="Q16" i="17" s="1"/>
  <c r="R5" i="17"/>
  <c r="R15" i="17" s="1"/>
  <c r="R16" i="17" s="1"/>
  <c r="S5" i="17"/>
  <c r="S15" i="17" s="1"/>
  <c r="S16" i="17" s="1"/>
  <c r="T5" i="17"/>
  <c r="T15" i="17" s="1"/>
  <c r="T16" i="17" s="1"/>
  <c r="U5" i="17"/>
  <c r="U11" i="17" s="1"/>
  <c r="U12" i="17" s="1"/>
  <c r="V5" i="17"/>
  <c r="V15" i="17" s="1"/>
  <c r="V16" i="17" s="1"/>
  <c r="W5" i="17"/>
  <c r="W11" i="17" s="1"/>
  <c r="W12" i="17" s="1"/>
  <c r="X5" i="17"/>
  <c r="X15" i="17" s="1"/>
  <c r="X16" i="17" s="1"/>
  <c r="Y5" i="17"/>
  <c r="Y15" i="17" s="1"/>
  <c r="Y16" i="17" s="1"/>
  <c r="Z5" i="17"/>
  <c r="Z15" i="17" s="1"/>
  <c r="Z16" i="17" s="1"/>
  <c r="AA5" i="17"/>
  <c r="AA15" i="17" s="1"/>
  <c r="AA16" i="17" s="1"/>
  <c r="AB5" i="17"/>
  <c r="AB15" i="17" s="1"/>
  <c r="AB16" i="17" s="1"/>
  <c r="AC5" i="17"/>
  <c r="AC15" i="17" s="1"/>
  <c r="AC16" i="17" s="1"/>
  <c r="AD5" i="17"/>
  <c r="AD15" i="17" s="1"/>
  <c r="AD16" i="17" s="1"/>
  <c r="AE5" i="17"/>
  <c r="AE11" i="17" s="1"/>
  <c r="AE12" i="17" s="1"/>
  <c r="AF5" i="17"/>
  <c r="AF15" i="17" s="1"/>
  <c r="AF16" i="17" s="1"/>
  <c r="B5" i="17"/>
  <c r="B15" i="17" s="1"/>
  <c r="B16" i="17" s="1"/>
  <c r="T16" i="14"/>
  <c r="T6" i="14"/>
  <c r="T25" i="14"/>
  <c r="T12" i="14"/>
  <c r="T32" i="14"/>
  <c r="T14" i="14"/>
  <c r="T11" i="14"/>
  <c r="T19" i="14"/>
  <c r="T33" i="14"/>
  <c r="T15" i="14"/>
  <c r="T21" i="14"/>
  <c r="T23" i="14"/>
  <c r="T18" i="14"/>
  <c r="T27" i="14"/>
  <c r="T31" i="14"/>
  <c r="T28" i="14"/>
  <c r="T20" i="14"/>
  <c r="T17" i="14"/>
  <c r="T10" i="14"/>
  <c r="T24" i="14"/>
  <c r="T22" i="14"/>
  <c r="T9" i="14"/>
  <c r="T7" i="14"/>
  <c r="T30" i="14"/>
  <c r="T8" i="14"/>
  <c r="T29" i="14"/>
  <c r="T26" i="14"/>
  <c r="T13" i="14"/>
  <c r="AL52" i="11"/>
  <c r="AK52" i="11"/>
  <c r="AJ52" i="11"/>
  <c r="AI52" i="11"/>
  <c r="AH52" i="11"/>
  <c r="AG52" i="11"/>
  <c r="AF52" i="11"/>
  <c r="AE52" i="11"/>
  <c r="AD52" i="11"/>
  <c r="AC52" i="11"/>
  <c r="AB52" i="11"/>
  <c r="AA52" i="11"/>
  <c r="Z52" i="11"/>
  <c r="Y52" i="11"/>
  <c r="X52" i="11"/>
  <c r="W52" i="11"/>
  <c r="V52" i="11"/>
  <c r="U52" i="11"/>
  <c r="T52" i="11"/>
  <c r="S52" i="11"/>
  <c r="R52" i="11"/>
  <c r="Q52" i="11"/>
  <c r="P52" i="11"/>
  <c r="O52" i="11"/>
  <c r="N52" i="11"/>
  <c r="M52" i="11"/>
  <c r="L52" i="11"/>
  <c r="K52" i="11"/>
  <c r="J52" i="11"/>
  <c r="I52" i="11"/>
  <c r="H52" i="11"/>
  <c r="AL51" i="11"/>
  <c r="AK51" i="11"/>
  <c r="AJ51" i="11"/>
  <c r="AI51" i="11"/>
  <c r="AH51" i="11"/>
  <c r="AG51" i="11"/>
  <c r="AF51" i="11"/>
  <c r="AE51" i="11"/>
  <c r="AD51" i="11"/>
  <c r="AC51" i="11"/>
  <c r="AB51" i="11"/>
  <c r="AA51" i="11"/>
  <c r="Z51" i="11"/>
  <c r="Y51" i="11"/>
  <c r="X51" i="11"/>
  <c r="W51" i="11"/>
  <c r="V51" i="11"/>
  <c r="U51" i="11"/>
  <c r="T51" i="11"/>
  <c r="S51" i="11"/>
  <c r="R51" i="11"/>
  <c r="Q51" i="11"/>
  <c r="P51" i="11"/>
  <c r="O51" i="11"/>
  <c r="N51" i="11"/>
  <c r="M51" i="11"/>
  <c r="L51" i="11"/>
  <c r="K51" i="11"/>
  <c r="J51" i="11"/>
  <c r="I51" i="11"/>
  <c r="H51" i="11"/>
  <c r="AL50" i="11"/>
  <c r="AK50" i="11"/>
  <c r="AJ50" i="11"/>
  <c r="AI50" i="11"/>
  <c r="AH50" i="11"/>
  <c r="AG50" i="11"/>
  <c r="AF50" i="11"/>
  <c r="AE50" i="11"/>
  <c r="AD50" i="11"/>
  <c r="AC50" i="11"/>
  <c r="AB50" i="11"/>
  <c r="AA50" i="11"/>
  <c r="Z50" i="11"/>
  <c r="Y50" i="11"/>
  <c r="X50" i="11"/>
  <c r="W50" i="11"/>
  <c r="V50" i="11"/>
  <c r="U50" i="11"/>
  <c r="T50" i="11"/>
  <c r="S50" i="11"/>
  <c r="R50" i="11"/>
  <c r="Q50" i="11"/>
  <c r="P50" i="11"/>
  <c r="O50" i="11"/>
  <c r="N50" i="11"/>
  <c r="M50" i="11"/>
  <c r="L50" i="11"/>
  <c r="K50" i="11"/>
  <c r="J50" i="11"/>
  <c r="I50" i="11"/>
  <c r="H50" i="11"/>
  <c r="AL49" i="11"/>
  <c r="AK49" i="11"/>
  <c r="AJ49" i="11"/>
  <c r="AI49" i="11"/>
  <c r="AH49" i="11"/>
  <c r="AG49" i="11"/>
  <c r="AF49" i="11"/>
  <c r="AE49" i="11"/>
  <c r="AD49" i="11"/>
  <c r="AC49" i="11"/>
  <c r="AB49" i="11"/>
  <c r="AA49" i="11"/>
  <c r="Z49" i="11"/>
  <c r="Y49" i="11"/>
  <c r="X49" i="11"/>
  <c r="W49" i="11"/>
  <c r="V49" i="11"/>
  <c r="U49" i="11"/>
  <c r="T49" i="11"/>
  <c r="S49" i="11"/>
  <c r="R49" i="11"/>
  <c r="Q49" i="11"/>
  <c r="P49" i="11"/>
  <c r="O49" i="11"/>
  <c r="N49" i="11"/>
  <c r="M49" i="11"/>
  <c r="L49" i="11"/>
  <c r="K49" i="11"/>
  <c r="J49" i="11"/>
  <c r="I49" i="11"/>
  <c r="H49" i="11"/>
  <c r="AL48" i="11"/>
  <c r="AK48" i="11"/>
  <c r="AJ48" i="11"/>
  <c r="AI48" i="11"/>
  <c r="AH48" i="11"/>
  <c r="AG48" i="11"/>
  <c r="AF48" i="11"/>
  <c r="AE48" i="11"/>
  <c r="AD48" i="11"/>
  <c r="AC48" i="11"/>
  <c r="AB48" i="11"/>
  <c r="AA48" i="11"/>
  <c r="Z48" i="11"/>
  <c r="Y48" i="11"/>
  <c r="X48" i="11"/>
  <c r="W48" i="11"/>
  <c r="V48" i="11"/>
  <c r="U48" i="11"/>
  <c r="T48" i="11"/>
  <c r="S48" i="11"/>
  <c r="R48" i="11"/>
  <c r="Q48" i="11"/>
  <c r="P48" i="11"/>
  <c r="O48" i="11"/>
  <c r="N48" i="11"/>
  <c r="M48" i="11"/>
  <c r="L48" i="11"/>
  <c r="K48" i="11"/>
  <c r="J48" i="11"/>
  <c r="I48" i="11"/>
  <c r="H48" i="11"/>
  <c r="AL47" i="11"/>
  <c r="AK47" i="11"/>
  <c r="AJ47" i="11"/>
  <c r="AI47" i="11"/>
  <c r="AH47" i="11"/>
  <c r="AG47" i="11"/>
  <c r="AF47" i="11"/>
  <c r="AE47" i="11"/>
  <c r="AD47" i="11"/>
  <c r="AC47" i="11"/>
  <c r="AB47" i="11"/>
  <c r="AA47" i="11"/>
  <c r="Z47" i="11"/>
  <c r="Y47" i="11"/>
  <c r="X47" i="11"/>
  <c r="W47" i="11"/>
  <c r="V47" i="11"/>
  <c r="U47" i="11"/>
  <c r="T47" i="11"/>
  <c r="S47" i="11"/>
  <c r="R47" i="11"/>
  <c r="Q47" i="11"/>
  <c r="P47" i="11"/>
  <c r="O47" i="11"/>
  <c r="N47" i="11"/>
  <c r="M47" i="11"/>
  <c r="L47" i="11"/>
  <c r="K47" i="11"/>
  <c r="J47" i="11"/>
  <c r="I47" i="11"/>
  <c r="H47" i="11"/>
  <c r="AL46" i="11"/>
  <c r="AK46" i="11"/>
  <c r="AJ46" i="11"/>
  <c r="AI46" i="11"/>
  <c r="AH46" i="11"/>
  <c r="AG46" i="11"/>
  <c r="AF46" i="11"/>
  <c r="AE46" i="11"/>
  <c r="AD46" i="11"/>
  <c r="AC46" i="11"/>
  <c r="AB46" i="11"/>
  <c r="AA46" i="11"/>
  <c r="Z46" i="11"/>
  <c r="Y46" i="11"/>
  <c r="X46" i="11"/>
  <c r="W46" i="11"/>
  <c r="V46" i="11"/>
  <c r="U46" i="11"/>
  <c r="T46" i="11"/>
  <c r="S46" i="11"/>
  <c r="R46" i="11"/>
  <c r="Q46" i="11"/>
  <c r="P46" i="11"/>
  <c r="O46" i="11"/>
  <c r="N46" i="11"/>
  <c r="M46" i="11"/>
  <c r="L46" i="11"/>
  <c r="K46" i="11"/>
  <c r="J46" i="11"/>
  <c r="I46" i="11"/>
  <c r="H46" i="11"/>
  <c r="AL45" i="11"/>
  <c r="AK45" i="11"/>
  <c r="AJ45" i="11"/>
  <c r="AI45" i="11"/>
  <c r="AH45" i="11"/>
  <c r="AG45" i="11"/>
  <c r="AF45" i="11"/>
  <c r="AE45" i="11"/>
  <c r="AD45" i="11"/>
  <c r="AC45" i="11"/>
  <c r="AB45" i="11"/>
  <c r="AA45" i="11"/>
  <c r="Z45" i="11"/>
  <c r="Y45" i="11"/>
  <c r="X45" i="11"/>
  <c r="W45" i="11"/>
  <c r="V45" i="11"/>
  <c r="U45" i="11"/>
  <c r="T45" i="11"/>
  <c r="S45" i="11"/>
  <c r="R45" i="11"/>
  <c r="Q45" i="11"/>
  <c r="P45" i="11"/>
  <c r="O45" i="11"/>
  <c r="N45" i="11"/>
  <c r="M45" i="11"/>
  <c r="L45" i="11"/>
  <c r="K45" i="11"/>
  <c r="J45" i="11"/>
  <c r="I45" i="11"/>
  <c r="H45" i="11"/>
  <c r="AL44" i="11"/>
  <c r="AK44" i="11"/>
  <c r="AJ44" i="11"/>
  <c r="AI44" i="11"/>
  <c r="AH44" i="11"/>
  <c r="AG44" i="11"/>
  <c r="AF44" i="11"/>
  <c r="AE44" i="11"/>
  <c r="AD44" i="11"/>
  <c r="AC44" i="11"/>
  <c r="AB44" i="11"/>
  <c r="AA44" i="11"/>
  <c r="Z44" i="11"/>
  <c r="Y44" i="11"/>
  <c r="X44" i="11"/>
  <c r="W44" i="11"/>
  <c r="V44" i="11"/>
  <c r="U44" i="11"/>
  <c r="T44" i="11"/>
  <c r="S44" i="11"/>
  <c r="R44" i="11"/>
  <c r="Q44" i="11"/>
  <c r="P44" i="11"/>
  <c r="O44" i="11"/>
  <c r="N44" i="11"/>
  <c r="M44" i="11"/>
  <c r="L44" i="11"/>
  <c r="K44" i="11"/>
  <c r="J44" i="11"/>
  <c r="I44" i="11"/>
  <c r="H44" i="11"/>
  <c r="AL43" i="11"/>
  <c r="AK43" i="11"/>
  <c r="AJ43" i="11"/>
  <c r="AI43" i="11"/>
  <c r="AH43" i="11"/>
  <c r="AG43" i="11"/>
  <c r="AF43" i="11"/>
  <c r="AE43" i="11"/>
  <c r="AD43" i="11"/>
  <c r="AC43" i="11"/>
  <c r="AB43" i="11"/>
  <c r="AA43" i="11"/>
  <c r="Z43" i="11"/>
  <c r="Y43" i="11"/>
  <c r="X43" i="11"/>
  <c r="W43" i="11"/>
  <c r="V43" i="11"/>
  <c r="U43" i="11"/>
  <c r="T43" i="11"/>
  <c r="S43" i="11"/>
  <c r="R43" i="11"/>
  <c r="Q43" i="11"/>
  <c r="P43" i="11"/>
  <c r="O43" i="11"/>
  <c r="N43" i="11"/>
  <c r="M43" i="11"/>
  <c r="L43" i="11"/>
  <c r="K43" i="11"/>
  <c r="J43" i="11"/>
  <c r="I43" i="11"/>
  <c r="H43" i="11"/>
  <c r="AL42" i="11"/>
  <c r="AK42" i="11"/>
  <c r="AJ42" i="11"/>
  <c r="AI42" i="11"/>
  <c r="AH42" i="11"/>
  <c r="AG42" i="11"/>
  <c r="AF42" i="11"/>
  <c r="AE42" i="11"/>
  <c r="AD42" i="11"/>
  <c r="AC42" i="11"/>
  <c r="AB42" i="11"/>
  <c r="AA42" i="11"/>
  <c r="Z42" i="11"/>
  <c r="Y42" i="11"/>
  <c r="X42" i="11"/>
  <c r="W42" i="11"/>
  <c r="V42" i="11"/>
  <c r="U42" i="11"/>
  <c r="T42" i="11"/>
  <c r="S42" i="11"/>
  <c r="R42" i="11"/>
  <c r="Q42" i="11"/>
  <c r="P42" i="11"/>
  <c r="O42" i="11"/>
  <c r="N42" i="11"/>
  <c r="M42" i="11"/>
  <c r="L42" i="11"/>
  <c r="K42" i="11"/>
  <c r="J42" i="11"/>
  <c r="I42" i="11"/>
  <c r="H42" i="11"/>
  <c r="AL41" i="11"/>
  <c r="AK41" i="11"/>
  <c r="AJ41" i="11"/>
  <c r="AI41" i="11"/>
  <c r="AH41" i="11"/>
  <c r="AG41" i="11"/>
  <c r="AF41" i="11"/>
  <c r="AE41" i="11"/>
  <c r="AD41" i="11"/>
  <c r="AC41" i="11"/>
  <c r="AB41" i="11"/>
  <c r="AA41" i="11"/>
  <c r="Z41" i="11"/>
  <c r="Y41" i="11"/>
  <c r="X41" i="11"/>
  <c r="W41" i="11"/>
  <c r="V41" i="11"/>
  <c r="U41" i="11"/>
  <c r="T41" i="11"/>
  <c r="S41" i="11"/>
  <c r="R41" i="11"/>
  <c r="Q41" i="11"/>
  <c r="P41" i="11"/>
  <c r="O41" i="11"/>
  <c r="N41" i="11"/>
  <c r="M41" i="11"/>
  <c r="L41" i="11"/>
  <c r="K41" i="11"/>
  <c r="J41" i="11"/>
  <c r="I41" i="11"/>
  <c r="H41" i="11"/>
  <c r="AL40" i="11"/>
  <c r="AK40" i="11"/>
  <c r="AJ40" i="11"/>
  <c r="AI40" i="11"/>
  <c r="AH40" i="11"/>
  <c r="AG40" i="11"/>
  <c r="AF40" i="11"/>
  <c r="AE40" i="11"/>
  <c r="AD40" i="11"/>
  <c r="AC40" i="11"/>
  <c r="AB40" i="11"/>
  <c r="AA40" i="11"/>
  <c r="Z40" i="11"/>
  <c r="Y40" i="11"/>
  <c r="X40" i="11"/>
  <c r="W40" i="11"/>
  <c r="V40" i="11"/>
  <c r="U40" i="11"/>
  <c r="T40" i="11"/>
  <c r="S40" i="11"/>
  <c r="R40" i="11"/>
  <c r="Q40" i="11"/>
  <c r="P40" i="11"/>
  <c r="O40" i="11"/>
  <c r="N40" i="11"/>
  <c r="M40" i="11"/>
  <c r="L40" i="11"/>
  <c r="K40" i="11"/>
  <c r="J40" i="11"/>
  <c r="I40" i="11"/>
  <c r="H40" i="11"/>
  <c r="AL39" i="11"/>
  <c r="AK39" i="11"/>
  <c r="AJ39" i="11"/>
  <c r="AI39" i="11"/>
  <c r="AH39" i="11"/>
  <c r="AG39" i="11"/>
  <c r="AF39" i="11"/>
  <c r="AE39" i="11"/>
  <c r="AD39" i="11"/>
  <c r="AC39" i="11"/>
  <c r="AB39" i="11"/>
  <c r="AA39" i="11"/>
  <c r="Z39" i="11"/>
  <c r="Y39" i="11"/>
  <c r="X39" i="11"/>
  <c r="W39" i="11"/>
  <c r="V39" i="11"/>
  <c r="U39" i="11"/>
  <c r="T39" i="11"/>
  <c r="S39" i="11"/>
  <c r="R39" i="11"/>
  <c r="Q39" i="11"/>
  <c r="P39" i="11"/>
  <c r="O39" i="11"/>
  <c r="N39" i="11"/>
  <c r="M39" i="11"/>
  <c r="L39" i="11"/>
  <c r="K39" i="11"/>
  <c r="J39" i="11"/>
  <c r="I39" i="11"/>
  <c r="H39" i="11"/>
  <c r="AL38" i="11"/>
  <c r="AK38" i="11"/>
  <c r="AJ38" i="11"/>
  <c r="AI38" i="11"/>
  <c r="AH38" i="11"/>
  <c r="AG38" i="11"/>
  <c r="AF38" i="11"/>
  <c r="AE38" i="11"/>
  <c r="AD38" i="11"/>
  <c r="AC38" i="11"/>
  <c r="AB38" i="11"/>
  <c r="AA38" i="11"/>
  <c r="Z38" i="11"/>
  <c r="Y38" i="11"/>
  <c r="X38" i="11"/>
  <c r="W38" i="11"/>
  <c r="V38" i="11"/>
  <c r="U38" i="11"/>
  <c r="T38" i="11"/>
  <c r="S38" i="11"/>
  <c r="R38" i="11"/>
  <c r="Q38" i="11"/>
  <c r="P38" i="11"/>
  <c r="O38" i="11"/>
  <c r="N38" i="11"/>
  <c r="M38" i="11"/>
  <c r="L38" i="11"/>
  <c r="K38" i="11"/>
  <c r="J38" i="11"/>
  <c r="I38" i="11"/>
  <c r="H38" i="11"/>
  <c r="AL37" i="11"/>
  <c r="AK37" i="11"/>
  <c r="AJ37" i="11"/>
  <c r="AI37" i="11"/>
  <c r="AH37" i="11"/>
  <c r="AG37" i="11"/>
  <c r="AF37" i="11"/>
  <c r="AE37" i="11"/>
  <c r="AD37" i="11"/>
  <c r="AC37" i="11"/>
  <c r="AB37" i="11"/>
  <c r="AA37" i="11"/>
  <c r="Z37" i="11"/>
  <c r="Y37" i="11"/>
  <c r="X37" i="11"/>
  <c r="W37" i="11"/>
  <c r="V37" i="11"/>
  <c r="U37" i="11"/>
  <c r="T37" i="11"/>
  <c r="S37" i="11"/>
  <c r="R37" i="11"/>
  <c r="Q37" i="11"/>
  <c r="P37" i="11"/>
  <c r="O37" i="11"/>
  <c r="N37" i="11"/>
  <c r="M37" i="11"/>
  <c r="L37" i="11"/>
  <c r="K37" i="11"/>
  <c r="J37" i="11"/>
  <c r="I37" i="11"/>
  <c r="H37" i="11"/>
  <c r="AL36" i="11"/>
  <c r="AK36" i="11"/>
  <c r="AJ36" i="11"/>
  <c r="AI36" i="11"/>
  <c r="AH36" i="11"/>
  <c r="AG36" i="11"/>
  <c r="AF36" i="11"/>
  <c r="AE36" i="11"/>
  <c r="AD36" i="11"/>
  <c r="AC36" i="11"/>
  <c r="AB36" i="11"/>
  <c r="AA36" i="11"/>
  <c r="Z36" i="11"/>
  <c r="Y36" i="11"/>
  <c r="X36" i="11"/>
  <c r="W36" i="11"/>
  <c r="V36" i="11"/>
  <c r="U36" i="11"/>
  <c r="T36" i="11"/>
  <c r="S36" i="11"/>
  <c r="R36" i="11"/>
  <c r="Q36" i="11"/>
  <c r="P36" i="11"/>
  <c r="O36" i="11"/>
  <c r="N36" i="11"/>
  <c r="M36" i="11"/>
  <c r="L36" i="11"/>
  <c r="K36" i="11"/>
  <c r="J36" i="11"/>
  <c r="I36" i="11"/>
  <c r="H36" i="11"/>
  <c r="AL35" i="11"/>
  <c r="AK35" i="11"/>
  <c r="AJ35" i="11"/>
  <c r="AI35" i="11"/>
  <c r="AH35" i="11"/>
  <c r="AG35" i="11"/>
  <c r="AF35" i="11"/>
  <c r="AE35" i="11"/>
  <c r="AD35" i="11"/>
  <c r="AC35" i="11"/>
  <c r="AB35" i="11"/>
  <c r="AA35" i="11"/>
  <c r="Z35" i="11"/>
  <c r="Y35" i="11"/>
  <c r="X35" i="11"/>
  <c r="W35" i="11"/>
  <c r="V35" i="11"/>
  <c r="U35" i="11"/>
  <c r="T35" i="11"/>
  <c r="S35" i="11"/>
  <c r="R35" i="11"/>
  <c r="Q35" i="11"/>
  <c r="P35" i="11"/>
  <c r="O35" i="11"/>
  <c r="N35" i="11"/>
  <c r="M35" i="11"/>
  <c r="L35" i="11"/>
  <c r="K35" i="11"/>
  <c r="J35" i="11"/>
  <c r="I35" i="11"/>
  <c r="H35" i="11"/>
  <c r="AL34" i="11"/>
  <c r="AK34" i="11"/>
  <c r="AJ34" i="11"/>
  <c r="AI34" i="11"/>
  <c r="AH34" i="11"/>
  <c r="AG34" i="11"/>
  <c r="AF34" i="11"/>
  <c r="AE34" i="11"/>
  <c r="AD34" i="11"/>
  <c r="AC34" i="11"/>
  <c r="AB34" i="11"/>
  <c r="AA34" i="11"/>
  <c r="Z34" i="11"/>
  <c r="Y34" i="11"/>
  <c r="X34" i="11"/>
  <c r="W34" i="11"/>
  <c r="V34" i="11"/>
  <c r="U34" i="11"/>
  <c r="T34" i="11"/>
  <c r="S34" i="11"/>
  <c r="R34" i="11"/>
  <c r="Q34" i="11"/>
  <c r="P34" i="11"/>
  <c r="O34" i="11"/>
  <c r="N34" i="11"/>
  <c r="M34" i="11"/>
  <c r="L34" i="11"/>
  <c r="K34" i="11"/>
  <c r="J34" i="11"/>
  <c r="I34" i="11"/>
  <c r="H34" i="11"/>
  <c r="AL33" i="11"/>
  <c r="AK33" i="11"/>
  <c r="AJ33" i="11"/>
  <c r="AI33" i="11"/>
  <c r="AH33" i="11"/>
  <c r="AG33" i="11"/>
  <c r="AF33" i="11"/>
  <c r="AE33" i="11"/>
  <c r="AD33" i="11"/>
  <c r="AC33" i="11"/>
  <c r="AB33" i="11"/>
  <c r="AA33" i="11"/>
  <c r="Z33" i="11"/>
  <c r="Y33" i="11"/>
  <c r="X33" i="11"/>
  <c r="W33" i="11"/>
  <c r="V33" i="11"/>
  <c r="U33" i="11"/>
  <c r="T33" i="11"/>
  <c r="S33" i="11"/>
  <c r="R33" i="11"/>
  <c r="Q33" i="11"/>
  <c r="P33" i="11"/>
  <c r="O33" i="11"/>
  <c r="N33" i="11"/>
  <c r="M33" i="11"/>
  <c r="L33" i="11"/>
  <c r="K33" i="11"/>
  <c r="J33" i="11"/>
  <c r="I33" i="11"/>
  <c r="H33" i="11"/>
  <c r="AL32" i="11"/>
  <c r="AK32" i="11"/>
  <c r="AJ32" i="11"/>
  <c r="AI32" i="11"/>
  <c r="AH32" i="11"/>
  <c r="AG32" i="11"/>
  <c r="AF32" i="11"/>
  <c r="AE32" i="11"/>
  <c r="AD32" i="11"/>
  <c r="AC32" i="11"/>
  <c r="AB32" i="11"/>
  <c r="AA32" i="11"/>
  <c r="Z32" i="11"/>
  <c r="Y32" i="11"/>
  <c r="X32" i="11"/>
  <c r="W32" i="11"/>
  <c r="V32" i="11"/>
  <c r="U32" i="11"/>
  <c r="T32" i="11"/>
  <c r="S32" i="11"/>
  <c r="R32" i="11"/>
  <c r="Q32" i="11"/>
  <c r="P32" i="11"/>
  <c r="O32" i="11"/>
  <c r="N32" i="11"/>
  <c r="M32" i="11"/>
  <c r="L32" i="11"/>
  <c r="K32" i="11"/>
  <c r="J32" i="11"/>
  <c r="I32" i="11"/>
  <c r="H32" i="11"/>
  <c r="AL31" i="11"/>
  <c r="AK31" i="11"/>
  <c r="AJ31" i="11"/>
  <c r="AI31" i="11"/>
  <c r="AH31" i="11"/>
  <c r="AG31" i="11"/>
  <c r="AF31" i="11"/>
  <c r="AE31" i="11"/>
  <c r="AD31" i="11"/>
  <c r="AC31" i="11"/>
  <c r="AB31" i="11"/>
  <c r="AA31" i="11"/>
  <c r="Z31" i="11"/>
  <c r="Y31" i="11"/>
  <c r="X31" i="11"/>
  <c r="W31" i="11"/>
  <c r="V31" i="11"/>
  <c r="U31" i="11"/>
  <c r="T31" i="11"/>
  <c r="S31" i="11"/>
  <c r="R31" i="11"/>
  <c r="Q31" i="11"/>
  <c r="P31" i="11"/>
  <c r="O31" i="11"/>
  <c r="N31" i="11"/>
  <c r="M31" i="11"/>
  <c r="L31" i="11"/>
  <c r="K31" i="11"/>
  <c r="J31" i="11"/>
  <c r="I31" i="11"/>
  <c r="H31" i="11"/>
  <c r="AL30" i="11"/>
  <c r="AK30" i="11"/>
  <c r="AJ30" i="11"/>
  <c r="AI30" i="11"/>
  <c r="AH30" i="11"/>
  <c r="AG30" i="11"/>
  <c r="AF30" i="11"/>
  <c r="AE30" i="11"/>
  <c r="AD30" i="11"/>
  <c r="AC30" i="11"/>
  <c r="AB30" i="11"/>
  <c r="AA30" i="11"/>
  <c r="Z30" i="11"/>
  <c r="Y30" i="11"/>
  <c r="X30" i="11"/>
  <c r="W30" i="11"/>
  <c r="V30" i="11"/>
  <c r="U30" i="11"/>
  <c r="T30" i="11"/>
  <c r="S30" i="11"/>
  <c r="R30" i="11"/>
  <c r="Q30" i="11"/>
  <c r="P30" i="11"/>
  <c r="O30" i="11"/>
  <c r="N30" i="11"/>
  <c r="M30" i="11"/>
  <c r="L30" i="11"/>
  <c r="K30" i="11"/>
  <c r="J30" i="11"/>
  <c r="I30" i="11"/>
  <c r="H30" i="11"/>
  <c r="AL29" i="11"/>
  <c r="AK29" i="11"/>
  <c r="AJ29" i="11"/>
  <c r="AI29" i="11"/>
  <c r="AH29" i="11"/>
  <c r="AG29" i="11"/>
  <c r="AF29" i="11"/>
  <c r="AE29" i="11"/>
  <c r="AD29" i="11"/>
  <c r="AC29" i="11"/>
  <c r="AB29" i="11"/>
  <c r="AA29" i="11"/>
  <c r="Z29" i="11"/>
  <c r="Y29" i="11"/>
  <c r="X29" i="11"/>
  <c r="W29" i="11"/>
  <c r="V29" i="11"/>
  <c r="U29" i="11"/>
  <c r="T29" i="11"/>
  <c r="S29" i="11"/>
  <c r="R29" i="11"/>
  <c r="Q29" i="11"/>
  <c r="P29" i="11"/>
  <c r="O29" i="11"/>
  <c r="N29" i="11"/>
  <c r="M29" i="11"/>
  <c r="L29" i="11"/>
  <c r="K29" i="11"/>
  <c r="J29" i="11"/>
  <c r="I29" i="11"/>
  <c r="H29" i="11"/>
  <c r="AL28" i="11"/>
  <c r="AK28" i="11"/>
  <c r="AJ28" i="11"/>
  <c r="AI28" i="11"/>
  <c r="AH28" i="11"/>
  <c r="AG28" i="11"/>
  <c r="AF28" i="11"/>
  <c r="AE28" i="11"/>
  <c r="AD28" i="11"/>
  <c r="AC28" i="11"/>
  <c r="AB28" i="11"/>
  <c r="AA28" i="11"/>
  <c r="Z28" i="11"/>
  <c r="Y28" i="11"/>
  <c r="X28" i="11"/>
  <c r="W28" i="11"/>
  <c r="V28" i="11"/>
  <c r="U28" i="11"/>
  <c r="T28" i="11"/>
  <c r="S28" i="11"/>
  <c r="R28" i="11"/>
  <c r="Q28" i="11"/>
  <c r="P28" i="11"/>
  <c r="O28" i="11"/>
  <c r="N28" i="11"/>
  <c r="M28" i="11"/>
  <c r="L28" i="11"/>
  <c r="K28" i="11"/>
  <c r="J28" i="11"/>
  <c r="I28" i="11"/>
  <c r="H28" i="11"/>
  <c r="AL27" i="11"/>
  <c r="AK27" i="11"/>
  <c r="AJ27" i="11"/>
  <c r="AI27" i="11"/>
  <c r="AH27" i="11"/>
  <c r="AG27" i="11"/>
  <c r="AF27" i="11"/>
  <c r="AE27" i="11"/>
  <c r="AD27" i="11"/>
  <c r="AC27" i="11"/>
  <c r="AB27" i="11"/>
  <c r="AA27" i="11"/>
  <c r="Z27" i="11"/>
  <c r="Y27" i="11"/>
  <c r="X27" i="11"/>
  <c r="W27" i="11"/>
  <c r="V27" i="11"/>
  <c r="U27" i="11"/>
  <c r="T27" i="11"/>
  <c r="S27" i="11"/>
  <c r="R27" i="11"/>
  <c r="Q27" i="11"/>
  <c r="P27" i="11"/>
  <c r="O27" i="11"/>
  <c r="N27" i="11"/>
  <c r="M27" i="11"/>
  <c r="L27" i="11"/>
  <c r="K27" i="11"/>
  <c r="J27" i="11"/>
  <c r="I27" i="11"/>
  <c r="H27" i="11"/>
  <c r="AL26" i="11"/>
  <c r="AK26" i="11"/>
  <c r="AJ26" i="11"/>
  <c r="AI26" i="11"/>
  <c r="AH26" i="11"/>
  <c r="AG26" i="11"/>
  <c r="AF26" i="11"/>
  <c r="AE26" i="11"/>
  <c r="AD26" i="11"/>
  <c r="AC26" i="11"/>
  <c r="AB26" i="11"/>
  <c r="AA26" i="11"/>
  <c r="Z26" i="11"/>
  <c r="Y26" i="11"/>
  <c r="X26" i="11"/>
  <c r="W26" i="11"/>
  <c r="V26" i="11"/>
  <c r="U26" i="11"/>
  <c r="T26" i="11"/>
  <c r="S26" i="11"/>
  <c r="R26" i="11"/>
  <c r="Q26" i="11"/>
  <c r="P26" i="11"/>
  <c r="O26" i="11"/>
  <c r="N26" i="11"/>
  <c r="M26" i="11"/>
  <c r="L26" i="11"/>
  <c r="K26" i="11"/>
  <c r="J26" i="11"/>
  <c r="I26" i="11"/>
  <c r="H26" i="11"/>
  <c r="AL25" i="11"/>
  <c r="AK25" i="11"/>
  <c r="AJ25" i="11"/>
  <c r="AI25" i="11"/>
  <c r="AH25" i="11"/>
  <c r="AG25" i="11"/>
  <c r="AF25" i="11"/>
  <c r="AE25" i="11"/>
  <c r="AD25" i="11"/>
  <c r="AC25" i="11"/>
  <c r="AB25" i="11"/>
  <c r="AA25" i="11"/>
  <c r="Z25" i="11"/>
  <c r="Y25" i="11"/>
  <c r="X25" i="11"/>
  <c r="W25" i="11"/>
  <c r="V25" i="11"/>
  <c r="U25" i="11"/>
  <c r="T25" i="11"/>
  <c r="S25" i="11"/>
  <c r="R25" i="11"/>
  <c r="Q25" i="11"/>
  <c r="P25" i="11"/>
  <c r="O25" i="11"/>
  <c r="N25" i="11"/>
  <c r="M25" i="11"/>
  <c r="L25" i="11"/>
  <c r="K25" i="11"/>
  <c r="J25" i="11"/>
  <c r="I25" i="11"/>
  <c r="H25" i="11"/>
  <c r="AL24" i="11"/>
  <c r="AK24" i="11"/>
  <c r="AJ24" i="11"/>
  <c r="AI24" i="11"/>
  <c r="AH24" i="11"/>
  <c r="AG24" i="11"/>
  <c r="AF24" i="11"/>
  <c r="AE24" i="11"/>
  <c r="AD24" i="11"/>
  <c r="AC24" i="11"/>
  <c r="AB24" i="11"/>
  <c r="AA24" i="11"/>
  <c r="Z24" i="11"/>
  <c r="Y24" i="11"/>
  <c r="X24" i="11"/>
  <c r="W24" i="11"/>
  <c r="V24" i="11"/>
  <c r="U24" i="11"/>
  <c r="T24" i="11"/>
  <c r="S24" i="11"/>
  <c r="R24" i="11"/>
  <c r="Q24" i="11"/>
  <c r="P24" i="11"/>
  <c r="O24" i="11"/>
  <c r="N24" i="11"/>
  <c r="M24" i="11"/>
  <c r="L24" i="11"/>
  <c r="K24" i="11"/>
  <c r="J24" i="11"/>
  <c r="I24" i="11"/>
  <c r="H24" i="11"/>
  <c r="AL23" i="11"/>
  <c r="AK23" i="11"/>
  <c r="AJ23" i="11"/>
  <c r="AI23" i="11"/>
  <c r="AH23" i="11"/>
  <c r="AG23" i="11"/>
  <c r="AF23" i="11"/>
  <c r="AE23" i="11"/>
  <c r="AD23" i="11"/>
  <c r="AC23" i="11"/>
  <c r="AB23" i="11"/>
  <c r="AA23" i="11"/>
  <c r="Z23" i="11"/>
  <c r="Y23" i="11"/>
  <c r="X23" i="11"/>
  <c r="W23" i="11"/>
  <c r="V23" i="11"/>
  <c r="U23" i="11"/>
  <c r="T23" i="11"/>
  <c r="S23" i="11"/>
  <c r="R23" i="11"/>
  <c r="Q23" i="11"/>
  <c r="P23" i="11"/>
  <c r="O23" i="11"/>
  <c r="N23" i="11"/>
  <c r="M23" i="11"/>
  <c r="L23" i="11"/>
  <c r="K23" i="11"/>
  <c r="J23" i="11"/>
  <c r="I23" i="11"/>
  <c r="H23" i="11"/>
  <c r="AL22" i="11"/>
  <c r="AK22" i="11"/>
  <c r="AJ22" i="11"/>
  <c r="AI22" i="11"/>
  <c r="AH22" i="11"/>
  <c r="AG22" i="11"/>
  <c r="AF22" i="11"/>
  <c r="AE22" i="11"/>
  <c r="AD22" i="11"/>
  <c r="AC22" i="11"/>
  <c r="AB22" i="11"/>
  <c r="AA22" i="11"/>
  <c r="Z22" i="11"/>
  <c r="Y22" i="11"/>
  <c r="X22" i="11"/>
  <c r="W22" i="11"/>
  <c r="V22" i="11"/>
  <c r="U22" i="11"/>
  <c r="T22" i="11"/>
  <c r="S22" i="11"/>
  <c r="R22" i="11"/>
  <c r="Q22" i="11"/>
  <c r="P22" i="11"/>
  <c r="O22" i="11"/>
  <c r="N22" i="11"/>
  <c r="M22" i="11"/>
  <c r="L22" i="11"/>
  <c r="K22" i="11"/>
  <c r="J22" i="11"/>
  <c r="I22" i="11"/>
  <c r="H22" i="11"/>
  <c r="AL21" i="11"/>
  <c r="AK21" i="11"/>
  <c r="AJ21" i="11"/>
  <c r="AI21" i="11"/>
  <c r="AH21" i="11"/>
  <c r="AG21" i="11"/>
  <c r="AF21" i="11"/>
  <c r="AE21" i="11"/>
  <c r="AD21" i="11"/>
  <c r="AC21" i="11"/>
  <c r="AB21" i="11"/>
  <c r="AA21" i="11"/>
  <c r="Z21" i="11"/>
  <c r="Y21" i="11"/>
  <c r="X21" i="11"/>
  <c r="W21" i="11"/>
  <c r="V21" i="11"/>
  <c r="U21" i="11"/>
  <c r="T21" i="11"/>
  <c r="S21" i="11"/>
  <c r="R21" i="11"/>
  <c r="Q21" i="11"/>
  <c r="P21" i="11"/>
  <c r="O21" i="11"/>
  <c r="N21" i="11"/>
  <c r="M21" i="11"/>
  <c r="L21" i="11"/>
  <c r="K21" i="11"/>
  <c r="J21" i="11"/>
  <c r="I21" i="11"/>
  <c r="H21" i="11"/>
  <c r="AL20" i="11"/>
  <c r="AK20" i="11"/>
  <c r="AJ20" i="11"/>
  <c r="AI20" i="11"/>
  <c r="AH20" i="11"/>
  <c r="AG20" i="11"/>
  <c r="AF20" i="11"/>
  <c r="AE20" i="11"/>
  <c r="AD20" i="11"/>
  <c r="AC20" i="11"/>
  <c r="AB20" i="11"/>
  <c r="AA20" i="11"/>
  <c r="Z20" i="11"/>
  <c r="Y20" i="11"/>
  <c r="X20" i="11"/>
  <c r="W20" i="11"/>
  <c r="V20" i="11"/>
  <c r="U20" i="11"/>
  <c r="T20" i="11"/>
  <c r="S20" i="11"/>
  <c r="R20" i="11"/>
  <c r="Q20" i="11"/>
  <c r="P20" i="11"/>
  <c r="O20" i="11"/>
  <c r="N20" i="11"/>
  <c r="M20" i="11"/>
  <c r="L20" i="11"/>
  <c r="K20" i="11"/>
  <c r="J20" i="11"/>
  <c r="I20" i="11"/>
  <c r="H20" i="11"/>
  <c r="AL19" i="11"/>
  <c r="AK19" i="11"/>
  <c r="AJ19" i="11"/>
  <c r="AI19" i="11"/>
  <c r="AH19" i="11"/>
  <c r="AG19" i="11"/>
  <c r="AF19" i="11"/>
  <c r="AE19" i="11"/>
  <c r="AD19" i="11"/>
  <c r="AC19" i="11"/>
  <c r="AB19" i="11"/>
  <c r="AA19" i="11"/>
  <c r="Z19" i="11"/>
  <c r="Y19" i="11"/>
  <c r="X19" i="11"/>
  <c r="W19" i="11"/>
  <c r="V19" i="11"/>
  <c r="U19" i="11"/>
  <c r="T19" i="11"/>
  <c r="S19" i="11"/>
  <c r="R19" i="11"/>
  <c r="Q19" i="11"/>
  <c r="P19" i="11"/>
  <c r="O19" i="11"/>
  <c r="N19" i="11"/>
  <c r="M19" i="11"/>
  <c r="L19" i="11"/>
  <c r="K19" i="11"/>
  <c r="J19" i="11"/>
  <c r="I19" i="11"/>
  <c r="H19" i="11"/>
  <c r="AL18" i="11"/>
  <c r="AK18" i="11"/>
  <c r="AJ18" i="11"/>
  <c r="AI18" i="11"/>
  <c r="AH18" i="11"/>
  <c r="AG18" i="11"/>
  <c r="AF18" i="11"/>
  <c r="AE18" i="11"/>
  <c r="AD18" i="11"/>
  <c r="AC18" i="11"/>
  <c r="AB18" i="11"/>
  <c r="AA18" i="11"/>
  <c r="Z18" i="11"/>
  <c r="Y18" i="11"/>
  <c r="X18" i="11"/>
  <c r="W18" i="11"/>
  <c r="V18" i="11"/>
  <c r="U18" i="11"/>
  <c r="T18" i="11"/>
  <c r="S18" i="11"/>
  <c r="R18" i="11"/>
  <c r="Q18" i="11"/>
  <c r="P18" i="11"/>
  <c r="O18" i="11"/>
  <c r="N18" i="11"/>
  <c r="M18" i="11"/>
  <c r="L18" i="11"/>
  <c r="K18" i="11"/>
  <c r="J18" i="11"/>
  <c r="I18" i="11"/>
  <c r="H18" i="11"/>
  <c r="AL17" i="11"/>
  <c r="AK17" i="11"/>
  <c r="AJ17" i="11"/>
  <c r="AI17" i="11"/>
  <c r="AH17" i="11"/>
  <c r="AG17" i="11"/>
  <c r="AF17" i="11"/>
  <c r="AE17" i="11"/>
  <c r="AD17" i="11"/>
  <c r="AC17" i="11"/>
  <c r="AB17" i="11"/>
  <c r="AA17" i="11"/>
  <c r="Z17" i="11"/>
  <c r="Y17" i="11"/>
  <c r="X17" i="11"/>
  <c r="W17" i="11"/>
  <c r="V17" i="11"/>
  <c r="U17" i="11"/>
  <c r="T17" i="11"/>
  <c r="S17" i="11"/>
  <c r="R17" i="11"/>
  <c r="Q17" i="11"/>
  <c r="P17" i="11"/>
  <c r="O17" i="11"/>
  <c r="N17" i="11"/>
  <c r="M17" i="11"/>
  <c r="L17" i="11"/>
  <c r="K17" i="11"/>
  <c r="J17" i="11"/>
  <c r="I17" i="11"/>
  <c r="H17" i="11"/>
  <c r="AL16" i="11"/>
  <c r="AK16" i="11"/>
  <c r="AJ16" i="11"/>
  <c r="AI16" i="11"/>
  <c r="AH16" i="11"/>
  <c r="AG16" i="11"/>
  <c r="AF16" i="11"/>
  <c r="AE16" i="11"/>
  <c r="AD16" i="11"/>
  <c r="AC16" i="11"/>
  <c r="AB16" i="11"/>
  <c r="AA16" i="11"/>
  <c r="Z16" i="11"/>
  <c r="Y16" i="11"/>
  <c r="X16" i="11"/>
  <c r="W16" i="11"/>
  <c r="V16" i="11"/>
  <c r="U16" i="11"/>
  <c r="T16" i="11"/>
  <c r="S16" i="11"/>
  <c r="R16" i="11"/>
  <c r="Q16" i="11"/>
  <c r="P16" i="11"/>
  <c r="O16" i="11"/>
  <c r="N16" i="11"/>
  <c r="M16" i="11"/>
  <c r="L16" i="11"/>
  <c r="K16" i="11"/>
  <c r="J16" i="11"/>
  <c r="I16" i="11"/>
  <c r="H16" i="11"/>
  <c r="AL15" i="11"/>
  <c r="AK15" i="11"/>
  <c r="AJ15" i="11"/>
  <c r="AI15" i="11"/>
  <c r="AH15" i="11"/>
  <c r="AG15" i="11"/>
  <c r="AF15" i="11"/>
  <c r="AE15" i="11"/>
  <c r="AD15" i="11"/>
  <c r="AC15" i="11"/>
  <c r="AB15" i="11"/>
  <c r="AA15" i="11"/>
  <c r="Z15" i="11"/>
  <c r="Y15" i="11"/>
  <c r="X15" i="11"/>
  <c r="W15" i="11"/>
  <c r="V15" i="11"/>
  <c r="U15" i="11"/>
  <c r="T15" i="11"/>
  <c r="S15" i="11"/>
  <c r="R15" i="11"/>
  <c r="Q15" i="11"/>
  <c r="P15" i="11"/>
  <c r="O15" i="11"/>
  <c r="N15" i="11"/>
  <c r="M15" i="11"/>
  <c r="L15" i="11"/>
  <c r="K15" i="11"/>
  <c r="J15" i="11"/>
  <c r="I15" i="11"/>
  <c r="H15" i="11"/>
  <c r="AL14" i="11"/>
  <c r="AK14" i="11"/>
  <c r="AJ14" i="11"/>
  <c r="AI14" i="11"/>
  <c r="AH14" i="11"/>
  <c r="AG14" i="11"/>
  <c r="AF14" i="11"/>
  <c r="AE14" i="11"/>
  <c r="AD14" i="11"/>
  <c r="AC14" i="11"/>
  <c r="AB14" i="11"/>
  <c r="AA14" i="11"/>
  <c r="Z14" i="11"/>
  <c r="Y14" i="11"/>
  <c r="X14" i="11"/>
  <c r="W14" i="11"/>
  <c r="V14" i="11"/>
  <c r="U14" i="11"/>
  <c r="T14" i="11"/>
  <c r="S14" i="11"/>
  <c r="R14" i="11"/>
  <c r="Q14" i="11"/>
  <c r="P14" i="11"/>
  <c r="O14" i="11"/>
  <c r="N14" i="11"/>
  <c r="M14" i="11"/>
  <c r="L14" i="11"/>
  <c r="K14" i="11"/>
  <c r="J14" i="11"/>
  <c r="I14" i="11"/>
  <c r="H14" i="11"/>
  <c r="AL13" i="11"/>
  <c r="AK13" i="11"/>
  <c r="AJ13" i="11"/>
  <c r="AI13" i="11"/>
  <c r="AH13" i="11"/>
  <c r="AG13" i="11"/>
  <c r="AF13" i="11"/>
  <c r="AE13" i="11"/>
  <c r="AD13" i="11"/>
  <c r="AC13" i="11"/>
  <c r="AB13" i="11"/>
  <c r="AA13" i="11"/>
  <c r="Z13" i="11"/>
  <c r="Y13" i="11"/>
  <c r="X13" i="11"/>
  <c r="W13" i="11"/>
  <c r="V13" i="11"/>
  <c r="U13" i="11"/>
  <c r="T13" i="11"/>
  <c r="S13" i="11"/>
  <c r="R13" i="11"/>
  <c r="Q13" i="11"/>
  <c r="P13" i="11"/>
  <c r="O13" i="11"/>
  <c r="N13" i="11"/>
  <c r="M13" i="11"/>
  <c r="L13" i="11"/>
  <c r="K13" i="11"/>
  <c r="J13" i="11"/>
  <c r="I13" i="11"/>
  <c r="H13" i="11"/>
  <c r="AL12" i="11"/>
  <c r="AK12" i="11"/>
  <c r="AJ12" i="11"/>
  <c r="AI12" i="11"/>
  <c r="AH12" i="11"/>
  <c r="AG12" i="11"/>
  <c r="AF12" i="11"/>
  <c r="AE12" i="11"/>
  <c r="AD12" i="11"/>
  <c r="AC12" i="11"/>
  <c r="AB12" i="11"/>
  <c r="AA12" i="11"/>
  <c r="Z12" i="11"/>
  <c r="Y12" i="11"/>
  <c r="X12" i="11"/>
  <c r="W12" i="11"/>
  <c r="V12" i="11"/>
  <c r="U12" i="11"/>
  <c r="T12" i="11"/>
  <c r="S12" i="11"/>
  <c r="R12" i="11"/>
  <c r="Q12" i="11"/>
  <c r="P12" i="11"/>
  <c r="O12" i="11"/>
  <c r="N12" i="11"/>
  <c r="M12" i="11"/>
  <c r="L12" i="11"/>
  <c r="K12" i="11"/>
  <c r="J12" i="11"/>
  <c r="I12" i="11"/>
  <c r="H12" i="11"/>
  <c r="AL11" i="11"/>
  <c r="AK11" i="11"/>
  <c r="AJ11" i="11"/>
  <c r="AI11" i="11"/>
  <c r="AH11" i="11"/>
  <c r="AG11" i="11"/>
  <c r="AF11" i="11"/>
  <c r="AE11" i="11"/>
  <c r="AD11" i="11"/>
  <c r="AC11" i="11"/>
  <c r="AB11" i="11"/>
  <c r="AA11" i="11"/>
  <c r="Z11" i="11"/>
  <c r="Y11" i="11"/>
  <c r="X11" i="11"/>
  <c r="W11" i="11"/>
  <c r="V11" i="11"/>
  <c r="U11" i="11"/>
  <c r="T11" i="11"/>
  <c r="S11" i="11"/>
  <c r="R11" i="11"/>
  <c r="Q11" i="11"/>
  <c r="P11" i="11"/>
  <c r="O11" i="11"/>
  <c r="N11" i="11"/>
  <c r="M11" i="11"/>
  <c r="L11" i="11"/>
  <c r="K11" i="11"/>
  <c r="J11" i="11"/>
  <c r="I11" i="11"/>
  <c r="H11" i="11"/>
  <c r="AL10" i="11"/>
  <c r="AK10" i="11"/>
  <c r="AJ10" i="11"/>
  <c r="AI10" i="11"/>
  <c r="AH10" i="11"/>
  <c r="AG10" i="11"/>
  <c r="AF10" i="11"/>
  <c r="AE10" i="11"/>
  <c r="AD10" i="11"/>
  <c r="AC10" i="11"/>
  <c r="AB10" i="11"/>
  <c r="AA10" i="11"/>
  <c r="Z10" i="11"/>
  <c r="Y10" i="11"/>
  <c r="X10" i="11"/>
  <c r="W10" i="11"/>
  <c r="V10" i="11"/>
  <c r="U10" i="11"/>
  <c r="T10" i="11"/>
  <c r="S10" i="11"/>
  <c r="R10" i="11"/>
  <c r="Q10" i="11"/>
  <c r="P10" i="11"/>
  <c r="O10" i="11"/>
  <c r="N10" i="11"/>
  <c r="M10" i="11"/>
  <c r="L10" i="11"/>
  <c r="K10" i="11"/>
  <c r="J10" i="11"/>
  <c r="I10" i="11"/>
  <c r="H10" i="11"/>
  <c r="AL9" i="11"/>
  <c r="AK9" i="11"/>
  <c r="AJ9" i="11"/>
  <c r="AI9" i="11"/>
  <c r="AH9" i="11"/>
  <c r="AG9" i="11"/>
  <c r="AF9" i="11"/>
  <c r="AE9" i="11"/>
  <c r="AD9" i="11"/>
  <c r="AC9" i="11"/>
  <c r="AB9" i="11"/>
  <c r="AA9" i="11"/>
  <c r="Z9" i="11"/>
  <c r="Y9" i="11"/>
  <c r="X9" i="11"/>
  <c r="W9" i="11"/>
  <c r="V9" i="11"/>
  <c r="U9" i="11"/>
  <c r="T9" i="11"/>
  <c r="S9" i="11"/>
  <c r="R9" i="11"/>
  <c r="Q9" i="11"/>
  <c r="P9" i="11"/>
  <c r="O9" i="11"/>
  <c r="N9" i="11"/>
  <c r="M9" i="11"/>
  <c r="L9" i="11"/>
  <c r="K9" i="11"/>
  <c r="J9" i="11"/>
  <c r="I9" i="11"/>
  <c r="H9" i="11"/>
  <c r="AL8" i="11"/>
  <c r="AK8" i="11"/>
  <c r="AJ8" i="11"/>
  <c r="AI8" i="11"/>
  <c r="AH8" i="11"/>
  <c r="AG8" i="11"/>
  <c r="AF8" i="11"/>
  <c r="AE8" i="11"/>
  <c r="AD8" i="11"/>
  <c r="AC8" i="11"/>
  <c r="AB8" i="11"/>
  <c r="AA8" i="11"/>
  <c r="Z8" i="11"/>
  <c r="Y8" i="11"/>
  <c r="X8" i="11"/>
  <c r="W8" i="11"/>
  <c r="V8" i="11"/>
  <c r="U8" i="11"/>
  <c r="T8" i="11"/>
  <c r="S8" i="11"/>
  <c r="R8" i="11"/>
  <c r="Q8" i="11"/>
  <c r="P8" i="11"/>
  <c r="O8" i="11"/>
  <c r="N8" i="11"/>
  <c r="M8" i="11"/>
  <c r="L8" i="11"/>
  <c r="K8" i="11"/>
  <c r="J8" i="11"/>
  <c r="I8" i="11"/>
  <c r="H8" i="11"/>
  <c r="AL7" i="11"/>
  <c r="AK7" i="11"/>
  <c r="AJ7" i="11"/>
  <c r="AI7" i="11"/>
  <c r="AH7" i="11"/>
  <c r="AG7" i="11"/>
  <c r="AF7" i="11"/>
  <c r="AE7" i="11"/>
  <c r="AD7" i="11"/>
  <c r="AC7" i="11"/>
  <c r="AB7" i="11"/>
  <c r="AA7" i="11"/>
  <c r="Z7" i="11"/>
  <c r="Y7" i="11"/>
  <c r="X7" i="11"/>
  <c r="W7" i="11"/>
  <c r="V7" i="11"/>
  <c r="U7" i="11"/>
  <c r="T7" i="11"/>
  <c r="S7" i="11"/>
  <c r="R7" i="11"/>
  <c r="Q7" i="11"/>
  <c r="P7" i="11"/>
  <c r="O7" i="11"/>
  <c r="N7" i="11"/>
  <c r="M7" i="11"/>
  <c r="L7" i="11"/>
  <c r="K7" i="11"/>
  <c r="J7" i="11"/>
  <c r="I7" i="11"/>
  <c r="H7" i="11"/>
  <c r="AL6" i="11"/>
  <c r="AK6" i="11"/>
  <c r="AJ6" i="11"/>
  <c r="AI6" i="11"/>
  <c r="AH6" i="11"/>
  <c r="AG6" i="11"/>
  <c r="AF6" i="11"/>
  <c r="AE6" i="11"/>
  <c r="AD6" i="11"/>
  <c r="AC6" i="11"/>
  <c r="AB6" i="11"/>
  <c r="AA6" i="11"/>
  <c r="Z6" i="11"/>
  <c r="Y6" i="11"/>
  <c r="X6" i="11"/>
  <c r="W6" i="11"/>
  <c r="V6" i="11"/>
  <c r="U6" i="11"/>
  <c r="T6" i="11"/>
  <c r="S6" i="11"/>
  <c r="R6" i="11"/>
  <c r="Q6" i="11"/>
  <c r="P6" i="11"/>
  <c r="O6" i="11"/>
  <c r="N6" i="11"/>
  <c r="M6" i="11"/>
  <c r="L6" i="11"/>
  <c r="K6" i="11"/>
  <c r="J6" i="11"/>
  <c r="I6" i="11"/>
  <c r="H6" i="11"/>
  <c r="AL5" i="11"/>
  <c r="AK5" i="11"/>
  <c r="AJ5" i="11"/>
  <c r="AI5" i="11"/>
  <c r="AH5" i="11"/>
  <c r="AG5" i="11"/>
  <c r="AF5" i="11"/>
  <c r="AE5" i="11"/>
  <c r="AD5" i="11"/>
  <c r="AC5" i="11"/>
  <c r="AB5" i="11"/>
  <c r="AA5" i="11"/>
  <c r="Z5" i="11"/>
  <c r="Y5" i="11"/>
  <c r="X5" i="11"/>
  <c r="W5" i="11"/>
  <c r="V5" i="11"/>
  <c r="U5" i="11"/>
  <c r="T5" i="11"/>
  <c r="S5" i="11"/>
  <c r="R5" i="11"/>
  <c r="Q5" i="11"/>
  <c r="P5" i="11"/>
  <c r="O5" i="11"/>
  <c r="N5" i="11"/>
  <c r="M5" i="11"/>
  <c r="L5" i="11"/>
  <c r="K5" i="11"/>
  <c r="J5" i="11"/>
  <c r="I5" i="11"/>
  <c r="H5" i="11"/>
  <c r="AL4" i="11"/>
  <c r="AK4" i="11"/>
  <c r="AJ4" i="11"/>
  <c r="AI4" i="11"/>
  <c r="AH4" i="11"/>
  <c r="AG4" i="11"/>
  <c r="AF4" i="11"/>
  <c r="AE4" i="11"/>
  <c r="AD4" i="11"/>
  <c r="AC4" i="11"/>
  <c r="AB4" i="11"/>
  <c r="AA4" i="11"/>
  <c r="Z4" i="11"/>
  <c r="Y4" i="11"/>
  <c r="X4" i="11"/>
  <c r="W4" i="11"/>
  <c r="V4" i="11"/>
  <c r="U4" i="11"/>
  <c r="T4" i="11"/>
  <c r="S4" i="11"/>
  <c r="R4" i="11"/>
  <c r="Q4" i="11"/>
  <c r="P4" i="11"/>
  <c r="O4" i="11"/>
  <c r="N4" i="11"/>
  <c r="M4" i="11"/>
  <c r="L4" i="11"/>
  <c r="K4" i="11"/>
  <c r="J4" i="11"/>
  <c r="I4" i="11"/>
  <c r="H4" i="11"/>
  <c r="AL3" i="11"/>
  <c r="AK3" i="11"/>
  <c r="AJ3" i="11"/>
  <c r="AI3" i="11"/>
  <c r="AH3" i="11"/>
  <c r="AG3" i="11"/>
  <c r="AF3" i="11"/>
  <c r="AE3" i="11"/>
  <c r="AD3" i="11"/>
  <c r="AC3" i="11"/>
  <c r="AB3" i="11"/>
  <c r="AA3" i="11"/>
  <c r="Z3" i="11"/>
  <c r="Y3" i="11"/>
  <c r="X3" i="11"/>
  <c r="W3" i="11"/>
  <c r="V3" i="11"/>
  <c r="U3" i="11"/>
  <c r="T3" i="11"/>
  <c r="S3" i="11"/>
  <c r="R3" i="11"/>
  <c r="Q3" i="11"/>
  <c r="P3" i="11"/>
  <c r="O3" i="11"/>
  <c r="N3" i="11"/>
  <c r="M3" i="11"/>
  <c r="L3" i="11"/>
  <c r="K3" i="11"/>
  <c r="J3" i="11"/>
  <c r="I3" i="11"/>
  <c r="H3" i="11"/>
  <c r="AG52" i="13"/>
  <c r="AF52" i="13"/>
  <c r="AE52" i="13"/>
  <c r="AD52" i="13"/>
  <c r="AC52" i="13"/>
  <c r="AB52" i="13"/>
  <c r="AA52" i="13"/>
  <c r="Z52" i="13"/>
  <c r="Y52" i="13"/>
  <c r="X52" i="13"/>
  <c r="W52" i="13"/>
  <c r="V52" i="13"/>
  <c r="U52" i="13"/>
  <c r="T52" i="13"/>
  <c r="S52" i="13"/>
  <c r="R52" i="13"/>
  <c r="Q52" i="13"/>
  <c r="P52" i="13"/>
  <c r="O52" i="13"/>
  <c r="N52" i="13"/>
  <c r="M52" i="13"/>
  <c r="L52" i="13"/>
  <c r="K52" i="13"/>
  <c r="J52" i="13"/>
  <c r="I52" i="13"/>
  <c r="H52" i="13"/>
  <c r="G52" i="13"/>
  <c r="F52" i="13"/>
  <c r="E52" i="13"/>
  <c r="D52" i="13"/>
  <c r="AG47" i="13"/>
  <c r="AF47" i="13"/>
  <c r="AE47" i="13"/>
  <c r="AD47" i="13"/>
  <c r="AC47" i="13"/>
  <c r="AB47" i="13"/>
  <c r="AA47" i="13"/>
  <c r="Z47" i="13"/>
  <c r="Y47" i="13"/>
  <c r="X47" i="13"/>
  <c r="W47" i="13"/>
  <c r="V47" i="13"/>
  <c r="U47" i="13"/>
  <c r="T47" i="13"/>
  <c r="S47" i="13"/>
  <c r="R47" i="13"/>
  <c r="Q47" i="13"/>
  <c r="P47" i="13"/>
  <c r="O47" i="13"/>
  <c r="N47" i="13"/>
  <c r="M47" i="13"/>
  <c r="L47" i="13"/>
  <c r="K47" i="13"/>
  <c r="J47" i="13"/>
  <c r="I47" i="13"/>
  <c r="H47" i="13"/>
  <c r="G47" i="13"/>
  <c r="F47" i="13"/>
  <c r="E47" i="13"/>
  <c r="D47" i="13"/>
  <c r="AG46" i="13"/>
  <c r="AF46" i="13"/>
  <c r="AE46" i="13"/>
  <c r="AD46" i="13"/>
  <c r="AC46" i="13"/>
  <c r="AB46" i="13"/>
  <c r="AA46" i="13"/>
  <c r="Z46" i="13"/>
  <c r="Y46" i="13"/>
  <c r="X46" i="13"/>
  <c r="W46" i="13"/>
  <c r="V46" i="13"/>
  <c r="U46" i="13"/>
  <c r="T46" i="13"/>
  <c r="S46" i="13"/>
  <c r="R46" i="13"/>
  <c r="Q46" i="13"/>
  <c r="P46" i="13"/>
  <c r="O46" i="13"/>
  <c r="N46" i="13"/>
  <c r="M46" i="13"/>
  <c r="L46" i="13"/>
  <c r="K46" i="13"/>
  <c r="J46" i="13"/>
  <c r="I46" i="13"/>
  <c r="H46" i="13"/>
  <c r="G46" i="13"/>
  <c r="F46" i="13"/>
  <c r="E46" i="13"/>
  <c r="D46" i="13"/>
  <c r="AG43" i="13"/>
  <c r="AF43" i="13"/>
  <c r="AE43" i="13"/>
  <c r="AD43" i="13"/>
  <c r="AC43" i="13"/>
  <c r="AB43" i="13"/>
  <c r="AA43" i="13"/>
  <c r="Z43" i="13"/>
  <c r="Y43" i="13"/>
  <c r="X43" i="13"/>
  <c r="W43" i="13"/>
  <c r="V43" i="13"/>
  <c r="U43" i="13"/>
  <c r="T43" i="13"/>
  <c r="S43" i="13"/>
  <c r="R43" i="13"/>
  <c r="Q43" i="13"/>
  <c r="P43" i="13"/>
  <c r="O43" i="13"/>
  <c r="N43" i="13"/>
  <c r="M43" i="13"/>
  <c r="L43" i="13"/>
  <c r="K43" i="13"/>
  <c r="J43" i="13"/>
  <c r="I43" i="13"/>
  <c r="H43" i="13"/>
  <c r="G43" i="13"/>
  <c r="F43" i="13"/>
  <c r="E43" i="13"/>
  <c r="D43" i="13"/>
  <c r="AG38" i="13"/>
  <c r="AF38" i="13"/>
  <c r="AE38" i="13"/>
  <c r="AD38" i="13"/>
  <c r="AC38" i="13"/>
  <c r="AB38" i="13"/>
  <c r="AA38" i="13"/>
  <c r="Z38" i="13"/>
  <c r="Y38" i="13"/>
  <c r="X38" i="13"/>
  <c r="W38" i="13"/>
  <c r="V38" i="13"/>
  <c r="U38" i="13"/>
  <c r="T38" i="13"/>
  <c r="S38" i="13"/>
  <c r="R38" i="13"/>
  <c r="Q38" i="13"/>
  <c r="P38" i="13"/>
  <c r="O38" i="13"/>
  <c r="N38" i="13"/>
  <c r="M38" i="13"/>
  <c r="L38" i="13"/>
  <c r="K38" i="13"/>
  <c r="J38" i="13"/>
  <c r="I38" i="13"/>
  <c r="H38" i="13"/>
  <c r="G38" i="13"/>
  <c r="F38" i="13"/>
  <c r="E38" i="13"/>
  <c r="D38" i="13"/>
  <c r="AG36" i="13"/>
  <c r="AF36" i="13"/>
  <c r="AE36" i="13"/>
  <c r="AD36" i="13"/>
  <c r="AC36" i="13"/>
  <c r="AB36" i="13"/>
  <c r="AA36" i="13"/>
  <c r="Z36" i="13"/>
  <c r="Y36" i="13"/>
  <c r="X36" i="13"/>
  <c r="W36" i="13"/>
  <c r="V36" i="13"/>
  <c r="U36" i="13"/>
  <c r="T36" i="13"/>
  <c r="S36" i="13"/>
  <c r="R36" i="13"/>
  <c r="Q36" i="13"/>
  <c r="P36" i="13"/>
  <c r="O36" i="13"/>
  <c r="N36" i="13"/>
  <c r="M36" i="13"/>
  <c r="L36" i="13"/>
  <c r="K36" i="13"/>
  <c r="J36" i="13"/>
  <c r="I36" i="13"/>
  <c r="H36" i="13"/>
  <c r="G36" i="13"/>
  <c r="F36" i="13"/>
  <c r="E36" i="13"/>
  <c r="D36" i="13"/>
  <c r="AG33" i="13"/>
  <c r="AF33" i="13"/>
  <c r="AE33" i="13"/>
  <c r="AD33" i="13"/>
  <c r="AC33" i="13"/>
  <c r="AB33" i="13"/>
  <c r="AA33" i="13"/>
  <c r="Z33" i="13"/>
  <c r="Y33" i="13"/>
  <c r="X33" i="13"/>
  <c r="W33" i="13"/>
  <c r="V33" i="13"/>
  <c r="U33" i="13"/>
  <c r="T33" i="13"/>
  <c r="S33" i="13"/>
  <c r="R33" i="13"/>
  <c r="Q33" i="13"/>
  <c r="P33" i="13"/>
  <c r="O33" i="13"/>
  <c r="N33" i="13"/>
  <c r="M33" i="13"/>
  <c r="L33" i="13"/>
  <c r="K33" i="13"/>
  <c r="J33" i="13"/>
  <c r="I33" i="13"/>
  <c r="H33" i="13"/>
  <c r="G33" i="13"/>
  <c r="F33" i="13"/>
  <c r="E33" i="13"/>
  <c r="D33" i="13"/>
  <c r="AG31" i="13"/>
  <c r="AF31" i="13"/>
  <c r="AE31" i="13"/>
  <c r="AD31" i="13"/>
  <c r="AC31" i="13"/>
  <c r="AB31" i="13"/>
  <c r="AA31" i="13"/>
  <c r="Z31" i="13"/>
  <c r="Y31" i="13"/>
  <c r="X31" i="13"/>
  <c r="W31" i="13"/>
  <c r="V31" i="13"/>
  <c r="U31" i="13"/>
  <c r="T31" i="13"/>
  <c r="S31" i="13"/>
  <c r="R31" i="13"/>
  <c r="Q31" i="13"/>
  <c r="P31" i="13"/>
  <c r="O31" i="13"/>
  <c r="N31" i="13"/>
  <c r="M31" i="13"/>
  <c r="L31" i="13"/>
  <c r="K31" i="13"/>
  <c r="J31" i="13"/>
  <c r="I31" i="13"/>
  <c r="H31" i="13"/>
  <c r="G31" i="13"/>
  <c r="F31" i="13"/>
  <c r="E31" i="13"/>
  <c r="D31" i="13"/>
  <c r="AG29" i="13"/>
  <c r="AF29" i="13"/>
  <c r="AE29" i="13"/>
  <c r="AD29" i="13"/>
  <c r="AC29" i="13"/>
  <c r="AB29" i="13"/>
  <c r="AA29" i="13"/>
  <c r="Z29" i="13"/>
  <c r="Y29" i="13"/>
  <c r="X29" i="13"/>
  <c r="W29" i="13"/>
  <c r="V29" i="13"/>
  <c r="U29" i="13"/>
  <c r="T29" i="13"/>
  <c r="S29" i="13"/>
  <c r="R29" i="13"/>
  <c r="Q29" i="13"/>
  <c r="P29" i="13"/>
  <c r="O29" i="13"/>
  <c r="N29" i="13"/>
  <c r="M29" i="13"/>
  <c r="L29" i="13"/>
  <c r="K29" i="13"/>
  <c r="J29" i="13"/>
  <c r="I29" i="13"/>
  <c r="H29" i="13"/>
  <c r="G29" i="13"/>
  <c r="F29" i="13"/>
  <c r="E29" i="13"/>
  <c r="D29" i="13"/>
  <c r="AG28" i="13"/>
  <c r="AF28" i="13"/>
  <c r="AE28" i="13"/>
  <c r="AD28" i="13"/>
  <c r="AC28" i="13"/>
  <c r="AB28" i="13"/>
  <c r="AA28" i="13"/>
  <c r="Z28" i="13"/>
  <c r="Y28" i="13"/>
  <c r="X28" i="13"/>
  <c r="W28" i="13"/>
  <c r="V28" i="13"/>
  <c r="U28" i="13"/>
  <c r="T28" i="13"/>
  <c r="S28" i="13"/>
  <c r="R28" i="13"/>
  <c r="Q28" i="13"/>
  <c r="P28" i="13"/>
  <c r="O28" i="13"/>
  <c r="N28" i="13"/>
  <c r="M28" i="13"/>
  <c r="L28" i="13"/>
  <c r="K28" i="13"/>
  <c r="J28" i="13"/>
  <c r="I28" i="13"/>
  <c r="H28" i="13"/>
  <c r="G28" i="13"/>
  <c r="F28" i="13"/>
  <c r="E28" i="13"/>
  <c r="D28" i="13"/>
  <c r="AG26" i="13"/>
  <c r="AF26" i="13"/>
  <c r="AE26" i="13"/>
  <c r="AD26" i="13"/>
  <c r="AC26" i="13"/>
  <c r="AB26" i="13"/>
  <c r="AA26" i="13"/>
  <c r="Z26" i="13"/>
  <c r="Y26" i="13"/>
  <c r="X26" i="13"/>
  <c r="W26" i="13"/>
  <c r="V26" i="13"/>
  <c r="U26" i="13"/>
  <c r="T26" i="13"/>
  <c r="S26" i="13"/>
  <c r="R26" i="13"/>
  <c r="Q26" i="13"/>
  <c r="P26" i="13"/>
  <c r="O26" i="13"/>
  <c r="N26" i="13"/>
  <c r="M26" i="13"/>
  <c r="L26" i="13"/>
  <c r="K26" i="13"/>
  <c r="J26" i="13"/>
  <c r="I26" i="13"/>
  <c r="H26" i="13"/>
  <c r="G26" i="13"/>
  <c r="F26" i="13"/>
  <c r="E26" i="13"/>
  <c r="D26" i="13"/>
  <c r="AG21" i="13"/>
  <c r="AF21" i="13"/>
  <c r="AE21" i="13"/>
  <c r="AD21" i="13"/>
  <c r="AC21" i="13"/>
  <c r="AB21" i="13"/>
  <c r="AA21" i="13"/>
  <c r="Z21" i="13"/>
  <c r="Y21" i="13"/>
  <c r="X21" i="13"/>
  <c r="W21" i="13"/>
  <c r="V21" i="13"/>
  <c r="U21" i="13"/>
  <c r="T21" i="13"/>
  <c r="S21" i="13"/>
  <c r="R21" i="13"/>
  <c r="Q21" i="13"/>
  <c r="P21" i="13"/>
  <c r="O21" i="13"/>
  <c r="N21" i="13"/>
  <c r="M21" i="13"/>
  <c r="L21" i="13"/>
  <c r="K21" i="13"/>
  <c r="J21" i="13"/>
  <c r="I21" i="13"/>
  <c r="H21" i="13"/>
  <c r="G21" i="13"/>
  <c r="F21" i="13"/>
  <c r="E21" i="13"/>
  <c r="D21" i="13"/>
  <c r="AG20" i="13"/>
  <c r="AF20" i="13"/>
  <c r="AE20" i="13"/>
  <c r="AD20" i="13"/>
  <c r="AC20" i="13"/>
  <c r="AB20" i="13"/>
  <c r="AA20" i="13"/>
  <c r="Z20" i="13"/>
  <c r="Y20" i="13"/>
  <c r="X20" i="13"/>
  <c r="W20" i="13"/>
  <c r="V20" i="13"/>
  <c r="U20" i="13"/>
  <c r="T20" i="13"/>
  <c r="S20" i="13"/>
  <c r="R20" i="13"/>
  <c r="Q20" i="13"/>
  <c r="P20" i="13"/>
  <c r="O20" i="13"/>
  <c r="N20" i="13"/>
  <c r="M20" i="13"/>
  <c r="L20" i="13"/>
  <c r="K20" i="13"/>
  <c r="J20" i="13"/>
  <c r="I20" i="13"/>
  <c r="H20" i="13"/>
  <c r="G20" i="13"/>
  <c r="F20" i="13"/>
  <c r="E20" i="13"/>
  <c r="D20" i="13"/>
  <c r="AG17" i="13"/>
  <c r="AF17" i="13"/>
  <c r="AE17" i="13"/>
  <c r="AD17" i="13"/>
  <c r="AC17" i="13"/>
  <c r="AB17" i="13"/>
  <c r="AA17" i="13"/>
  <c r="Z17" i="13"/>
  <c r="Y17" i="13"/>
  <c r="X17" i="13"/>
  <c r="W17" i="13"/>
  <c r="V17" i="13"/>
  <c r="U17" i="13"/>
  <c r="T17" i="13"/>
  <c r="S17" i="13"/>
  <c r="R17" i="13"/>
  <c r="Q17" i="13"/>
  <c r="P17" i="13"/>
  <c r="O17" i="13"/>
  <c r="N17" i="13"/>
  <c r="M17" i="13"/>
  <c r="L17" i="13"/>
  <c r="K17" i="13"/>
  <c r="J17" i="13"/>
  <c r="I17" i="13"/>
  <c r="H17" i="13"/>
  <c r="G17" i="13"/>
  <c r="F17" i="13"/>
  <c r="E17" i="13"/>
  <c r="D17" i="13"/>
  <c r="AG14" i="13"/>
  <c r="AF14" i="13"/>
  <c r="AE14" i="13"/>
  <c r="AD14" i="13"/>
  <c r="AC14" i="13"/>
  <c r="AB14" i="13"/>
  <c r="AA14" i="13"/>
  <c r="Z14" i="13"/>
  <c r="Y14" i="13"/>
  <c r="X14" i="13"/>
  <c r="W14" i="13"/>
  <c r="V14" i="13"/>
  <c r="U14" i="13"/>
  <c r="T14" i="13"/>
  <c r="S14" i="13"/>
  <c r="R14" i="13"/>
  <c r="Q14" i="13"/>
  <c r="P14" i="13"/>
  <c r="O14" i="13"/>
  <c r="N14" i="13"/>
  <c r="M14" i="13"/>
  <c r="L14" i="13"/>
  <c r="K14" i="13"/>
  <c r="J14" i="13"/>
  <c r="I14" i="13"/>
  <c r="H14" i="13"/>
  <c r="G14" i="13"/>
  <c r="F14" i="13"/>
  <c r="E14" i="13"/>
  <c r="D14" i="13"/>
  <c r="AG13" i="13"/>
  <c r="AF13" i="13"/>
  <c r="AE13" i="13"/>
  <c r="AD13" i="13"/>
  <c r="AC13" i="13"/>
  <c r="AB13" i="13"/>
  <c r="AA13" i="13"/>
  <c r="Z13" i="13"/>
  <c r="Y13" i="13"/>
  <c r="X13" i="13"/>
  <c r="W13" i="13"/>
  <c r="V13" i="13"/>
  <c r="U13" i="13"/>
  <c r="T13" i="13"/>
  <c r="S13" i="13"/>
  <c r="R13" i="13"/>
  <c r="Q13" i="13"/>
  <c r="P13" i="13"/>
  <c r="O13" i="13"/>
  <c r="N13" i="13"/>
  <c r="M13" i="13"/>
  <c r="L13" i="13"/>
  <c r="K13" i="13"/>
  <c r="J13" i="13"/>
  <c r="I13" i="13"/>
  <c r="H13" i="13"/>
  <c r="G13" i="13"/>
  <c r="F13" i="13"/>
  <c r="E13" i="13"/>
  <c r="D13" i="13"/>
  <c r="AG10" i="13"/>
  <c r="AF10" i="13"/>
  <c r="AE10" i="13"/>
  <c r="AD10" i="13"/>
  <c r="AC10" i="13"/>
  <c r="AB10" i="13"/>
  <c r="AA10" i="13"/>
  <c r="Z10" i="13"/>
  <c r="Y10" i="13"/>
  <c r="X10" i="13"/>
  <c r="W10" i="13"/>
  <c r="V10" i="13"/>
  <c r="U10" i="13"/>
  <c r="T10" i="13"/>
  <c r="S10" i="13"/>
  <c r="R10" i="13"/>
  <c r="Q10" i="13"/>
  <c r="P10" i="13"/>
  <c r="O10" i="13"/>
  <c r="N10" i="13"/>
  <c r="M10" i="13"/>
  <c r="L10" i="13"/>
  <c r="K10" i="13"/>
  <c r="J10" i="13"/>
  <c r="I10" i="13"/>
  <c r="H10" i="13"/>
  <c r="G10" i="13"/>
  <c r="F10" i="13"/>
  <c r="E10" i="13"/>
  <c r="D10" i="13"/>
  <c r="AG9" i="13"/>
  <c r="AF9" i="13"/>
  <c r="AE9" i="13"/>
  <c r="AD9" i="13"/>
  <c r="AC9" i="13"/>
  <c r="AB9" i="13"/>
  <c r="AA9" i="13"/>
  <c r="Z9" i="13"/>
  <c r="Y9" i="13"/>
  <c r="X9" i="13"/>
  <c r="W9" i="13"/>
  <c r="V9" i="13"/>
  <c r="U9" i="13"/>
  <c r="T9" i="13"/>
  <c r="S9" i="13"/>
  <c r="R9" i="13"/>
  <c r="Q9" i="13"/>
  <c r="P9" i="13"/>
  <c r="O9" i="13"/>
  <c r="N9" i="13"/>
  <c r="M9" i="13"/>
  <c r="L9" i="13"/>
  <c r="K9" i="13"/>
  <c r="J9" i="13"/>
  <c r="I9" i="13"/>
  <c r="H9" i="13"/>
  <c r="G9" i="13"/>
  <c r="F9" i="13"/>
  <c r="E9" i="13"/>
  <c r="D9" i="13"/>
  <c r="AG6" i="13"/>
  <c r="AF6" i="13"/>
  <c r="AE6" i="13"/>
  <c r="AD6" i="13"/>
  <c r="AC6" i="13"/>
  <c r="AB6" i="13"/>
  <c r="AA6" i="13"/>
  <c r="Z6" i="13"/>
  <c r="Y6" i="13"/>
  <c r="X6" i="13"/>
  <c r="W6" i="13"/>
  <c r="V6" i="13"/>
  <c r="U6" i="13"/>
  <c r="T6" i="13"/>
  <c r="S6" i="13"/>
  <c r="R6" i="13"/>
  <c r="Q6" i="13"/>
  <c r="P6" i="13"/>
  <c r="O6" i="13"/>
  <c r="N6" i="13"/>
  <c r="M6" i="13"/>
  <c r="L6" i="13"/>
  <c r="K6" i="13"/>
  <c r="J6" i="13"/>
  <c r="I6" i="13"/>
  <c r="H6" i="13"/>
  <c r="G6" i="13"/>
  <c r="F6" i="13"/>
  <c r="E6" i="13"/>
  <c r="D6" i="13"/>
  <c r="AG4" i="13"/>
  <c r="AF4" i="13"/>
  <c r="AE4" i="13"/>
  <c r="AD4" i="13"/>
  <c r="AC4" i="13"/>
  <c r="AB4" i="13"/>
  <c r="AA4" i="13"/>
  <c r="Z4" i="13"/>
  <c r="Y4" i="13"/>
  <c r="X4" i="13"/>
  <c r="W4" i="13"/>
  <c r="V4" i="13"/>
  <c r="U4" i="13"/>
  <c r="T4" i="13"/>
  <c r="S4" i="13"/>
  <c r="R4" i="13"/>
  <c r="Q4" i="13"/>
  <c r="P4" i="13"/>
  <c r="O4" i="13"/>
  <c r="N4" i="13"/>
  <c r="M4" i="13"/>
  <c r="L4" i="13"/>
  <c r="K4" i="13"/>
  <c r="J4" i="13"/>
  <c r="I4" i="13"/>
  <c r="H4" i="13"/>
  <c r="G4" i="13"/>
  <c r="F4" i="13"/>
  <c r="E4" i="13"/>
  <c r="D4" i="13"/>
  <c r="AG3" i="13"/>
  <c r="AF3" i="13"/>
  <c r="AE3" i="13"/>
  <c r="AD3" i="13"/>
  <c r="AC3" i="13"/>
  <c r="AB3" i="13"/>
  <c r="AA3" i="13"/>
  <c r="Z3" i="13"/>
  <c r="Y3" i="13"/>
  <c r="X3" i="13"/>
  <c r="W3" i="13"/>
  <c r="V3" i="13"/>
  <c r="U3" i="13"/>
  <c r="T3" i="13"/>
  <c r="S3" i="13"/>
  <c r="R3" i="13"/>
  <c r="Q3" i="13"/>
  <c r="P3" i="13"/>
  <c r="O3" i="13"/>
  <c r="N3" i="13"/>
  <c r="M3" i="13"/>
  <c r="L3" i="13"/>
  <c r="K3" i="13"/>
  <c r="J3" i="13"/>
  <c r="I3" i="13"/>
  <c r="H3" i="13"/>
  <c r="G3" i="13"/>
  <c r="F3" i="13"/>
  <c r="E3" i="13"/>
  <c r="D3" i="13"/>
  <c r="AG52" i="12"/>
  <c r="AF52" i="12"/>
  <c r="AE52" i="12"/>
  <c r="AD52" i="12"/>
  <c r="AC52" i="12"/>
  <c r="AB52" i="12"/>
  <c r="AA52" i="12"/>
  <c r="Z52" i="12"/>
  <c r="Y52" i="12"/>
  <c r="X52" i="12"/>
  <c r="W52" i="12"/>
  <c r="V52" i="12"/>
  <c r="U52" i="12"/>
  <c r="T52" i="12"/>
  <c r="S52" i="12"/>
  <c r="R52" i="12"/>
  <c r="Q52" i="12"/>
  <c r="P52" i="12"/>
  <c r="O52" i="12"/>
  <c r="N52" i="12"/>
  <c r="M52" i="12"/>
  <c r="L52" i="12"/>
  <c r="K52" i="12"/>
  <c r="J52" i="12"/>
  <c r="I52" i="12"/>
  <c r="H52" i="12"/>
  <c r="G52" i="12"/>
  <c r="F52" i="12"/>
  <c r="E52" i="12"/>
  <c r="D52" i="12"/>
  <c r="C52" i="12"/>
  <c r="AG51" i="12"/>
  <c r="AF51" i="12"/>
  <c r="AE51" i="12"/>
  <c r="AD51" i="12"/>
  <c r="AC51" i="12"/>
  <c r="AB51" i="12"/>
  <c r="AA51" i="12"/>
  <c r="Z51" i="12"/>
  <c r="Y51" i="12"/>
  <c r="X51" i="12"/>
  <c r="W51" i="12"/>
  <c r="V51" i="12"/>
  <c r="U51" i="12"/>
  <c r="T51" i="12"/>
  <c r="S51" i="12"/>
  <c r="R51" i="12"/>
  <c r="Q51" i="12"/>
  <c r="P51" i="12"/>
  <c r="O51" i="12"/>
  <c r="N51" i="12"/>
  <c r="M51" i="12"/>
  <c r="L51" i="12"/>
  <c r="K51" i="12"/>
  <c r="J51" i="12"/>
  <c r="I51" i="12"/>
  <c r="H51" i="12"/>
  <c r="G51" i="12"/>
  <c r="F51" i="12"/>
  <c r="E51" i="12"/>
  <c r="D51" i="12"/>
  <c r="C51" i="12"/>
  <c r="AG50" i="12"/>
  <c r="AF50" i="12"/>
  <c r="AE50" i="12"/>
  <c r="AD50" i="12"/>
  <c r="AC50" i="12"/>
  <c r="AB50" i="12"/>
  <c r="AA50" i="12"/>
  <c r="Z50" i="12"/>
  <c r="Y50" i="12"/>
  <c r="X50" i="12"/>
  <c r="W50" i="12"/>
  <c r="V50" i="12"/>
  <c r="U50" i="12"/>
  <c r="T50" i="12"/>
  <c r="S50" i="12"/>
  <c r="R50" i="12"/>
  <c r="Q50" i="12"/>
  <c r="P50" i="12"/>
  <c r="O50" i="12"/>
  <c r="N50" i="12"/>
  <c r="M50" i="12"/>
  <c r="L50" i="12"/>
  <c r="K50" i="12"/>
  <c r="J50" i="12"/>
  <c r="I50" i="12"/>
  <c r="H50" i="12"/>
  <c r="G50" i="12"/>
  <c r="F50" i="12"/>
  <c r="E50" i="12"/>
  <c r="D50" i="12"/>
  <c r="C50" i="12"/>
  <c r="AG49" i="12"/>
  <c r="AF49" i="12"/>
  <c r="AE49" i="12"/>
  <c r="AD49" i="12"/>
  <c r="AC49" i="12"/>
  <c r="AB49" i="12"/>
  <c r="AA49" i="12"/>
  <c r="Z49" i="12"/>
  <c r="Y49" i="12"/>
  <c r="X49" i="12"/>
  <c r="W49" i="12"/>
  <c r="V49" i="12"/>
  <c r="U49" i="12"/>
  <c r="T49" i="12"/>
  <c r="S49" i="12"/>
  <c r="R49" i="12"/>
  <c r="Q49" i="12"/>
  <c r="P49" i="12"/>
  <c r="O49" i="12"/>
  <c r="N49" i="12"/>
  <c r="M49" i="12"/>
  <c r="L49" i="12"/>
  <c r="K49" i="12"/>
  <c r="J49" i="12"/>
  <c r="I49" i="12"/>
  <c r="H49" i="12"/>
  <c r="G49" i="12"/>
  <c r="F49" i="12"/>
  <c r="E49" i="12"/>
  <c r="D49" i="12"/>
  <c r="C49" i="12"/>
  <c r="AG48" i="12"/>
  <c r="AF48" i="12"/>
  <c r="AE48" i="12"/>
  <c r="AD48" i="12"/>
  <c r="AC48" i="12"/>
  <c r="AB48" i="12"/>
  <c r="AA48" i="12"/>
  <c r="Z48" i="12"/>
  <c r="Y48" i="12"/>
  <c r="X48" i="12"/>
  <c r="W48" i="12"/>
  <c r="V48" i="12"/>
  <c r="U48" i="12"/>
  <c r="T48" i="12"/>
  <c r="S48" i="12"/>
  <c r="R48" i="12"/>
  <c r="Q48" i="12"/>
  <c r="P48" i="12"/>
  <c r="O48" i="12"/>
  <c r="N48" i="12"/>
  <c r="M48" i="12"/>
  <c r="L48" i="12"/>
  <c r="K48" i="12"/>
  <c r="J48" i="12"/>
  <c r="I48" i="12"/>
  <c r="H48" i="12"/>
  <c r="G48" i="12"/>
  <c r="F48" i="12"/>
  <c r="E48" i="12"/>
  <c r="D48" i="12"/>
  <c r="C48" i="12"/>
  <c r="AG47" i="12"/>
  <c r="AF47" i="12"/>
  <c r="AE47" i="12"/>
  <c r="AD47" i="12"/>
  <c r="AC47" i="12"/>
  <c r="AB47" i="12"/>
  <c r="AA47" i="12"/>
  <c r="Z47" i="12"/>
  <c r="Y47" i="12"/>
  <c r="X47" i="12"/>
  <c r="W47" i="12"/>
  <c r="V47" i="12"/>
  <c r="U47" i="12"/>
  <c r="T47" i="12"/>
  <c r="S47" i="12"/>
  <c r="R47" i="12"/>
  <c r="Q47" i="12"/>
  <c r="P47" i="12"/>
  <c r="O47" i="12"/>
  <c r="N47" i="12"/>
  <c r="M47" i="12"/>
  <c r="L47" i="12"/>
  <c r="K47" i="12"/>
  <c r="J47" i="12"/>
  <c r="I47" i="12"/>
  <c r="H47" i="12"/>
  <c r="G47" i="12"/>
  <c r="F47" i="12"/>
  <c r="E47" i="12"/>
  <c r="D47" i="12"/>
  <c r="C47" i="12"/>
  <c r="AG46" i="12"/>
  <c r="AF46" i="12"/>
  <c r="AE46" i="12"/>
  <c r="AD46" i="12"/>
  <c r="AC46" i="12"/>
  <c r="AB46" i="12"/>
  <c r="AA46" i="12"/>
  <c r="Z46" i="12"/>
  <c r="Y46" i="12"/>
  <c r="X46" i="12"/>
  <c r="W46" i="12"/>
  <c r="V46" i="12"/>
  <c r="U46" i="12"/>
  <c r="T46" i="12"/>
  <c r="S46" i="12"/>
  <c r="R46" i="12"/>
  <c r="Q46" i="12"/>
  <c r="P46" i="12"/>
  <c r="O46" i="12"/>
  <c r="N46" i="12"/>
  <c r="M46" i="12"/>
  <c r="L46" i="12"/>
  <c r="K46" i="12"/>
  <c r="J46" i="12"/>
  <c r="I46" i="12"/>
  <c r="H46" i="12"/>
  <c r="G46" i="12"/>
  <c r="F46" i="12"/>
  <c r="E46" i="12"/>
  <c r="D46" i="12"/>
  <c r="C46" i="12"/>
  <c r="AG45" i="12"/>
  <c r="AF45" i="12"/>
  <c r="AE45" i="12"/>
  <c r="AD45" i="12"/>
  <c r="AC45" i="12"/>
  <c r="AB45" i="12"/>
  <c r="AA45" i="12"/>
  <c r="Z45" i="12"/>
  <c r="Y45" i="12"/>
  <c r="X45" i="12"/>
  <c r="W45" i="12"/>
  <c r="V45" i="12"/>
  <c r="U45" i="12"/>
  <c r="T45" i="12"/>
  <c r="S45" i="12"/>
  <c r="R45" i="12"/>
  <c r="Q45" i="12"/>
  <c r="P45" i="12"/>
  <c r="O45" i="12"/>
  <c r="N45" i="12"/>
  <c r="M45" i="12"/>
  <c r="L45" i="12"/>
  <c r="K45" i="12"/>
  <c r="J45" i="12"/>
  <c r="I45" i="12"/>
  <c r="H45" i="12"/>
  <c r="G45" i="12"/>
  <c r="F45" i="12"/>
  <c r="E45" i="12"/>
  <c r="D45" i="12"/>
  <c r="C45" i="12"/>
  <c r="AG44" i="12"/>
  <c r="AF44" i="12"/>
  <c r="AE44" i="12"/>
  <c r="AD44" i="12"/>
  <c r="AC44" i="12"/>
  <c r="AB44" i="12"/>
  <c r="AA44" i="12"/>
  <c r="Z44" i="12"/>
  <c r="Y44" i="12"/>
  <c r="X44" i="12"/>
  <c r="W44" i="12"/>
  <c r="V44" i="12"/>
  <c r="U44" i="12"/>
  <c r="T44" i="12"/>
  <c r="S44" i="12"/>
  <c r="R44" i="12"/>
  <c r="Q44" i="12"/>
  <c r="P44" i="12"/>
  <c r="O44" i="12"/>
  <c r="N44" i="12"/>
  <c r="M44" i="12"/>
  <c r="L44" i="12"/>
  <c r="K44" i="12"/>
  <c r="J44" i="12"/>
  <c r="I44" i="12"/>
  <c r="H44" i="12"/>
  <c r="G44" i="12"/>
  <c r="F44" i="12"/>
  <c r="E44" i="12"/>
  <c r="D44" i="12"/>
  <c r="C44" i="12"/>
  <c r="AG43" i="12"/>
  <c r="AF43" i="12"/>
  <c r="AE43" i="12"/>
  <c r="AD43" i="12"/>
  <c r="AC43" i="12"/>
  <c r="AB43" i="12"/>
  <c r="AA43" i="12"/>
  <c r="Z43" i="12"/>
  <c r="Y43" i="12"/>
  <c r="X43" i="12"/>
  <c r="W43" i="12"/>
  <c r="V43" i="12"/>
  <c r="U43" i="12"/>
  <c r="T43" i="12"/>
  <c r="S43" i="12"/>
  <c r="R43" i="12"/>
  <c r="Q43" i="12"/>
  <c r="P43" i="12"/>
  <c r="O43" i="12"/>
  <c r="N43" i="12"/>
  <c r="M43" i="12"/>
  <c r="L43" i="12"/>
  <c r="K43" i="12"/>
  <c r="J43" i="12"/>
  <c r="I43" i="12"/>
  <c r="H43" i="12"/>
  <c r="G43" i="12"/>
  <c r="F43" i="12"/>
  <c r="E43" i="12"/>
  <c r="D43" i="12"/>
  <c r="C43" i="12"/>
  <c r="AG42" i="12"/>
  <c r="AF42" i="12"/>
  <c r="AE42" i="12"/>
  <c r="AD42" i="12"/>
  <c r="AC42" i="12"/>
  <c r="AB42" i="12"/>
  <c r="AA42" i="12"/>
  <c r="Z42" i="12"/>
  <c r="Y42" i="12"/>
  <c r="X42" i="12"/>
  <c r="W42" i="12"/>
  <c r="V42" i="12"/>
  <c r="U42" i="12"/>
  <c r="T42" i="12"/>
  <c r="S42" i="12"/>
  <c r="R42" i="12"/>
  <c r="Q42" i="12"/>
  <c r="P42" i="12"/>
  <c r="O42" i="12"/>
  <c r="N42" i="12"/>
  <c r="M42" i="12"/>
  <c r="L42" i="12"/>
  <c r="K42" i="12"/>
  <c r="J42" i="12"/>
  <c r="I42" i="12"/>
  <c r="H42" i="12"/>
  <c r="G42" i="12"/>
  <c r="F42" i="12"/>
  <c r="E42" i="12"/>
  <c r="D42" i="12"/>
  <c r="C42" i="12"/>
  <c r="AG41" i="12"/>
  <c r="AF41" i="12"/>
  <c r="AE41" i="12"/>
  <c r="AD41" i="12"/>
  <c r="AC41" i="12"/>
  <c r="AB41" i="12"/>
  <c r="AA41" i="12"/>
  <c r="Z41" i="12"/>
  <c r="Y41" i="12"/>
  <c r="X41" i="12"/>
  <c r="W41" i="12"/>
  <c r="V41" i="12"/>
  <c r="U41" i="12"/>
  <c r="T41" i="12"/>
  <c r="S41" i="12"/>
  <c r="R41" i="12"/>
  <c r="Q41" i="12"/>
  <c r="P41" i="12"/>
  <c r="O41" i="12"/>
  <c r="N41" i="12"/>
  <c r="M41" i="12"/>
  <c r="L41" i="12"/>
  <c r="K41" i="12"/>
  <c r="J41" i="12"/>
  <c r="I41" i="12"/>
  <c r="H41" i="12"/>
  <c r="G41" i="12"/>
  <c r="F41" i="12"/>
  <c r="E41" i="12"/>
  <c r="D41" i="12"/>
  <c r="C41" i="12"/>
  <c r="AG40" i="12"/>
  <c r="AF40" i="12"/>
  <c r="AE40" i="12"/>
  <c r="AD40" i="12"/>
  <c r="AC40" i="12"/>
  <c r="AB40" i="12"/>
  <c r="AA40" i="12"/>
  <c r="Z40" i="12"/>
  <c r="Y40" i="12"/>
  <c r="X40" i="12"/>
  <c r="W40" i="12"/>
  <c r="V40" i="12"/>
  <c r="U40" i="12"/>
  <c r="T40" i="12"/>
  <c r="S40" i="12"/>
  <c r="R40" i="12"/>
  <c r="Q40" i="12"/>
  <c r="P40" i="12"/>
  <c r="O40" i="12"/>
  <c r="N40" i="12"/>
  <c r="M40" i="12"/>
  <c r="L40" i="12"/>
  <c r="K40" i="12"/>
  <c r="J40" i="12"/>
  <c r="I40" i="12"/>
  <c r="H40" i="12"/>
  <c r="G40" i="12"/>
  <c r="F40" i="12"/>
  <c r="E40" i="12"/>
  <c r="D40" i="12"/>
  <c r="C40" i="12"/>
  <c r="AG39" i="12"/>
  <c r="AF39" i="12"/>
  <c r="AE39" i="12"/>
  <c r="AD39" i="12"/>
  <c r="AC39" i="12"/>
  <c r="AB39" i="12"/>
  <c r="AA39" i="12"/>
  <c r="Z39" i="12"/>
  <c r="Y39" i="12"/>
  <c r="X39" i="12"/>
  <c r="W39" i="12"/>
  <c r="V39" i="12"/>
  <c r="U39" i="12"/>
  <c r="T39" i="12"/>
  <c r="S39" i="12"/>
  <c r="R39" i="12"/>
  <c r="Q39" i="12"/>
  <c r="P39" i="12"/>
  <c r="O39" i="12"/>
  <c r="N39" i="12"/>
  <c r="M39" i="12"/>
  <c r="L39" i="12"/>
  <c r="K39" i="12"/>
  <c r="J39" i="12"/>
  <c r="I39" i="12"/>
  <c r="H39" i="12"/>
  <c r="G39" i="12"/>
  <c r="F39" i="12"/>
  <c r="E39" i="12"/>
  <c r="D39" i="12"/>
  <c r="C39" i="12"/>
  <c r="AG38" i="12"/>
  <c r="AF38" i="12"/>
  <c r="AE38" i="12"/>
  <c r="AD38" i="12"/>
  <c r="AC38" i="12"/>
  <c r="AB38" i="12"/>
  <c r="AA38" i="12"/>
  <c r="Z38" i="12"/>
  <c r="Y38" i="12"/>
  <c r="X38" i="12"/>
  <c r="W38" i="12"/>
  <c r="V38" i="12"/>
  <c r="U38" i="12"/>
  <c r="T38" i="12"/>
  <c r="S38" i="12"/>
  <c r="R38" i="12"/>
  <c r="Q38" i="12"/>
  <c r="P38" i="12"/>
  <c r="O38" i="12"/>
  <c r="N38" i="12"/>
  <c r="M38" i="12"/>
  <c r="L38" i="12"/>
  <c r="K38" i="12"/>
  <c r="J38" i="12"/>
  <c r="I38" i="12"/>
  <c r="H38" i="12"/>
  <c r="G38" i="12"/>
  <c r="F38" i="12"/>
  <c r="E38" i="12"/>
  <c r="D38" i="12"/>
  <c r="C38" i="12"/>
  <c r="AG37" i="12"/>
  <c r="AF37" i="12"/>
  <c r="AE37" i="12"/>
  <c r="AD37" i="12"/>
  <c r="AC37" i="12"/>
  <c r="AB37" i="12"/>
  <c r="AA37" i="12"/>
  <c r="Z37" i="12"/>
  <c r="Y37" i="12"/>
  <c r="X37" i="12"/>
  <c r="W37" i="12"/>
  <c r="V37" i="12"/>
  <c r="U37" i="12"/>
  <c r="T37" i="12"/>
  <c r="S37" i="12"/>
  <c r="R37" i="12"/>
  <c r="Q37" i="12"/>
  <c r="P37" i="12"/>
  <c r="O37" i="12"/>
  <c r="N37" i="12"/>
  <c r="M37" i="12"/>
  <c r="L37" i="12"/>
  <c r="K37" i="12"/>
  <c r="J37" i="12"/>
  <c r="I37" i="12"/>
  <c r="H37" i="12"/>
  <c r="G37" i="12"/>
  <c r="F37" i="12"/>
  <c r="E37" i="12"/>
  <c r="D37" i="12"/>
  <c r="C37" i="12"/>
  <c r="AG36" i="12"/>
  <c r="AF36" i="12"/>
  <c r="AE36" i="12"/>
  <c r="AD36" i="12"/>
  <c r="AC36" i="12"/>
  <c r="AB36" i="12"/>
  <c r="AA36" i="12"/>
  <c r="Z36" i="12"/>
  <c r="Y36" i="12"/>
  <c r="X36" i="12"/>
  <c r="W36" i="12"/>
  <c r="V36" i="12"/>
  <c r="U36" i="12"/>
  <c r="T36" i="12"/>
  <c r="S36" i="12"/>
  <c r="R36" i="12"/>
  <c r="Q36" i="12"/>
  <c r="P36" i="12"/>
  <c r="O36" i="12"/>
  <c r="N36" i="12"/>
  <c r="M36" i="12"/>
  <c r="L36" i="12"/>
  <c r="K36" i="12"/>
  <c r="J36" i="12"/>
  <c r="I36" i="12"/>
  <c r="H36" i="12"/>
  <c r="G36" i="12"/>
  <c r="F36" i="12"/>
  <c r="E36" i="12"/>
  <c r="D36" i="12"/>
  <c r="C36" i="12"/>
  <c r="AG35" i="12"/>
  <c r="AF35" i="12"/>
  <c r="AE35" i="12"/>
  <c r="AD35" i="12"/>
  <c r="AC35" i="12"/>
  <c r="AB35" i="12"/>
  <c r="AA35" i="12"/>
  <c r="Z35" i="12"/>
  <c r="Y35" i="12"/>
  <c r="X35" i="12"/>
  <c r="W35" i="12"/>
  <c r="V35" i="12"/>
  <c r="U35" i="12"/>
  <c r="T35" i="12"/>
  <c r="S35" i="12"/>
  <c r="R35" i="12"/>
  <c r="Q35" i="12"/>
  <c r="P35" i="12"/>
  <c r="O35" i="12"/>
  <c r="N35" i="12"/>
  <c r="M35" i="12"/>
  <c r="L35" i="12"/>
  <c r="K35" i="12"/>
  <c r="J35" i="12"/>
  <c r="I35" i="12"/>
  <c r="H35" i="12"/>
  <c r="G35" i="12"/>
  <c r="F35" i="12"/>
  <c r="E35" i="12"/>
  <c r="D35" i="12"/>
  <c r="C35" i="12"/>
  <c r="AG34" i="12"/>
  <c r="AF34" i="12"/>
  <c r="AE34" i="12"/>
  <c r="AD34" i="12"/>
  <c r="AC34" i="12"/>
  <c r="AB34" i="12"/>
  <c r="AA34" i="12"/>
  <c r="Z34" i="12"/>
  <c r="Y34" i="12"/>
  <c r="X34" i="12"/>
  <c r="W34" i="12"/>
  <c r="V34" i="12"/>
  <c r="U34" i="12"/>
  <c r="T34" i="12"/>
  <c r="S34" i="12"/>
  <c r="R34" i="12"/>
  <c r="Q34" i="12"/>
  <c r="P34" i="12"/>
  <c r="O34" i="12"/>
  <c r="N34" i="12"/>
  <c r="M34" i="12"/>
  <c r="L34" i="12"/>
  <c r="K34" i="12"/>
  <c r="J34" i="12"/>
  <c r="I34" i="12"/>
  <c r="H34" i="12"/>
  <c r="G34" i="12"/>
  <c r="F34" i="12"/>
  <c r="E34" i="12"/>
  <c r="D34" i="12"/>
  <c r="C34" i="12"/>
  <c r="AG33" i="12"/>
  <c r="AF33" i="12"/>
  <c r="AE33" i="12"/>
  <c r="AD33" i="12"/>
  <c r="AC33" i="12"/>
  <c r="AB33" i="12"/>
  <c r="AA33" i="12"/>
  <c r="Z33" i="12"/>
  <c r="Y33" i="12"/>
  <c r="X33" i="12"/>
  <c r="W33" i="12"/>
  <c r="V33" i="12"/>
  <c r="U33" i="12"/>
  <c r="T33" i="12"/>
  <c r="S33" i="12"/>
  <c r="R33" i="12"/>
  <c r="Q33" i="12"/>
  <c r="P33" i="12"/>
  <c r="O33" i="12"/>
  <c r="N33" i="12"/>
  <c r="M33" i="12"/>
  <c r="L33" i="12"/>
  <c r="K33" i="12"/>
  <c r="J33" i="12"/>
  <c r="I33" i="12"/>
  <c r="H33" i="12"/>
  <c r="G33" i="12"/>
  <c r="F33" i="12"/>
  <c r="E33" i="12"/>
  <c r="D33" i="12"/>
  <c r="C33" i="12"/>
  <c r="AG32" i="12"/>
  <c r="AF32" i="12"/>
  <c r="AE32" i="12"/>
  <c r="AD32" i="12"/>
  <c r="AC32" i="12"/>
  <c r="AB32" i="12"/>
  <c r="AA32" i="12"/>
  <c r="Z32" i="12"/>
  <c r="Y32" i="12"/>
  <c r="X32" i="12"/>
  <c r="W32" i="12"/>
  <c r="V32" i="12"/>
  <c r="U32" i="12"/>
  <c r="T32" i="12"/>
  <c r="S32" i="12"/>
  <c r="R32" i="12"/>
  <c r="Q32" i="12"/>
  <c r="P32" i="12"/>
  <c r="O32" i="12"/>
  <c r="N32" i="12"/>
  <c r="M32" i="12"/>
  <c r="L32" i="12"/>
  <c r="K32" i="12"/>
  <c r="J32" i="12"/>
  <c r="I32" i="12"/>
  <c r="H32" i="12"/>
  <c r="G32" i="12"/>
  <c r="F32" i="12"/>
  <c r="E32" i="12"/>
  <c r="D32" i="12"/>
  <c r="C32" i="12"/>
  <c r="AG31" i="12"/>
  <c r="AF31" i="12"/>
  <c r="AE31" i="12"/>
  <c r="AD31" i="12"/>
  <c r="AC31" i="12"/>
  <c r="AB31" i="12"/>
  <c r="AA31" i="12"/>
  <c r="Z31" i="12"/>
  <c r="Y31" i="12"/>
  <c r="X31" i="12"/>
  <c r="W31" i="12"/>
  <c r="V31" i="12"/>
  <c r="U31" i="12"/>
  <c r="T31" i="12"/>
  <c r="S31" i="12"/>
  <c r="R31" i="12"/>
  <c r="Q31" i="12"/>
  <c r="P31" i="12"/>
  <c r="O31" i="12"/>
  <c r="N31" i="12"/>
  <c r="M31" i="12"/>
  <c r="L31" i="12"/>
  <c r="K31" i="12"/>
  <c r="J31" i="12"/>
  <c r="I31" i="12"/>
  <c r="H31" i="12"/>
  <c r="G31" i="12"/>
  <c r="F31" i="12"/>
  <c r="E31" i="12"/>
  <c r="D31" i="12"/>
  <c r="C31" i="12"/>
  <c r="AG30" i="12"/>
  <c r="AF30" i="12"/>
  <c r="AE30" i="12"/>
  <c r="AD30" i="12"/>
  <c r="AC30" i="12"/>
  <c r="AB30" i="12"/>
  <c r="AA30" i="12"/>
  <c r="Z30" i="12"/>
  <c r="Y30" i="12"/>
  <c r="X30" i="12"/>
  <c r="W30" i="12"/>
  <c r="V30" i="12"/>
  <c r="U30" i="12"/>
  <c r="T30" i="12"/>
  <c r="S30" i="12"/>
  <c r="R30" i="12"/>
  <c r="Q30" i="12"/>
  <c r="P30" i="12"/>
  <c r="O30" i="12"/>
  <c r="N30" i="12"/>
  <c r="M30" i="12"/>
  <c r="L30" i="12"/>
  <c r="K30" i="12"/>
  <c r="J30" i="12"/>
  <c r="I30" i="12"/>
  <c r="H30" i="12"/>
  <c r="G30" i="12"/>
  <c r="F30" i="12"/>
  <c r="E30" i="12"/>
  <c r="D30" i="12"/>
  <c r="C30" i="12"/>
  <c r="AG29" i="12"/>
  <c r="AF29" i="12"/>
  <c r="AE29" i="12"/>
  <c r="AD29" i="12"/>
  <c r="AC29" i="12"/>
  <c r="AB29" i="12"/>
  <c r="AA29" i="12"/>
  <c r="Z29" i="12"/>
  <c r="Y29" i="12"/>
  <c r="X29" i="12"/>
  <c r="W29" i="12"/>
  <c r="V29" i="12"/>
  <c r="U29" i="12"/>
  <c r="T29" i="12"/>
  <c r="S29" i="12"/>
  <c r="R29" i="12"/>
  <c r="Q29" i="12"/>
  <c r="P29" i="12"/>
  <c r="O29" i="12"/>
  <c r="N29" i="12"/>
  <c r="M29" i="12"/>
  <c r="L29" i="12"/>
  <c r="K29" i="12"/>
  <c r="J29" i="12"/>
  <c r="I29" i="12"/>
  <c r="H29" i="12"/>
  <c r="G29" i="12"/>
  <c r="F29" i="12"/>
  <c r="E29" i="12"/>
  <c r="D29" i="12"/>
  <c r="C29" i="12"/>
  <c r="AG28" i="12"/>
  <c r="AF28" i="12"/>
  <c r="AE28" i="12"/>
  <c r="AD28" i="12"/>
  <c r="AC28" i="12"/>
  <c r="AB28" i="12"/>
  <c r="AA28" i="12"/>
  <c r="Z28" i="12"/>
  <c r="Y28" i="12"/>
  <c r="X28" i="12"/>
  <c r="W28" i="12"/>
  <c r="V28" i="12"/>
  <c r="U28" i="12"/>
  <c r="T28" i="12"/>
  <c r="S28" i="12"/>
  <c r="R28" i="12"/>
  <c r="Q28" i="12"/>
  <c r="P28" i="12"/>
  <c r="O28" i="12"/>
  <c r="N28" i="12"/>
  <c r="M28" i="12"/>
  <c r="L28" i="12"/>
  <c r="K28" i="12"/>
  <c r="J28" i="12"/>
  <c r="I28" i="12"/>
  <c r="H28" i="12"/>
  <c r="G28" i="12"/>
  <c r="F28" i="12"/>
  <c r="E28" i="12"/>
  <c r="D28" i="12"/>
  <c r="C28" i="12"/>
  <c r="AG27" i="12"/>
  <c r="AF27" i="12"/>
  <c r="AE27" i="12"/>
  <c r="AD27" i="12"/>
  <c r="AC27" i="12"/>
  <c r="AB27" i="12"/>
  <c r="AA27" i="12"/>
  <c r="Z27" i="12"/>
  <c r="Y27" i="12"/>
  <c r="X27" i="12"/>
  <c r="W27" i="12"/>
  <c r="V27" i="12"/>
  <c r="U27" i="12"/>
  <c r="T27" i="12"/>
  <c r="S27" i="12"/>
  <c r="R27" i="12"/>
  <c r="Q27" i="12"/>
  <c r="P27" i="12"/>
  <c r="O27" i="12"/>
  <c r="N27" i="12"/>
  <c r="M27" i="12"/>
  <c r="L27" i="12"/>
  <c r="K27" i="12"/>
  <c r="J27" i="12"/>
  <c r="I27" i="12"/>
  <c r="H27" i="12"/>
  <c r="G27" i="12"/>
  <c r="F27" i="12"/>
  <c r="E27" i="12"/>
  <c r="D27" i="12"/>
  <c r="C27" i="12"/>
  <c r="AG26" i="12"/>
  <c r="AF26" i="12"/>
  <c r="AE26" i="12"/>
  <c r="AD26" i="12"/>
  <c r="AC26" i="12"/>
  <c r="AB26" i="12"/>
  <c r="AA26" i="12"/>
  <c r="Z26" i="12"/>
  <c r="Y26" i="12"/>
  <c r="X26" i="12"/>
  <c r="W26" i="12"/>
  <c r="V26" i="12"/>
  <c r="U26" i="12"/>
  <c r="T26" i="12"/>
  <c r="S26" i="12"/>
  <c r="R26" i="12"/>
  <c r="Q26" i="12"/>
  <c r="P26" i="12"/>
  <c r="O26" i="12"/>
  <c r="N26" i="12"/>
  <c r="M26" i="12"/>
  <c r="L26" i="12"/>
  <c r="K26" i="12"/>
  <c r="J26" i="12"/>
  <c r="I26" i="12"/>
  <c r="H26" i="12"/>
  <c r="G26" i="12"/>
  <c r="F26" i="12"/>
  <c r="E26" i="12"/>
  <c r="D26" i="12"/>
  <c r="C26" i="12"/>
  <c r="AG25" i="12"/>
  <c r="AF25" i="12"/>
  <c r="AE25" i="12"/>
  <c r="AD25" i="12"/>
  <c r="AC25" i="12"/>
  <c r="AB25" i="12"/>
  <c r="AA25" i="12"/>
  <c r="Z25" i="12"/>
  <c r="Y25" i="12"/>
  <c r="X25" i="12"/>
  <c r="W25" i="12"/>
  <c r="V25" i="12"/>
  <c r="U25" i="12"/>
  <c r="T25" i="12"/>
  <c r="S25" i="12"/>
  <c r="R25" i="12"/>
  <c r="Q25" i="12"/>
  <c r="P25" i="12"/>
  <c r="O25" i="12"/>
  <c r="N25" i="12"/>
  <c r="M25" i="12"/>
  <c r="L25" i="12"/>
  <c r="K25" i="12"/>
  <c r="J25" i="12"/>
  <c r="I25" i="12"/>
  <c r="H25" i="12"/>
  <c r="G25" i="12"/>
  <c r="F25" i="12"/>
  <c r="E25" i="12"/>
  <c r="D25" i="12"/>
  <c r="C25" i="12"/>
  <c r="AG24" i="12"/>
  <c r="AF24" i="12"/>
  <c r="AE24" i="12"/>
  <c r="AD24" i="12"/>
  <c r="AC24" i="12"/>
  <c r="AB24" i="12"/>
  <c r="AA24" i="12"/>
  <c r="Z24" i="12"/>
  <c r="Y24" i="12"/>
  <c r="X24" i="12"/>
  <c r="W24" i="12"/>
  <c r="V24" i="12"/>
  <c r="U24" i="12"/>
  <c r="T24" i="12"/>
  <c r="S24" i="12"/>
  <c r="R24" i="12"/>
  <c r="Q24" i="12"/>
  <c r="P24" i="12"/>
  <c r="O24" i="12"/>
  <c r="N24" i="12"/>
  <c r="M24" i="12"/>
  <c r="L24" i="12"/>
  <c r="K24" i="12"/>
  <c r="J24" i="12"/>
  <c r="I24" i="12"/>
  <c r="H24" i="12"/>
  <c r="G24" i="12"/>
  <c r="F24" i="12"/>
  <c r="E24" i="12"/>
  <c r="D24" i="12"/>
  <c r="C24" i="12"/>
  <c r="AG23" i="12"/>
  <c r="AF23" i="12"/>
  <c r="AE23" i="12"/>
  <c r="AD23" i="12"/>
  <c r="AC23" i="12"/>
  <c r="AB23" i="12"/>
  <c r="AA23" i="12"/>
  <c r="Z23" i="12"/>
  <c r="Y23" i="12"/>
  <c r="X23" i="12"/>
  <c r="W23" i="12"/>
  <c r="V23" i="12"/>
  <c r="U23" i="12"/>
  <c r="T23" i="12"/>
  <c r="S23" i="12"/>
  <c r="R23" i="12"/>
  <c r="Q23" i="12"/>
  <c r="P23" i="12"/>
  <c r="O23" i="12"/>
  <c r="N23" i="12"/>
  <c r="M23" i="12"/>
  <c r="L23" i="12"/>
  <c r="K23" i="12"/>
  <c r="J23" i="12"/>
  <c r="I23" i="12"/>
  <c r="H23" i="12"/>
  <c r="G23" i="12"/>
  <c r="F23" i="12"/>
  <c r="E23" i="12"/>
  <c r="D23" i="12"/>
  <c r="C23" i="12"/>
  <c r="AG22" i="12"/>
  <c r="AF22" i="12"/>
  <c r="AE22" i="12"/>
  <c r="AD22" i="12"/>
  <c r="AC22" i="12"/>
  <c r="AB22" i="12"/>
  <c r="AA22" i="12"/>
  <c r="Z22" i="12"/>
  <c r="Y22" i="12"/>
  <c r="X22" i="12"/>
  <c r="W22" i="12"/>
  <c r="V22" i="12"/>
  <c r="U22" i="12"/>
  <c r="T22" i="12"/>
  <c r="S22" i="12"/>
  <c r="R22" i="12"/>
  <c r="Q22" i="12"/>
  <c r="P22" i="12"/>
  <c r="O22" i="12"/>
  <c r="N22" i="12"/>
  <c r="M22" i="12"/>
  <c r="L22" i="12"/>
  <c r="K22" i="12"/>
  <c r="J22" i="12"/>
  <c r="I22" i="12"/>
  <c r="H22" i="12"/>
  <c r="G22" i="12"/>
  <c r="F22" i="12"/>
  <c r="E22" i="12"/>
  <c r="D22" i="12"/>
  <c r="C22" i="12"/>
  <c r="AG21" i="12"/>
  <c r="AF21" i="12"/>
  <c r="AE21" i="12"/>
  <c r="AD21" i="12"/>
  <c r="AC21" i="12"/>
  <c r="AB21" i="12"/>
  <c r="AA21" i="12"/>
  <c r="Z21" i="12"/>
  <c r="Y21" i="12"/>
  <c r="X21" i="12"/>
  <c r="W21" i="12"/>
  <c r="V21" i="12"/>
  <c r="U21" i="12"/>
  <c r="T21" i="12"/>
  <c r="S21" i="12"/>
  <c r="R21" i="12"/>
  <c r="Q21" i="12"/>
  <c r="P21" i="12"/>
  <c r="O21" i="12"/>
  <c r="N21" i="12"/>
  <c r="M21" i="12"/>
  <c r="L21" i="12"/>
  <c r="K21" i="12"/>
  <c r="J21" i="12"/>
  <c r="I21" i="12"/>
  <c r="H21" i="12"/>
  <c r="G21" i="12"/>
  <c r="F21" i="12"/>
  <c r="E21" i="12"/>
  <c r="D21" i="12"/>
  <c r="C21" i="12"/>
  <c r="AG20" i="12"/>
  <c r="AF20" i="12"/>
  <c r="AE20" i="12"/>
  <c r="AD20" i="12"/>
  <c r="AC20" i="12"/>
  <c r="AB20" i="12"/>
  <c r="AA20" i="12"/>
  <c r="Z20" i="12"/>
  <c r="Y20" i="12"/>
  <c r="X20" i="12"/>
  <c r="W20" i="12"/>
  <c r="V20" i="12"/>
  <c r="U20" i="12"/>
  <c r="T20" i="12"/>
  <c r="S20" i="12"/>
  <c r="R20" i="12"/>
  <c r="Q20" i="12"/>
  <c r="P20" i="12"/>
  <c r="O20" i="12"/>
  <c r="N20" i="12"/>
  <c r="M20" i="12"/>
  <c r="L20" i="12"/>
  <c r="K20" i="12"/>
  <c r="J20" i="12"/>
  <c r="I20" i="12"/>
  <c r="H20" i="12"/>
  <c r="G20" i="12"/>
  <c r="F20" i="12"/>
  <c r="E20" i="12"/>
  <c r="D20" i="12"/>
  <c r="C20" i="12"/>
  <c r="AG19" i="12"/>
  <c r="AF19" i="12"/>
  <c r="AE19" i="12"/>
  <c r="AD19" i="12"/>
  <c r="AC19" i="12"/>
  <c r="AB19" i="12"/>
  <c r="AA19" i="12"/>
  <c r="Z19" i="12"/>
  <c r="Y19" i="12"/>
  <c r="X19" i="12"/>
  <c r="W19" i="12"/>
  <c r="V19" i="12"/>
  <c r="U19" i="12"/>
  <c r="T19" i="12"/>
  <c r="S19" i="12"/>
  <c r="R19" i="12"/>
  <c r="Q19" i="12"/>
  <c r="P19" i="12"/>
  <c r="O19" i="12"/>
  <c r="N19" i="12"/>
  <c r="M19" i="12"/>
  <c r="L19" i="12"/>
  <c r="K19" i="12"/>
  <c r="J19" i="12"/>
  <c r="I19" i="12"/>
  <c r="H19" i="12"/>
  <c r="G19" i="12"/>
  <c r="F19" i="12"/>
  <c r="E19" i="12"/>
  <c r="D19" i="12"/>
  <c r="C19" i="12"/>
  <c r="AG18" i="12"/>
  <c r="AF18" i="12"/>
  <c r="AE18" i="12"/>
  <c r="AD18" i="12"/>
  <c r="AC18" i="12"/>
  <c r="AB18" i="12"/>
  <c r="AA18" i="12"/>
  <c r="Z18" i="12"/>
  <c r="Y18" i="12"/>
  <c r="X18" i="12"/>
  <c r="W18" i="12"/>
  <c r="V18" i="12"/>
  <c r="U18" i="12"/>
  <c r="T18" i="12"/>
  <c r="S18" i="12"/>
  <c r="R18" i="12"/>
  <c r="Q18" i="12"/>
  <c r="P18" i="12"/>
  <c r="O18" i="12"/>
  <c r="N18" i="12"/>
  <c r="M18" i="12"/>
  <c r="L18" i="12"/>
  <c r="K18" i="12"/>
  <c r="J18" i="12"/>
  <c r="I18" i="12"/>
  <c r="H18" i="12"/>
  <c r="G18" i="12"/>
  <c r="F18" i="12"/>
  <c r="E18" i="12"/>
  <c r="D18" i="12"/>
  <c r="C18" i="12"/>
  <c r="AG17" i="12"/>
  <c r="AF17" i="12"/>
  <c r="AE17" i="12"/>
  <c r="AD17" i="12"/>
  <c r="AC17" i="12"/>
  <c r="AB17" i="12"/>
  <c r="AA17" i="12"/>
  <c r="Z17" i="12"/>
  <c r="Y17" i="12"/>
  <c r="X17" i="12"/>
  <c r="W17" i="12"/>
  <c r="V17" i="12"/>
  <c r="U17" i="12"/>
  <c r="T17" i="12"/>
  <c r="S17" i="12"/>
  <c r="R17" i="12"/>
  <c r="Q17" i="12"/>
  <c r="P17" i="12"/>
  <c r="O17" i="12"/>
  <c r="N17" i="12"/>
  <c r="M17" i="12"/>
  <c r="L17" i="12"/>
  <c r="K17" i="12"/>
  <c r="J17" i="12"/>
  <c r="I17" i="12"/>
  <c r="H17" i="12"/>
  <c r="G17" i="12"/>
  <c r="F17" i="12"/>
  <c r="E17" i="12"/>
  <c r="D17" i="12"/>
  <c r="C17" i="12"/>
  <c r="AG16" i="12"/>
  <c r="AF16" i="12"/>
  <c r="AE16" i="12"/>
  <c r="AD16" i="12"/>
  <c r="AC16" i="12"/>
  <c r="AB16" i="12"/>
  <c r="AA16" i="12"/>
  <c r="Z16" i="12"/>
  <c r="Y16" i="12"/>
  <c r="X16" i="12"/>
  <c r="W16" i="12"/>
  <c r="V16" i="12"/>
  <c r="U16" i="12"/>
  <c r="T16" i="12"/>
  <c r="S16" i="12"/>
  <c r="R16" i="12"/>
  <c r="Q16" i="12"/>
  <c r="P16" i="12"/>
  <c r="O16" i="12"/>
  <c r="N16" i="12"/>
  <c r="M16" i="12"/>
  <c r="L16" i="12"/>
  <c r="K16" i="12"/>
  <c r="J16" i="12"/>
  <c r="I16" i="12"/>
  <c r="H16" i="12"/>
  <c r="G16" i="12"/>
  <c r="F16" i="12"/>
  <c r="E16" i="12"/>
  <c r="D16" i="12"/>
  <c r="C16" i="12"/>
  <c r="AG15" i="12"/>
  <c r="AF15" i="12"/>
  <c r="AE15" i="12"/>
  <c r="AD15" i="12"/>
  <c r="AC15" i="12"/>
  <c r="AB15" i="12"/>
  <c r="AA15" i="12"/>
  <c r="Z15" i="12"/>
  <c r="Y15" i="12"/>
  <c r="X15" i="12"/>
  <c r="W15" i="12"/>
  <c r="V15" i="12"/>
  <c r="U15" i="12"/>
  <c r="T15" i="12"/>
  <c r="S15" i="12"/>
  <c r="R15" i="12"/>
  <c r="Q15" i="12"/>
  <c r="P15" i="12"/>
  <c r="O15" i="12"/>
  <c r="N15" i="12"/>
  <c r="M15" i="12"/>
  <c r="L15" i="12"/>
  <c r="K15" i="12"/>
  <c r="J15" i="12"/>
  <c r="I15" i="12"/>
  <c r="H15" i="12"/>
  <c r="G15" i="12"/>
  <c r="F15" i="12"/>
  <c r="E15" i="12"/>
  <c r="D15" i="12"/>
  <c r="C15" i="12"/>
  <c r="AG14" i="12"/>
  <c r="AF14" i="12"/>
  <c r="AE14" i="12"/>
  <c r="AD14" i="12"/>
  <c r="AC14" i="12"/>
  <c r="AB14" i="12"/>
  <c r="AA14" i="12"/>
  <c r="Z14" i="12"/>
  <c r="Y14" i="12"/>
  <c r="X14" i="12"/>
  <c r="W14" i="12"/>
  <c r="V14" i="12"/>
  <c r="U14" i="12"/>
  <c r="T14" i="12"/>
  <c r="S14" i="12"/>
  <c r="R14" i="12"/>
  <c r="Q14" i="12"/>
  <c r="P14" i="12"/>
  <c r="O14" i="12"/>
  <c r="N14" i="12"/>
  <c r="M14" i="12"/>
  <c r="L14" i="12"/>
  <c r="K14" i="12"/>
  <c r="J14" i="12"/>
  <c r="I14" i="12"/>
  <c r="H14" i="12"/>
  <c r="G14" i="12"/>
  <c r="F14" i="12"/>
  <c r="E14" i="12"/>
  <c r="D14" i="12"/>
  <c r="C14" i="12"/>
  <c r="AG13" i="12"/>
  <c r="AF13" i="12"/>
  <c r="AE13" i="12"/>
  <c r="AD13" i="12"/>
  <c r="AC13" i="12"/>
  <c r="AB13" i="12"/>
  <c r="AA13" i="12"/>
  <c r="Z13" i="12"/>
  <c r="Y13" i="12"/>
  <c r="X13" i="12"/>
  <c r="W13" i="12"/>
  <c r="V13" i="12"/>
  <c r="U13" i="12"/>
  <c r="T13" i="12"/>
  <c r="S13" i="12"/>
  <c r="R13" i="12"/>
  <c r="Q13" i="12"/>
  <c r="P13" i="12"/>
  <c r="O13" i="12"/>
  <c r="N13" i="12"/>
  <c r="M13" i="12"/>
  <c r="L13" i="12"/>
  <c r="K13" i="12"/>
  <c r="J13" i="12"/>
  <c r="I13" i="12"/>
  <c r="H13" i="12"/>
  <c r="G13" i="12"/>
  <c r="F13" i="12"/>
  <c r="E13" i="12"/>
  <c r="D13" i="12"/>
  <c r="C13" i="12"/>
  <c r="AG12" i="12"/>
  <c r="AF12" i="12"/>
  <c r="AE12" i="12"/>
  <c r="AD12" i="12"/>
  <c r="AC12" i="12"/>
  <c r="AB12" i="12"/>
  <c r="AA12" i="12"/>
  <c r="Z12" i="12"/>
  <c r="Y12" i="12"/>
  <c r="X12" i="12"/>
  <c r="W12" i="12"/>
  <c r="V12" i="12"/>
  <c r="U12" i="12"/>
  <c r="T12" i="12"/>
  <c r="S12" i="12"/>
  <c r="R12" i="12"/>
  <c r="Q12" i="12"/>
  <c r="P12" i="12"/>
  <c r="O12" i="12"/>
  <c r="N12" i="12"/>
  <c r="M12" i="12"/>
  <c r="L12" i="12"/>
  <c r="K12" i="12"/>
  <c r="J12" i="12"/>
  <c r="I12" i="12"/>
  <c r="H12" i="12"/>
  <c r="G12" i="12"/>
  <c r="F12" i="12"/>
  <c r="E12" i="12"/>
  <c r="D12" i="12"/>
  <c r="C12" i="12"/>
  <c r="AG11" i="12"/>
  <c r="AF11" i="12"/>
  <c r="AE11" i="12"/>
  <c r="AD11" i="12"/>
  <c r="AC11" i="12"/>
  <c r="AB11" i="12"/>
  <c r="AA11" i="12"/>
  <c r="Z11" i="12"/>
  <c r="Y11" i="12"/>
  <c r="X11" i="12"/>
  <c r="W11" i="12"/>
  <c r="V11" i="12"/>
  <c r="U11" i="12"/>
  <c r="T11" i="12"/>
  <c r="S11" i="12"/>
  <c r="R11" i="12"/>
  <c r="Q11" i="12"/>
  <c r="P11" i="12"/>
  <c r="O11" i="12"/>
  <c r="N11" i="12"/>
  <c r="M11" i="12"/>
  <c r="L11" i="12"/>
  <c r="K11" i="12"/>
  <c r="J11" i="12"/>
  <c r="I11" i="12"/>
  <c r="H11" i="12"/>
  <c r="G11" i="12"/>
  <c r="F11" i="12"/>
  <c r="E11" i="12"/>
  <c r="D11" i="12"/>
  <c r="C11" i="12"/>
  <c r="AG10" i="12"/>
  <c r="AF10" i="12"/>
  <c r="AE10" i="12"/>
  <c r="AD10" i="12"/>
  <c r="AC10" i="12"/>
  <c r="AB10" i="12"/>
  <c r="AA10" i="12"/>
  <c r="Z10" i="12"/>
  <c r="Y10" i="12"/>
  <c r="X10" i="12"/>
  <c r="W10" i="12"/>
  <c r="V10" i="12"/>
  <c r="U10" i="12"/>
  <c r="T10" i="12"/>
  <c r="S10" i="12"/>
  <c r="R10" i="12"/>
  <c r="Q10" i="12"/>
  <c r="P10" i="12"/>
  <c r="O10" i="12"/>
  <c r="N10" i="12"/>
  <c r="M10" i="12"/>
  <c r="L10" i="12"/>
  <c r="K10" i="12"/>
  <c r="J10" i="12"/>
  <c r="I10" i="12"/>
  <c r="H10" i="12"/>
  <c r="G10" i="12"/>
  <c r="F10" i="12"/>
  <c r="E10" i="12"/>
  <c r="D10" i="12"/>
  <c r="C10" i="12"/>
  <c r="AG9" i="12"/>
  <c r="AF9" i="12"/>
  <c r="AE9" i="12"/>
  <c r="AD9" i="12"/>
  <c r="AC9" i="12"/>
  <c r="AB9" i="12"/>
  <c r="AA9" i="12"/>
  <c r="Z9" i="12"/>
  <c r="Y9" i="12"/>
  <c r="X9" i="12"/>
  <c r="W9" i="12"/>
  <c r="V9" i="12"/>
  <c r="U9" i="12"/>
  <c r="T9" i="12"/>
  <c r="S9" i="12"/>
  <c r="R9" i="12"/>
  <c r="Q9" i="12"/>
  <c r="P9" i="12"/>
  <c r="O9" i="12"/>
  <c r="N9" i="12"/>
  <c r="M9" i="12"/>
  <c r="L9" i="12"/>
  <c r="K9" i="12"/>
  <c r="J9" i="12"/>
  <c r="I9" i="12"/>
  <c r="H9" i="12"/>
  <c r="G9" i="12"/>
  <c r="F9" i="12"/>
  <c r="E9" i="12"/>
  <c r="D9" i="12"/>
  <c r="C9" i="12"/>
  <c r="AG8" i="12"/>
  <c r="AF8" i="12"/>
  <c r="AE8" i="12"/>
  <c r="AD8" i="12"/>
  <c r="AC8" i="12"/>
  <c r="AB8" i="12"/>
  <c r="AA8" i="12"/>
  <c r="Z8" i="12"/>
  <c r="Y8" i="12"/>
  <c r="X8" i="12"/>
  <c r="W8" i="12"/>
  <c r="V8" i="12"/>
  <c r="U8" i="12"/>
  <c r="T8" i="12"/>
  <c r="S8" i="12"/>
  <c r="R8" i="12"/>
  <c r="Q8" i="12"/>
  <c r="P8" i="12"/>
  <c r="O8" i="12"/>
  <c r="N8" i="12"/>
  <c r="M8" i="12"/>
  <c r="L8" i="12"/>
  <c r="K8" i="12"/>
  <c r="J8" i="12"/>
  <c r="I8" i="12"/>
  <c r="H8" i="12"/>
  <c r="G8" i="12"/>
  <c r="F8" i="12"/>
  <c r="E8" i="12"/>
  <c r="D8" i="12"/>
  <c r="C8" i="12"/>
  <c r="AG7" i="12"/>
  <c r="AF7" i="12"/>
  <c r="AE7" i="12"/>
  <c r="AD7" i="12"/>
  <c r="AC7" i="12"/>
  <c r="AB7" i="12"/>
  <c r="AA7" i="12"/>
  <c r="Z7" i="12"/>
  <c r="Y7" i="12"/>
  <c r="X7" i="12"/>
  <c r="W7" i="12"/>
  <c r="V7" i="12"/>
  <c r="U7" i="12"/>
  <c r="T7" i="12"/>
  <c r="S7" i="12"/>
  <c r="R7" i="12"/>
  <c r="Q7" i="12"/>
  <c r="P7" i="12"/>
  <c r="O7" i="12"/>
  <c r="N7" i="12"/>
  <c r="M7" i="12"/>
  <c r="L7" i="12"/>
  <c r="K7" i="12"/>
  <c r="J7" i="12"/>
  <c r="I7" i="12"/>
  <c r="H7" i="12"/>
  <c r="G7" i="12"/>
  <c r="F7" i="12"/>
  <c r="E7" i="12"/>
  <c r="D7" i="12"/>
  <c r="C7" i="12"/>
  <c r="AG6" i="12"/>
  <c r="AF6" i="12"/>
  <c r="AE6" i="12"/>
  <c r="AD6" i="12"/>
  <c r="AC6" i="12"/>
  <c r="AB6" i="12"/>
  <c r="AA6" i="12"/>
  <c r="Z6" i="12"/>
  <c r="Y6" i="12"/>
  <c r="X6" i="12"/>
  <c r="W6" i="12"/>
  <c r="V6" i="12"/>
  <c r="U6" i="12"/>
  <c r="T6" i="12"/>
  <c r="S6" i="12"/>
  <c r="R6" i="12"/>
  <c r="Q6" i="12"/>
  <c r="P6" i="12"/>
  <c r="O6" i="12"/>
  <c r="N6" i="12"/>
  <c r="M6" i="12"/>
  <c r="L6" i="12"/>
  <c r="K6" i="12"/>
  <c r="J6" i="12"/>
  <c r="I6" i="12"/>
  <c r="H6" i="12"/>
  <c r="G6" i="12"/>
  <c r="F6" i="12"/>
  <c r="E6" i="12"/>
  <c r="D6" i="12"/>
  <c r="C6" i="12"/>
  <c r="AG5" i="12"/>
  <c r="AF5" i="12"/>
  <c r="AE5" i="12"/>
  <c r="AD5" i="12"/>
  <c r="AC5" i="12"/>
  <c r="AB5" i="12"/>
  <c r="AA5" i="12"/>
  <c r="Z5" i="12"/>
  <c r="Y5" i="12"/>
  <c r="X5" i="12"/>
  <c r="W5" i="12"/>
  <c r="V5" i="12"/>
  <c r="U5" i="12"/>
  <c r="T5" i="12"/>
  <c r="S5" i="12"/>
  <c r="R5" i="12"/>
  <c r="Q5" i="12"/>
  <c r="P5" i="12"/>
  <c r="O5" i="12"/>
  <c r="N5" i="12"/>
  <c r="M5" i="12"/>
  <c r="L5" i="12"/>
  <c r="K5" i="12"/>
  <c r="J5" i="12"/>
  <c r="I5" i="12"/>
  <c r="H5" i="12"/>
  <c r="G5" i="12"/>
  <c r="F5" i="12"/>
  <c r="E5" i="12"/>
  <c r="D5" i="12"/>
  <c r="C5" i="12"/>
  <c r="AG4" i="12"/>
  <c r="AF4" i="12"/>
  <c r="AE4" i="12"/>
  <c r="AD4" i="12"/>
  <c r="AC4" i="12"/>
  <c r="AB4" i="12"/>
  <c r="AA4" i="12"/>
  <c r="Z4" i="12"/>
  <c r="Y4" i="12"/>
  <c r="X4" i="12"/>
  <c r="W4" i="12"/>
  <c r="V4" i="12"/>
  <c r="U4" i="12"/>
  <c r="T4" i="12"/>
  <c r="S4" i="12"/>
  <c r="R4" i="12"/>
  <c r="Q4" i="12"/>
  <c r="P4" i="12"/>
  <c r="O4" i="12"/>
  <c r="N4" i="12"/>
  <c r="M4" i="12"/>
  <c r="L4" i="12"/>
  <c r="K4" i="12"/>
  <c r="J4" i="12"/>
  <c r="I4" i="12"/>
  <c r="H4" i="12"/>
  <c r="G4" i="12"/>
  <c r="F4" i="12"/>
  <c r="E4" i="12"/>
  <c r="D4" i="12"/>
  <c r="C4" i="12"/>
  <c r="AG3" i="12"/>
  <c r="AF3" i="12"/>
  <c r="AE3" i="12"/>
  <c r="AD3" i="12"/>
  <c r="AC3" i="12"/>
  <c r="AB3" i="12"/>
  <c r="AA3" i="12"/>
  <c r="Z3" i="12"/>
  <c r="Y3" i="12"/>
  <c r="X3" i="12"/>
  <c r="W3" i="12"/>
  <c r="V3" i="12"/>
  <c r="U3" i="12"/>
  <c r="T3" i="12"/>
  <c r="S3" i="12"/>
  <c r="R3" i="12"/>
  <c r="Q3" i="12"/>
  <c r="P3" i="12"/>
  <c r="O3" i="12"/>
  <c r="N3" i="12"/>
  <c r="M3" i="12"/>
  <c r="L3" i="12"/>
  <c r="K3" i="12"/>
  <c r="J3" i="12"/>
  <c r="I3" i="12"/>
  <c r="H3" i="12"/>
  <c r="G3" i="12"/>
  <c r="F3" i="12"/>
  <c r="E3" i="12"/>
  <c r="D3" i="12"/>
  <c r="C3" i="12"/>
  <c r="C52" i="11"/>
  <c r="C51" i="11"/>
  <c r="C50" i="11"/>
  <c r="C49" i="11"/>
  <c r="C48" i="11"/>
  <c r="C47" i="11"/>
  <c r="C46" i="11"/>
  <c r="C45" i="11"/>
  <c r="C44" i="11"/>
  <c r="C43" i="11"/>
  <c r="C42" i="11"/>
  <c r="C41" i="11"/>
  <c r="C40" i="11"/>
  <c r="C39" i="11"/>
  <c r="C38" i="11"/>
  <c r="C37" i="11"/>
  <c r="C36" i="11"/>
  <c r="C35" i="11"/>
  <c r="C34" i="11"/>
  <c r="C33" i="11"/>
  <c r="C32" i="11"/>
  <c r="C31" i="11"/>
  <c r="C30" i="11"/>
  <c r="C29" i="11"/>
  <c r="C28" i="11"/>
  <c r="C27" i="11"/>
  <c r="C26" i="11"/>
  <c r="C25" i="11"/>
  <c r="C24" i="11"/>
  <c r="C23" i="11"/>
  <c r="C22" i="11"/>
  <c r="C21" i="11"/>
  <c r="C20" i="11"/>
  <c r="C19" i="11"/>
  <c r="C18" i="11"/>
  <c r="C17" i="11"/>
  <c r="C16" i="11"/>
  <c r="C15" i="11"/>
  <c r="C14" i="11"/>
  <c r="C13" i="11"/>
  <c r="C12" i="11"/>
  <c r="C11" i="11"/>
  <c r="C10" i="11"/>
  <c r="C9" i="11"/>
  <c r="C8" i="11"/>
  <c r="C7" i="11"/>
  <c r="C6" i="11"/>
  <c r="C5" i="11"/>
  <c r="C4" i="11"/>
  <c r="C3" i="11"/>
  <c r="AG31" i="4"/>
  <c r="AF31" i="4"/>
  <c r="AE31" i="4"/>
  <c r="AD31" i="4"/>
  <c r="AC31" i="4"/>
  <c r="AB31" i="4"/>
  <c r="AA31" i="4"/>
  <c r="Z31" i="4"/>
  <c r="Y31" i="4"/>
  <c r="X31" i="4"/>
  <c r="W31" i="4"/>
  <c r="V31" i="4"/>
  <c r="U31" i="4"/>
  <c r="T31" i="4"/>
  <c r="S31" i="4"/>
  <c r="R31" i="4"/>
  <c r="Q31" i="4"/>
  <c r="P31" i="4"/>
  <c r="O31" i="4"/>
  <c r="N31" i="4"/>
  <c r="M31" i="4"/>
  <c r="L31" i="4"/>
  <c r="K31" i="4"/>
  <c r="J31" i="4"/>
  <c r="I31" i="4"/>
  <c r="H31" i="4"/>
  <c r="G31" i="4"/>
  <c r="F31" i="4"/>
  <c r="E31" i="4"/>
  <c r="D31" i="4"/>
  <c r="AG30" i="4"/>
  <c r="AF30" i="4"/>
  <c r="AE30" i="4"/>
  <c r="AD30" i="4"/>
  <c r="AC30" i="4"/>
  <c r="AB30" i="4"/>
  <c r="AA30" i="4"/>
  <c r="Z30" i="4"/>
  <c r="Y30" i="4"/>
  <c r="X30" i="4"/>
  <c r="W30" i="4"/>
  <c r="V30" i="4"/>
  <c r="U30" i="4"/>
  <c r="T30" i="4"/>
  <c r="S30" i="4"/>
  <c r="R30" i="4"/>
  <c r="Q30" i="4"/>
  <c r="P30" i="4"/>
  <c r="O30" i="4"/>
  <c r="N30" i="4"/>
  <c r="M30" i="4"/>
  <c r="L30" i="4"/>
  <c r="K30" i="4"/>
  <c r="J30" i="4"/>
  <c r="I30" i="4"/>
  <c r="H30" i="4"/>
  <c r="G30" i="4"/>
  <c r="F30" i="4"/>
  <c r="E30" i="4"/>
  <c r="D30" i="4"/>
  <c r="AG29" i="4"/>
  <c r="AF29" i="4"/>
  <c r="AE29" i="4"/>
  <c r="AD29" i="4"/>
  <c r="AC29" i="4"/>
  <c r="AB29" i="4"/>
  <c r="AA29" i="4"/>
  <c r="Z29" i="4"/>
  <c r="Y29" i="4"/>
  <c r="X29" i="4"/>
  <c r="W29" i="4"/>
  <c r="V29" i="4"/>
  <c r="U29" i="4"/>
  <c r="T29" i="4"/>
  <c r="S29" i="4"/>
  <c r="R29" i="4"/>
  <c r="Q29" i="4"/>
  <c r="P29" i="4"/>
  <c r="O29" i="4"/>
  <c r="N29" i="4"/>
  <c r="M29" i="4"/>
  <c r="L29" i="4"/>
  <c r="K29" i="4"/>
  <c r="J29" i="4"/>
  <c r="I29" i="4"/>
  <c r="H29" i="4"/>
  <c r="G29" i="4"/>
  <c r="F29" i="4"/>
  <c r="E29" i="4"/>
  <c r="D29" i="4"/>
  <c r="AG28" i="4"/>
  <c r="AF28" i="4"/>
  <c r="AE28" i="4"/>
  <c r="AD28" i="4"/>
  <c r="AC28" i="4"/>
  <c r="AB28" i="4"/>
  <c r="AA28" i="4"/>
  <c r="Z28" i="4"/>
  <c r="Y28" i="4"/>
  <c r="X28" i="4"/>
  <c r="W28" i="4"/>
  <c r="V28" i="4"/>
  <c r="U28" i="4"/>
  <c r="T28" i="4"/>
  <c r="S28" i="4"/>
  <c r="R28" i="4"/>
  <c r="Q28" i="4"/>
  <c r="P28" i="4"/>
  <c r="O28" i="4"/>
  <c r="N28" i="4"/>
  <c r="M28" i="4"/>
  <c r="L28" i="4"/>
  <c r="K28" i="4"/>
  <c r="J28" i="4"/>
  <c r="I28" i="4"/>
  <c r="H28" i="4"/>
  <c r="G28" i="4"/>
  <c r="F28" i="4"/>
  <c r="E28" i="4"/>
  <c r="D28" i="4"/>
  <c r="AG27" i="4"/>
  <c r="AF27" i="4"/>
  <c r="AE27" i="4"/>
  <c r="AD27" i="4"/>
  <c r="AC27" i="4"/>
  <c r="AB27" i="4"/>
  <c r="AA27" i="4"/>
  <c r="Z27" i="4"/>
  <c r="Y27" i="4"/>
  <c r="X27" i="4"/>
  <c r="W27" i="4"/>
  <c r="V27" i="4"/>
  <c r="U27" i="4"/>
  <c r="T27" i="4"/>
  <c r="S27" i="4"/>
  <c r="R27" i="4"/>
  <c r="Q27" i="4"/>
  <c r="P27" i="4"/>
  <c r="O27" i="4"/>
  <c r="N27" i="4"/>
  <c r="M27" i="4"/>
  <c r="L27" i="4"/>
  <c r="K27" i="4"/>
  <c r="J27" i="4"/>
  <c r="I27" i="4"/>
  <c r="H27" i="4"/>
  <c r="G27" i="4"/>
  <c r="F27" i="4"/>
  <c r="E27" i="4"/>
  <c r="D27" i="4"/>
  <c r="AG26" i="4"/>
  <c r="AF26" i="4"/>
  <c r="AE26" i="4"/>
  <c r="AD26" i="4"/>
  <c r="AC26" i="4"/>
  <c r="AB26" i="4"/>
  <c r="AA26" i="4"/>
  <c r="Z26" i="4"/>
  <c r="Y26" i="4"/>
  <c r="X26" i="4"/>
  <c r="W26" i="4"/>
  <c r="V26" i="4"/>
  <c r="U26" i="4"/>
  <c r="T26" i="4"/>
  <c r="S26" i="4"/>
  <c r="R26" i="4"/>
  <c r="Q26" i="4"/>
  <c r="P26" i="4"/>
  <c r="O26" i="4"/>
  <c r="N26" i="4"/>
  <c r="M26" i="4"/>
  <c r="L26" i="4"/>
  <c r="K26" i="4"/>
  <c r="J26" i="4"/>
  <c r="I26" i="4"/>
  <c r="H26" i="4"/>
  <c r="G26" i="4"/>
  <c r="F26" i="4"/>
  <c r="E26" i="4"/>
  <c r="D26" i="4"/>
  <c r="AG25" i="4"/>
  <c r="AF25" i="4"/>
  <c r="AE25" i="4"/>
  <c r="AD25" i="4"/>
  <c r="AC25" i="4"/>
  <c r="AB25" i="4"/>
  <c r="AA25" i="4"/>
  <c r="Z25" i="4"/>
  <c r="Y25" i="4"/>
  <c r="X25" i="4"/>
  <c r="W25" i="4"/>
  <c r="V25" i="4"/>
  <c r="U25" i="4"/>
  <c r="T25" i="4"/>
  <c r="S25" i="4"/>
  <c r="R25" i="4"/>
  <c r="Q25" i="4"/>
  <c r="P25" i="4"/>
  <c r="O25" i="4"/>
  <c r="N25" i="4"/>
  <c r="M25" i="4"/>
  <c r="L25" i="4"/>
  <c r="K25" i="4"/>
  <c r="J25" i="4"/>
  <c r="I25" i="4"/>
  <c r="H25" i="4"/>
  <c r="G25" i="4"/>
  <c r="F25" i="4"/>
  <c r="E25" i="4"/>
  <c r="D25" i="4"/>
  <c r="AG24" i="4"/>
  <c r="AF24" i="4"/>
  <c r="AE24" i="4"/>
  <c r="AD24" i="4"/>
  <c r="AC24" i="4"/>
  <c r="AB24" i="4"/>
  <c r="AA24" i="4"/>
  <c r="Z24" i="4"/>
  <c r="Y24" i="4"/>
  <c r="X24" i="4"/>
  <c r="W24" i="4"/>
  <c r="V24" i="4"/>
  <c r="U24" i="4"/>
  <c r="T24" i="4"/>
  <c r="S24" i="4"/>
  <c r="R24" i="4"/>
  <c r="Q24" i="4"/>
  <c r="P24" i="4"/>
  <c r="O24" i="4"/>
  <c r="N24" i="4"/>
  <c r="M24" i="4"/>
  <c r="L24" i="4"/>
  <c r="K24" i="4"/>
  <c r="J24" i="4"/>
  <c r="I24" i="4"/>
  <c r="H24" i="4"/>
  <c r="G24" i="4"/>
  <c r="F24" i="4"/>
  <c r="E24" i="4"/>
  <c r="D24" i="4"/>
  <c r="AG23" i="4"/>
  <c r="AF23" i="4"/>
  <c r="AE23" i="4"/>
  <c r="AD23" i="4"/>
  <c r="AC23" i="4"/>
  <c r="AB23" i="4"/>
  <c r="AA23" i="4"/>
  <c r="Z23" i="4"/>
  <c r="Y23" i="4"/>
  <c r="X23" i="4"/>
  <c r="W23" i="4"/>
  <c r="V23" i="4"/>
  <c r="U23" i="4"/>
  <c r="T23" i="4"/>
  <c r="S23" i="4"/>
  <c r="R23" i="4"/>
  <c r="Q23" i="4"/>
  <c r="P23" i="4"/>
  <c r="O23" i="4"/>
  <c r="N23" i="4"/>
  <c r="M23" i="4"/>
  <c r="L23" i="4"/>
  <c r="K23" i="4"/>
  <c r="J23" i="4"/>
  <c r="I23" i="4"/>
  <c r="H23" i="4"/>
  <c r="G23" i="4"/>
  <c r="F23" i="4"/>
  <c r="E23" i="4"/>
  <c r="D23" i="4"/>
  <c r="AG22" i="4"/>
  <c r="AF22" i="4"/>
  <c r="AE22" i="4"/>
  <c r="AD22" i="4"/>
  <c r="AC22" i="4"/>
  <c r="AB22" i="4"/>
  <c r="AA22" i="4"/>
  <c r="Z22" i="4"/>
  <c r="Y22" i="4"/>
  <c r="X22" i="4"/>
  <c r="W22" i="4"/>
  <c r="V22" i="4"/>
  <c r="U22" i="4"/>
  <c r="T22" i="4"/>
  <c r="S22" i="4"/>
  <c r="R22" i="4"/>
  <c r="Q22" i="4"/>
  <c r="P22" i="4"/>
  <c r="O22" i="4"/>
  <c r="N22" i="4"/>
  <c r="M22" i="4"/>
  <c r="L22" i="4"/>
  <c r="K22" i="4"/>
  <c r="J22" i="4"/>
  <c r="I22" i="4"/>
  <c r="H22" i="4"/>
  <c r="G22" i="4"/>
  <c r="F22" i="4"/>
  <c r="E22" i="4"/>
  <c r="D22" i="4"/>
  <c r="AG21" i="4"/>
  <c r="AF21" i="4"/>
  <c r="AE21" i="4"/>
  <c r="AD21" i="4"/>
  <c r="AC21" i="4"/>
  <c r="AB21" i="4"/>
  <c r="AA21" i="4"/>
  <c r="Z21" i="4"/>
  <c r="Y21" i="4"/>
  <c r="X21" i="4"/>
  <c r="W21" i="4"/>
  <c r="V21" i="4"/>
  <c r="U21" i="4"/>
  <c r="T21" i="4"/>
  <c r="S21" i="4"/>
  <c r="R21" i="4"/>
  <c r="Q21" i="4"/>
  <c r="P21" i="4"/>
  <c r="O21" i="4"/>
  <c r="N21" i="4"/>
  <c r="M21" i="4"/>
  <c r="L21" i="4"/>
  <c r="K21" i="4"/>
  <c r="J21" i="4"/>
  <c r="I21" i="4"/>
  <c r="H21" i="4"/>
  <c r="G21" i="4"/>
  <c r="F21" i="4"/>
  <c r="E21" i="4"/>
  <c r="D21" i="4"/>
  <c r="AG20" i="4"/>
  <c r="AF20" i="4"/>
  <c r="AE20" i="4"/>
  <c r="AD20" i="4"/>
  <c r="AC20" i="4"/>
  <c r="AB20" i="4"/>
  <c r="AA20" i="4"/>
  <c r="Z20" i="4"/>
  <c r="Y20" i="4"/>
  <c r="X20" i="4"/>
  <c r="W20" i="4"/>
  <c r="V20" i="4"/>
  <c r="U20" i="4"/>
  <c r="T20" i="4"/>
  <c r="S20" i="4"/>
  <c r="R20" i="4"/>
  <c r="Q20" i="4"/>
  <c r="P20" i="4"/>
  <c r="O20" i="4"/>
  <c r="N20" i="4"/>
  <c r="M20" i="4"/>
  <c r="L20" i="4"/>
  <c r="K20" i="4"/>
  <c r="J20" i="4"/>
  <c r="I20" i="4"/>
  <c r="H20" i="4"/>
  <c r="G20" i="4"/>
  <c r="F20" i="4"/>
  <c r="E20" i="4"/>
  <c r="D20" i="4"/>
  <c r="AG19" i="4"/>
  <c r="AF19" i="4"/>
  <c r="AE19" i="4"/>
  <c r="AD19" i="4"/>
  <c r="AC19" i="4"/>
  <c r="AB19" i="4"/>
  <c r="AA19" i="4"/>
  <c r="Z19" i="4"/>
  <c r="Y19" i="4"/>
  <c r="X19" i="4"/>
  <c r="W19" i="4"/>
  <c r="V19" i="4"/>
  <c r="U19" i="4"/>
  <c r="T19" i="4"/>
  <c r="S19" i="4"/>
  <c r="R19" i="4"/>
  <c r="Q19" i="4"/>
  <c r="P19" i="4"/>
  <c r="O19" i="4"/>
  <c r="N19" i="4"/>
  <c r="M19" i="4"/>
  <c r="L19" i="4"/>
  <c r="K19" i="4"/>
  <c r="J19" i="4"/>
  <c r="I19" i="4"/>
  <c r="H19" i="4"/>
  <c r="G19" i="4"/>
  <c r="F19" i="4"/>
  <c r="E19" i="4"/>
  <c r="D19" i="4"/>
  <c r="AG18" i="4"/>
  <c r="AF18" i="4"/>
  <c r="AE18" i="4"/>
  <c r="AD18" i="4"/>
  <c r="AC18" i="4"/>
  <c r="AB18" i="4"/>
  <c r="AA18" i="4"/>
  <c r="Z18" i="4"/>
  <c r="Y18" i="4"/>
  <c r="X18" i="4"/>
  <c r="W18" i="4"/>
  <c r="V18" i="4"/>
  <c r="U18" i="4"/>
  <c r="T18" i="4"/>
  <c r="S18" i="4"/>
  <c r="R18" i="4"/>
  <c r="Q18" i="4"/>
  <c r="P18" i="4"/>
  <c r="O18" i="4"/>
  <c r="N18" i="4"/>
  <c r="M18" i="4"/>
  <c r="L18" i="4"/>
  <c r="K18" i="4"/>
  <c r="J18" i="4"/>
  <c r="I18" i="4"/>
  <c r="H18" i="4"/>
  <c r="G18" i="4"/>
  <c r="F18" i="4"/>
  <c r="E18" i="4"/>
  <c r="D18" i="4"/>
  <c r="AG17" i="4"/>
  <c r="AF17" i="4"/>
  <c r="AE17" i="4"/>
  <c r="AD17" i="4"/>
  <c r="AC17" i="4"/>
  <c r="AB17" i="4"/>
  <c r="AA17" i="4"/>
  <c r="Z17" i="4"/>
  <c r="Y17" i="4"/>
  <c r="X17" i="4"/>
  <c r="W17" i="4"/>
  <c r="V17" i="4"/>
  <c r="U17" i="4"/>
  <c r="T17" i="4"/>
  <c r="S17" i="4"/>
  <c r="R17" i="4"/>
  <c r="Q17" i="4"/>
  <c r="P17" i="4"/>
  <c r="O17" i="4"/>
  <c r="N17" i="4"/>
  <c r="M17" i="4"/>
  <c r="L17" i="4"/>
  <c r="K17" i="4"/>
  <c r="J17" i="4"/>
  <c r="I17" i="4"/>
  <c r="H17" i="4"/>
  <c r="G17" i="4"/>
  <c r="F17" i="4"/>
  <c r="E17" i="4"/>
  <c r="D17" i="4"/>
  <c r="AG16" i="4"/>
  <c r="AF16" i="4"/>
  <c r="AE16" i="4"/>
  <c r="AD16" i="4"/>
  <c r="AC16" i="4"/>
  <c r="AB16" i="4"/>
  <c r="AA16" i="4"/>
  <c r="Z16" i="4"/>
  <c r="Y16" i="4"/>
  <c r="X16" i="4"/>
  <c r="W16" i="4"/>
  <c r="V16" i="4"/>
  <c r="U16" i="4"/>
  <c r="T16" i="4"/>
  <c r="S16" i="4"/>
  <c r="R16" i="4"/>
  <c r="Q16" i="4"/>
  <c r="P16" i="4"/>
  <c r="O16" i="4"/>
  <c r="N16" i="4"/>
  <c r="M16" i="4"/>
  <c r="L16" i="4"/>
  <c r="K16" i="4"/>
  <c r="J16" i="4"/>
  <c r="I16" i="4"/>
  <c r="H16" i="4"/>
  <c r="G16" i="4"/>
  <c r="F16" i="4"/>
  <c r="E16" i="4"/>
  <c r="D16" i="4"/>
  <c r="AG15" i="4"/>
  <c r="AF15" i="4"/>
  <c r="AE15" i="4"/>
  <c r="AD15" i="4"/>
  <c r="AC15" i="4"/>
  <c r="AB15" i="4"/>
  <c r="AA15" i="4"/>
  <c r="Z15" i="4"/>
  <c r="Y15" i="4"/>
  <c r="X15" i="4"/>
  <c r="W15" i="4"/>
  <c r="V15" i="4"/>
  <c r="U15" i="4"/>
  <c r="T15" i="4"/>
  <c r="S15" i="4"/>
  <c r="R15" i="4"/>
  <c r="Q15" i="4"/>
  <c r="P15" i="4"/>
  <c r="O15" i="4"/>
  <c r="N15" i="4"/>
  <c r="M15" i="4"/>
  <c r="L15" i="4"/>
  <c r="K15" i="4"/>
  <c r="J15" i="4"/>
  <c r="I15" i="4"/>
  <c r="H15" i="4"/>
  <c r="G15" i="4"/>
  <c r="F15" i="4"/>
  <c r="E15" i="4"/>
  <c r="D15" i="4"/>
  <c r="AG14" i="4"/>
  <c r="AF14" i="4"/>
  <c r="AE14" i="4"/>
  <c r="AD14" i="4"/>
  <c r="AC14" i="4"/>
  <c r="AB14" i="4"/>
  <c r="AA14" i="4"/>
  <c r="Z14" i="4"/>
  <c r="Y14" i="4"/>
  <c r="X14" i="4"/>
  <c r="W14" i="4"/>
  <c r="V14" i="4"/>
  <c r="U14" i="4"/>
  <c r="T14" i="4"/>
  <c r="S14" i="4"/>
  <c r="R14" i="4"/>
  <c r="Q14" i="4"/>
  <c r="P14" i="4"/>
  <c r="O14" i="4"/>
  <c r="N14" i="4"/>
  <c r="M14" i="4"/>
  <c r="L14" i="4"/>
  <c r="K14" i="4"/>
  <c r="J14" i="4"/>
  <c r="I14" i="4"/>
  <c r="H14" i="4"/>
  <c r="G14" i="4"/>
  <c r="F14" i="4"/>
  <c r="E14" i="4"/>
  <c r="D14" i="4"/>
  <c r="AG13" i="4"/>
  <c r="AF13" i="4"/>
  <c r="AE13" i="4"/>
  <c r="AD13" i="4"/>
  <c r="AC13" i="4"/>
  <c r="AB13" i="4"/>
  <c r="AA13" i="4"/>
  <c r="Z13" i="4"/>
  <c r="Y13" i="4"/>
  <c r="X13" i="4"/>
  <c r="W13" i="4"/>
  <c r="V13" i="4"/>
  <c r="U13" i="4"/>
  <c r="T13" i="4"/>
  <c r="S13" i="4"/>
  <c r="R13" i="4"/>
  <c r="Q13" i="4"/>
  <c r="P13" i="4"/>
  <c r="O13" i="4"/>
  <c r="N13" i="4"/>
  <c r="M13" i="4"/>
  <c r="L13" i="4"/>
  <c r="K13" i="4"/>
  <c r="J13" i="4"/>
  <c r="I13" i="4"/>
  <c r="H13" i="4"/>
  <c r="G13" i="4"/>
  <c r="F13" i="4"/>
  <c r="E13" i="4"/>
  <c r="D13" i="4"/>
  <c r="AG12" i="4"/>
  <c r="AF12" i="4"/>
  <c r="AE12" i="4"/>
  <c r="AD12" i="4"/>
  <c r="AC12" i="4"/>
  <c r="AB12" i="4"/>
  <c r="AA12" i="4"/>
  <c r="Z12" i="4"/>
  <c r="Y12" i="4"/>
  <c r="X12" i="4"/>
  <c r="W12" i="4"/>
  <c r="V12" i="4"/>
  <c r="U12" i="4"/>
  <c r="T12" i="4"/>
  <c r="S12" i="4"/>
  <c r="R12" i="4"/>
  <c r="Q12" i="4"/>
  <c r="P12" i="4"/>
  <c r="O12" i="4"/>
  <c r="N12" i="4"/>
  <c r="M12" i="4"/>
  <c r="L12" i="4"/>
  <c r="K12" i="4"/>
  <c r="J12" i="4"/>
  <c r="I12" i="4"/>
  <c r="H12" i="4"/>
  <c r="G12" i="4"/>
  <c r="F12" i="4"/>
  <c r="E12" i="4"/>
  <c r="D12" i="4"/>
  <c r="AG11" i="4"/>
  <c r="AF11" i="4"/>
  <c r="AE11" i="4"/>
  <c r="AD11" i="4"/>
  <c r="AC11" i="4"/>
  <c r="AB11" i="4"/>
  <c r="AA11" i="4"/>
  <c r="Z11" i="4"/>
  <c r="Y11" i="4"/>
  <c r="X11" i="4"/>
  <c r="W11" i="4"/>
  <c r="V11" i="4"/>
  <c r="U11" i="4"/>
  <c r="T11" i="4"/>
  <c r="S11" i="4"/>
  <c r="R11" i="4"/>
  <c r="Q11" i="4"/>
  <c r="P11" i="4"/>
  <c r="O11" i="4"/>
  <c r="N11" i="4"/>
  <c r="M11" i="4"/>
  <c r="L11" i="4"/>
  <c r="K11" i="4"/>
  <c r="J11" i="4"/>
  <c r="I11" i="4"/>
  <c r="H11" i="4"/>
  <c r="G11" i="4"/>
  <c r="F11" i="4"/>
  <c r="E11" i="4"/>
  <c r="D11" i="4"/>
  <c r="AG10" i="4"/>
  <c r="AF10" i="4"/>
  <c r="AE10" i="4"/>
  <c r="AD10" i="4"/>
  <c r="AC10" i="4"/>
  <c r="AB10" i="4"/>
  <c r="AA10" i="4"/>
  <c r="Z10" i="4"/>
  <c r="Y10" i="4"/>
  <c r="X10" i="4"/>
  <c r="W10" i="4"/>
  <c r="V10" i="4"/>
  <c r="U10" i="4"/>
  <c r="T10" i="4"/>
  <c r="S10" i="4"/>
  <c r="R10" i="4"/>
  <c r="Q10" i="4"/>
  <c r="P10" i="4"/>
  <c r="O10" i="4"/>
  <c r="N10" i="4"/>
  <c r="M10" i="4"/>
  <c r="L10" i="4"/>
  <c r="K10" i="4"/>
  <c r="J10" i="4"/>
  <c r="I10" i="4"/>
  <c r="H10" i="4"/>
  <c r="G10" i="4"/>
  <c r="F10" i="4"/>
  <c r="E10" i="4"/>
  <c r="D10" i="4"/>
  <c r="AG9" i="4"/>
  <c r="AF9" i="4"/>
  <c r="AE9" i="4"/>
  <c r="AD9" i="4"/>
  <c r="AC9" i="4"/>
  <c r="AB9" i="4"/>
  <c r="AA9" i="4"/>
  <c r="Z9" i="4"/>
  <c r="Y9" i="4"/>
  <c r="X9" i="4"/>
  <c r="W9" i="4"/>
  <c r="V9" i="4"/>
  <c r="U9" i="4"/>
  <c r="T9" i="4"/>
  <c r="S9" i="4"/>
  <c r="R9" i="4"/>
  <c r="Q9" i="4"/>
  <c r="P9" i="4"/>
  <c r="O9" i="4"/>
  <c r="N9" i="4"/>
  <c r="M9" i="4"/>
  <c r="L9" i="4"/>
  <c r="K9" i="4"/>
  <c r="J9" i="4"/>
  <c r="I9" i="4"/>
  <c r="H9" i="4"/>
  <c r="G9" i="4"/>
  <c r="F9" i="4"/>
  <c r="E9" i="4"/>
  <c r="D9" i="4"/>
  <c r="AG8" i="4"/>
  <c r="AF8" i="4"/>
  <c r="AE8" i="4"/>
  <c r="AD8" i="4"/>
  <c r="AC8" i="4"/>
  <c r="AB8" i="4"/>
  <c r="AA8" i="4"/>
  <c r="Z8" i="4"/>
  <c r="Y8" i="4"/>
  <c r="X8" i="4"/>
  <c r="W8" i="4"/>
  <c r="V8" i="4"/>
  <c r="U8" i="4"/>
  <c r="T8" i="4"/>
  <c r="S8" i="4"/>
  <c r="R8" i="4"/>
  <c r="Q8" i="4"/>
  <c r="P8" i="4"/>
  <c r="O8" i="4"/>
  <c r="N8" i="4"/>
  <c r="M8" i="4"/>
  <c r="L8" i="4"/>
  <c r="K8" i="4"/>
  <c r="J8" i="4"/>
  <c r="I8" i="4"/>
  <c r="H8" i="4"/>
  <c r="G8" i="4"/>
  <c r="F8" i="4"/>
  <c r="E8" i="4"/>
  <c r="D8" i="4"/>
  <c r="AG7" i="4"/>
  <c r="AF7" i="4"/>
  <c r="AE7" i="4"/>
  <c r="AD7" i="4"/>
  <c r="AC7" i="4"/>
  <c r="AB7" i="4"/>
  <c r="AA7" i="4"/>
  <c r="Z7" i="4"/>
  <c r="Y7" i="4"/>
  <c r="X7" i="4"/>
  <c r="W7" i="4"/>
  <c r="V7" i="4"/>
  <c r="U7" i="4"/>
  <c r="T7" i="4"/>
  <c r="S7" i="4"/>
  <c r="R7" i="4"/>
  <c r="Q7" i="4"/>
  <c r="P7" i="4"/>
  <c r="O7" i="4"/>
  <c r="N7" i="4"/>
  <c r="M7" i="4"/>
  <c r="L7" i="4"/>
  <c r="K7" i="4"/>
  <c r="J7" i="4"/>
  <c r="I7" i="4"/>
  <c r="H7" i="4"/>
  <c r="G7" i="4"/>
  <c r="F7" i="4"/>
  <c r="E7" i="4"/>
  <c r="D7" i="4"/>
  <c r="AG6" i="4"/>
  <c r="AF6" i="4"/>
  <c r="AE6" i="4"/>
  <c r="AD6" i="4"/>
  <c r="AC6" i="4"/>
  <c r="AB6" i="4"/>
  <c r="AA6" i="4"/>
  <c r="Z6" i="4"/>
  <c r="Y6" i="4"/>
  <c r="X6" i="4"/>
  <c r="W6" i="4"/>
  <c r="V6" i="4"/>
  <c r="U6" i="4"/>
  <c r="T6" i="4"/>
  <c r="S6" i="4"/>
  <c r="R6" i="4"/>
  <c r="Q6" i="4"/>
  <c r="P6" i="4"/>
  <c r="O6" i="4"/>
  <c r="N6" i="4"/>
  <c r="M6" i="4"/>
  <c r="L6" i="4"/>
  <c r="K6" i="4"/>
  <c r="J6" i="4"/>
  <c r="I6" i="4"/>
  <c r="H6" i="4"/>
  <c r="G6" i="4"/>
  <c r="F6" i="4"/>
  <c r="E6" i="4"/>
  <c r="D6" i="4"/>
  <c r="AG5" i="4"/>
  <c r="AF5" i="4"/>
  <c r="AE5" i="4"/>
  <c r="AD5" i="4"/>
  <c r="AC5" i="4"/>
  <c r="AB5" i="4"/>
  <c r="AA5" i="4"/>
  <c r="Z5" i="4"/>
  <c r="Y5" i="4"/>
  <c r="X5" i="4"/>
  <c r="W5" i="4"/>
  <c r="V5" i="4"/>
  <c r="U5" i="4"/>
  <c r="T5" i="4"/>
  <c r="S5" i="4"/>
  <c r="R5" i="4"/>
  <c r="Q5" i="4"/>
  <c r="P5" i="4"/>
  <c r="O5" i="4"/>
  <c r="N5" i="4"/>
  <c r="M5" i="4"/>
  <c r="L5" i="4"/>
  <c r="K5" i="4"/>
  <c r="J5" i="4"/>
  <c r="I5" i="4"/>
  <c r="H5" i="4"/>
  <c r="G5" i="4"/>
  <c r="F5" i="4"/>
  <c r="E5" i="4"/>
  <c r="D5" i="4"/>
  <c r="AG4" i="4"/>
  <c r="AF4" i="4"/>
  <c r="AE4" i="4"/>
  <c r="AD4" i="4"/>
  <c r="AC4" i="4"/>
  <c r="AB4" i="4"/>
  <c r="AA4" i="4"/>
  <c r="Z4" i="4"/>
  <c r="Y4" i="4"/>
  <c r="X4" i="4"/>
  <c r="W4" i="4"/>
  <c r="V4" i="4"/>
  <c r="U4" i="4"/>
  <c r="T4" i="4"/>
  <c r="S4" i="4"/>
  <c r="R4" i="4"/>
  <c r="Q4" i="4"/>
  <c r="P4" i="4"/>
  <c r="O4" i="4"/>
  <c r="N4" i="4"/>
  <c r="M4" i="4"/>
  <c r="L4" i="4"/>
  <c r="K4" i="4"/>
  <c r="J4" i="4"/>
  <c r="I4" i="4"/>
  <c r="H4" i="4"/>
  <c r="G4" i="4"/>
  <c r="F4" i="4"/>
  <c r="E4" i="4"/>
  <c r="D4" i="4"/>
  <c r="AG3" i="4"/>
  <c r="AF3" i="4"/>
  <c r="AE3" i="4"/>
  <c r="AD3" i="4"/>
  <c r="AC3" i="4"/>
  <c r="AB3" i="4"/>
  <c r="AA3" i="4"/>
  <c r="Z3" i="4"/>
  <c r="Y3" i="4"/>
  <c r="X3" i="4"/>
  <c r="W3" i="4"/>
  <c r="V3" i="4"/>
  <c r="U3" i="4"/>
  <c r="T3" i="4"/>
  <c r="S3" i="4"/>
  <c r="R3" i="4"/>
  <c r="Q3" i="4"/>
  <c r="P3" i="4"/>
  <c r="O3" i="4"/>
  <c r="N3" i="4"/>
  <c r="M3" i="4"/>
  <c r="L3" i="4"/>
  <c r="K3" i="4"/>
  <c r="J3" i="4"/>
  <c r="I3" i="4"/>
  <c r="H3" i="4"/>
  <c r="G3" i="4"/>
  <c r="F3" i="4"/>
  <c r="E3" i="4"/>
  <c r="D3" i="4"/>
  <c r="C31" i="4"/>
  <c r="C30" i="4"/>
  <c r="D30" i="10" s="1"/>
  <c r="C29" i="4"/>
  <c r="D29" i="10" s="1"/>
  <c r="C28" i="4"/>
  <c r="C27" i="4"/>
  <c r="C26" i="4"/>
  <c r="C25" i="4"/>
  <c r="C24" i="4"/>
  <c r="C23" i="4"/>
  <c r="C22" i="4"/>
  <c r="C21" i="4"/>
  <c r="C20" i="4"/>
  <c r="C19" i="4"/>
  <c r="C18" i="4"/>
  <c r="C17" i="4"/>
  <c r="C16" i="4"/>
  <c r="C15" i="4"/>
  <c r="C14" i="4"/>
  <c r="C13" i="4"/>
  <c r="C12" i="4"/>
  <c r="C11" i="4"/>
  <c r="C10" i="4"/>
  <c r="C9" i="4"/>
  <c r="C8" i="4"/>
  <c r="C7" i="4"/>
  <c r="C6" i="4"/>
  <c r="C5" i="4"/>
  <c r="C4" i="4"/>
  <c r="C3" i="4"/>
  <c r="C9" i="1"/>
  <c r="C13" i="1" s="1"/>
  <c r="AF11" i="18" l="1"/>
  <c r="AF12" i="18" s="1"/>
  <c r="AE15" i="17"/>
  <c r="AE16" i="17" s="1"/>
  <c r="W15" i="17"/>
  <c r="W16" i="17" s="1"/>
  <c r="O15" i="17"/>
  <c r="O16" i="17" s="1"/>
  <c r="G15" i="17"/>
  <c r="G16" i="17" s="1"/>
  <c r="U15" i="17"/>
  <c r="U16" i="17" s="1"/>
  <c r="M15" i="17"/>
  <c r="M16" i="17" s="1"/>
  <c r="E15" i="17"/>
  <c r="E16" i="17" s="1"/>
  <c r="D31" i="17" s="1"/>
  <c r="H26" i="10"/>
  <c r="P26" i="10"/>
  <c r="X26" i="10"/>
  <c r="AF26" i="10"/>
  <c r="AF30" i="10"/>
  <c r="I50" i="13"/>
  <c r="Q50" i="13"/>
  <c r="Y50" i="13"/>
  <c r="K51" i="13"/>
  <c r="S51" i="13"/>
  <c r="AA51" i="13"/>
  <c r="G30" i="10"/>
  <c r="O30" i="10"/>
  <c r="W30" i="10"/>
  <c r="AE30" i="10"/>
  <c r="V45" i="13"/>
  <c r="AD45" i="13"/>
  <c r="H48" i="13"/>
  <c r="P48" i="13"/>
  <c r="X48" i="13"/>
  <c r="AF48" i="13"/>
  <c r="J49" i="13"/>
  <c r="R49" i="13"/>
  <c r="Z49" i="13"/>
  <c r="L50" i="13"/>
  <c r="T50" i="13"/>
  <c r="AB50" i="13"/>
  <c r="F51" i="13"/>
  <c r="N51" i="13"/>
  <c r="K29" i="10"/>
  <c r="S29" i="10"/>
  <c r="AA29" i="10"/>
  <c r="E30" i="10"/>
  <c r="M50" i="13"/>
  <c r="U50" i="13"/>
  <c r="AC30" i="10"/>
  <c r="G51" i="13"/>
  <c r="O51" i="13"/>
  <c r="W51" i="13"/>
  <c r="AE51" i="13"/>
  <c r="AD44" i="13"/>
  <c r="H27" i="10"/>
  <c r="P27" i="10"/>
  <c r="X27" i="10"/>
  <c r="AF27" i="10"/>
  <c r="L29" i="10"/>
  <c r="T29" i="10"/>
  <c r="AB29" i="10"/>
  <c r="F30" i="10"/>
  <c r="N30" i="10"/>
  <c r="V30" i="10"/>
  <c r="AD30" i="10"/>
  <c r="H31" i="10"/>
  <c r="P31" i="10"/>
  <c r="X31" i="10"/>
  <c r="AF31" i="10"/>
  <c r="P30" i="10"/>
  <c r="H30" i="10"/>
  <c r="AF28" i="10"/>
  <c r="K24" i="10"/>
  <c r="S24" i="10"/>
  <c r="AA24" i="10"/>
  <c r="I27" i="10"/>
  <c r="Q27" i="10"/>
  <c r="Y27" i="10"/>
  <c r="K28" i="10"/>
  <c r="S28" i="10"/>
  <c r="AA28" i="10"/>
  <c r="I31" i="10"/>
  <c r="Q31" i="10"/>
  <c r="Y51" i="13"/>
  <c r="L24" i="10"/>
  <c r="T24" i="10"/>
  <c r="AB24" i="10"/>
  <c r="F25" i="10"/>
  <c r="N25" i="10"/>
  <c r="V25" i="10"/>
  <c r="AD25" i="10"/>
  <c r="J27" i="10"/>
  <c r="R27" i="10"/>
  <c r="Z27" i="10"/>
  <c r="L28" i="10"/>
  <c r="T28" i="10"/>
  <c r="AB28" i="10"/>
  <c r="F29" i="10"/>
  <c r="N29" i="10"/>
  <c r="V29" i="10"/>
  <c r="AD29" i="10"/>
  <c r="J31" i="10"/>
  <c r="R31" i="10"/>
  <c r="Z31" i="10"/>
  <c r="J50" i="13"/>
  <c r="R50" i="13"/>
  <c r="Z50" i="13"/>
  <c r="L51" i="13"/>
  <c r="T51" i="13"/>
  <c r="AB51" i="13"/>
  <c r="X30" i="10"/>
  <c r="B11" i="18"/>
  <c r="B12" i="18" s="1"/>
  <c r="AD15" i="18"/>
  <c r="AD16" i="18" s="1"/>
  <c r="AE15" i="18"/>
  <c r="AE16" i="18" s="1"/>
  <c r="E15" i="18"/>
  <c r="E16" i="18" s="1"/>
  <c r="D11" i="18"/>
  <c r="D12" i="18" s="1"/>
  <c r="C11" i="18"/>
  <c r="C12" i="18" s="1"/>
  <c r="AD11" i="18"/>
  <c r="AD12" i="18" s="1"/>
  <c r="AF15" i="18"/>
  <c r="AF16" i="18" s="1"/>
  <c r="AE11" i="18"/>
  <c r="AE12" i="18" s="1"/>
  <c r="B15" i="18"/>
  <c r="B16" i="18" s="1"/>
  <c r="C15" i="18"/>
  <c r="C16" i="18" s="1"/>
  <c r="D15" i="18"/>
  <c r="D16" i="18" s="1"/>
  <c r="AC11" i="17"/>
  <c r="AC12" i="17" s="1"/>
  <c r="AA11" i="17"/>
  <c r="AA12" i="17" s="1"/>
  <c r="S11" i="17"/>
  <c r="S12" i="17" s="1"/>
  <c r="K11" i="17"/>
  <c r="K12" i="17" s="1"/>
  <c r="C11" i="17"/>
  <c r="C12" i="17" s="1"/>
  <c r="AB11" i="17"/>
  <c r="AB12" i="17" s="1"/>
  <c r="T11" i="17"/>
  <c r="T12" i="17" s="1"/>
  <c r="L11" i="17"/>
  <c r="L12" i="17" s="1"/>
  <c r="D11" i="17"/>
  <c r="D12" i="17" s="1"/>
  <c r="AF11" i="17"/>
  <c r="AF12" i="17" s="1"/>
  <c r="X11" i="17"/>
  <c r="X12" i="17" s="1"/>
  <c r="P11" i="17"/>
  <c r="P12" i="17" s="1"/>
  <c r="H11" i="17"/>
  <c r="H12" i="17" s="1"/>
  <c r="AD11" i="17"/>
  <c r="AD12" i="17" s="1"/>
  <c r="Z11" i="17"/>
  <c r="Z12" i="17" s="1"/>
  <c r="R11" i="17"/>
  <c r="R12" i="17" s="1"/>
  <c r="J11" i="17"/>
  <c r="J12" i="17" s="1"/>
  <c r="B11" i="17"/>
  <c r="B12" i="17" s="1"/>
  <c r="Y11" i="17"/>
  <c r="Y12" i="17" s="1"/>
  <c r="Q11" i="17"/>
  <c r="Q12" i="17" s="1"/>
  <c r="I11" i="17"/>
  <c r="I12" i="17" s="1"/>
  <c r="V11" i="17"/>
  <c r="V12" i="17" s="1"/>
  <c r="N11" i="17"/>
  <c r="N12" i="17" s="1"/>
  <c r="F11" i="17"/>
  <c r="F12" i="17" s="1"/>
  <c r="AA3" i="10"/>
  <c r="AA5" i="13"/>
  <c r="Q5" i="13"/>
  <c r="Q3" i="10"/>
  <c r="AG5" i="13"/>
  <c r="AG3" i="10"/>
  <c r="S4" i="10"/>
  <c r="S7" i="13"/>
  <c r="E5" i="10"/>
  <c r="E8" i="13"/>
  <c r="U5" i="10"/>
  <c r="U8" i="13"/>
  <c r="G6" i="10"/>
  <c r="G11" i="13"/>
  <c r="W6" i="10"/>
  <c r="W11" i="13"/>
  <c r="I7" i="10"/>
  <c r="I12" i="13"/>
  <c r="Y7" i="10"/>
  <c r="Y12" i="13"/>
  <c r="K8" i="10"/>
  <c r="K15" i="13"/>
  <c r="AA8" i="10"/>
  <c r="AA15" i="13"/>
  <c r="M9" i="10"/>
  <c r="M16" i="13"/>
  <c r="AC16" i="13"/>
  <c r="AC9" i="10"/>
  <c r="O18" i="13"/>
  <c r="O10" i="10"/>
  <c r="AE18" i="13"/>
  <c r="AE10" i="10"/>
  <c r="Q19" i="13"/>
  <c r="Q11" i="10"/>
  <c r="AG19" i="13"/>
  <c r="AG11" i="10"/>
  <c r="S22" i="13"/>
  <c r="S12" i="10"/>
  <c r="AA22" i="13"/>
  <c r="AA12" i="10"/>
  <c r="E23" i="13"/>
  <c r="E13" i="10"/>
  <c r="M23" i="13"/>
  <c r="M13" i="10"/>
  <c r="U23" i="13"/>
  <c r="U13" i="10"/>
  <c r="AC23" i="13"/>
  <c r="AC13" i="10"/>
  <c r="G24" i="13"/>
  <c r="G14" i="10"/>
  <c r="O24" i="13"/>
  <c r="O14" i="10"/>
  <c r="W24" i="13"/>
  <c r="W14" i="10"/>
  <c r="AE24" i="13"/>
  <c r="AE14" i="10"/>
  <c r="I25" i="13"/>
  <c r="I15" i="10"/>
  <c r="Q25" i="13"/>
  <c r="Q15" i="10"/>
  <c r="Y25" i="13"/>
  <c r="Y15" i="10"/>
  <c r="AG25" i="13"/>
  <c r="AG15" i="10"/>
  <c r="K27" i="13"/>
  <c r="K16" i="10"/>
  <c r="S27" i="13"/>
  <c r="S16" i="10"/>
  <c r="AA27" i="13"/>
  <c r="AA16" i="10"/>
  <c r="E30" i="13"/>
  <c r="E17" i="10"/>
  <c r="M30" i="13"/>
  <c r="M17" i="10"/>
  <c r="U30" i="13"/>
  <c r="U17" i="10"/>
  <c r="AC30" i="13"/>
  <c r="AC17" i="10"/>
  <c r="G32" i="13"/>
  <c r="G18" i="10"/>
  <c r="O32" i="13"/>
  <c r="O18" i="10"/>
  <c r="W32" i="13"/>
  <c r="W18" i="10"/>
  <c r="AE32" i="13"/>
  <c r="AE18" i="10"/>
  <c r="I34" i="13"/>
  <c r="I19" i="10"/>
  <c r="Q34" i="13"/>
  <c r="Q19" i="10"/>
  <c r="Y34" i="13"/>
  <c r="Y19" i="10"/>
  <c r="AG34" i="13"/>
  <c r="AG19" i="10"/>
  <c r="K35" i="13"/>
  <c r="K20" i="10"/>
  <c r="S35" i="13"/>
  <c r="S20" i="10"/>
  <c r="AA35" i="13"/>
  <c r="AA20" i="10"/>
  <c r="E37" i="13"/>
  <c r="E21" i="10"/>
  <c r="M37" i="13"/>
  <c r="M21" i="10"/>
  <c r="U37" i="13"/>
  <c r="U21" i="10"/>
  <c r="AC37" i="13"/>
  <c r="AC21" i="10"/>
  <c r="G39" i="13"/>
  <c r="G22" i="10"/>
  <c r="O39" i="13"/>
  <c r="O22" i="10"/>
  <c r="W39" i="13"/>
  <c r="W22" i="10"/>
  <c r="AE39" i="13"/>
  <c r="AE22" i="10"/>
  <c r="I40" i="13"/>
  <c r="I23" i="10"/>
  <c r="Q40" i="13"/>
  <c r="Q23" i="10"/>
  <c r="Y40" i="13"/>
  <c r="Y23" i="10"/>
  <c r="K3" i="10"/>
  <c r="K5" i="13"/>
  <c r="O8" i="13"/>
  <c r="O5" i="10"/>
  <c r="I5" i="13"/>
  <c r="I3" i="10"/>
  <c r="Y5" i="13"/>
  <c r="Y3" i="10"/>
  <c r="K4" i="10"/>
  <c r="K7" i="13"/>
  <c r="AA4" i="10"/>
  <c r="AA7" i="13"/>
  <c r="M5" i="10"/>
  <c r="M8" i="13"/>
  <c r="AC5" i="10"/>
  <c r="AC8" i="13"/>
  <c r="O6" i="10"/>
  <c r="O11" i="13"/>
  <c r="AE6" i="10"/>
  <c r="AE11" i="13"/>
  <c r="Q7" i="10"/>
  <c r="Q12" i="13"/>
  <c r="AG12" i="13"/>
  <c r="AG7" i="10"/>
  <c r="S8" i="10"/>
  <c r="S15" i="13"/>
  <c r="E9" i="10"/>
  <c r="E16" i="13"/>
  <c r="U9" i="10"/>
  <c r="U16" i="13"/>
  <c r="G18" i="13"/>
  <c r="G10" i="10"/>
  <c r="W18" i="13"/>
  <c r="W10" i="10"/>
  <c r="I19" i="13"/>
  <c r="I11" i="10"/>
  <c r="Y19" i="13"/>
  <c r="Y11" i="10"/>
  <c r="K22" i="13"/>
  <c r="K12" i="10"/>
  <c r="J5" i="13"/>
  <c r="J3" i="10"/>
  <c r="R5" i="13"/>
  <c r="R3" i="10"/>
  <c r="Z5" i="13"/>
  <c r="Z3" i="10"/>
  <c r="D7" i="13"/>
  <c r="D4" i="10"/>
  <c r="L7" i="13"/>
  <c r="L4" i="10"/>
  <c r="T7" i="13"/>
  <c r="T4" i="10"/>
  <c r="AB7" i="13"/>
  <c r="AB4" i="10"/>
  <c r="F5" i="10"/>
  <c r="F8" i="13"/>
  <c r="N5" i="10"/>
  <c r="N8" i="13"/>
  <c r="V5" i="10"/>
  <c r="V8" i="13"/>
  <c r="AD5" i="10"/>
  <c r="AD8" i="13"/>
  <c r="H11" i="13"/>
  <c r="H6" i="10"/>
  <c r="P11" i="13"/>
  <c r="P6" i="10"/>
  <c r="X11" i="13"/>
  <c r="X6" i="10"/>
  <c r="AF11" i="13"/>
  <c r="AF6" i="10"/>
  <c r="J7" i="10"/>
  <c r="J12" i="13"/>
  <c r="R7" i="10"/>
  <c r="R12" i="13"/>
  <c r="Z7" i="10"/>
  <c r="Z12" i="13"/>
  <c r="D15" i="13"/>
  <c r="D8" i="10"/>
  <c r="L15" i="13"/>
  <c r="L8" i="10"/>
  <c r="T15" i="13"/>
  <c r="T8" i="10"/>
  <c r="AB15" i="13"/>
  <c r="AB8" i="10"/>
  <c r="F9" i="10"/>
  <c r="F16" i="13"/>
  <c r="N16" i="13"/>
  <c r="N9" i="10"/>
  <c r="V16" i="13"/>
  <c r="V9" i="10"/>
  <c r="AD16" i="13"/>
  <c r="AD9" i="10"/>
  <c r="H18" i="13"/>
  <c r="H10" i="10"/>
  <c r="P18" i="13"/>
  <c r="P10" i="10"/>
  <c r="X18" i="13"/>
  <c r="X10" i="10"/>
  <c r="AF18" i="13"/>
  <c r="AF10" i="10"/>
  <c r="J19" i="13"/>
  <c r="J11" i="10"/>
  <c r="R19" i="13"/>
  <c r="R11" i="10"/>
  <c r="Z19" i="13"/>
  <c r="Z11" i="10"/>
  <c r="D22" i="13"/>
  <c r="D12" i="10"/>
  <c r="L22" i="13"/>
  <c r="L12" i="10"/>
  <c r="T22" i="13"/>
  <c r="T12" i="10"/>
  <c r="AB22" i="13"/>
  <c r="AB12" i="10"/>
  <c r="F23" i="13"/>
  <c r="F13" i="10"/>
  <c r="N23" i="13"/>
  <c r="N13" i="10"/>
  <c r="V23" i="13"/>
  <c r="V13" i="10"/>
  <c r="AD23" i="13"/>
  <c r="AD13" i="10"/>
  <c r="H24" i="13"/>
  <c r="H14" i="10"/>
  <c r="P24" i="13"/>
  <c r="P14" i="10"/>
  <c r="X24" i="13"/>
  <c r="X14" i="10"/>
  <c r="AF24" i="13"/>
  <c r="AF14" i="10"/>
  <c r="J25" i="13"/>
  <c r="J15" i="10"/>
  <c r="R25" i="13"/>
  <c r="R15" i="10"/>
  <c r="Z25" i="13"/>
  <c r="Z15" i="10"/>
  <c r="D27" i="13"/>
  <c r="D16" i="10"/>
  <c r="L27" i="13"/>
  <c r="L16" i="10"/>
  <c r="T27" i="13"/>
  <c r="T16" i="10"/>
  <c r="AB27" i="13"/>
  <c r="AB16" i="10"/>
  <c r="F30" i="13"/>
  <c r="F17" i="10"/>
  <c r="N30" i="13"/>
  <c r="N17" i="10"/>
  <c r="V30" i="13"/>
  <c r="V17" i="10"/>
  <c r="AD30" i="13"/>
  <c r="AD17" i="10"/>
  <c r="H32" i="13"/>
  <c r="H18" i="10"/>
  <c r="P32" i="13"/>
  <c r="P18" i="10"/>
  <c r="X32" i="13"/>
  <c r="X18" i="10"/>
  <c r="AF32" i="13"/>
  <c r="AF18" i="10"/>
  <c r="J34" i="13"/>
  <c r="J19" i="10"/>
  <c r="R34" i="13"/>
  <c r="R19" i="10"/>
  <c r="Z34" i="13"/>
  <c r="Z19" i="10"/>
  <c r="D35" i="13"/>
  <c r="D20" i="10"/>
  <c r="L35" i="13"/>
  <c r="L20" i="10"/>
  <c r="T35" i="13"/>
  <c r="T20" i="10"/>
  <c r="AB35" i="13"/>
  <c r="AB20" i="10"/>
  <c r="F37" i="13"/>
  <c r="F21" i="10"/>
  <c r="N37" i="13"/>
  <c r="N21" i="10"/>
  <c r="V37" i="13"/>
  <c r="V21" i="10"/>
  <c r="AD37" i="13"/>
  <c r="AD21" i="10"/>
  <c r="H39" i="13"/>
  <c r="H22" i="10"/>
  <c r="P39" i="13"/>
  <c r="P22" i="10"/>
  <c r="X39" i="13"/>
  <c r="X22" i="10"/>
  <c r="AF39" i="13"/>
  <c r="AF22" i="10"/>
  <c r="J23" i="10"/>
  <c r="R23" i="10"/>
  <c r="Z23" i="10"/>
  <c r="D24" i="10"/>
  <c r="D28" i="10"/>
  <c r="U7" i="13"/>
  <c r="U4" i="10"/>
  <c r="AE8" i="13"/>
  <c r="AE5" i="10"/>
  <c r="I6" i="10"/>
  <c r="I11" i="13"/>
  <c r="Q6" i="10"/>
  <c r="Q11" i="13"/>
  <c r="Y6" i="10"/>
  <c r="Y11" i="13"/>
  <c r="AG11" i="13"/>
  <c r="AG6" i="10"/>
  <c r="K12" i="13"/>
  <c r="K7" i="10"/>
  <c r="S12" i="13"/>
  <c r="S7" i="10"/>
  <c r="AA12" i="13"/>
  <c r="AA7" i="10"/>
  <c r="E15" i="13"/>
  <c r="E8" i="10"/>
  <c r="M15" i="13"/>
  <c r="M8" i="10"/>
  <c r="U15" i="13"/>
  <c r="U8" i="10"/>
  <c r="AC15" i="13"/>
  <c r="AC8" i="10"/>
  <c r="G16" i="13"/>
  <c r="G9" i="10"/>
  <c r="O16" i="13"/>
  <c r="O9" i="10"/>
  <c r="W16" i="13"/>
  <c r="W9" i="10"/>
  <c r="AE16" i="13"/>
  <c r="AE9" i="10"/>
  <c r="I18" i="13"/>
  <c r="I10" i="10"/>
  <c r="Q18" i="13"/>
  <c r="Q10" i="10"/>
  <c r="Y18" i="13"/>
  <c r="Y10" i="10"/>
  <c r="AG18" i="13"/>
  <c r="AG10" i="10"/>
  <c r="K19" i="13"/>
  <c r="K11" i="10"/>
  <c r="S19" i="13"/>
  <c r="S11" i="10"/>
  <c r="AA19" i="13"/>
  <c r="AA11" i="10"/>
  <c r="E22" i="13"/>
  <c r="E12" i="10"/>
  <c r="M22" i="13"/>
  <c r="M12" i="10"/>
  <c r="U22" i="13"/>
  <c r="U12" i="10"/>
  <c r="AC22" i="13"/>
  <c r="AC12" i="10"/>
  <c r="G23" i="13"/>
  <c r="G13" i="10"/>
  <c r="O23" i="13"/>
  <c r="O13" i="10"/>
  <c r="W23" i="13"/>
  <c r="W13" i="10"/>
  <c r="AE23" i="13"/>
  <c r="AE13" i="10"/>
  <c r="I24" i="13"/>
  <c r="I14" i="10"/>
  <c r="Q24" i="13"/>
  <c r="Q14" i="10"/>
  <c r="Y24" i="13"/>
  <c r="Y14" i="10"/>
  <c r="AG24" i="13"/>
  <c r="AG14" i="10"/>
  <c r="K25" i="13"/>
  <c r="K15" i="10"/>
  <c r="S25" i="13"/>
  <c r="S15" i="10"/>
  <c r="AA25" i="13"/>
  <c r="AA15" i="10"/>
  <c r="E27" i="13"/>
  <c r="E16" i="10"/>
  <c r="M27" i="13"/>
  <c r="M16" i="10"/>
  <c r="U27" i="13"/>
  <c r="U16" i="10"/>
  <c r="AC27" i="13"/>
  <c r="AC16" i="10"/>
  <c r="G30" i="13"/>
  <c r="G17" i="10"/>
  <c r="O30" i="13"/>
  <c r="O17" i="10"/>
  <c r="W30" i="13"/>
  <c r="W17" i="10"/>
  <c r="AE30" i="13"/>
  <c r="AE17" i="10"/>
  <c r="I32" i="13"/>
  <c r="I18" i="10"/>
  <c r="Q32" i="13"/>
  <c r="Q18" i="10"/>
  <c r="Y32" i="13"/>
  <c r="Y18" i="10"/>
  <c r="AG32" i="13"/>
  <c r="AG18" i="10"/>
  <c r="K34" i="13"/>
  <c r="K19" i="10"/>
  <c r="S34" i="13"/>
  <c r="S19" i="10"/>
  <c r="AA34" i="13"/>
  <c r="AA19" i="10"/>
  <c r="E35" i="13"/>
  <c r="E20" i="10"/>
  <c r="M35" i="13"/>
  <c r="M20" i="10"/>
  <c r="U35" i="13"/>
  <c r="U20" i="10"/>
  <c r="AC35" i="13"/>
  <c r="AC20" i="10"/>
  <c r="G37" i="13"/>
  <c r="G21" i="10"/>
  <c r="O37" i="13"/>
  <c r="O21" i="10"/>
  <c r="W37" i="13"/>
  <c r="W21" i="10"/>
  <c r="AE37" i="13"/>
  <c r="AE21" i="10"/>
  <c r="I39" i="13"/>
  <c r="I22" i="10"/>
  <c r="Q39" i="13"/>
  <c r="Q22" i="10"/>
  <c r="Y39" i="13"/>
  <c r="Y22" i="10"/>
  <c r="AG39" i="13"/>
  <c r="AG22" i="10"/>
  <c r="K40" i="13"/>
  <c r="K23" i="10"/>
  <c r="S40" i="13"/>
  <c r="S23" i="10"/>
  <c r="AA40" i="13"/>
  <c r="AA23" i="10"/>
  <c r="E41" i="13"/>
  <c r="E24" i="10"/>
  <c r="M41" i="13"/>
  <c r="M24" i="10"/>
  <c r="U41" i="13"/>
  <c r="U24" i="10"/>
  <c r="AC41" i="13"/>
  <c r="AC24" i="10"/>
  <c r="G42" i="13"/>
  <c r="G25" i="10"/>
  <c r="O42" i="13"/>
  <c r="O25" i="10"/>
  <c r="W42" i="13"/>
  <c r="W25" i="10"/>
  <c r="AE42" i="13"/>
  <c r="AE25" i="10"/>
  <c r="I44" i="13"/>
  <c r="I26" i="10"/>
  <c r="Q44" i="13"/>
  <c r="Q26" i="10"/>
  <c r="Y44" i="13"/>
  <c r="Y26" i="10"/>
  <c r="AG44" i="13"/>
  <c r="AG26" i="10"/>
  <c r="K45" i="13"/>
  <c r="K27" i="10"/>
  <c r="S45" i="13"/>
  <c r="S27" i="10"/>
  <c r="AA45" i="13"/>
  <c r="AA27" i="10"/>
  <c r="E48" i="13"/>
  <c r="E28" i="10"/>
  <c r="M48" i="13"/>
  <c r="M28" i="10"/>
  <c r="U48" i="13"/>
  <c r="U28" i="10"/>
  <c r="AC48" i="13"/>
  <c r="AC28" i="10"/>
  <c r="G49" i="13"/>
  <c r="G29" i="10"/>
  <c r="O49" i="13"/>
  <c r="O29" i="10"/>
  <c r="W49" i="13"/>
  <c r="W29" i="10"/>
  <c r="AE49" i="13"/>
  <c r="AE29" i="10"/>
  <c r="M7" i="13"/>
  <c r="M4" i="10"/>
  <c r="F7" i="13"/>
  <c r="F4" i="10"/>
  <c r="V7" i="13"/>
  <c r="V4" i="10"/>
  <c r="H8" i="13"/>
  <c r="H5" i="10"/>
  <c r="X8" i="13"/>
  <c r="X5" i="10"/>
  <c r="J6" i="10"/>
  <c r="J11" i="13"/>
  <c r="Z6" i="10"/>
  <c r="Z11" i="13"/>
  <c r="L12" i="13"/>
  <c r="L7" i="10"/>
  <c r="AB12" i="13"/>
  <c r="AB7" i="10"/>
  <c r="N15" i="13"/>
  <c r="N8" i="10"/>
  <c r="V15" i="13"/>
  <c r="V8" i="10"/>
  <c r="AD15" i="13"/>
  <c r="AD8" i="10"/>
  <c r="H16" i="13"/>
  <c r="H9" i="10"/>
  <c r="P16" i="13"/>
  <c r="P9" i="10"/>
  <c r="X9" i="10"/>
  <c r="X16" i="13"/>
  <c r="AF16" i="13"/>
  <c r="AF9" i="10"/>
  <c r="J18" i="13"/>
  <c r="J10" i="10"/>
  <c r="R18" i="13"/>
  <c r="R10" i="10"/>
  <c r="Z18" i="13"/>
  <c r="Z10" i="10"/>
  <c r="D19" i="13"/>
  <c r="D11" i="10"/>
  <c r="L19" i="13"/>
  <c r="L11" i="10"/>
  <c r="T19" i="13"/>
  <c r="T11" i="10"/>
  <c r="AB19" i="13"/>
  <c r="AB11" i="10"/>
  <c r="F22" i="13"/>
  <c r="F12" i="10"/>
  <c r="N22" i="13"/>
  <c r="N12" i="10"/>
  <c r="V22" i="13"/>
  <c r="V12" i="10"/>
  <c r="AD22" i="13"/>
  <c r="AD12" i="10"/>
  <c r="H23" i="13"/>
  <c r="H13" i="10"/>
  <c r="P23" i="13"/>
  <c r="P13" i="10"/>
  <c r="X23" i="13"/>
  <c r="X13" i="10"/>
  <c r="AF23" i="13"/>
  <c r="AF13" i="10"/>
  <c r="J24" i="13"/>
  <c r="J14" i="10"/>
  <c r="R24" i="13"/>
  <c r="R14" i="10"/>
  <c r="Z24" i="13"/>
  <c r="Z14" i="10"/>
  <c r="D25" i="13"/>
  <c r="D15" i="10"/>
  <c r="L25" i="13"/>
  <c r="L15" i="10"/>
  <c r="T25" i="13"/>
  <c r="T15" i="10"/>
  <c r="AB25" i="13"/>
  <c r="AB15" i="10"/>
  <c r="F27" i="13"/>
  <c r="F16" i="10"/>
  <c r="N27" i="13"/>
  <c r="N16" i="10"/>
  <c r="V27" i="13"/>
  <c r="V16" i="10"/>
  <c r="AD27" i="13"/>
  <c r="AD16" i="10"/>
  <c r="H30" i="13"/>
  <c r="H17" i="10"/>
  <c r="P30" i="13"/>
  <c r="P17" i="10"/>
  <c r="X30" i="13"/>
  <c r="X17" i="10"/>
  <c r="AF30" i="13"/>
  <c r="AF17" i="10"/>
  <c r="J32" i="13"/>
  <c r="J18" i="10"/>
  <c r="R32" i="13"/>
  <c r="R18" i="10"/>
  <c r="Z32" i="13"/>
  <c r="Z18" i="10"/>
  <c r="D34" i="13"/>
  <c r="D19" i="10"/>
  <c r="L34" i="13"/>
  <c r="L19" i="10"/>
  <c r="T34" i="13"/>
  <c r="T19" i="10"/>
  <c r="AB34" i="13"/>
  <c r="AB19" i="10"/>
  <c r="F35" i="13"/>
  <c r="F20" i="10"/>
  <c r="N35" i="13"/>
  <c r="N20" i="10"/>
  <c r="V35" i="13"/>
  <c r="V20" i="10"/>
  <c r="AD35" i="13"/>
  <c r="AD20" i="10"/>
  <c r="H37" i="13"/>
  <c r="H21" i="10"/>
  <c r="P37" i="13"/>
  <c r="P21" i="10"/>
  <c r="X37" i="13"/>
  <c r="X21" i="10"/>
  <c r="AF37" i="13"/>
  <c r="AF21" i="10"/>
  <c r="J39" i="13"/>
  <c r="J22" i="10"/>
  <c r="R39" i="13"/>
  <c r="R22" i="10"/>
  <c r="Z39" i="13"/>
  <c r="Z22" i="10"/>
  <c r="D40" i="13"/>
  <c r="D23" i="10"/>
  <c r="L40" i="13"/>
  <c r="L23" i="10"/>
  <c r="T40" i="13"/>
  <c r="T23" i="10"/>
  <c r="AB40" i="13"/>
  <c r="AB23" i="10"/>
  <c r="F41" i="13"/>
  <c r="F24" i="10"/>
  <c r="N41" i="13"/>
  <c r="N24" i="10"/>
  <c r="V41" i="13"/>
  <c r="V24" i="10"/>
  <c r="AD41" i="13"/>
  <c r="AD24" i="10"/>
  <c r="H42" i="13"/>
  <c r="H25" i="10"/>
  <c r="P42" i="13"/>
  <c r="P25" i="10"/>
  <c r="X42" i="13"/>
  <c r="X25" i="10"/>
  <c r="AF42" i="13"/>
  <c r="AF25" i="10"/>
  <c r="J44" i="13"/>
  <c r="J26" i="10"/>
  <c r="R44" i="13"/>
  <c r="R26" i="10"/>
  <c r="Z44" i="13"/>
  <c r="Z26" i="10"/>
  <c r="D45" i="13"/>
  <c r="D27" i="10"/>
  <c r="L45" i="13"/>
  <c r="L27" i="10"/>
  <c r="T45" i="13"/>
  <c r="T27" i="10"/>
  <c r="AB45" i="13"/>
  <c r="AB27" i="10"/>
  <c r="F48" i="13"/>
  <c r="F28" i="10"/>
  <c r="N48" i="13"/>
  <c r="N28" i="10"/>
  <c r="V48" i="13"/>
  <c r="V28" i="10"/>
  <c r="AD48" i="13"/>
  <c r="AD28" i="10"/>
  <c r="AE28" i="10"/>
  <c r="H49" i="13"/>
  <c r="H29" i="10"/>
  <c r="P49" i="13"/>
  <c r="P29" i="10"/>
  <c r="X49" i="13"/>
  <c r="X29" i="10"/>
  <c r="AF49" i="13"/>
  <c r="AF29" i="10"/>
  <c r="S3" i="10"/>
  <c r="S5" i="13"/>
  <c r="W8" i="13"/>
  <c r="W5" i="10"/>
  <c r="T5" i="13"/>
  <c r="T3" i="10"/>
  <c r="N7" i="13"/>
  <c r="N4" i="10"/>
  <c r="AD7" i="13"/>
  <c r="AD4" i="10"/>
  <c r="P8" i="13"/>
  <c r="P5" i="10"/>
  <c r="AF8" i="13"/>
  <c r="AF5" i="10"/>
  <c r="R6" i="10"/>
  <c r="R11" i="13"/>
  <c r="D12" i="13"/>
  <c r="D7" i="10"/>
  <c r="T12" i="13"/>
  <c r="T7" i="10"/>
  <c r="F15" i="13"/>
  <c r="F8" i="10"/>
  <c r="E3" i="10"/>
  <c r="E5" i="13"/>
  <c r="M3" i="10"/>
  <c r="M5" i="13"/>
  <c r="U3" i="10"/>
  <c r="U5" i="13"/>
  <c r="AC3" i="10"/>
  <c r="AC5" i="13"/>
  <c r="G4" i="10"/>
  <c r="G7" i="13"/>
  <c r="O4" i="10"/>
  <c r="O7" i="13"/>
  <c r="W4" i="10"/>
  <c r="W7" i="13"/>
  <c r="AE4" i="10"/>
  <c r="AE7" i="13"/>
  <c r="I5" i="10"/>
  <c r="I8" i="13"/>
  <c r="Q5" i="10"/>
  <c r="Q8" i="13"/>
  <c r="Y5" i="10"/>
  <c r="Y8" i="13"/>
  <c r="AG5" i="10"/>
  <c r="AG8" i="13"/>
  <c r="K6" i="10"/>
  <c r="K11" i="13"/>
  <c r="S6" i="10"/>
  <c r="S11" i="13"/>
  <c r="AA6" i="10"/>
  <c r="AA11" i="13"/>
  <c r="E7" i="10"/>
  <c r="E12" i="13"/>
  <c r="M7" i="10"/>
  <c r="M12" i="13"/>
  <c r="U7" i="10"/>
  <c r="U12" i="13"/>
  <c r="AC7" i="10"/>
  <c r="AC12" i="13"/>
  <c r="G8" i="10"/>
  <c r="G15" i="13"/>
  <c r="O8" i="10"/>
  <c r="O15" i="13"/>
  <c r="W8" i="10"/>
  <c r="W15" i="13"/>
  <c r="AE8" i="10"/>
  <c r="AE15" i="13"/>
  <c r="I9" i="10"/>
  <c r="I16" i="13"/>
  <c r="Q16" i="13"/>
  <c r="Q9" i="10"/>
  <c r="Y16" i="13"/>
  <c r="Y9" i="10"/>
  <c r="AG16" i="13"/>
  <c r="AG9" i="10"/>
  <c r="K18" i="13"/>
  <c r="K10" i="10"/>
  <c r="S18" i="13"/>
  <c r="S10" i="10"/>
  <c r="AA18" i="13"/>
  <c r="AA10" i="10"/>
  <c r="E19" i="13"/>
  <c r="E11" i="10"/>
  <c r="M19" i="13"/>
  <c r="M11" i="10"/>
  <c r="U19" i="13"/>
  <c r="U11" i="10"/>
  <c r="AC19" i="13"/>
  <c r="AC11" i="10"/>
  <c r="G22" i="13"/>
  <c r="G12" i="10"/>
  <c r="O22" i="13"/>
  <c r="O12" i="10"/>
  <c r="W22" i="13"/>
  <c r="W12" i="10"/>
  <c r="AE22" i="13"/>
  <c r="AE12" i="10"/>
  <c r="I23" i="13"/>
  <c r="I13" i="10"/>
  <c r="Q23" i="13"/>
  <c r="Q13" i="10"/>
  <c r="Y23" i="13"/>
  <c r="Y13" i="10"/>
  <c r="AG23" i="13"/>
  <c r="AG13" i="10"/>
  <c r="K24" i="13"/>
  <c r="K14" i="10"/>
  <c r="S24" i="13"/>
  <c r="S14" i="10"/>
  <c r="AA24" i="13"/>
  <c r="AA14" i="10"/>
  <c r="E25" i="13"/>
  <c r="E15" i="10"/>
  <c r="M25" i="13"/>
  <c r="M15" i="10"/>
  <c r="U25" i="13"/>
  <c r="U15" i="10"/>
  <c r="AC25" i="13"/>
  <c r="AC15" i="10"/>
  <c r="G27" i="13"/>
  <c r="G16" i="10"/>
  <c r="O27" i="13"/>
  <c r="O16" i="10"/>
  <c r="W27" i="13"/>
  <c r="W16" i="10"/>
  <c r="AE27" i="13"/>
  <c r="AE16" i="10"/>
  <c r="I30" i="13"/>
  <c r="I17" i="10"/>
  <c r="Q30" i="13"/>
  <c r="Q17" i="10"/>
  <c r="Y30" i="13"/>
  <c r="Y17" i="10"/>
  <c r="AG30" i="13"/>
  <c r="AG17" i="10"/>
  <c r="K32" i="13"/>
  <c r="K18" i="10"/>
  <c r="S32" i="13"/>
  <c r="S18" i="10"/>
  <c r="AA32" i="13"/>
  <c r="AA18" i="10"/>
  <c r="E34" i="13"/>
  <c r="E19" i="10"/>
  <c r="M34" i="13"/>
  <c r="M19" i="10"/>
  <c r="U34" i="13"/>
  <c r="U19" i="10"/>
  <c r="AC34" i="13"/>
  <c r="AC19" i="10"/>
  <c r="G35" i="13"/>
  <c r="G20" i="10"/>
  <c r="O35" i="13"/>
  <c r="O20" i="10"/>
  <c r="W35" i="13"/>
  <c r="W20" i="10"/>
  <c r="AE35" i="13"/>
  <c r="AE20" i="10"/>
  <c r="I37" i="13"/>
  <c r="I21" i="10"/>
  <c r="Q37" i="13"/>
  <c r="Q21" i="10"/>
  <c r="Y37" i="13"/>
  <c r="Y21" i="10"/>
  <c r="AG37" i="13"/>
  <c r="AG21" i="10"/>
  <c r="K39" i="13"/>
  <c r="K22" i="10"/>
  <c r="S39" i="13"/>
  <c r="S22" i="10"/>
  <c r="AA39" i="13"/>
  <c r="AA22" i="10"/>
  <c r="E40" i="13"/>
  <c r="E23" i="10"/>
  <c r="M40" i="13"/>
  <c r="M23" i="10"/>
  <c r="U40" i="13"/>
  <c r="U23" i="10"/>
  <c r="AC40" i="13"/>
  <c r="AC23" i="10"/>
  <c r="G41" i="13"/>
  <c r="G24" i="10"/>
  <c r="O41" i="13"/>
  <c r="O24" i="10"/>
  <c r="W41" i="13"/>
  <c r="W24" i="10"/>
  <c r="AE41" i="13"/>
  <c r="AE24" i="10"/>
  <c r="I42" i="13"/>
  <c r="I25" i="10"/>
  <c r="Q42" i="13"/>
  <c r="Q25" i="10"/>
  <c r="Y42" i="13"/>
  <c r="Y25" i="10"/>
  <c r="AG42" i="13"/>
  <c r="AG25" i="10"/>
  <c r="K44" i="13"/>
  <c r="K26" i="10"/>
  <c r="S44" i="13"/>
  <c r="S26" i="10"/>
  <c r="AA44" i="13"/>
  <c r="AA26" i="10"/>
  <c r="E45" i="13"/>
  <c r="G28" i="10"/>
  <c r="O28" i="10"/>
  <c r="W28" i="10"/>
  <c r="AC7" i="13"/>
  <c r="AC4" i="10"/>
  <c r="D5" i="13"/>
  <c r="D3" i="10"/>
  <c r="F3" i="10"/>
  <c r="F5" i="13"/>
  <c r="AD3" i="10"/>
  <c r="AD5" i="13"/>
  <c r="P7" i="13"/>
  <c r="P4" i="10"/>
  <c r="X7" i="13"/>
  <c r="X4" i="10"/>
  <c r="AF7" i="13"/>
  <c r="AF4" i="10"/>
  <c r="J5" i="10"/>
  <c r="J8" i="13"/>
  <c r="R5" i="10"/>
  <c r="R8" i="13"/>
  <c r="Z5" i="10"/>
  <c r="Z8" i="13"/>
  <c r="D11" i="13"/>
  <c r="D6" i="10"/>
  <c r="L11" i="13"/>
  <c r="L6" i="10"/>
  <c r="T11" i="13"/>
  <c r="T6" i="10"/>
  <c r="AB11" i="13"/>
  <c r="AB6" i="10"/>
  <c r="F7" i="10"/>
  <c r="F12" i="13"/>
  <c r="N7" i="10"/>
  <c r="N12" i="13"/>
  <c r="V7" i="10"/>
  <c r="V12" i="13"/>
  <c r="AD7" i="10"/>
  <c r="AD12" i="13"/>
  <c r="H15" i="13"/>
  <c r="H8" i="10"/>
  <c r="P15" i="13"/>
  <c r="P8" i="10"/>
  <c r="X15" i="13"/>
  <c r="X8" i="10"/>
  <c r="AF15" i="13"/>
  <c r="AF8" i="10"/>
  <c r="J9" i="10"/>
  <c r="J16" i="13"/>
  <c r="R16" i="13"/>
  <c r="R9" i="10"/>
  <c r="Z16" i="13"/>
  <c r="Z9" i="10"/>
  <c r="D18" i="13"/>
  <c r="D10" i="10"/>
  <c r="L18" i="13"/>
  <c r="L10" i="10"/>
  <c r="T18" i="13"/>
  <c r="T10" i="10"/>
  <c r="AB18" i="13"/>
  <c r="AB10" i="10"/>
  <c r="F19" i="13"/>
  <c r="F11" i="10"/>
  <c r="N19" i="13"/>
  <c r="N11" i="10"/>
  <c r="V19" i="13"/>
  <c r="V11" i="10"/>
  <c r="AD19" i="13"/>
  <c r="AD11" i="10"/>
  <c r="H22" i="13"/>
  <c r="H12" i="10"/>
  <c r="P22" i="13"/>
  <c r="P12" i="10"/>
  <c r="X22" i="13"/>
  <c r="X12" i="10"/>
  <c r="AF22" i="13"/>
  <c r="AF12" i="10"/>
  <c r="J23" i="13"/>
  <c r="J13" i="10"/>
  <c r="R23" i="13"/>
  <c r="R13" i="10"/>
  <c r="Z23" i="13"/>
  <c r="Z13" i="10"/>
  <c r="D24" i="13"/>
  <c r="D14" i="10"/>
  <c r="L24" i="13"/>
  <c r="L14" i="10"/>
  <c r="T24" i="13"/>
  <c r="T14" i="10"/>
  <c r="AB24" i="13"/>
  <c r="AB14" i="10"/>
  <c r="F25" i="13"/>
  <c r="F15" i="10"/>
  <c r="N25" i="13"/>
  <c r="N15" i="10"/>
  <c r="V25" i="13"/>
  <c r="V15" i="10"/>
  <c r="AD25" i="13"/>
  <c r="AD15" i="10"/>
  <c r="H27" i="13"/>
  <c r="H16" i="10"/>
  <c r="P27" i="13"/>
  <c r="P16" i="10"/>
  <c r="X27" i="13"/>
  <c r="X16" i="10"/>
  <c r="AF27" i="13"/>
  <c r="AF16" i="10"/>
  <c r="J30" i="13"/>
  <c r="J17" i="10"/>
  <c r="R30" i="13"/>
  <c r="R17" i="10"/>
  <c r="Z30" i="13"/>
  <c r="Z17" i="10"/>
  <c r="D32" i="13"/>
  <c r="D18" i="10"/>
  <c r="L32" i="13"/>
  <c r="L18" i="10"/>
  <c r="T32" i="13"/>
  <c r="T18" i="10"/>
  <c r="AB32" i="13"/>
  <c r="AB18" i="10"/>
  <c r="F34" i="13"/>
  <c r="F19" i="10"/>
  <c r="N34" i="13"/>
  <c r="N19" i="10"/>
  <c r="V34" i="13"/>
  <c r="V19" i="10"/>
  <c r="AD34" i="13"/>
  <c r="AD19" i="10"/>
  <c r="H35" i="13"/>
  <c r="H20" i="10"/>
  <c r="P35" i="13"/>
  <c r="P20" i="10"/>
  <c r="X35" i="13"/>
  <c r="X20" i="10"/>
  <c r="AF35" i="13"/>
  <c r="AF20" i="10"/>
  <c r="J37" i="13"/>
  <c r="J21" i="10"/>
  <c r="R37" i="13"/>
  <c r="R21" i="10"/>
  <c r="Z37" i="13"/>
  <c r="Z21" i="10"/>
  <c r="D39" i="13"/>
  <c r="D22" i="10"/>
  <c r="L39" i="13"/>
  <c r="L22" i="10"/>
  <c r="T39" i="13"/>
  <c r="T22" i="10"/>
  <c r="AB39" i="13"/>
  <c r="AB22" i="10"/>
  <c r="F40" i="13"/>
  <c r="F23" i="10"/>
  <c r="N40" i="13"/>
  <c r="N23" i="10"/>
  <c r="V40" i="13"/>
  <c r="V23" i="10"/>
  <c r="AD40" i="13"/>
  <c r="AD23" i="10"/>
  <c r="H41" i="13"/>
  <c r="H24" i="10"/>
  <c r="P41" i="13"/>
  <c r="P24" i="10"/>
  <c r="X41" i="13"/>
  <c r="X24" i="10"/>
  <c r="AF41" i="13"/>
  <c r="AF24" i="10"/>
  <c r="J42" i="13"/>
  <c r="J25" i="10"/>
  <c r="R42" i="13"/>
  <c r="R25" i="10"/>
  <c r="Z42" i="13"/>
  <c r="Z25" i="10"/>
  <c r="D44" i="13"/>
  <c r="D26" i="10"/>
  <c r="L44" i="13"/>
  <c r="L26" i="10"/>
  <c r="T44" i="13"/>
  <c r="T26" i="10"/>
  <c r="AB44" i="13"/>
  <c r="AB26" i="10"/>
  <c r="F45" i="13"/>
  <c r="F27" i="10"/>
  <c r="N45" i="13"/>
  <c r="N27" i="10"/>
  <c r="G8" i="13"/>
  <c r="G5" i="10"/>
  <c r="L5" i="13"/>
  <c r="L3" i="10"/>
  <c r="N3" i="10"/>
  <c r="N5" i="13"/>
  <c r="H7" i="13"/>
  <c r="H4" i="10"/>
  <c r="O3" i="10"/>
  <c r="O5" i="13"/>
  <c r="AE3" i="10"/>
  <c r="AE5" i="13"/>
  <c r="Q4" i="10"/>
  <c r="Q7" i="13"/>
  <c r="AG4" i="10"/>
  <c r="AG7" i="13"/>
  <c r="K8" i="13"/>
  <c r="K5" i="10"/>
  <c r="S8" i="13"/>
  <c r="S5" i="10"/>
  <c r="AA8" i="13"/>
  <c r="AA5" i="10"/>
  <c r="E11" i="13"/>
  <c r="E6" i="10"/>
  <c r="M11" i="13"/>
  <c r="M6" i="10"/>
  <c r="U11" i="13"/>
  <c r="U6" i="10"/>
  <c r="AC11" i="13"/>
  <c r="AC6" i="10"/>
  <c r="G12" i="13"/>
  <c r="G7" i="10"/>
  <c r="O12" i="13"/>
  <c r="O7" i="10"/>
  <c r="W12" i="13"/>
  <c r="W7" i="10"/>
  <c r="AE12" i="13"/>
  <c r="AE7" i="10"/>
  <c r="I8" i="10"/>
  <c r="I15" i="13"/>
  <c r="Q8" i="10"/>
  <c r="Q15" i="13"/>
  <c r="Y8" i="10"/>
  <c r="Y15" i="13"/>
  <c r="AG8" i="10"/>
  <c r="AG15" i="13"/>
  <c r="K16" i="13"/>
  <c r="K9" i="10"/>
  <c r="S9" i="10"/>
  <c r="S16" i="13"/>
  <c r="AA16" i="13"/>
  <c r="AA9" i="10"/>
  <c r="E18" i="13"/>
  <c r="E10" i="10"/>
  <c r="M18" i="13"/>
  <c r="M10" i="10"/>
  <c r="U18" i="13"/>
  <c r="U10" i="10"/>
  <c r="AC18" i="13"/>
  <c r="AC10" i="10"/>
  <c r="G19" i="13"/>
  <c r="G11" i="10"/>
  <c r="O19" i="13"/>
  <c r="O11" i="10"/>
  <c r="W19" i="13"/>
  <c r="W11" i="10"/>
  <c r="AE19" i="13"/>
  <c r="AE11" i="10"/>
  <c r="I22" i="13"/>
  <c r="I12" i="10"/>
  <c r="Q22" i="13"/>
  <c r="Q12" i="10"/>
  <c r="Y22" i="13"/>
  <c r="Y12" i="10"/>
  <c r="AG22" i="13"/>
  <c r="AG12" i="10"/>
  <c r="K23" i="13"/>
  <c r="K13" i="10"/>
  <c r="S23" i="13"/>
  <c r="S13" i="10"/>
  <c r="AA23" i="13"/>
  <c r="AA13" i="10"/>
  <c r="E24" i="13"/>
  <c r="E14" i="10"/>
  <c r="M24" i="13"/>
  <c r="M14" i="10"/>
  <c r="U24" i="13"/>
  <c r="U14" i="10"/>
  <c r="AC24" i="13"/>
  <c r="AC14" i="10"/>
  <c r="G25" i="13"/>
  <c r="G15" i="10"/>
  <c r="O25" i="13"/>
  <c r="O15" i="10"/>
  <c r="W25" i="13"/>
  <c r="W15" i="10"/>
  <c r="AE25" i="13"/>
  <c r="AE15" i="10"/>
  <c r="I27" i="13"/>
  <c r="I16" i="10"/>
  <c r="Q27" i="13"/>
  <c r="Q16" i="10"/>
  <c r="Y27" i="13"/>
  <c r="Y16" i="10"/>
  <c r="AG27" i="13"/>
  <c r="AG16" i="10"/>
  <c r="K30" i="13"/>
  <c r="K17" i="10"/>
  <c r="S30" i="13"/>
  <c r="S17" i="10"/>
  <c r="AH17" i="10" s="1"/>
  <c r="AA30" i="13"/>
  <c r="AA17" i="10"/>
  <c r="E32" i="13"/>
  <c r="E18" i="10"/>
  <c r="M32" i="13"/>
  <c r="M18" i="10"/>
  <c r="U32" i="13"/>
  <c r="U18" i="10"/>
  <c r="AC32" i="13"/>
  <c r="AC18" i="10"/>
  <c r="G34" i="13"/>
  <c r="G19" i="10"/>
  <c r="O34" i="13"/>
  <c r="O19" i="10"/>
  <c r="W34" i="13"/>
  <c r="W19" i="10"/>
  <c r="AE34" i="13"/>
  <c r="AE19" i="10"/>
  <c r="I35" i="13"/>
  <c r="I20" i="10"/>
  <c r="Q35" i="13"/>
  <c r="Q20" i="10"/>
  <c r="Y35" i="13"/>
  <c r="Y20" i="10"/>
  <c r="AG35" i="13"/>
  <c r="AG20" i="10"/>
  <c r="K37" i="13"/>
  <c r="K21" i="10"/>
  <c r="S37" i="13"/>
  <c r="S21" i="10"/>
  <c r="AA37" i="13"/>
  <c r="AA21" i="10"/>
  <c r="E39" i="13"/>
  <c r="E22" i="10"/>
  <c r="M39" i="13"/>
  <c r="M22" i="10"/>
  <c r="U39" i="13"/>
  <c r="U22" i="10"/>
  <c r="AC39" i="13"/>
  <c r="AC22" i="10"/>
  <c r="G40" i="13"/>
  <c r="G23" i="10"/>
  <c r="O40" i="13"/>
  <c r="O23" i="10"/>
  <c r="W40" i="13"/>
  <c r="W23" i="10"/>
  <c r="AE40" i="13"/>
  <c r="AE23" i="10"/>
  <c r="I41" i="13"/>
  <c r="I24" i="10"/>
  <c r="Q41" i="13"/>
  <c r="Q24" i="10"/>
  <c r="Y41" i="13"/>
  <c r="Y24" i="10"/>
  <c r="AG41" i="13"/>
  <c r="AG24" i="10"/>
  <c r="K42" i="13"/>
  <c r="K25" i="10"/>
  <c r="S42" i="13"/>
  <c r="S25" i="10"/>
  <c r="AA42" i="13"/>
  <c r="AA25" i="10"/>
  <c r="E44" i="13"/>
  <c r="E26" i="10"/>
  <c r="M44" i="13"/>
  <c r="M26" i="10"/>
  <c r="U44" i="13"/>
  <c r="U26" i="10"/>
  <c r="AC44" i="13"/>
  <c r="E7" i="13"/>
  <c r="E4" i="10"/>
  <c r="AB5" i="13"/>
  <c r="AB3" i="10"/>
  <c r="V3" i="10"/>
  <c r="V5" i="13"/>
  <c r="G3" i="10"/>
  <c r="G5" i="13"/>
  <c r="W3" i="10"/>
  <c r="W5" i="13"/>
  <c r="I4" i="10"/>
  <c r="I7" i="13"/>
  <c r="Y4" i="10"/>
  <c r="Y7" i="13"/>
  <c r="H5" i="13"/>
  <c r="H3" i="10"/>
  <c r="P5" i="13"/>
  <c r="P3" i="10"/>
  <c r="X5" i="13"/>
  <c r="X3" i="10"/>
  <c r="AF5" i="13"/>
  <c r="AF3" i="10"/>
  <c r="J4" i="10"/>
  <c r="J7" i="13"/>
  <c r="R4" i="10"/>
  <c r="R7" i="13"/>
  <c r="Z4" i="10"/>
  <c r="Z7" i="13"/>
  <c r="D8" i="13"/>
  <c r="D5" i="10"/>
  <c r="L8" i="13"/>
  <c r="L5" i="10"/>
  <c r="T8" i="13"/>
  <c r="T5" i="10"/>
  <c r="AB8" i="13"/>
  <c r="AB5" i="10"/>
  <c r="F11" i="13"/>
  <c r="F6" i="10"/>
  <c r="N11" i="13"/>
  <c r="N6" i="10"/>
  <c r="V11" i="13"/>
  <c r="V6" i="10"/>
  <c r="AD11" i="13"/>
  <c r="AD6" i="10"/>
  <c r="H12" i="13"/>
  <c r="H7" i="10"/>
  <c r="P12" i="13"/>
  <c r="P7" i="10"/>
  <c r="X12" i="13"/>
  <c r="X7" i="10"/>
  <c r="AF12" i="13"/>
  <c r="AF7" i="10"/>
  <c r="J8" i="10"/>
  <c r="J15" i="13"/>
  <c r="R8" i="10"/>
  <c r="R15" i="13"/>
  <c r="Z8" i="10"/>
  <c r="Z15" i="13"/>
  <c r="D16" i="13"/>
  <c r="D9" i="10"/>
  <c r="L16" i="13"/>
  <c r="L9" i="10"/>
  <c r="T16" i="13"/>
  <c r="T9" i="10"/>
  <c r="AB16" i="13"/>
  <c r="AB9" i="10"/>
  <c r="F18" i="13"/>
  <c r="F10" i="10"/>
  <c r="N18" i="13"/>
  <c r="N10" i="10"/>
  <c r="V18" i="13"/>
  <c r="V10" i="10"/>
  <c r="AD18" i="13"/>
  <c r="AD10" i="10"/>
  <c r="H19" i="13"/>
  <c r="H11" i="10"/>
  <c r="P19" i="13"/>
  <c r="P11" i="10"/>
  <c r="X19" i="13"/>
  <c r="X11" i="10"/>
  <c r="AF19" i="13"/>
  <c r="AF11" i="10"/>
  <c r="J22" i="13"/>
  <c r="J12" i="10"/>
  <c r="R22" i="13"/>
  <c r="R12" i="10"/>
  <c r="Z22" i="13"/>
  <c r="Z12" i="10"/>
  <c r="D23" i="13"/>
  <c r="D13" i="10"/>
  <c r="L23" i="13"/>
  <c r="L13" i="10"/>
  <c r="T23" i="13"/>
  <c r="T13" i="10"/>
  <c r="AB23" i="13"/>
  <c r="AB13" i="10"/>
  <c r="F24" i="13"/>
  <c r="F14" i="10"/>
  <c r="N24" i="13"/>
  <c r="N14" i="10"/>
  <c r="V24" i="13"/>
  <c r="V14" i="10"/>
  <c r="AD24" i="13"/>
  <c r="AD14" i="10"/>
  <c r="H25" i="13"/>
  <c r="H15" i="10"/>
  <c r="P25" i="13"/>
  <c r="P15" i="10"/>
  <c r="X25" i="13"/>
  <c r="X15" i="10"/>
  <c r="AF25" i="13"/>
  <c r="AF15" i="10"/>
  <c r="J27" i="13"/>
  <c r="J16" i="10"/>
  <c r="R27" i="13"/>
  <c r="R16" i="10"/>
  <c r="Z27" i="13"/>
  <c r="Z16" i="10"/>
  <c r="D30" i="13"/>
  <c r="D17" i="10"/>
  <c r="L30" i="13"/>
  <c r="L17" i="10"/>
  <c r="T30" i="13"/>
  <c r="T17" i="10"/>
  <c r="AB30" i="13"/>
  <c r="AB17" i="10"/>
  <c r="F32" i="13"/>
  <c r="F18" i="10"/>
  <c r="N32" i="13"/>
  <c r="N18" i="10"/>
  <c r="V32" i="13"/>
  <c r="V18" i="10"/>
  <c r="AD32" i="13"/>
  <c r="AD18" i="10"/>
  <c r="H34" i="13"/>
  <c r="H19" i="10"/>
  <c r="P34" i="13"/>
  <c r="P19" i="10"/>
  <c r="X34" i="13"/>
  <c r="X19" i="10"/>
  <c r="AF34" i="13"/>
  <c r="AF19" i="10"/>
  <c r="J35" i="13"/>
  <c r="J20" i="10"/>
  <c r="R35" i="13"/>
  <c r="R20" i="10"/>
  <c r="Z35" i="13"/>
  <c r="Z20" i="10"/>
  <c r="D37" i="13"/>
  <c r="D21" i="10"/>
  <c r="L37" i="13"/>
  <c r="L21" i="10"/>
  <c r="T37" i="13"/>
  <c r="T21" i="10"/>
  <c r="AB37" i="13"/>
  <c r="AB21" i="10"/>
  <c r="F39" i="13"/>
  <c r="F22" i="10"/>
  <c r="N39" i="13"/>
  <c r="N22" i="10"/>
  <c r="V39" i="13"/>
  <c r="V22" i="10"/>
  <c r="AD39" i="13"/>
  <c r="AD22" i="10"/>
  <c r="H40" i="13"/>
  <c r="H23" i="10"/>
  <c r="P40" i="13"/>
  <c r="P23" i="10"/>
  <c r="X40" i="13"/>
  <c r="X23" i="10"/>
  <c r="AF40" i="13"/>
  <c r="AF23" i="10"/>
  <c r="J41" i="13"/>
  <c r="J24" i="10"/>
  <c r="R41" i="13"/>
  <c r="R24" i="10"/>
  <c r="Z41" i="13"/>
  <c r="Z24" i="10"/>
  <c r="D42" i="13"/>
  <c r="D25" i="10"/>
  <c r="L42" i="13"/>
  <c r="L25" i="10"/>
  <c r="T42" i="13"/>
  <c r="T25" i="10"/>
  <c r="AB42" i="13"/>
  <c r="AB25" i="10"/>
  <c r="F44" i="13"/>
  <c r="F26" i="10"/>
  <c r="G26" i="10"/>
  <c r="N44" i="13"/>
  <c r="N26" i="10"/>
  <c r="O26" i="10"/>
  <c r="V44" i="13"/>
  <c r="V26" i="10"/>
  <c r="W26" i="10"/>
  <c r="AG50" i="13"/>
  <c r="AG30" i="10"/>
  <c r="AB31" i="10"/>
  <c r="T31" i="10"/>
  <c r="L31" i="10"/>
  <c r="X28" i="10"/>
  <c r="P28" i="10"/>
  <c r="H28" i="10"/>
  <c r="D51" i="13"/>
  <c r="AA31" i="10"/>
  <c r="S31" i="10"/>
  <c r="K31" i="10"/>
  <c r="AE26" i="10"/>
  <c r="M45" i="13"/>
  <c r="U45" i="13"/>
  <c r="AC45" i="13"/>
  <c r="G48" i="13"/>
  <c r="O48" i="13"/>
  <c r="W48" i="13"/>
  <c r="AE48" i="13"/>
  <c r="I49" i="13"/>
  <c r="Q49" i="13"/>
  <c r="Y49" i="13"/>
  <c r="AG49" i="13"/>
  <c r="AG29" i="10"/>
  <c r="K50" i="13"/>
  <c r="S50" i="13"/>
  <c r="AA50" i="13"/>
  <c r="E51" i="13"/>
  <c r="M51" i="13"/>
  <c r="U51" i="13"/>
  <c r="AC51" i="13"/>
  <c r="Z29" i="10"/>
  <c r="R29" i="10"/>
  <c r="J29" i="10"/>
  <c r="AD26" i="10"/>
  <c r="D50" i="13"/>
  <c r="V51" i="13"/>
  <c r="AD51" i="13"/>
  <c r="Y31" i="10"/>
  <c r="U30" i="10"/>
  <c r="M30" i="10"/>
  <c r="Y29" i="10"/>
  <c r="Q29" i="10"/>
  <c r="I29" i="10"/>
  <c r="AC26" i="10"/>
  <c r="G45" i="13"/>
  <c r="O45" i="13"/>
  <c r="W45" i="13"/>
  <c r="AE45" i="13"/>
  <c r="I48" i="13"/>
  <c r="Q48" i="13"/>
  <c r="Y48" i="13"/>
  <c r="AG48" i="13"/>
  <c r="AG28" i="10"/>
  <c r="K49" i="13"/>
  <c r="S49" i="13"/>
  <c r="AA49" i="13"/>
  <c r="E50" i="13"/>
  <c r="AC50" i="13"/>
  <c r="AB30" i="10"/>
  <c r="T30" i="10"/>
  <c r="L30" i="10"/>
  <c r="H45" i="13"/>
  <c r="P45" i="13"/>
  <c r="X45" i="13"/>
  <c r="AF45" i="13"/>
  <c r="J48" i="13"/>
  <c r="R48" i="13"/>
  <c r="Z48" i="13"/>
  <c r="D49" i="13"/>
  <c r="L49" i="13"/>
  <c r="T49" i="13"/>
  <c r="AB49" i="13"/>
  <c r="F50" i="13"/>
  <c r="N50" i="13"/>
  <c r="V50" i="13"/>
  <c r="AD50" i="13"/>
  <c r="H51" i="13"/>
  <c r="P51" i="13"/>
  <c r="X51" i="13"/>
  <c r="AF51" i="13"/>
  <c r="AE31" i="10"/>
  <c r="W31" i="10"/>
  <c r="O31" i="10"/>
  <c r="G31" i="10"/>
  <c r="AA30" i="10"/>
  <c r="S30" i="10"/>
  <c r="AH30" i="10" s="1"/>
  <c r="K30" i="10"/>
  <c r="AE27" i="10"/>
  <c r="W27" i="10"/>
  <c r="O27" i="10"/>
  <c r="G27" i="10"/>
  <c r="AG40" i="13"/>
  <c r="AG23" i="10"/>
  <c r="K41" i="13"/>
  <c r="S41" i="13"/>
  <c r="AA41" i="13"/>
  <c r="E42" i="13"/>
  <c r="M42" i="13"/>
  <c r="U42" i="13"/>
  <c r="AC42" i="13"/>
  <c r="G44" i="13"/>
  <c r="O44" i="13"/>
  <c r="W44" i="13"/>
  <c r="AE44" i="13"/>
  <c r="I45" i="13"/>
  <c r="Q45" i="13"/>
  <c r="Y45" i="13"/>
  <c r="AG45" i="13"/>
  <c r="AG27" i="10"/>
  <c r="K48" i="13"/>
  <c r="S48" i="13"/>
  <c r="AA48" i="13"/>
  <c r="E49" i="13"/>
  <c r="M49" i="13"/>
  <c r="U49" i="13"/>
  <c r="AC49" i="13"/>
  <c r="G50" i="13"/>
  <c r="O50" i="13"/>
  <c r="W50" i="13"/>
  <c r="AE50" i="13"/>
  <c r="I51" i="13"/>
  <c r="Q51" i="13"/>
  <c r="AG51" i="13"/>
  <c r="AG31" i="10"/>
  <c r="AD31" i="10"/>
  <c r="V31" i="10"/>
  <c r="N31" i="10"/>
  <c r="F31" i="10"/>
  <c r="Z30" i="10"/>
  <c r="R30" i="10"/>
  <c r="J30" i="10"/>
  <c r="Z28" i="10"/>
  <c r="R28" i="10"/>
  <c r="J28" i="10"/>
  <c r="AD27" i="10"/>
  <c r="V27" i="10"/>
  <c r="J40" i="13"/>
  <c r="R40" i="13"/>
  <c r="Z40" i="13"/>
  <c r="D41" i="13"/>
  <c r="L41" i="13"/>
  <c r="T41" i="13"/>
  <c r="AB41" i="13"/>
  <c r="F42" i="13"/>
  <c r="N42" i="13"/>
  <c r="V42" i="13"/>
  <c r="AD42" i="13"/>
  <c r="H44" i="13"/>
  <c r="P44" i="13"/>
  <c r="X44" i="13"/>
  <c r="AF44" i="13"/>
  <c r="J45" i="13"/>
  <c r="R45" i="13"/>
  <c r="Z45" i="13"/>
  <c r="D48" i="13"/>
  <c r="L48" i="13"/>
  <c r="T48" i="13"/>
  <c r="AB48" i="13"/>
  <c r="F49" i="13"/>
  <c r="N49" i="13"/>
  <c r="V49" i="13"/>
  <c r="AD49" i="13"/>
  <c r="H50" i="13"/>
  <c r="P50" i="13"/>
  <c r="X50" i="13"/>
  <c r="AF50" i="13"/>
  <c r="J51" i="13"/>
  <c r="R51" i="13"/>
  <c r="Z51" i="13"/>
  <c r="D31" i="10"/>
  <c r="AC31" i="10"/>
  <c r="U31" i="10"/>
  <c r="M31" i="10"/>
  <c r="E31" i="10"/>
  <c r="Y30" i="10"/>
  <c r="Q30" i="10"/>
  <c r="I30" i="10"/>
  <c r="AC29" i="10"/>
  <c r="U29" i="10"/>
  <c r="M29" i="10"/>
  <c r="E29" i="10"/>
  <c r="Y28" i="10"/>
  <c r="Q28" i="10"/>
  <c r="I28" i="10"/>
  <c r="AC27" i="10"/>
  <c r="U27" i="10"/>
  <c r="M27" i="10"/>
  <c r="E27" i="10"/>
  <c r="AC25" i="10"/>
  <c r="U25" i="10"/>
  <c r="M25" i="10"/>
  <c r="E25" i="10"/>
  <c r="AH14" i="10" l="1"/>
  <c r="AH20" i="10"/>
  <c r="AH31" i="10"/>
  <c r="AH9" i="10"/>
  <c r="AH15" i="10"/>
  <c r="AH29" i="10"/>
  <c r="AH25" i="10"/>
  <c r="AH13" i="10"/>
  <c r="AH18" i="10"/>
  <c r="AH19" i="10"/>
  <c r="AH4" i="10"/>
  <c r="AH24" i="10"/>
  <c r="AH22" i="10"/>
  <c r="AH12" i="10"/>
  <c r="AH6" i="10"/>
  <c r="AH3" i="10"/>
  <c r="AH23" i="10"/>
  <c r="AH7" i="10"/>
  <c r="AH28" i="10"/>
  <c r="AH21" i="10"/>
  <c r="AH5" i="10"/>
  <c r="AH26" i="10"/>
  <c r="AH10" i="10"/>
  <c r="AH16" i="10"/>
  <c r="AH27" i="10"/>
  <c r="AH11" i="10"/>
  <c r="AH8" i="10"/>
  <c r="D32" i="17"/>
  <c r="D29" i="17"/>
  <c r="D30" i="17"/>
  <c r="E11" i="18"/>
  <c r="E12" i="18" s="1"/>
  <c r="D21" i="17"/>
  <c r="D22" i="17"/>
  <c r="D23" i="17"/>
  <c r="D24" i="17"/>
  <c r="F15" i="18" l="1"/>
  <c r="F16" i="18" s="1"/>
  <c r="F11" i="18"/>
  <c r="F12" i="18" s="1"/>
  <c r="G15" i="18" l="1"/>
  <c r="G16" i="18" s="1"/>
  <c r="G11" i="18"/>
  <c r="G12" i="18" s="1"/>
  <c r="H11" i="18" l="1"/>
  <c r="H12" i="18" s="1"/>
  <c r="H15" i="18"/>
  <c r="H16" i="18" s="1"/>
  <c r="I11" i="18" l="1"/>
  <c r="I12" i="18" s="1"/>
  <c r="I15" i="18"/>
  <c r="I16" i="18" s="1"/>
  <c r="J11" i="18" l="1"/>
  <c r="J12" i="18" s="1"/>
  <c r="J15" i="18"/>
  <c r="J16" i="18" s="1"/>
  <c r="K11" i="18" l="1"/>
  <c r="K12" i="18" s="1"/>
  <c r="K15" i="18"/>
  <c r="K16" i="18" s="1"/>
  <c r="L11" i="18" l="1"/>
  <c r="L12" i="18" s="1"/>
  <c r="L15" i="18"/>
  <c r="L16" i="18" s="1"/>
  <c r="M11" i="18" l="1"/>
  <c r="M12" i="18" s="1"/>
  <c r="M15" i="18"/>
  <c r="M16" i="18" s="1"/>
  <c r="N15" i="18" l="1"/>
  <c r="N16" i="18" s="1"/>
  <c r="N11" i="18"/>
  <c r="N12" i="18" s="1"/>
  <c r="O15" i="18" l="1"/>
  <c r="O16" i="18" s="1"/>
  <c r="O11" i="18"/>
  <c r="O12" i="18" s="1"/>
  <c r="P11" i="18" l="1"/>
  <c r="P12" i="18" s="1"/>
  <c r="P15" i="18"/>
  <c r="P16" i="18" s="1"/>
  <c r="Q11" i="18" l="1"/>
  <c r="Q12" i="18" s="1"/>
  <c r="Q15" i="18"/>
  <c r="Q16" i="18" s="1"/>
  <c r="R11" i="18" l="1"/>
  <c r="R12" i="18" s="1"/>
  <c r="R15" i="18"/>
  <c r="R16" i="18" s="1"/>
  <c r="S11" i="18" l="1"/>
  <c r="S12" i="18" s="1"/>
  <c r="S15" i="18"/>
  <c r="S16" i="18" s="1"/>
  <c r="T11" i="18" l="1"/>
  <c r="T12" i="18" s="1"/>
  <c r="T15" i="18"/>
  <c r="T16" i="18" s="1"/>
  <c r="U11" i="18" l="1"/>
  <c r="U12" i="18" s="1"/>
  <c r="U15" i="18"/>
  <c r="U16" i="18" s="1"/>
  <c r="V15" i="18" l="1"/>
  <c r="V16" i="18" s="1"/>
  <c r="V11" i="18"/>
  <c r="V12" i="18" s="1"/>
  <c r="W15" i="18" l="1"/>
  <c r="W16" i="18" s="1"/>
  <c r="W11" i="18"/>
  <c r="W12" i="18" s="1"/>
  <c r="X11" i="18" l="1"/>
  <c r="X12" i="18" s="1"/>
  <c r="X15" i="18"/>
  <c r="X16" i="18" s="1"/>
  <c r="Y11" i="18" l="1"/>
  <c r="Y12" i="18" s="1"/>
  <c r="Y15" i="18"/>
  <c r="Y16" i="18" s="1"/>
  <c r="Z11" i="18" l="1"/>
  <c r="Z12" i="18" s="1"/>
  <c r="Z15" i="18"/>
  <c r="Z16" i="18" s="1"/>
  <c r="AA11" i="18" l="1"/>
  <c r="AA12" i="18" s="1"/>
  <c r="AA15" i="18"/>
  <c r="AA16" i="18" s="1"/>
  <c r="AB11" i="18" l="1"/>
  <c r="AB12" i="18" s="1"/>
  <c r="AB15" i="18"/>
  <c r="AB16" i="18" s="1"/>
  <c r="AC11" i="18" l="1"/>
  <c r="AC12" i="18" s="1"/>
  <c r="AC15" i="18"/>
  <c r="AC16" i="18" s="1"/>
  <c r="D32" i="18" l="1"/>
  <c r="D31" i="18"/>
  <c r="D29" i="18"/>
  <c r="D30" i="18"/>
  <c r="D24" i="18"/>
  <c r="D21" i="18"/>
  <c r="D23" i="18"/>
  <c r="D22"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<sst xmlns="http://schemas.openxmlformats.org/spreadsheetml/2006/main" count="21569" uniqueCount="459">
  <si>
    <t>Starting Home Value:</t>
  </si>
  <si>
    <t>Risk Adjustment:</t>
  </si>
  <si>
    <t>Investment Amount:</t>
  </si>
  <si>
    <t>Appreciation Multiple:</t>
  </si>
  <si>
    <t>Point Proceeds Cap:</t>
  </si>
  <si>
    <t>Home Value Appreciation:</t>
  </si>
  <si>
    <t>Point Repayment:</t>
  </si>
  <si>
    <t>Repayment Timeline</t>
  </si>
  <si>
    <t xml:space="preserve"> Number of Years:</t>
  </si>
  <si>
    <t>city</t>
  </si>
  <si>
    <t>metro_name</t>
  </si>
  <si>
    <t>yr</t>
  </si>
  <si>
    <t>qtr</t>
  </si>
  <si>
    <t>index_nsa</t>
  </si>
  <si>
    <t>index_sa</t>
  </si>
  <si>
    <t>note</t>
  </si>
  <si>
    <t>Anaheim-Santa Ana-Irvine, CA  (MSAD)</t>
  </si>
  <si>
    <t>Atlanta-Sandy Springs-Alpharetta, GA</t>
  </si>
  <si>
    <t>Austin-Round Rock-Georgetown, TX</t>
  </si>
  <si>
    <t>Note: DataQuick (County Records) Data Comprise Less than 10% of Total Sample</t>
  </si>
  <si>
    <t>Baltimore-Columbia-Towson, MD</t>
  </si>
  <si>
    <t>Boston, MA  (MSAD)</t>
  </si>
  <si>
    <t>Cambridge-Newton-Framingham, MA  (MSAD)</t>
  </si>
  <si>
    <t>Charlotte-Concord-Gastonia, NC-SC</t>
  </si>
  <si>
    <t>Chicago-Naperville-Evanston, IL  (MSAD)</t>
  </si>
  <si>
    <t>Cincinnati, OH-KY-IN</t>
  </si>
  <si>
    <t>Cleveland-Elyria, OH</t>
  </si>
  <si>
    <t>Columbus, OH</t>
  </si>
  <si>
    <t>Dallas-Plano-Irving, TX  (MSAD)</t>
  </si>
  <si>
    <t>Denver-Aurora-Lakewood, CO</t>
  </si>
  <si>
    <t>Detroit-Dearborn-Livonia, MI  (MSAD)</t>
  </si>
  <si>
    <t>Fort Lauderdale-Pompano Beach-Sunrise, FL  (MSAD)</t>
  </si>
  <si>
    <t>Fort Worth-Arlington-Grapevine, TX  (MSAD)</t>
  </si>
  <si>
    <t>Houston-The Woodlands-Sugar Land, TX</t>
  </si>
  <si>
    <t>Indianapolis-Carmel-Anderson, IN</t>
  </si>
  <si>
    <t>Jacksonville, FL</t>
  </si>
  <si>
    <t>Kansas City, MO-KS</t>
  </si>
  <si>
    <t>Las Vegas-Henderson-Paradise, NV</t>
  </si>
  <si>
    <t>Los Angeles-Long Beach-Glendale, CA  (MSAD)</t>
  </si>
  <si>
    <t>Miami-Miami Beach-Kendall, FL  (MSAD)</t>
  </si>
  <si>
    <t>Milwaukee-Waukesha, WI</t>
  </si>
  <si>
    <t>Minneapolis-St. Paul-Bloomington, MN-WI</t>
  </si>
  <si>
    <t>Montgomery County-Bucks County-Chester County, PA  (MSAD)</t>
  </si>
  <si>
    <t>Nashville-Davidson--Murfreesboro--Franklin, TN</t>
  </si>
  <si>
    <t>Nassau County-Suffolk County, NY  (MSAD)</t>
  </si>
  <si>
    <t>Newark, NJ-PA  (MSAD)</t>
  </si>
  <si>
    <t>New York-Jersey City-White Plains, NY-NJ  (MSAD)</t>
  </si>
  <si>
    <t>Oakland-Berkeley-Livermore, CA  (MSAD)</t>
  </si>
  <si>
    <t>Orlando-Kissimmee-Sanford, FL</t>
  </si>
  <si>
    <t>Philadelphia, PA  (MSAD)</t>
  </si>
  <si>
    <t>Phoenix-Mesa-Chandler, AZ</t>
  </si>
  <si>
    <t>Pittsburgh, PA</t>
  </si>
  <si>
    <t>Portland-Vancouver-Hillsboro, OR-WA</t>
  </si>
  <si>
    <t>Providence-Warwick, RI-MA</t>
  </si>
  <si>
    <t>Riverside-San Bernardino-Ontario, CA</t>
  </si>
  <si>
    <t>Sacramento-Roseville-Folsom, CA</t>
  </si>
  <si>
    <t>St. Louis, MO-IL</t>
  </si>
  <si>
    <t>San Antonio-New Braunfels, TX</t>
  </si>
  <si>
    <t>San Diego-Chula Vista-Carlsbad, CA</t>
  </si>
  <si>
    <t>San Francisco-San Mateo-Redwood City, CA  (MSAD)</t>
  </si>
  <si>
    <t>San Jose-Sunnyvale-Santa Clara, CA</t>
  </si>
  <si>
    <t>Seattle-Bellevue-Kent, WA  (MSAD)</t>
  </si>
  <si>
    <t>Tampa-St. Petersburg-Clearwater, FL</t>
  </si>
  <si>
    <t>Virginia Beach-Norfolk-Newport News, VA-NC</t>
  </si>
  <si>
    <t>Warren-Troy-Farmington Hills, MI  (MSAD)</t>
  </si>
  <si>
    <t>Washington-Arlington-Alexandria, DC-VA-MD-WV  (MSAD)</t>
  </si>
  <si>
    <t>West Palm Beach-Boca Raton-Boynton Beach, FL  (MSAD)</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</si>
  <si>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</si>
  <si>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</si>
  <si>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</si>
  <si>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</si>
  <si>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</si>
  <si>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</si>
  <si>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</si>
  <si>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</si>
  <si>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</si>
  <si>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</si>
  <si>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</si>
  <si>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</si>
  <si>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</si>
  <si>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</si>
  <si>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</si>
  <si>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</si>
  <si>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</si>
  <si>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</si>
  <si>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</si>
  <si>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</si>
  <si>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</si>
  <si>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</si>
  <si>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</si>
  <si>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</si>
  <si>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</si>
  <si>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</si>
  <si>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</si>
  <si>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</si>
  <si>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</si>
  <si>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</si>
  <si>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</si>
  <si>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</si>
  <si>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</si>
  <si>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</si>
  <si>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</si>
  <si>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</si>
  <si>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</si>
  <si>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</si>
  <si>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</si>
  <si>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</si>
  <si>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</si>
  <si>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</si>
  <si>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</si>
  <si>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</si>
  <si>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</si>
  <si>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</si>
  <si>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</si>
  <si>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</si>
  <si>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</si>
  <si>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</si>
  <si>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</si>
  <si>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</si>
  <si>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</si>
  <si>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</si>
  <si>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</si>
  <si>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</si>
  <si>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</si>
  <si>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</si>
  <si>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</si>
  <si>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</si>
  <si>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</si>
  <si>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</si>
  <si>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</si>
  <si>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</si>
  <si>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</si>
  <si>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</si>
  <si>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</si>
  <si>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</si>
  <si>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</si>
  <si>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</si>
  <si>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</si>
  <si>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</si>
  <si>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</si>
  <si>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</si>
  <si>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</si>
  <si>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</si>
  <si>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</si>
  <si>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</si>
  <si>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</si>
  <si>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</si>
  <si>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</si>
  <si>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</si>
  <si>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</si>
  <si>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</si>
  <si>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</si>
  <si>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</si>
  <si>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</si>
  <si>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</si>
  <si>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</si>
  <si>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</si>
  <si>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</si>
  <si>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</si>
  <si>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</si>
  <si>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</si>
  <si>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</si>
  <si>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</si>
  <si>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</si>
  <si>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</si>
  <si>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</si>
  <si>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</si>
  <si>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</si>
  <si>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Denver</t>
  </si>
  <si>
    <t>Boston</t>
  </si>
  <si>
    <t>Columbus</t>
  </si>
  <si>
    <t>State Code</t>
  </si>
  <si>
    <t>Year</t>
  </si>
  <si>
    <t xml:space="preserve">Specifications for Downloadable HPI Files
</t>
  </si>
  <si>
    <r>
      <t xml:space="preserve">Notes/Abbreviations:
  PO = Purchase-Only Index; Index estimated exclusively with data from purchase-money mortgages. This is the traditional index.
  AT = All-Transactions Index estimated with appraisal values and sales prices from purchase-money mortgages
  ED = Expanded-Data Index; Index estimated with sales prices from purchase-money mortgages using Enterprise, FHA, and Real Property County Recorder Data
  DF = Distress-Free Index; Index estimated exclusively with data from purchase-money mortgages after removing distressed sales
  NSA = Not Seasonally Adjusted [If not specified, data series is NSA]
  SA = Seasonally Adjusted
  TXT = Tab-Delimited File
  XLS / XLSX = Excel File
  Census Divisions: </t>
    </r>
    <r>
      <rPr>
        <sz val="8"/>
        <rFont val="Arial"/>
        <family val="2"/>
      </rPr>
      <t>DV_PAC=Pacific; DV_MT=Mountain; DV_WNC=West North Central; DV_WSC=West South Central; DV_ENC=East North Central; DV_ESC=East South Central; DV_NE=New England; DV_MA=Middle Atlantic; DV_SA=South Atlantic; USA=United States.</t>
    </r>
  </si>
  <si>
    <t>Dataset</t>
  </si>
  <si>
    <t>Data Frequency</t>
  </si>
  <si>
    <t>File Format</t>
  </si>
  <si>
    <t>Variable Names Labeled in File?</t>
  </si>
  <si>
    <t>Field 1</t>
  </si>
  <si>
    <t>Field 2</t>
  </si>
  <si>
    <t>Field 3</t>
  </si>
  <si>
    <t>Field 4</t>
  </si>
  <si>
    <t>Field 5</t>
  </si>
  <si>
    <t>Field 6</t>
  </si>
  <si>
    <t>Field 7</t>
  </si>
  <si>
    <t>Field 8</t>
  </si>
  <si>
    <t>Field 9</t>
  </si>
  <si>
    <t>Field 10</t>
  </si>
  <si>
    <t>Field 11</t>
  </si>
  <si>
    <t>Purchase-Only Indexes</t>
  </si>
  <si>
    <t>U.S. Summary</t>
  </si>
  <si>
    <t>Quarterly</t>
  </si>
  <si>
    <t>XLS</t>
  </si>
  <si>
    <t>Yes</t>
  </si>
  <si>
    <t>Census Division</t>
  </si>
  <si>
    <t>Quarter</t>
  </si>
  <si>
    <t>PO HPI
(1991Q1=100)</t>
  </si>
  <si>
    <t>PO HPI (SA)
(1991Q1=100)</t>
  </si>
  <si>
    <t>All-Transactions HPI
% Change Over 
Previous 4 Quarters</t>
  </si>
  <si>
    <t>All-Transactions HPI
% Change Over 
Previous Quarter</t>
  </si>
  <si>
    <t>PO Index
% Change Over 
Previous 4 Quarters</t>
  </si>
  <si>
    <t>PO Index
% Change Over 
Previous Quarter</t>
  </si>
  <si>
    <t>PO Index (SA)
% Change Over 
Previous 4 Quarters</t>
  </si>
  <si>
    <t>PO Index (SA)
% Change Over 
Previous Quarter</t>
  </si>
  <si>
    <t>U.S. and Census Divisions                                     [Seasonally Adjusted and Unadjusted]</t>
  </si>
  <si>
    <t>TXT, XLS</t>
  </si>
  <si>
    <t>PO HPI
(NSA; 1991Q1=100)</t>
  </si>
  <si>
    <t>PO HPI
(SA; 1991Q1=100)</t>
  </si>
  <si>
    <t>States                                                                                                          [Seasonally Adjusted and Unadjusted]</t>
  </si>
  <si>
    <t>Warning 
(Flags States with less than 15K transactions in latest 10 Years)</t>
  </si>
  <si>
    <t>100 Largest Metropolitan Statistical Areas                                                         [Seasonally Adjusted and Unadjusted]</t>
  </si>
  <si>
    <t>Core-Based Statistical Area (CBSA) Number per OMB; 
If area is a Metropolitan Division, then the Metropolitan Division Number is shown rather than CBSA Number*</t>
  </si>
  <si>
    <t>Warning 
(Identifies States with less than 15,000 transactions in latest 10 Years)</t>
  </si>
  <si>
    <t>Select Metropolitan Areas--Distress-Free Measures (Developmental Index)                                    [Seasonally Adjusted and Unadjusted)</t>
  </si>
  <si>
    <t>Metropolitan Statistical Area (or Metropolitan Division) Name</t>
  </si>
  <si>
    <t>PO HPI (NSA, 1991Q1=100)</t>
  </si>
  <si>
    <t>PO HPI (SA, 1991Q1=100)</t>
  </si>
  <si>
    <t>DF (NSA, 1991Q1=100)</t>
  </si>
  <si>
    <t>DF (SA, 1991Q1=100)</t>
  </si>
  <si>
    <t>Puerto Rico (Developmental Index)                                    [Seasonally Adjusted and Unadjusted]</t>
  </si>
  <si>
    <t>Area</t>
  </si>
  <si>
    <t>Index (NSA)</t>
  </si>
  <si>
    <t>Index(SA)</t>
  </si>
  <si>
    <t>Manufactured Homes through 2018Q2 (Developmental Index)                                                                             [Not Seasonally Adjusted]</t>
  </si>
  <si>
    <t>Index (NSA; 1995Q1=100)</t>
  </si>
  <si>
    <t>Index Upweighted (NSA; 1995Q1=100)</t>
  </si>
  <si>
    <t>All-Transactions Indexes</t>
  </si>
  <si>
    <t>U.S. and Census Divisions                                                        [Not Seasonally Adjusted]</t>
  </si>
  <si>
    <t>TXT, CSV</t>
  </si>
  <si>
    <t>No</t>
  </si>
  <si>
    <t xml:space="preserve">Year </t>
  </si>
  <si>
    <t>Index (NSA; 1980Q1=100)</t>
  </si>
  <si>
    <t>States                                                                                                    [Not Seasonally Adjusted]</t>
  </si>
  <si>
    <t>State
(Postal Code)</t>
  </si>
  <si>
    <t>Metropolitan Statistical Areas and Divisions                                                            [Not Seasonally Adjusted]</t>
  </si>
  <si>
    <t>Index Standard Error</t>
  </si>
  <si>
    <t>State Nonmetropolitan Areas                                                  [Not Seasonally Adjusted]</t>
  </si>
  <si>
    <t>Standard Error</t>
  </si>
  <si>
    <t>Puerto Rico (Developmental Index)                                                                      [Not Seasonally Adjusted]</t>
  </si>
  <si>
    <t>Three-Digit ZIP Codes                                                                  [Not Seasonaly Adjusted]</t>
  </si>
  <si>
    <t>XLSX</t>
  </si>
  <si>
    <t>First 3 digits in ZIP code</t>
  </si>
  <si>
    <t>Index Type</t>
  </si>
  <si>
    <t>Manufactured Homes through 2018Q2 (Developmental Index)                                                                       [Not Seasonally Adjusted]</t>
  </si>
  <si>
    <t>Expanded-Data Indexes</t>
  </si>
  <si>
    <t>U.S. and Census Divisions                                      [Seasonally Adjusted and Unadjusted]</t>
  </si>
  <si>
    <t>Index
(NSA; 1991Q1=100)</t>
  </si>
  <si>
    <t>Index
(SA; 1991Q1=100)</t>
  </si>
  <si>
    <t>Note (Flags situations where county recorder data comprise &lt;10% of sample)</t>
  </si>
  <si>
    <t>States                                                                                            [Seasonally Adjusted and Unadjusted]</t>
  </si>
  <si>
    <t>50 Largest Metropolitan Statistical Areas                                                          [Seasonally Adjusted and Unadjusted]</t>
  </si>
  <si>
    <t>Monthly Indexes</t>
  </si>
  <si>
    <t>U.S. and Census Divisions (1991 thru Latest Month)                           [Seasonally Adjusted and Unadjusted]</t>
  </si>
  <si>
    <t xml:space="preserve">Monthly </t>
  </si>
  <si>
    <t>Fully-Labeled Index Values for Each of Nine Census Divisions and the United States (NSA and SA)</t>
  </si>
  <si>
    <t>U.S. and Census Divisions (Latest 18-Month Summary)                                                                      [Seasonally Adjusted]</t>
  </si>
  <si>
    <t>Fully-Labeled Monthly price change estimates and index values by Census Division. Also, data reflecting penultimate release's index estimate (to be used in examining revisions)</t>
  </si>
  <si>
    <t>U.S. and Census Divisions (Latest 18-Month Summary)                                                                                    [Not Seasonally Adjusted]</t>
  </si>
  <si>
    <t>Volatility Parameters</t>
  </si>
  <si>
    <t>State Volatility Parameters</t>
  </si>
  <si>
    <t>State 
(Postal Code)</t>
  </si>
  <si>
    <t>"A" Parameter from p. 9 of HPI Technical Description</t>
  </si>
  <si>
    <t>"B" Parameter from p. 9 of HPI Technical Description</t>
  </si>
  <si>
    <t>Estimated standard deviation of house price growth after 4 quarters</t>
  </si>
  <si>
    <t>Additional Data</t>
  </si>
  <si>
    <t>Annual House Price Indexes</t>
  </si>
  <si>
    <t>U.S. through 2017                                                                  [Not Seasonaly Adjusted]</t>
  </si>
  <si>
    <t>Annual</t>
  </si>
  <si>
    <t>% Change Over Previous Year</t>
  </si>
  <si>
    <t>Index (NSA, base year varies)</t>
  </si>
  <si>
    <t>Index (NSA, 1990=100)</t>
  </si>
  <si>
    <t>Index (NSA, 2000=100)</t>
  </si>
  <si>
    <t>States through 2017                                                                  [Not Seasonaly Adjusted]</t>
  </si>
  <si>
    <t>State (abbreviation)</t>
  </si>
  <si>
    <t>FIPS (2 digit state)</t>
  </si>
  <si>
    <t>CBSAs through 2017                                                                  [Not Seasonaly Adjusted]</t>
  </si>
  <si>
    <t>CBSA number</t>
  </si>
  <si>
    <t>CBSA</t>
  </si>
  <si>
    <t>Counties through 2017                                                                  [Not Seasonaly Adjusted]</t>
  </si>
  <si>
    <t>County</t>
  </si>
  <si>
    <t>FIPS (2 digit state + 3 digit county)</t>
  </si>
  <si>
    <t>Three-Digit ZIP Codes through 2017                                                                  [Not Seasonaly Adjusted]</t>
  </si>
  <si>
    <t>Five-Digit ZIP Codes through 2017                                                                  [Not Seasonaly Adjusted]</t>
  </si>
  <si>
    <t>ZIP code</t>
  </si>
  <si>
    <t>Census Tracts through 2017                                                                  [Not Seasonaly Adjusted]</t>
  </si>
  <si>
    <t>CSV</t>
  </si>
  <si>
    <t>Census tract number (11 digits)</t>
  </si>
  <si>
    <t>Note that this file has over 1.4 million observations and it will be truncated if opened in MS Excel because of the program's maximum row limit. Use SAS, Stata, R, or another statistical program instead of MS Excel.</t>
  </si>
  <si>
    <t>Summary Statistics for House Prices</t>
  </si>
  <si>
    <t>Quarterly Average and Median Prices for States and U.S.: 2000Q1-2010Q2</t>
  </si>
  <si>
    <t>Year-Quarter</t>
  </si>
  <si>
    <t>Average Price</t>
  </si>
  <si>
    <t>Median Price</t>
  </si>
  <si>
    <t>Utility Files and Background Information for Index Construction</t>
  </si>
  <si>
    <t>Lookup Tables for 2018 Metropolitan Area Codes (from Technical Note in 2018Q4 Quarterly HPI report)</t>
  </si>
  <si>
    <t>-</t>
  </si>
  <si>
    <t>table 1 - summarizing changes</t>
  </si>
  <si>
    <t>Type of change</t>
  </si>
  <si>
    <t>All-Transactions</t>
  </si>
  <si>
    <t>Purchase-Only</t>
  </si>
  <si>
    <t>Expanded-Data</t>
  </si>
  <si>
    <t>table 2 - showing changes</t>
  </si>
  <si>
    <t>Header</t>
  </si>
  <si>
    <t>Old definitions (used previously by FHFA)</t>
  </si>
  <si>
    <t>New definitions (after new delineations were announced)</t>
  </si>
  <si>
    <t>Comparing changes</t>
  </si>
  <si>
    <t>Type of HPI that is affected</t>
  </si>
  <si>
    <t>Sub-Header</t>
  </si>
  <si>
    <t>Metropolitan name</t>
  </si>
  <si>
    <t>CBSA?</t>
  </si>
  <si>
    <t>Name?</t>
  </si>
  <si>
    <t>table 3 - list of MSAs</t>
  </si>
  <si>
    <t>All-Transactions HPI</t>
  </si>
  <si>
    <t>Purchase-Only HPI</t>
  </si>
  <si>
    <t>Expanded-Data HPI</t>
  </si>
  <si>
    <t>Number</t>
  </si>
  <si>
    <t>Metropolitan Statistical Areas and Divisions (Not Seasonally Adjusted) using 2009 and 2013 delineations (see Technical Note in 2​013Q3 Quarterly HPI report)</t>
  </si>
  <si>
    <t>name</t>
  </si>
  <si>
    <t>index2009po</t>
  </si>
  <si>
    <t>index2013po</t>
  </si>
  <si>
    <t>index2009at</t>
  </si>
  <si>
    <t>index2013at</t>
  </si>
  <si>
    <t>Lookup Table for 2009 and 2013 Metropolitan Area Codes (from Technical Note in 2013Q2 Quarterly HPI report)</t>
  </si>
  <si>
    <t>Metropolitan area name</t>
  </si>
  <si>
    <t>Change?</t>
  </si>
  <si>
    <t>Alternative?</t>
  </si>
  <si>
    <t>Comments about the metropolitan area changed</t>
  </si>
  <si>
    <t>State Shares of Detached Housing Stock by Year (Weights Used in Index Construction beginning in February 2014)</t>
  </si>
  <si>
    <t>Census Division in which State is Located</t>
  </si>
  <si>
    <t>State Share of Total Census Division Housing Stock</t>
  </si>
  <si>
    <t>State Share of U.S.A. Housing Stock</t>
  </si>
  <si>
    <t>Related Documents</t>
  </si>
  <si>
    <t>Loan Purposes by Quarter (Contains Refinance Share)</t>
  </si>
  <si>
    <t>Period</t>
  </si>
  <si>
    <t>Purchase 
Mortgages
[A]</t>
  </si>
  <si>
    <t>Cash-Out 
Refinances
[B]</t>
  </si>
  <si>
    <t>Rate-Term 
Refinances
[C]</t>
  </si>
  <si>
    <t>Cash-Out Share of Refinances</t>
  </si>
  <si>
    <t>Comparisons of HPI and S&amp;P/Case-Shiller Indexes</t>
  </si>
  <si>
    <t>Standard HPI
(with Geographic Alignment)</t>
  </si>
  <si>
    <t>Adjusted OFHEO Index
(Geographic Alignment, Purchase Only)</t>
  </si>
  <si>
    <t>Adjusted OFHEO Index
(Geographic Alignment, Purchase Only, New Filters)</t>
  </si>
  <si>
    <t>Final Adjusted OFHEO Index
(Geographic Alignment, Purchase Only, New Filters, Value-Weighting)</t>
  </si>
  <si>
    <t>Note: Each header contains all sub-headers</t>
  </si>
  <si>
    <t>Chicago</t>
  </si>
  <si>
    <t>Las Vegas</t>
  </si>
  <si>
    <t>Los Angeles</t>
  </si>
  <si>
    <t>Miami</t>
  </si>
  <si>
    <t>San Diego</t>
  </si>
  <si>
    <t>San Francisco</t>
  </si>
  <si>
    <t>Washington DC</t>
  </si>
  <si>
    <t>Anaheim-Santa Ana-Irvine</t>
  </si>
  <si>
    <t xml:space="preserve"> CA  </t>
  </si>
  <si>
    <t>Atlanta-Sandy Springs-Alpharetta</t>
  </si>
  <si>
    <t xml:space="preserve"> GA</t>
  </si>
  <si>
    <t>Austin-Round Rock-Georgetown</t>
  </si>
  <si>
    <t xml:space="preserve"> TX</t>
  </si>
  <si>
    <t>Baltimore-Columbia-Towson</t>
  </si>
  <si>
    <t xml:space="preserve"> MD</t>
  </si>
  <si>
    <t xml:space="preserve"> MA  </t>
  </si>
  <si>
    <t>Cambridge-Newton-Framingham</t>
  </si>
  <si>
    <t>Charlotte-Concord-Gastonia</t>
  </si>
  <si>
    <t xml:space="preserve"> NC-SC</t>
  </si>
  <si>
    <t>Chicago-Naperville-Evanston</t>
  </si>
  <si>
    <t xml:space="preserve"> IL  </t>
  </si>
  <si>
    <t>Cincinnati</t>
  </si>
  <si>
    <t xml:space="preserve"> OH-KY-IN</t>
  </si>
  <si>
    <t>Cleveland-Elyria</t>
  </si>
  <si>
    <t xml:space="preserve"> OH</t>
  </si>
  <si>
    <t>Dallas-Plano-Irving</t>
  </si>
  <si>
    <t xml:space="preserve"> TX  </t>
  </si>
  <si>
    <t>Denver-Aurora-Lakewood</t>
  </si>
  <si>
    <t xml:space="preserve"> CO</t>
  </si>
  <si>
    <t>Detroit-Dearborn-Livonia</t>
  </si>
  <si>
    <t xml:space="preserve"> MI  </t>
  </si>
  <si>
    <t>Fort Lauderdale-Pompano Beach-Sunrise</t>
  </si>
  <si>
    <t xml:space="preserve"> FL  </t>
  </si>
  <si>
    <t>Fort Worth-Arlington-Grapevine</t>
  </si>
  <si>
    <t>Houston-The Woodlands-Sugar Land</t>
  </si>
  <si>
    <t>Indianapolis-Carmel-Anderson</t>
  </si>
  <si>
    <t xml:space="preserve"> IN</t>
  </si>
  <si>
    <t>Jacksonville</t>
  </si>
  <si>
    <t xml:space="preserve"> FL</t>
  </si>
  <si>
    <t>Kansas City</t>
  </si>
  <si>
    <t xml:space="preserve"> MO-KS</t>
  </si>
  <si>
    <t>Las Vegas-Henderson-Paradise</t>
  </si>
  <si>
    <t xml:space="preserve"> NV</t>
  </si>
  <si>
    <t>Los Angeles-Long Beach-Glendale</t>
  </si>
  <si>
    <t>Miami-Miami Beach-Kendall</t>
  </si>
  <si>
    <t>Milwaukee-Waukesha</t>
  </si>
  <si>
    <t xml:space="preserve"> WI</t>
  </si>
  <si>
    <t>Minneapolis-St. Paul-Bloomington</t>
  </si>
  <si>
    <t xml:space="preserve"> MN-WI</t>
  </si>
  <si>
    <t>Montgomery County-Bucks County-Chester County</t>
  </si>
  <si>
    <t xml:space="preserve"> PA  </t>
  </si>
  <si>
    <t>Nashville-Davidson--Murfreesboro--Franklin</t>
  </si>
  <si>
    <t xml:space="preserve"> TN</t>
  </si>
  <si>
    <t>Nassau County-Suffolk County</t>
  </si>
  <si>
    <t xml:space="preserve"> NY  </t>
  </si>
  <si>
    <t>Newark</t>
  </si>
  <si>
    <t xml:space="preserve"> NJ-PA  </t>
  </si>
  <si>
    <t>New York-Jersey City-White Plains</t>
  </si>
  <si>
    <t xml:space="preserve"> NY-NJ  </t>
  </si>
  <si>
    <t>Oakland-Berkeley-Livermore</t>
  </si>
  <si>
    <t>Orlando-Kissimmee-Sanford</t>
  </si>
  <si>
    <t>Philadelphia</t>
  </si>
  <si>
    <t>Phoenix-Mesa-Chandler</t>
  </si>
  <si>
    <t>Pittsburgh</t>
  </si>
  <si>
    <t xml:space="preserve"> PA</t>
  </si>
  <si>
    <t>Portland-Vancouver-Hillsboro</t>
  </si>
  <si>
    <t xml:space="preserve"> OR-WA</t>
  </si>
  <si>
    <t>Providence-Warwick</t>
  </si>
  <si>
    <t xml:space="preserve"> RI-MA</t>
  </si>
  <si>
    <t>Riverside-San Bernardino-Ontario</t>
  </si>
  <si>
    <t xml:space="preserve"> CA</t>
  </si>
  <si>
    <t>Sacramento-Roseville-Folsom</t>
  </si>
  <si>
    <t>St. Louis</t>
  </si>
  <si>
    <t xml:space="preserve"> MO-IL</t>
  </si>
  <si>
    <t>San Antonio-New Braunfels</t>
  </si>
  <si>
    <t>San Diego-Chula Vista-Carlsbad</t>
  </si>
  <si>
    <t>San Francisco-San Mateo-Redwood City</t>
  </si>
  <si>
    <t>San Jose-Sunnyvale-Santa Clara</t>
  </si>
  <si>
    <t>Seattle-Bellevue-Kent</t>
  </si>
  <si>
    <t xml:space="preserve"> WA  </t>
  </si>
  <si>
    <t>Tampa-St. Petersburg-Clearwater</t>
  </si>
  <si>
    <t>Virginia Beach-Norfolk-Newport News</t>
  </si>
  <si>
    <t xml:space="preserve"> VA-NC</t>
  </si>
  <si>
    <t>Warren-Troy-Farmington Hills</t>
  </si>
  <si>
    <t>Washington-Arlington-Alexandria</t>
  </si>
  <si>
    <t xml:space="preserve"> DC-VA-MD-WV  </t>
  </si>
  <si>
    <t>West Palm Beach-Boca Raton-Boynton Beach</t>
  </si>
  <si>
    <t>City Code</t>
  </si>
  <si>
    <t>Metro Name</t>
  </si>
  <si>
    <t>N/A</t>
  </si>
  <si>
    <t>Exists in Data?</t>
  </si>
  <si>
    <t>Top 10 States with the Highest Seasonally Adjusted HPI Growth, 2007 - 2021</t>
  </si>
  <si>
    <t>Average</t>
  </si>
  <si>
    <t>Rank</t>
  </si>
  <si>
    <t>Q1</t>
  </si>
  <si>
    <t>Q2</t>
  </si>
  <si>
    <t>Q3</t>
  </si>
  <si>
    <t>Q4</t>
  </si>
  <si>
    <t>Average Seasonally-Adjusted HPI by Quarter and Year</t>
  </si>
  <si>
    <t>Max</t>
  </si>
  <si>
    <t>Min</t>
  </si>
  <si>
    <t>No. Obs.</t>
  </si>
  <si>
    <t>Frequency, Lowest Average Seasonally-Adjusted HPI for All States</t>
  </si>
  <si>
    <t>Frequency, Highest Average Seasonally-Adjusted HPI for All States</t>
  </si>
  <si>
    <t>Lowest Average Seasonally-Adjusted HPI for All States</t>
  </si>
  <si>
    <t>Highest Average Seasonally-Adjusted HPI for All States</t>
  </si>
  <si>
    <t>Frequency, Lowest Average Seasonally-Adjusted HPI for Arizona</t>
  </si>
  <si>
    <t>Frequency, Highest Average Seasonally-Adjusted HPI for Arizona</t>
  </si>
  <si>
    <t>Highest Average Seasonally-Adjusted HPI for Arizona</t>
  </si>
  <si>
    <t>Lowest Average Seasonally-Adjusted HPI for Arizona</t>
  </si>
  <si>
    <t xml:space="preserve"> All States</t>
  </si>
  <si>
    <t>AVG</t>
  </si>
  <si>
    <t>Homeowner Share:</t>
  </si>
  <si>
    <t>Point's Share of Appreciation: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</si>
</sst>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0.0%"/>
  </numFmts>
  <fonts count="22" x14ac:knownFonts="1">
    <font>
      <sz val="12"/>
      <color theme="1"/>
      <name val="Calibri"/>
      <family val="2"/>
      <scheme val="minor"/>
    </font>
    <font>
      <sz val="12"/>
      <color theme="1"/>
      <name val="Calibri"/>
      <family val="2"/>
      <scheme val="minor"/>
    </font>
    <font>
      <sz val="12"/>
      <color theme="1"/>
      <name val="Times New Roman"/>
      <family val="1"/>
    </font>
    <font>
      <b/>
      <sz val="12"/>
      <color theme="1"/>
      <name val="Times New Roman"/>
      <family val="1"/>
    </font>
    <font>
      <sz val="11"/>
      <color theme="1"/>
      <name val="Calibri"/>
      <family val="2"/>
      <scheme val="minor"/>
    </font>
    <font>
      <sz val="16"/>
      <color theme="1"/>
      <name val="Times New Roman"/>
      <family val="1"/>
    </font>
    <font>
      <b/>
      <sz val="16"/>
      <color theme="1"/>
      <name val="Times New Roman"/>
      <family val="1"/>
    </font>
    <font>
      <b/>
      <sz val="16"/>
      <name val="Times New Roman"/>
      <family val="1"/>
    </font>
    <font>
      <sz val="16"/>
      <name val="Times New Roman"/>
      <family val="1"/>
    </font>
    <font>
      <sz val="10"/>
      <name val="Arial"/>
      <family val="2"/>
    </font>
    <font>
      <sz val="16"/>
      <name val="Arial"/>
      <family val="2"/>
    </font>
    <font>
      <i/>
      <sz val="10"/>
      <name val="Arial"/>
      <family val="2"/>
    </font>
    <font>
      <sz val="8"/>
      <name val="Arial"/>
      <family val="2"/>
    </font>
    <font>
      <b/>
      <sz val="10"/>
      <name val="Arial"/>
      <family val="2"/>
    </font>
    <font>
      <b/>
      <i/>
      <sz val="10"/>
      <name val="Arial"/>
      <family val="2"/>
    </font>
    <font>
      <b/>
      <sz val="11"/>
      <name val="Arial"/>
      <family val="2"/>
    </font>
    <font>
      <i/>
      <sz val="8"/>
      <name val="Arial"/>
      <family val="2"/>
    </font>
    <font>
      <b/>
      <sz val="11"/>
      <color theme="1"/>
      <name val="Calibri"/>
      <family val="2"/>
      <scheme val="minor"/>
    </font>
    <font>
      <b/>
      <sz val="18"/>
      <color theme="1"/>
      <name val="Times New Roman"/>
      <family val="1"/>
    </font>
    <font>
      <sz val="16"/>
      <color theme="0" tint="-0.249977111117893"/>
      <name val="Times New Roman"/>
      <family val="1"/>
    </font>
    <font>
      <sz val="12"/>
      <color theme="0" tint="-0.249977111117893"/>
      <name val="Calibri"/>
      <family val="2"/>
      <scheme val="minor"/>
    </font>
    <font>
      <sz val="16"/>
      <color theme="0"/>
      <name val="Times New Roman"/>
      <family val="1"/>
    </font>
  </fonts>
  <fills count="15">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rgb="FFFFC000"/>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7">
    <xf numFmtId="0" fontId="0" fillId="0" borderId="0"/>
    <xf numFmtId="44" fontId="1" fillId="0" borderId="0" applyFont="0" applyFill="0" applyBorder="0" applyAlignment="0" applyProtection="0"/>
    <xf numFmtId="9" fontId="1" fillId="0" borderId="0" applyFont="0" applyFill="0" applyBorder="0" applyAlignment="0" applyProtection="0"/>
    <xf numFmtId="0" fontId="4" fillId="0" borderId="0"/>
    <xf numFmtId="0" fontId="9" fillId="0" borderId="0"/>
    <xf numFmtId="43" fontId="9" fillId="0" borderId="0" applyFont="0" applyFill="0" applyBorder="0" applyAlignment="0" applyProtection="0"/>
    <xf numFmtId="43" fontId="1" fillId="0" borderId="0" applyFont="0" applyFill="0" applyBorder="0" applyAlignment="0" applyProtection="0"/>
  </cellStyleXfs>
  <cellXfs count="117">
    <xf numFmtId="0" fontId="0" fillId="0" borderId="0" xfId="0"/>
    <xf numFmtId="0" fontId="2" fillId="2" borderId="0" xfId="0" applyFont="1" applyFill="1"/>
    <xf numFmtId="0" fontId="3" fillId="2" borderId="0" xfId="0" applyFont="1" applyFill="1"/>
    <xf numFmtId="164" fontId="2" fillId="2" borderId="1" xfId="0" applyNumberFormat="1" applyFont="1" applyFill="1" applyBorder="1"/>
    <xf numFmtId="164" fontId="2" fillId="2" borderId="1" xfId="1" applyNumberFormat="1" applyFont="1" applyFill="1" applyBorder="1"/>
    <xf numFmtId="0" fontId="2" fillId="2" borderId="1" xfId="0" applyFont="1" applyFill="1" applyBorder="1" applyAlignment="1">
      <alignment horizontal="center"/>
    </xf>
    <xf numFmtId="9" fontId="2" fillId="2" borderId="1" xfId="2" applyNumberFormat="1" applyFont="1" applyFill="1" applyBorder="1" applyAlignment="1">
      <alignment horizontal="center"/>
    </xf>
    <xf numFmtId="0" fontId="4" fillId="0" borderId="0" xfId="3"/>
    <xf numFmtId="0" fontId="5" fillId="0" borderId="0" xfId="0" applyFont="1" applyAlignment="1">
      <alignment horizontal="center"/>
    </xf>
    <xf numFmtId="0" fontId="6" fillId="0" borderId="0" xfId="0" applyFont="1" applyAlignment="1">
      <alignment horizontal="center"/>
    </xf>
    <xf numFmtId="0" fontId="7" fillId="0" borderId="0" xfId="0" applyFont="1" applyAlignment="1">
      <alignment horizontal="center"/>
    </xf>
    <xf numFmtId="0" fontId="8" fillId="0" borderId="0" xfId="0" applyFont="1" applyAlignment="1">
      <alignment horizontal="center"/>
    </xf>
    <xf numFmtId="0" fontId="5" fillId="0" borderId="0" xfId="0" applyFont="1"/>
    <xf numFmtId="0" fontId="9" fillId="0" borderId="0" xfId="4" applyAlignment="1">
      <alignment wrapText="1"/>
    </xf>
    <xf numFmtId="0" fontId="9" fillId="0" borderId="0" xfId="4"/>
    <xf numFmtId="0" fontId="10" fillId="0" borderId="0" xfId="4" applyFont="1" applyAlignment="1">
      <alignment horizontal="centerContinuous" vertical="top" wrapText="1"/>
    </xf>
    <xf numFmtId="0" fontId="9" fillId="0" borderId="0" xfId="4" applyAlignment="1">
      <alignment horizontal="centerContinuous" vertical="top"/>
    </xf>
    <xf numFmtId="0" fontId="13" fillId="3" borderId="0" xfId="4" applyFont="1" applyFill="1" applyAlignment="1">
      <alignment horizontal="center" vertical="top" wrapText="1"/>
    </xf>
    <xf numFmtId="0" fontId="9" fillId="0" borderId="0" xfId="4" applyAlignment="1">
      <alignment vertical="top" wrapText="1"/>
    </xf>
    <xf numFmtId="0" fontId="9" fillId="4" borderId="0" xfId="4" applyFill="1"/>
    <xf numFmtId="0" fontId="14" fillId="4" borderId="0" xfId="4" applyFont="1" applyFill="1"/>
    <xf numFmtId="0" fontId="11" fillId="4" borderId="0" xfId="4" applyFont="1" applyFill="1"/>
    <xf numFmtId="43" fontId="15" fillId="4" borderId="0" xfId="5" applyFont="1" applyFill="1" applyBorder="1" applyAlignment="1">
      <alignment horizontal="center" vertical="top"/>
    </xf>
    <xf numFmtId="37" fontId="15" fillId="4" borderId="0" xfId="5" applyNumberFormat="1" applyFont="1" applyFill="1" applyBorder="1" applyAlignment="1">
      <alignment horizontal="center" vertical="top"/>
    </xf>
    <xf numFmtId="2" fontId="15" fillId="4" borderId="0" xfId="5" applyNumberFormat="1" applyFont="1" applyFill="1" applyBorder="1" applyAlignment="1">
      <alignment horizontal="center" vertical="top" wrapText="1"/>
    </xf>
    <xf numFmtId="0" fontId="15" fillId="4" borderId="0" xfId="4" applyFont="1" applyFill="1" applyAlignment="1">
      <alignment horizontal="center" vertical="top" wrapText="1"/>
    </xf>
    <xf numFmtId="0" fontId="12" fillId="4" borderId="0" xfId="4" applyFont="1" applyFill="1" applyAlignment="1">
      <alignment horizontal="left" vertical="top" wrapText="1" indent="2"/>
    </xf>
    <xf numFmtId="0" fontId="12" fillId="4" borderId="0" xfId="4" applyFont="1" applyFill="1" applyAlignment="1">
      <alignment horizontal="center" vertical="top" wrapText="1"/>
    </xf>
    <xf numFmtId="0" fontId="9" fillId="4" borderId="0" xfId="4" applyFill="1" applyAlignment="1">
      <alignment vertical="top" wrapText="1"/>
    </xf>
    <xf numFmtId="0" fontId="12" fillId="5" borderId="0" xfId="4" applyFont="1" applyFill="1" applyAlignment="1">
      <alignment horizontal="center" vertical="top" wrapText="1"/>
    </xf>
    <xf numFmtId="0" fontId="14" fillId="5" borderId="0" xfId="4" applyFont="1" applyFill="1"/>
    <xf numFmtId="0" fontId="9" fillId="5" borderId="0" xfId="4" applyFill="1" applyAlignment="1">
      <alignment vertical="top" wrapText="1"/>
    </xf>
    <xf numFmtId="0" fontId="12" fillId="5" borderId="0" xfId="4" applyFont="1" applyFill="1" applyAlignment="1">
      <alignment horizontal="left" vertical="top" wrapText="1" indent="2"/>
    </xf>
    <xf numFmtId="0" fontId="14" fillId="6" borderId="0" xfId="4" applyFont="1" applyFill="1"/>
    <xf numFmtId="0" fontId="12" fillId="6" borderId="0" xfId="4" applyFont="1" applyFill="1" applyAlignment="1">
      <alignment horizontal="center" vertical="top" wrapText="1"/>
    </xf>
    <xf numFmtId="0" fontId="9" fillId="6" borderId="0" xfId="4" applyFill="1" applyAlignment="1">
      <alignment vertical="top" wrapText="1"/>
    </xf>
    <xf numFmtId="0" fontId="12" fillId="6" borderId="0" xfId="4" applyFont="1" applyFill="1" applyAlignment="1">
      <alignment horizontal="left" vertical="top" wrapText="1" indent="2"/>
    </xf>
    <xf numFmtId="0" fontId="14" fillId="7" borderId="0" xfId="4" applyFont="1" applyFill="1"/>
    <xf numFmtId="0" fontId="12" fillId="7" borderId="0" xfId="4" applyFont="1" applyFill="1" applyAlignment="1">
      <alignment horizontal="center" vertical="top" wrapText="1"/>
    </xf>
    <xf numFmtId="0" fontId="9" fillId="7" borderId="0" xfId="4" applyFill="1" applyAlignment="1">
      <alignment vertical="top" wrapText="1"/>
    </xf>
    <xf numFmtId="0" fontId="12" fillId="7" borderId="0" xfId="4" applyFont="1" applyFill="1" applyAlignment="1">
      <alignment horizontal="left" vertical="top" wrapText="1" indent="2"/>
    </xf>
    <xf numFmtId="0" fontId="14" fillId="8" borderId="0" xfId="4" applyFont="1" applyFill="1"/>
    <xf numFmtId="0" fontId="12" fillId="8" borderId="0" xfId="4" applyFont="1" applyFill="1" applyAlignment="1">
      <alignment horizontal="center" vertical="top" wrapText="1"/>
    </xf>
    <xf numFmtId="0" fontId="9" fillId="8" borderId="0" xfId="4" applyFill="1" applyAlignment="1">
      <alignment vertical="top" wrapText="1"/>
    </xf>
    <xf numFmtId="0" fontId="12" fillId="8" borderId="0" xfId="4" applyFont="1" applyFill="1" applyAlignment="1">
      <alignment horizontal="left" vertical="top" wrapText="1" indent="2"/>
    </xf>
    <xf numFmtId="0" fontId="16" fillId="8" borderId="0" xfId="4" applyFont="1" applyFill="1" applyAlignment="1">
      <alignment horizontal="left" vertical="top" wrapText="1"/>
    </xf>
    <xf numFmtId="0" fontId="14" fillId="9" borderId="0" xfId="4" applyFont="1" applyFill="1"/>
    <xf numFmtId="0" fontId="9" fillId="9" borderId="0" xfId="4" applyFill="1" applyAlignment="1">
      <alignment vertical="top" wrapText="1"/>
    </xf>
    <xf numFmtId="0" fontId="14" fillId="10" borderId="0" xfId="4" applyFont="1" applyFill="1"/>
    <xf numFmtId="0" fontId="9" fillId="10" borderId="0" xfId="4" applyFill="1" applyAlignment="1">
      <alignment vertical="top" wrapText="1"/>
    </xf>
    <xf numFmtId="0" fontId="14" fillId="10" borderId="0" xfId="4" applyFont="1" applyFill="1" applyAlignment="1">
      <alignment horizontal="center"/>
    </xf>
    <xf numFmtId="0" fontId="12" fillId="10" borderId="0" xfId="4" applyFont="1" applyFill="1" applyAlignment="1">
      <alignment horizontal="left" vertical="top" wrapText="1" indent="2"/>
    </xf>
    <xf numFmtId="0" fontId="12" fillId="10" borderId="0" xfId="4" applyFont="1" applyFill="1" applyAlignment="1">
      <alignment horizontal="center" vertical="top" wrapText="1"/>
    </xf>
    <xf numFmtId="0" fontId="14" fillId="11" borderId="0" xfId="4" applyFont="1" applyFill="1" applyAlignment="1">
      <alignment horizontal="center" wrapText="1"/>
    </xf>
    <xf numFmtId="0" fontId="9" fillId="11" borderId="0" xfId="4" applyFill="1" applyAlignment="1">
      <alignment vertical="top" wrapText="1"/>
    </xf>
    <xf numFmtId="0" fontId="12" fillId="11" borderId="0" xfId="4" applyFont="1" applyFill="1" applyAlignment="1">
      <alignment horizontal="center" vertical="top" wrapText="1"/>
    </xf>
    <xf numFmtId="0" fontId="14" fillId="12" borderId="0" xfId="4" applyFont="1" applyFill="1" applyAlignment="1">
      <alignment horizontal="center" wrapText="1"/>
    </xf>
    <xf numFmtId="0" fontId="9" fillId="12" borderId="0" xfId="4" applyFill="1" applyAlignment="1">
      <alignment vertical="top" wrapText="1"/>
    </xf>
    <xf numFmtId="0" fontId="12" fillId="12" borderId="0" xfId="4" applyFont="1" applyFill="1" applyAlignment="1">
      <alignment horizontal="left" vertical="top" wrapText="1"/>
    </xf>
    <xf numFmtId="0" fontId="12" fillId="12" borderId="0" xfId="4" applyFont="1" applyFill="1" applyAlignment="1">
      <alignment horizontal="center" vertical="top" wrapText="1"/>
    </xf>
    <xf numFmtId="0" fontId="12" fillId="12" borderId="0" xfId="4" applyFont="1" applyFill="1" applyAlignment="1">
      <alignment horizontal="right" vertical="top" wrapText="1"/>
    </xf>
    <xf numFmtId="0" fontId="9" fillId="12" borderId="0" xfId="4" applyFill="1" applyAlignment="1">
      <alignment horizontal="center" vertical="top" wrapText="1"/>
    </xf>
    <xf numFmtId="0" fontId="12" fillId="12" borderId="0" xfId="4" applyFont="1" applyFill="1" applyAlignment="1">
      <alignment vertical="top" wrapText="1"/>
    </xf>
    <xf numFmtId="0" fontId="14" fillId="8" borderId="0" xfId="4" applyFont="1" applyFill="1" applyAlignment="1">
      <alignment horizontal="center"/>
    </xf>
    <xf numFmtId="0" fontId="12" fillId="8" borderId="0" xfId="4" applyFont="1" applyFill="1" applyAlignment="1">
      <alignment horizontal="left" vertical="top"/>
    </xf>
    <xf numFmtId="0" fontId="12" fillId="8" borderId="0" xfId="4" applyFont="1" applyFill="1" applyAlignment="1">
      <alignment horizontal="center" vertical="top"/>
    </xf>
    <xf numFmtId="0" fontId="12" fillId="8" borderId="0" xfId="4" applyFont="1" applyFill="1"/>
    <xf numFmtId="0" fontId="12" fillId="8" borderId="0" xfId="4" applyFont="1" applyFill="1" applyAlignment="1">
      <alignment horizontal="center" wrapText="1"/>
    </xf>
    <xf numFmtId="0" fontId="12" fillId="8" borderId="0" xfId="4" applyFont="1" applyFill="1" applyAlignment="1">
      <alignment horizontal="center"/>
    </xf>
    <xf numFmtId="0" fontId="12" fillId="8" borderId="0" xfId="4" applyFont="1" applyFill="1" applyAlignment="1">
      <alignment horizontal="center" vertical="center" wrapText="1"/>
    </xf>
    <xf numFmtId="0" fontId="4" fillId="0" borderId="0" xfId="3" applyAlignment="1">
      <alignment horizontal="center"/>
    </xf>
    <xf numFmtId="0" fontId="17" fillId="0" borderId="0" xfId="3" applyFont="1" applyAlignment="1">
      <alignment horizontal="center"/>
    </xf>
    <xf numFmtId="165" fontId="5" fillId="0" borderId="0" xfId="2" applyNumberFormat="1" applyFont="1" applyAlignment="1">
      <alignment horizontal="center"/>
    </xf>
    <xf numFmtId="0" fontId="8" fillId="13" borderId="0" xfId="0" applyFont="1" applyFill="1" applyAlignment="1">
      <alignment horizontal="center"/>
    </xf>
    <xf numFmtId="0" fontId="5" fillId="13" borderId="0" xfId="0" applyFont="1" applyFill="1" applyAlignment="1">
      <alignment horizontal="center"/>
    </xf>
    <xf numFmtId="0" fontId="5" fillId="13" borderId="0" xfId="0" applyFont="1" applyFill="1"/>
    <xf numFmtId="0" fontId="19" fillId="0" borderId="0" xfId="0" applyFont="1" applyAlignment="1">
      <alignment horizontal="center"/>
    </xf>
    <xf numFmtId="165" fontId="19" fillId="0" borderId="0" xfId="2" applyNumberFormat="1" applyFont="1" applyAlignment="1">
      <alignment horizontal="center"/>
    </xf>
    <xf numFmtId="0" fontId="20" fillId="0" borderId="0" xfId="0" applyFont="1"/>
    <xf numFmtId="165" fontId="19" fillId="0" borderId="0" xfId="0" applyNumberFormat="1" applyFont="1" applyAlignment="1">
      <alignment horizontal="center"/>
    </xf>
    <xf numFmtId="10" fontId="5" fillId="0" borderId="0" xfId="0" applyNumberFormat="1" applyFont="1" applyAlignment="1">
      <alignment horizontal="center"/>
    </xf>
    <xf numFmtId="2" fontId="5" fillId="0" borderId="0" xfId="0" applyNumberFormat="1" applyFont="1" applyAlignment="1">
      <alignment horizontal="center"/>
    </xf>
    <xf numFmtId="0" fontId="0" fillId="2" borderId="0" xfId="0" applyFill="1"/>
    <xf numFmtId="0" fontId="6" fillId="0" borderId="0" xfId="0" applyFont="1" applyAlignment="1">
      <alignment horizontal="left"/>
    </xf>
    <xf numFmtId="0" fontId="6" fillId="0" borderId="0" xfId="0" applyFont="1" applyAlignment="1">
      <alignment horizontal="center" vertical="center"/>
    </xf>
    <xf numFmtId="0" fontId="21" fillId="0" borderId="0" xfId="0" applyFont="1" applyAlignment="1">
      <alignment horizontal="center"/>
    </xf>
    <xf numFmtId="8" fontId="2" fillId="2" borderId="0" xfId="0" applyNumberFormat="1" applyFont="1" applyFill="1"/>
    <xf numFmtId="10" fontId="2" fillId="2" borderId="0" xfId="2" applyNumberFormat="1" applyFont="1" applyFill="1"/>
    <xf numFmtId="0" fontId="2" fillId="2" borderId="1" xfId="2" applyNumberFormat="1" applyFont="1" applyFill="1" applyBorder="1" applyAlignment="1">
      <alignment horizontal="center"/>
    </xf>
    <xf numFmtId="2" fontId="5" fillId="14" borderId="0" xfId="0" applyNumberFormat="1" applyFont="1" applyFill="1" applyAlignment="1">
      <alignment horizontal="center"/>
    </xf>
    <xf numFmtId="0" fontId="0" fillId="14" borderId="0" xfId="0" applyFill="1"/>
    <xf numFmtId="0" fontId="7" fillId="14" borderId="0" xfId="0" applyFont="1" applyFill="1" applyAlignment="1">
      <alignment horizontal="center"/>
    </xf>
    <xf numFmtId="0" fontId="6" fillId="14" borderId="0" xfId="0" applyFont="1" applyFill="1" applyAlignment="1">
      <alignment horizontal="center"/>
    </xf>
    <xf numFmtId="0" fontId="8" fillId="14" borderId="0" xfId="0" applyFont="1" applyFill="1" applyAlignment="1">
      <alignment horizontal="center"/>
    </xf>
    <xf numFmtId="9" fontId="0" fillId="14" borderId="0" xfId="2" applyFont="1" applyFill="1"/>
    <xf numFmtId="165" fontId="5" fillId="0" borderId="0" xfId="0" applyNumberFormat="1" applyFont="1"/>
    <xf numFmtId="9" fontId="5" fillId="0" borderId="0" xfId="2" applyFont="1" applyAlignment="1">
      <alignment horizontal="center"/>
    </xf>
    <xf numFmtId="9" fontId="5" fillId="0" borderId="0" xfId="2" applyFont="1"/>
    <xf numFmtId="10" fontId="5" fillId="0" borderId="0" xfId="2" applyNumberFormat="1" applyFont="1"/>
    <xf numFmtId="0" fontId="5" fillId="14" borderId="0" xfId="0" applyFont="1" applyFill="1"/>
    <xf numFmtId="9" fontId="5" fillId="14" borderId="0" xfId="2" applyFont="1" applyFill="1"/>
    <xf numFmtId="10" fontId="5" fillId="14" borderId="0" xfId="2" applyNumberFormat="1" applyFont="1" applyFill="1"/>
    <xf numFmtId="0" fontId="2" fillId="2" borderId="0" xfId="2" applyNumberFormat="1" applyFont="1" applyFill="1" applyBorder="1" applyAlignment="1">
      <alignment horizontal="center"/>
    </xf>
    <xf numFmtId="10" fontId="2" fillId="2" borderId="1" xfId="2" applyNumberFormat="1" applyFont="1" applyFill="1" applyBorder="1" applyAlignment="1">
      <alignment horizontal="center"/>
    </xf>
    <xf numFmtId="43" fontId="2" fillId="2" borderId="0" xfId="6" applyFont="1" applyFill="1"/>
    <xf numFmtId="0" fontId="6" fillId="0" borderId="2" xfId="0" applyFont="1" applyBorder="1" applyAlignment="1">
      <alignment horizontal="center"/>
    </xf>
    <xf numFmtId="0" fontId="18" fillId="0" borderId="0" xfId="0" applyFont="1" applyAlignment="1">
      <alignment horizontal="center"/>
    </xf>
    <xf numFmtId="0" fontId="6" fillId="0" borderId="0" xfId="0" applyFont="1" applyAlignment="1">
      <alignment horizontal="center" vertical="center" wrapText="1"/>
    </xf>
    <xf numFmtId="0" fontId="12" fillId="10" borderId="0" xfId="4" applyFont="1" applyFill="1" applyAlignment="1">
      <alignment horizontal="left" vertical="top" wrapText="1"/>
    </xf>
    <xf numFmtId="0" fontId="11" fillId="0" borderId="0" xfId="4" applyFont="1" applyAlignment="1">
      <alignment horizontal="left" vertical="top" wrapText="1"/>
    </xf>
    <xf numFmtId="0" fontId="12" fillId="5" borderId="0" xfId="4" applyFont="1" applyFill="1" applyAlignment="1">
      <alignment horizontal="left" vertical="top" wrapText="1"/>
    </xf>
    <xf numFmtId="0" fontId="12" fillId="7" borderId="0" xfId="4" applyFont="1" applyFill="1" applyAlignment="1">
      <alignment horizontal="center" vertical="top" wrapText="1"/>
    </xf>
    <xf numFmtId="0" fontId="12" fillId="12" borderId="0" xfId="4" applyFont="1" applyFill="1" applyAlignment="1">
      <alignment horizontal="center" vertical="top" wrapText="1"/>
    </xf>
    <xf numFmtId="0" fontId="6" fillId="0" borderId="0" xfId="0" applyFont="1" applyFill="1" applyAlignment="1">
      <alignment horizontal="center"/>
    </xf>
    <xf numFmtId="2" fontId="5" fillId="0" borderId="0" xfId="0" quotePrefix="1" applyNumberFormat="1" applyFont="1" applyFill="1" applyAlignment="1">
      <alignment horizontal="center"/>
    </xf>
    <xf numFmtId="0" fontId="5" fillId="0" borderId="0" xfId="0" applyFont="1" applyFill="1" applyAlignment="1">
      <alignment horizontal="center"/>
    </xf>
    <xf numFmtId="2" fontId="5" fillId="0" borderId="0" xfId="0" applyNumberFormat="1" applyFont="1" applyFill="1" applyAlignment="1">
      <alignment horizontal="center"/>
    </xf>
  </cellXfs>
  <cellStyles count="7">
    <cellStyle name="Comma" xfId="6" builtinId="3"/>
    <cellStyle name="Comma 2" xfId="5" xr:uid="{FDE4853B-3DDF-1540-AA1F-D359E3B45807}"/>
    <cellStyle name="Currency" xfId="1" builtinId="4"/>
    <cellStyle name="Normal" xfId="0" builtinId="0"/>
    <cellStyle name="Normal 2" xfId="3" xr:uid="{9774D586-E736-9E46-8E21-2CD3E216BBDB}"/>
    <cellStyle name="Normal 3" xfId="4" xr:uid="{6557C90C-01A4-0948-BC69-71DCB60420B6}"/>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a:solidFill>
                  <a:sysClr val="windowText" lastClr="000000"/>
                </a:solidFill>
                <a:latin typeface="Times New Roman" panose="02020603050405020304" pitchFamily="18" charset="0"/>
                <a:cs typeface="Times New Roman" panose="02020603050405020304" pitchFamily="18" charset="0"/>
              </a:rPr>
              <a:t>Year-Over-Year</a:t>
            </a:r>
            <a:r>
              <a:rPr lang="en-US" sz="1800" baseline="0">
                <a:solidFill>
                  <a:sysClr val="windowText" lastClr="000000"/>
                </a:solidFill>
                <a:latin typeface="Times New Roman" panose="02020603050405020304" pitchFamily="18" charset="0"/>
                <a:cs typeface="Times New Roman" panose="02020603050405020304" pitchFamily="18" charset="0"/>
              </a:rPr>
              <a:t> Seasonally-Adjusted </a:t>
            </a:r>
            <a:r>
              <a:rPr lang="en-US" sz="1800" b="0" i="0" u="none" strike="noStrike" baseline="0">
                <a:solidFill>
                  <a:sysClr val="windowText" lastClr="000000"/>
                </a:solidFill>
                <a:effectLst/>
                <a:latin typeface="Times New Roman" panose="02020603050405020304" pitchFamily="18" charset="0"/>
                <a:cs typeface="Times New Roman" panose="02020603050405020304" pitchFamily="18" charset="0"/>
              </a:rPr>
              <a:t>HPI Growth </a:t>
            </a:r>
            <a:r>
              <a:rPr lang="en-US" sz="1800" baseline="0">
                <a:solidFill>
                  <a:sysClr val="windowText" lastClr="000000"/>
                </a:solidFill>
                <a:latin typeface="Times New Roman" panose="02020603050405020304" pitchFamily="18" charset="0"/>
                <a:cs typeface="Times New Roman" panose="02020603050405020304" pitchFamily="18" charset="0"/>
              </a:rPr>
              <a:t>for Ten Highest Growth States, 2007 - 2021</a:t>
            </a:r>
            <a:endParaRPr lang="en-US" sz="1800">
              <a:solidFill>
                <a:sysClr val="windowText" lastClr="000000"/>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'Top 10 States - HPI Growth'!$B$5</c:f>
              <c:strCache>
                <c:ptCount val="1"/>
                <c:pt idx="0">
                  <c:v>Texas</c:v>
                </c:pt>
              </c:strCache>
            </c:strRef>
          </c:tx>
          <c:spPr>
            <a:ln w="28575" cap="rnd">
              <a:solidFill>
                <a:srgbClr val="00B0F0"/>
              </a:solidFill>
              <a:round/>
            </a:ln>
            <a:effectLst/>
          </c:spPr>
          <c:marker>
            <c:symbol val="none"/>
          </c:marker>
          <c:cat>
            <c:numRef>
              <c:f>'Top 10 States - HPI Growth'!$D$4:$R$4</c:f>
              <c:numCache>
                <c:formatCode>General</c:formatCode>
                <c:ptCount val="15"/>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numCache>
            </c:numRef>
          </c:cat>
          <c:val>
            <c:numRef>
              <c:f>'Top 10 States - HPI Growth'!$D$5:$R$5</c:f>
              <c:numCache>
                <c:formatCode>0.0%</c:formatCode>
                <c:ptCount val="15"/>
                <c:pt idx="0">
                  <c:v>4.4314636898110125E-2</c:v>
                </c:pt>
                <c:pt idx="1">
                  <c:v>-1.0329390185135869E-2</c:v>
                </c:pt>
                <c:pt idx="2">
                  <c:v>-3.002363880533717E-2</c:v>
                </c:pt>
                <c:pt idx="3">
                  <c:v>-9.9317194289263045E-3</c:v>
                </c:pt>
                <c:pt idx="4">
                  <c:v>-2.4882104402344247E-2</c:v>
                </c:pt>
                <c:pt idx="5">
                  <c:v>4.4193535762407754E-2</c:v>
                </c:pt>
                <c:pt idx="6">
                  <c:v>8.3235394117221889E-2</c:v>
                </c:pt>
                <c:pt idx="7">
                  <c:v>9.1586715502370089E-2</c:v>
                </c:pt>
                <c:pt idx="8">
                  <c:v>8.8668266618366257E-2</c:v>
                </c:pt>
                <c:pt idx="9">
                  <c:v>8.2178590517071146E-2</c:v>
                </c:pt>
                <c:pt idx="10">
                  <c:v>7.8121216547069425E-2</c:v>
                </c:pt>
                <c:pt idx="11">
                  <c:v>6.0845726182645894E-2</c:v>
                </c:pt>
                <c:pt idx="12">
                  <c:v>5.4050784347989551E-2</c:v>
                </c:pt>
                <c:pt idx="13">
                  <c:v>7.0826000459101798E-2</c:v>
                </c:pt>
                <c:pt idx="14">
                  <c:v>0.21406432826888902</c:v>
                </c:pt>
              </c:numCache>
            </c:numRef>
          </c:val>
          <c:smooth val="0"/>
          <c:extLst>
            <c:ext xmlns:c16="http://schemas.microsoft.com/office/drawing/2014/chart" uri="{C3380CC4-5D6E-409C-BE32-E72D297353CC}">
              <c16:uniqueId val="{00000000-D1A2-5942-8EFC-E2B2EDC0E9FB}"/>
            </c:ext>
          </c:extLst>
        </c:ser>
        <c:ser>
          <c:idx val="1"/>
          <c:order val="1"/>
          <c:tx>
            <c:strRef>
              <c:f>'Top 10 States - HPI Growth'!$B$6</c:f>
              <c:strCache>
                <c:ptCount val="1"/>
                <c:pt idx="0">
                  <c:v>Colorado</c:v>
                </c:pt>
              </c:strCache>
            </c:strRef>
          </c:tx>
          <c:spPr>
            <a:ln w="28575" cap="rnd">
              <a:solidFill>
                <a:schemeClr val="tx1"/>
              </a:solidFill>
              <a:round/>
            </a:ln>
            <a:effectLst/>
          </c:spPr>
          <c:marker>
            <c:symbol val="none"/>
          </c:marker>
          <c:cat>
            <c:numRef>
              <c:f>'Top 10 States - HPI Growth'!$D$4:$R$4</c:f>
              <c:numCache>
                <c:formatCode>General</c:formatCode>
                <c:ptCount val="15"/>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numCache>
            </c:numRef>
          </c:cat>
          <c:val>
            <c:numRef>
              <c:f>'Top 10 States - HPI Growth'!$D$6:$R$6</c:f>
              <c:numCache>
                <c:formatCode>0.0%</c:formatCode>
                <c:ptCount val="15"/>
                <c:pt idx="0">
                  <c:v>-5.4863561091511304E-2</c:v>
                </c:pt>
                <c:pt idx="1">
                  <c:v>-9.9356288565551745E-2</c:v>
                </c:pt>
                <c:pt idx="2">
                  <c:v>-4.1022604723943198E-3</c:v>
                </c:pt>
                <c:pt idx="3">
                  <c:v>1.8345117523409105E-2</c:v>
                </c:pt>
                <c:pt idx="4">
                  <c:v>-8.7049894706115617E-3</c:v>
                </c:pt>
                <c:pt idx="5">
                  <c:v>7.75815831817179E-2</c:v>
                </c:pt>
                <c:pt idx="6">
                  <c:v>0.11102435977514052</c:v>
                </c:pt>
                <c:pt idx="7">
                  <c:v>0.10455024595924102</c:v>
                </c:pt>
                <c:pt idx="8">
                  <c:v>0.1237613526109016</c:v>
                </c:pt>
                <c:pt idx="9">
                  <c:v>0.10572241408594243</c:v>
                </c:pt>
                <c:pt idx="10">
                  <c:v>8.9757621141427144E-2</c:v>
                </c:pt>
                <c:pt idx="11">
                  <c:v>7.5093823230573092E-2</c:v>
                </c:pt>
                <c:pt idx="12">
                  <c:v>4.6767875970347331E-2</c:v>
                </c:pt>
                <c:pt idx="13">
                  <c:v>6.7260221069441753E-2</c:v>
                </c:pt>
                <c:pt idx="14">
                  <c:v>0.17735278872578267</c:v>
                </c:pt>
              </c:numCache>
            </c:numRef>
          </c:val>
          <c:smooth val="0"/>
          <c:extLst>
            <c:ext xmlns:c16="http://schemas.microsoft.com/office/drawing/2014/chart" uri="{C3380CC4-5D6E-409C-BE32-E72D297353CC}">
              <c16:uniqueId val="{00000001-D1A2-5942-8EFC-E2B2EDC0E9FB}"/>
            </c:ext>
          </c:extLst>
        </c:ser>
        <c:ser>
          <c:idx val="2"/>
          <c:order val="2"/>
          <c:tx>
            <c:strRef>
              <c:f>'Top 10 States - HPI Growth'!$B$7</c:f>
              <c:strCache>
                <c:ptCount val="1"/>
                <c:pt idx="0">
                  <c:v>Tennessee</c:v>
                </c:pt>
              </c:strCache>
            </c:strRef>
          </c:tx>
          <c:spPr>
            <a:ln w="28575" cap="rnd">
              <a:solidFill>
                <a:schemeClr val="accent3"/>
              </a:solidFill>
              <a:round/>
            </a:ln>
            <a:effectLst/>
          </c:spPr>
          <c:marker>
            <c:symbol val="none"/>
          </c:marker>
          <c:cat>
            <c:numRef>
              <c:f>'Top 10 States - HPI Growth'!$D$4:$R$4</c:f>
              <c:numCache>
                <c:formatCode>General</c:formatCode>
                <c:ptCount val="15"/>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numCache>
            </c:numRef>
          </c:cat>
          <c:val>
            <c:numRef>
              <c:f>'Top 10 States - HPI Growth'!$D$7:$R$7</c:f>
              <c:numCache>
                <c:formatCode>0.0%</c:formatCode>
                <c:ptCount val="15"/>
                <c:pt idx="0">
                  <c:v>3.5602219173178927E-2</c:v>
                </c:pt>
                <c:pt idx="1">
                  <c:v>-4.0588025207663581E-2</c:v>
                </c:pt>
                <c:pt idx="2">
                  <c:v>-5.7159325616023854E-2</c:v>
                </c:pt>
                <c:pt idx="3">
                  <c:v>-3.6845993173366023E-2</c:v>
                </c:pt>
                <c:pt idx="4">
                  <c:v>-3.0876849635692729E-2</c:v>
                </c:pt>
                <c:pt idx="5">
                  <c:v>3.0455190481388564E-2</c:v>
                </c:pt>
                <c:pt idx="6">
                  <c:v>7.7568855932203293E-2</c:v>
                </c:pt>
                <c:pt idx="7">
                  <c:v>7.9874167465408485E-2</c:v>
                </c:pt>
                <c:pt idx="8">
                  <c:v>7.8529324745669982E-2</c:v>
                </c:pt>
                <c:pt idx="9">
                  <c:v>0.10212177803099839</c:v>
                </c:pt>
                <c:pt idx="10">
                  <c:v>9.7149093415535459E-2</c:v>
                </c:pt>
                <c:pt idx="11">
                  <c:v>8.1086505069542472E-2</c:v>
                </c:pt>
                <c:pt idx="12">
                  <c:v>6.1671199928974664E-2</c:v>
                </c:pt>
                <c:pt idx="13">
                  <c:v>8.1503725102630403E-2</c:v>
                </c:pt>
                <c:pt idx="14">
                  <c:v>0.19890904745502969</c:v>
                </c:pt>
              </c:numCache>
            </c:numRef>
          </c:val>
          <c:smooth val="0"/>
          <c:extLst>
            <c:ext xmlns:c16="http://schemas.microsoft.com/office/drawing/2014/chart" uri="{C3380CC4-5D6E-409C-BE32-E72D297353CC}">
              <c16:uniqueId val="{00000002-D1A2-5942-8EFC-E2B2EDC0E9FB}"/>
            </c:ext>
          </c:extLst>
        </c:ser>
        <c:ser>
          <c:idx val="3"/>
          <c:order val="3"/>
          <c:tx>
            <c:strRef>
              <c:f>'Top 10 States - HPI Growth'!$B$8</c:f>
              <c:strCache>
                <c:ptCount val="1"/>
                <c:pt idx="0">
                  <c:v>Washington</c:v>
                </c:pt>
              </c:strCache>
            </c:strRef>
          </c:tx>
          <c:spPr>
            <a:ln w="28575" cap="rnd">
              <a:solidFill>
                <a:srgbClr val="FFC000"/>
              </a:solidFill>
              <a:round/>
            </a:ln>
            <a:effectLst/>
          </c:spPr>
          <c:marker>
            <c:symbol val="none"/>
          </c:marker>
          <c:cat>
            <c:numRef>
              <c:f>'Top 10 States - HPI Growth'!$D$4:$R$4</c:f>
              <c:numCache>
                <c:formatCode>General</c:formatCode>
                <c:ptCount val="15"/>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numCache>
            </c:numRef>
          </c:cat>
          <c:val>
            <c:numRef>
              <c:f>'Top 10 States - HPI Growth'!$D$8:$R$8</c:f>
              <c:numCache>
                <c:formatCode>0.0%</c:formatCode>
                <c:ptCount val="15"/>
                <c:pt idx="0">
                  <c:v>4.6130667031913479E-2</c:v>
                </c:pt>
                <c:pt idx="1">
                  <c:v>-8.1859772634603062E-2</c:v>
                </c:pt>
                <c:pt idx="2">
                  <c:v>-0.12354546936114733</c:v>
                </c:pt>
                <c:pt idx="3">
                  <c:v>-5.9172450340977324E-2</c:v>
                </c:pt>
                <c:pt idx="4">
                  <c:v>-7.887325335494183E-2</c:v>
                </c:pt>
                <c:pt idx="5">
                  <c:v>3.6148585221939165E-2</c:v>
                </c:pt>
                <c:pt idx="6">
                  <c:v>0.13466277360170625</c:v>
                </c:pt>
                <c:pt idx="7">
                  <c:v>8.9882103879986852E-2</c:v>
                </c:pt>
                <c:pt idx="8">
                  <c:v>9.918953766807885E-2</c:v>
                </c:pt>
                <c:pt idx="9">
                  <c:v>0.12183798606086006</c:v>
                </c:pt>
                <c:pt idx="10">
                  <c:v>0.10361521043179479</c:v>
                </c:pt>
                <c:pt idx="11">
                  <c:v>7.6405337730172732E-2</c:v>
                </c:pt>
                <c:pt idx="12">
                  <c:v>3.7834362139917789E-2</c:v>
                </c:pt>
                <c:pt idx="13">
                  <c:v>7.7120489923146532E-2</c:v>
                </c:pt>
                <c:pt idx="14">
                  <c:v>0.18294790447022496</c:v>
                </c:pt>
              </c:numCache>
            </c:numRef>
          </c:val>
          <c:smooth val="0"/>
          <c:extLst>
            <c:ext xmlns:c16="http://schemas.microsoft.com/office/drawing/2014/chart" uri="{C3380CC4-5D6E-409C-BE32-E72D297353CC}">
              <c16:uniqueId val="{00000003-D1A2-5942-8EFC-E2B2EDC0E9FB}"/>
            </c:ext>
          </c:extLst>
        </c:ser>
        <c:ser>
          <c:idx val="4"/>
          <c:order val="4"/>
          <c:tx>
            <c:strRef>
              <c:f>'Top 10 States - HPI Growth'!$B$9</c:f>
              <c:strCache>
                <c:ptCount val="1"/>
                <c:pt idx="0">
                  <c:v>South Carolina</c:v>
                </c:pt>
              </c:strCache>
            </c:strRef>
          </c:tx>
          <c:spPr>
            <a:ln w="28575" cap="rnd">
              <a:solidFill>
                <a:srgbClr val="7030A0"/>
              </a:solidFill>
              <a:round/>
            </a:ln>
            <a:effectLst/>
          </c:spPr>
          <c:marker>
            <c:symbol val="none"/>
          </c:marker>
          <c:cat>
            <c:numRef>
              <c:f>'Top 10 States - HPI Growth'!$D$4:$R$4</c:f>
              <c:numCache>
                <c:formatCode>General</c:formatCode>
                <c:ptCount val="15"/>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numCache>
            </c:numRef>
          </c:cat>
          <c:val>
            <c:numRef>
              <c:f>'Top 10 States - HPI Growth'!$D$9:$R$9</c:f>
              <c:numCache>
                <c:formatCode>0.0%</c:formatCode>
                <c:ptCount val="15"/>
                <c:pt idx="0">
                  <c:v>3.5720212412877587E-2</c:v>
                </c:pt>
                <c:pt idx="1">
                  <c:v>-4.6224714600440774E-2</c:v>
                </c:pt>
                <c:pt idx="2">
                  <c:v>-7.0163649853709084E-2</c:v>
                </c:pt>
                <c:pt idx="3">
                  <c:v>-4.9427139007241411E-2</c:v>
                </c:pt>
                <c:pt idx="4">
                  <c:v>-4.5978649941398338E-2</c:v>
                </c:pt>
                <c:pt idx="5">
                  <c:v>1.9257906532746779E-2</c:v>
                </c:pt>
                <c:pt idx="6">
                  <c:v>7.8084534571219055E-2</c:v>
                </c:pt>
                <c:pt idx="7">
                  <c:v>5.3558748432518899E-2</c:v>
                </c:pt>
                <c:pt idx="8">
                  <c:v>6.5448705079301492E-2</c:v>
                </c:pt>
                <c:pt idx="9">
                  <c:v>6.9476971116315234E-2</c:v>
                </c:pt>
                <c:pt idx="10">
                  <c:v>7.8429398439466613E-2</c:v>
                </c:pt>
                <c:pt idx="11">
                  <c:v>7.2562199505204622E-2</c:v>
                </c:pt>
                <c:pt idx="12">
                  <c:v>6.4584920030464468E-2</c:v>
                </c:pt>
                <c:pt idx="13">
                  <c:v>8.802608180201564E-2</c:v>
                </c:pt>
                <c:pt idx="14">
                  <c:v>0.20645506720897241</c:v>
                </c:pt>
              </c:numCache>
            </c:numRef>
          </c:val>
          <c:smooth val="0"/>
          <c:extLst>
            <c:ext xmlns:c16="http://schemas.microsoft.com/office/drawing/2014/chart" uri="{C3380CC4-5D6E-409C-BE32-E72D297353CC}">
              <c16:uniqueId val="{00000004-D1A2-5942-8EFC-E2B2EDC0E9FB}"/>
            </c:ext>
          </c:extLst>
        </c:ser>
        <c:ser>
          <c:idx val="5"/>
          <c:order val="5"/>
          <c:tx>
            <c:strRef>
              <c:f>'Top 10 States - HPI Growth'!$B$10</c:f>
              <c:strCache>
                <c:ptCount val="1"/>
                <c:pt idx="0">
                  <c:v>Oregon</c:v>
                </c:pt>
              </c:strCache>
            </c:strRef>
          </c:tx>
          <c:spPr>
            <a:ln w="28575" cap="rnd">
              <a:solidFill>
                <a:schemeClr val="accent2"/>
              </a:solidFill>
              <a:round/>
            </a:ln>
            <a:effectLst/>
          </c:spPr>
          <c:marker>
            <c:symbol val="none"/>
          </c:marker>
          <c:cat>
            <c:numRef>
              <c:f>'Top 10 States - HPI Growth'!$D$4:$R$4</c:f>
              <c:numCache>
                <c:formatCode>General</c:formatCode>
                <c:ptCount val="15"/>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numCache>
            </c:numRef>
          </c:cat>
          <c:val>
            <c:numRef>
              <c:f>'Top 10 States - HPI Growth'!$D$10:$R$10</c:f>
              <c:numCache>
                <c:formatCode>0.0%</c:formatCode>
                <c:ptCount val="15"/>
                <c:pt idx="0">
                  <c:v>3.801134047893151E-2</c:v>
                </c:pt>
                <c:pt idx="1">
                  <c:v>-7.7537215245679289E-2</c:v>
                </c:pt>
                <c:pt idx="2">
                  <c:v>-0.11349906282437107</c:v>
                </c:pt>
                <c:pt idx="3">
                  <c:v>-5.3944774837003003E-2</c:v>
                </c:pt>
                <c:pt idx="4">
                  <c:v>-7.0732793161784394E-2</c:v>
                </c:pt>
                <c:pt idx="5">
                  <c:v>3.3689132476093821E-2</c:v>
                </c:pt>
                <c:pt idx="6">
                  <c:v>0.12954895163233879</c:v>
                </c:pt>
                <c:pt idx="7">
                  <c:v>8.8447209046595393E-2</c:v>
                </c:pt>
                <c:pt idx="8">
                  <c:v>9.8608220995808044E-2</c:v>
                </c:pt>
                <c:pt idx="9">
                  <c:v>0.12071509453385038</c:v>
                </c:pt>
                <c:pt idx="10">
                  <c:v>8.7474357796760591E-2</c:v>
                </c:pt>
                <c:pt idx="11">
                  <c:v>6.2554197871501724E-2</c:v>
                </c:pt>
                <c:pt idx="12">
                  <c:v>4.1399265496902538E-2</c:v>
                </c:pt>
                <c:pt idx="13">
                  <c:v>6.4332276564670707E-2</c:v>
                </c:pt>
                <c:pt idx="14">
                  <c:v>0.16764282606512917</c:v>
                </c:pt>
              </c:numCache>
            </c:numRef>
          </c:val>
          <c:smooth val="0"/>
          <c:extLst>
            <c:ext xmlns:c16="http://schemas.microsoft.com/office/drawing/2014/chart" uri="{C3380CC4-5D6E-409C-BE32-E72D297353CC}">
              <c16:uniqueId val="{00000005-D1A2-5942-8EFC-E2B2EDC0E9FB}"/>
            </c:ext>
          </c:extLst>
        </c:ser>
        <c:ser>
          <c:idx val="6"/>
          <c:order val="6"/>
          <c:tx>
            <c:strRef>
              <c:f>'Top 10 States - HPI Growth'!$B$11</c:f>
              <c:strCache>
                <c:ptCount val="1"/>
                <c:pt idx="0">
                  <c:v>Kansas</c:v>
                </c:pt>
              </c:strCache>
            </c:strRef>
          </c:tx>
          <c:spPr>
            <a:ln w="28575" cap="rnd">
              <a:solidFill>
                <a:srgbClr val="FF0000"/>
              </a:solidFill>
              <a:round/>
            </a:ln>
            <a:effectLst/>
          </c:spPr>
          <c:marker>
            <c:symbol val="none"/>
          </c:marker>
          <c:cat>
            <c:numRef>
              <c:f>'Top 10 States - HPI Growth'!$D$4:$R$4</c:f>
              <c:numCache>
                <c:formatCode>General</c:formatCode>
                <c:ptCount val="15"/>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numCache>
            </c:numRef>
          </c:cat>
          <c:val>
            <c:numRef>
              <c:f>'Top 10 States - HPI Growth'!$D$11:$R$11</c:f>
              <c:numCache>
                <c:formatCode>0.0%</c:formatCode>
                <c:ptCount val="15"/>
                <c:pt idx="0">
                  <c:v>-5.7840375586854518E-3</c:v>
                </c:pt>
                <c:pt idx="1">
                  <c:v>-5.3832495938952063E-2</c:v>
                </c:pt>
                <c:pt idx="2">
                  <c:v>-3.2659905773377088E-2</c:v>
                </c:pt>
                <c:pt idx="3">
                  <c:v>-4.0022563425237911E-2</c:v>
                </c:pt>
                <c:pt idx="4">
                  <c:v>-6.4392690791830812E-2</c:v>
                </c:pt>
                <c:pt idx="5">
                  <c:v>2.1613921142121892E-2</c:v>
                </c:pt>
                <c:pt idx="6">
                  <c:v>3.735024665257218E-2</c:v>
                </c:pt>
                <c:pt idx="7">
                  <c:v>5.5533071230342214E-2</c:v>
                </c:pt>
                <c:pt idx="8">
                  <c:v>5.9444581381973657E-2</c:v>
                </c:pt>
                <c:pt idx="9">
                  <c:v>7.6427934390631655E-2</c:v>
                </c:pt>
                <c:pt idx="10">
                  <c:v>8.0427473583093059E-2</c:v>
                </c:pt>
                <c:pt idx="11">
                  <c:v>8.2342350352308386E-2</c:v>
                </c:pt>
                <c:pt idx="12">
                  <c:v>6.3427356834074231E-2</c:v>
                </c:pt>
                <c:pt idx="13">
                  <c:v>9.4849561623730289E-2</c:v>
                </c:pt>
                <c:pt idx="14">
                  <c:v>0.15569686119220014</c:v>
                </c:pt>
              </c:numCache>
            </c:numRef>
          </c:val>
          <c:smooth val="0"/>
          <c:extLst>
            <c:ext xmlns:c16="http://schemas.microsoft.com/office/drawing/2014/chart" uri="{C3380CC4-5D6E-409C-BE32-E72D297353CC}">
              <c16:uniqueId val="{00000006-D1A2-5942-8EFC-E2B2EDC0E9FB}"/>
            </c:ext>
          </c:extLst>
        </c:ser>
        <c:ser>
          <c:idx val="7"/>
          <c:order val="7"/>
          <c:tx>
            <c:strRef>
              <c:f>'Top 10 States - HPI Growth'!$B$12</c:f>
              <c:strCache>
                <c:ptCount val="1"/>
                <c:pt idx="0">
                  <c:v>Georgia</c:v>
                </c:pt>
              </c:strCache>
            </c:strRef>
          </c:tx>
          <c:spPr>
            <a:ln w="28575" cap="rnd">
              <a:solidFill>
                <a:srgbClr val="002060"/>
              </a:solidFill>
              <a:prstDash val="sysDot"/>
              <a:round/>
            </a:ln>
            <a:effectLst/>
          </c:spPr>
          <c:marker>
            <c:symbol val="none"/>
          </c:marker>
          <c:cat>
            <c:numRef>
              <c:f>'Top 10 States - HPI Growth'!$D$4:$R$4</c:f>
              <c:numCache>
                <c:formatCode>General</c:formatCode>
                <c:ptCount val="15"/>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numCache>
            </c:numRef>
          </c:cat>
          <c:val>
            <c:numRef>
              <c:f>'Top 10 States - HPI Growth'!$D$12:$R$12</c:f>
              <c:numCache>
                <c:formatCode>0.0%</c:formatCode>
                <c:ptCount val="15"/>
                <c:pt idx="0">
                  <c:v>-3.3979984392755021E-2</c:v>
                </c:pt>
                <c:pt idx="1">
                  <c:v>-0.10597922365045859</c:v>
                </c:pt>
                <c:pt idx="2">
                  <c:v>-0.1309069004327631</c:v>
                </c:pt>
                <c:pt idx="3">
                  <c:v>-5.8622891016871841E-2</c:v>
                </c:pt>
                <c:pt idx="4">
                  <c:v>-0.10323380674662383</c:v>
                </c:pt>
                <c:pt idx="5">
                  <c:v>7.454140829246135E-3</c:v>
                </c:pt>
                <c:pt idx="6">
                  <c:v>0.15855280089216794</c:v>
                </c:pt>
                <c:pt idx="7">
                  <c:v>0.10975361433516588</c:v>
                </c:pt>
                <c:pt idx="8">
                  <c:v>8.9924937447873179E-2</c:v>
                </c:pt>
                <c:pt idx="9">
                  <c:v>7.9322324421113921E-2</c:v>
                </c:pt>
                <c:pt idx="10">
                  <c:v>7.8129431115648601E-2</c:v>
                </c:pt>
                <c:pt idx="11">
                  <c:v>8.7092616461056926E-2</c:v>
                </c:pt>
                <c:pt idx="12">
                  <c:v>6.6310975609756032E-2</c:v>
                </c:pt>
                <c:pt idx="13">
                  <c:v>8.4130387918808322E-2</c:v>
                </c:pt>
                <c:pt idx="14">
                  <c:v>0.19956672806429998</c:v>
                </c:pt>
              </c:numCache>
            </c:numRef>
          </c:val>
          <c:smooth val="0"/>
          <c:extLst>
            <c:ext xmlns:c16="http://schemas.microsoft.com/office/drawing/2014/chart" uri="{C3380CC4-5D6E-409C-BE32-E72D297353CC}">
              <c16:uniqueId val="{00000007-D1A2-5942-8EFC-E2B2EDC0E9FB}"/>
            </c:ext>
          </c:extLst>
        </c:ser>
        <c:ser>
          <c:idx val="8"/>
          <c:order val="8"/>
          <c:tx>
            <c:strRef>
              <c:f>'Top 10 States - HPI Growth'!$B$13</c:f>
              <c:strCache>
                <c:ptCount val="1"/>
                <c:pt idx="0">
                  <c:v>Arizona</c:v>
                </c:pt>
              </c:strCache>
            </c:strRef>
          </c:tx>
          <c:spPr>
            <a:ln w="28575" cap="rnd">
              <a:solidFill>
                <a:srgbClr val="00B050"/>
              </a:solidFill>
              <a:round/>
            </a:ln>
            <a:effectLst/>
          </c:spPr>
          <c:marker>
            <c:symbol val="none"/>
          </c:marker>
          <c:cat>
            <c:numRef>
              <c:f>'Top 10 States - HPI Growth'!$D$4:$R$4</c:f>
              <c:numCache>
                <c:formatCode>General</c:formatCode>
                <c:ptCount val="15"/>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numCache>
            </c:numRef>
          </c:cat>
          <c:val>
            <c:numRef>
              <c:f>'Top 10 States - HPI Growth'!$D$13:$R$13</c:f>
              <c:numCache>
                <c:formatCode>0.0%</c:formatCode>
                <c:ptCount val="15"/>
                <c:pt idx="0">
                  <c:v>-8.9703433207535696E-2</c:v>
                </c:pt>
                <c:pt idx="1">
                  <c:v>-0.25928194971298135</c:v>
                </c:pt>
                <c:pt idx="2">
                  <c:v>-0.26710551659283255</c:v>
                </c:pt>
                <c:pt idx="3">
                  <c:v>-4.705809603314464E-2</c:v>
                </c:pt>
                <c:pt idx="4">
                  <c:v>-6.0299795593913352E-2</c:v>
                </c:pt>
                <c:pt idx="5">
                  <c:v>0.17415623651273196</c:v>
                </c:pt>
                <c:pt idx="6">
                  <c:v>0.19678590857630146</c:v>
                </c:pt>
                <c:pt idx="7">
                  <c:v>8.4278290354681554E-2</c:v>
                </c:pt>
                <c:pt idx="8">
                  <c:v>6.587579455453943E-2</c:v>
                </c:pt>
                <c:pt idx="9">
                  <c:v>7.3444525943170622E-2</c:v>
                </c:pt>
                <c:pt idx="10">
                  <c:v>7.7609427609427725E-2</c:v>
                </c:pt>
                <c:pt idx="11">
                  <c:v>8.136596303886337E-2</c:v>
                </c:pt>
                <c:pt idx="12">
                  <c:v>7.3730995742366412E-2</c:v>
                </c:pt>
                <c:pt idx="13">
                  <c:v>0.11343363910500442</c:v>
                </c:pt>
                <c:pt idx="14">
                  <c:v>0.27668664121866093</c:v>
                </c:pt>
              </c:numCache>
            </c:numRef>
          </c:val>
          <c:smooth val="0"/>
          <c:extLst>
            <c:ext xmlns:c16="http://schemas.microsoft.com/office/drawing/2014/chart" uri="{C3380CC4-5D6E-409C-BE32-E72D297353CC}">
              <c16:uniqueId val="{00000008-D1A2-5942-8EFC-E2B2EDC0E9FB}"/>
            </c:ext>
          </c:extLst>
        </c:ser>
        <c:ser>
          <c:idx val="9"/>
          <c:order val="9"/>
          <c:tx>
            <c:strRef>
              <c:f>'Top 10 States - HPI Growth'!$B$14</c:f>
              <c:strCache>
                <c:ptCount val="1"/>
                <c:pt idx="0">
                  <c:v>Indiana</c:v>
                </c:pt>
              </c:strCache>
            </c:strRef>
          </c:tx>
          <c:spPr>
            <a:ln w="28575" cap="rnd">
              <a:solidFill>
                <a:srgbClr val="002060"/>
              </a:solidFill>
              <a:prstDash val="dash"/>
              <a:round/>
            </a:ln>
            <a:effectLst/>
          </c:spPr>
          <c:marker>
            <c:symbol val="none"/>
          </c:marker>
          <c:cat>
            <c:numRef>
              <c:f>'Top 10 States - HPI Growth'!$D$4:$R$4</c:f>
              <c:numCache>
                <c:formatCode>General</c:formatCode>
                <c:ptCount val="15"/>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numCache>
            </c:numRef>
          </c:cat>
          <c:val>
            <c:numRef>
              <c:f>'Top 10 States - HPI Growth'!$D$14:$R$14</c:f>
              <c:numCache>
                <c:formatCode>0.0%</c:formatCode>
                <c:ptCount val="15"/>
                <c:pt idx="0">
                  <c:v>-0.11026109701715964</c:v>
                </c:pt>
                <c:pt idx="1">
                  <c:v>8.4210712736095417E-3</c:v>
                </c:pt>
                <c:pt idx="2">
                  <c:v>-6.5717145817600603E-2</c:v>
                </c:pt>
                <c:pt idx="3">
                  <c:v>-9.8874038985695047E-3</c:v>
                </c:pt>
                <c:pt idx="4">
                  <c:v>-3.5653940348945437E-2</c:v>
                </c:pt>
                <c:pt idx="5">
                  <c:v>1.3554483709026349E-2</c:v>
                </c:pt>
                <c:pt idx="6">
                  <c:v>5.6105354142589582E-2</c:v>
                </c:pt>
                <c:pt idx="7">
                  <c:v>5.3915618332965383E-2</c:v>
                </c:pt>
                <c:pt idx="8">
                  <c:v>4.0268046454405335E-2</c:v>
                </c:pt>
                <c:pt idx="9">
                  <c:v>6.1322574692590004E-2</c:v>
                </c:pt>
                <c:pt idx="10">
                  <c:v>6.9705136209526231E-2</c:v>
                </c:pt>
                <c:pt idx="11">
                  <c:v>7.3415439628231632E-2</c:v>
                </c:pt>
                <c:pt idx="12">
                  <c:v>6.8965517241379337E-2</c:v>
                </c:pt>
                <c:pt idx="13">
                  <c:v>9.4443371321872124E-2</c:v>
                </c:pt>
                <c:pt idx="14">
                  <c:v>0.15953241007659835</c:v>
                </c:pt>
              </c:numCache>
            </c:numRef>
          </c:val>
          <c:smooth val="0"/>
          <c:extLst>
            <c:ext xmlns:c16="http://schemas.microsoft.com/office/drawing/2014/chart" uri="{C3380CC4-5D6E-409C-BE32-E72D297353CC}">
              <c16:uniqueId val="{00000009-D1A2-5942-8EFC-E2B2EDC0E9FB}"/>
            </c:ext>
          </c:extLst>
        </c:ser>
        <c:dLbls>
          <c:showLegendKey val="0"/>
          <c:showVal val="0"/>
          <c:showCatName val="0"/>
          <c:showSerName val="0"/>
          <c:showPercent val="0"/>
          <c:showBubbleSize val="0"/>
        </c:dLbls>
        <c:smooth val="0"/>
        <c:axId val="1888184944"/>
        <c:axId val="1887902432"/>
      </c:lineChart>
      <c:catAx>
        <c:axId val="18881849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a:solidFill>
                      <a:sysClr val="windowText" lastClr="000000"/>
                    </a:solidFill>
                    <a:latin typeface="Times New Roman" panose="02020603050405020304" pitchFamily="18" charset="0"/>
                    <a:cs typeface="Times New Roman" panose="02020603050405020304" pitchFamily="18" charset="0"/>
                  </a:rPr>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887902432"/>
        <c:crosses val="autoZero"/>
        <c:auto val="1"/>
        <c:lblAlgn val="ctr"/>
        <c:lblOffset val="100"/>
        <c:noMultiLvlLbl val="0"/>
      </c:catAx>
      <c:valAx>
        <c:axId val="18879024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50">
                    <a:solidFill>
                      <a:sysClr val="windowText" lastClr="000000"/>
                    </a:solidFill>
                    <a:latin typeface="Times New Roman" panose="02020603050405020304" pitchFamily="18" charset="0"/>
                    <a:cs typeface="Times New Roman" panose="02020603050405020304" pitchFamily="18" charset="0"/>
                  </a:rPr>
                  <a:t>Year-Over-Year</a:t>
                </a:r>
                <a:r>
                  <a:rPr lang="en-US" sz="1050" baseline="0">
                    <a:solidFill>
                      <a:sysClr val="windowText" lastClr="000000"/>
                    </a:solidFill>
                    <a:latin typeface="Times New Roman" panose="02020603050405020304" pitchFamily="18" charset="0"/>
                    <a:cs typeface="Times New Roman" panose="02020603050405020304" pitchFamily="18" charset="0"/>
                  </a:rPr>
                  <a:t> Growth Rate</a:t>
                </a:r>
                <a:endParaRPr lang="en-US" sz="1050">
                  <a:solidFill>
                    <a:sysClr val="windowText" lastClr="000000"/>
                  </a:solidFill>
                  <a:latin typeface="Times New Roman" panose="02020603050405020304" pitchFamily="18" charset="0"/>
                  <a:cs typeface="Times New Roman" panose="02020603050405020304" pitchFamily="18" charset="0"/>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888184944"/>
        <c:crosses val="autoZero"/>
        <c:crossBetween val="between"/>
      </c:valAx>
      <c:spPr>
        <a:noFill/>
        <a:ln>
          <a:noFill/>
        </a:ln>
        <a:effectLst/>
      </c:spPr>
    </c:plotArea>
    <c:legend>
      <c:legendPos val="b"/>
      <c:layout>
        <c:manualLayout>
          <c:xMode val="edge"/>
          <c:yMode val="edge"/>
          <c:x val="0.25416884123203848"/>
          <c:y val="0.93321265254214358"/>
          <c:w val="0.49817461854894768"/>
          <c:h val="5.6478069107340961E-2"/>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solidFill>
                  <a:sysClr val="windowText" lastClr="000000"/>
                </a:solidFill>
                <a:latin typeface="Times New Roman" panose="02020603050405020304" pitchFamily="18" charset="0"/>
                <a:cs typeface="Times New Roman" panose="02020603050405020304" pitchFamily="18" charset="0"/>
              </a:rPr>
              <a:t>Average Seasonally-Adjusted HPI</a:t>
            </a:r>
            <a:r>
              <a:rPr lang="en-US" sz="1600" baseline="0">
                <a:solidFill>
                  <a:sysClr val="windowText" lastClr="000000"/>
                </a:solidFill>
                <a:latin typeface="Times New Roman" panose="02020603050405020304" pitchFamily="18" charset="0"/>
                <a:cs typeface="Times New Roman" panose="02020603050405020304" pitchFamily="18" charset="0"/>
              </a:rPr>
              <a:t> for All States From 1991 to 2021 By Quarter</a:t>
            </a:r>
            <a:endParaRPr lang="en-US" sz="1600">
              <a:solidFill>
                <a:sysClr val="windowText" lastClr="000000"/>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'Quarters Analysis'!$A$5</c:f>
              <c:strCache>
                <c:ptCount val="1"/>
                <c:pt idx="0">
                  <c:v>Q1</c:v>
                </c:pt>
              </c:strCache>
            </c:strRef>
          </c:tx>
          <c:spPr>
            <a:ln w="28575" cap="rnd">
              <a:solidFill>
                <a:schemeClr val="accent1"/>
              </a:solidFill>
              <a:round/>
            </a:ln>
            <a:effectLst/>
          </c:spPr>
          <c:marker>
            <c:symbol val="none"/>
          </c:marker>
          <c:cat>
            <c:numRef>
              <c:f>'Quarters Analysis'!$B$4:$AF$4</c:f>
              <c:numCache>
                <c:formatCode>General</c:formatCode>
                <c:ptCount val="31"/>
                <c:pt idx="0">
                  <c:v>1991</c:v>
                </c:pt>
                <c:pt idx="1">
                  <c:v>1992</c:v>
                </c:pt>
                <c:pt idx="2">
                  <c:v>1993</c:v>
                </c:pt>
                <c:pt idx="3">
                  <c:v>1994</c:v>
                </c:pt>
                <c:pt idx="4">
                  <c:v>1995</c:v>
                </c:pt>
                <c:pt idx="5">
                  <c:v>1996</c:v>
                </c:pt>
                <c:pt idx="6">
                  <c:v>1997</c:v>
                </c:pt>
                <c:pt idx="7">
                  <c:v>1998</c:v>
                </c:pt>
                <c:pt idx="8">
                  <c:v>1999</c:v>
                </c:pt>
                <c:pt idx="9">
                  <c:v>2000</c:v>
                </c:pt>
                <c:pt idx="10">
                  <c:v>2001</c:v>
                </c:pt>
                <c:pt idx="11">
                  <c:v>2002</c:v>
                </c:pt>
                <c:pt idx="12">
                  <c:v>2003</c:v>
                </c:pt>
                <c:pt idx="13">
                  <c:v>2004</c:v>
                </c:pt>
                <c:pt idx="14">
                  <c:v>2005</c:v>
                </c:pt>
                <c:pt idx="15">
                  <c:v>2006</c:v>
                </c:pt>
                <c:pt idx="16">
                  <c:v>2007</c:v>
                </c:pt>
                <c:pt idx="17">
                  <c:v>2008</c:v>
                </c:pt>
                <c:pt idx="18">
                  <c:v>2009</c:v>
                </c:pt>
                <c:pt idx="19">
                  <c:v>2010</c:v>
                </c:pt>
                <c:pt idx="20">
                  <c:v>2011</c:v>
                </c:pt>
                <c:pt idx="21">
                  <c:v>2012</c:v>
                </c:pt>
                <c:pt idx="22">
                  <c:v>2013</c:v>
                </c:pt>
                <c:pt idx="23">
                  <c:v>2014</c:v>
                </c:pt>
                <c:pt idx="24">
                  <c:v>2015</c:v>
                </c:pt>
                <c:pt idx="25">
                  <c:v>2016</c:v>
                </c:pt>
                <c:pt idx="26">
                  <c:v>2017</c:v>
                </c:pt>
                <c:pt idx="27">
                  <c:v>2018</c:v>
                </c:pt>
                <c:pt idx="28">
                  <c:v>2019</c:v>
                </c:pt>
                <c:pt idx="29">
                  <c:v>2020</c:v>
                </c:pt>
                <c:pt idx="30">
                  <c:v>2021</c:v>
                </c:pt>
              </c:numCache>
            </c:numRef>
          </c:cat>
          <c:val>
            <c:numRef>
              <c:f>'Quarters Analysis'!$B$5:$AF$5</c:f>
              <c:numCache>
                <c:formatCode>0.00</c:formatCode>
                <c:ptCount val="31"/>
                <c:pt idx="0">
                  <c:v>100</c:v>
                </c:pt>
                <c:pt idx="1">
                  <c:v>101.32299999999998</c:v>
                </c:pt>
                <c:pt idx="2">
                  <c:v>102.19519999999997</c:v>
                </c:pt>
                <c:pt idx="3">
                  <c:v>105.3336</c:v>
                </c:pt>
                <c:pt idx="4">
                  <c:v>108.23200000000001</c:v>
                </c:pt>
                <c:pt idx="5">
                  <c:v>111.64659999999999</c:v>
                </c:pt>
                <c:pt idx="6">
                  <c:v>115.1476</c:v>
                </c:pt>
                <c:pt idx="7">
                  <c:v>120.68199999999996</c:v>
                </c:pt>
                <c:pt idx="8">
                  <c:v>128.57860000000002</c:v>
                </c:pt>
                <c:pt idx="9">
                  <c:v>140.298</c:v>
                </c:pt>
                <c:pt idx="10">
                  <c:v>152.69719999999995</c:v>
                </c:pt>
                <c:pt idx="11">
                  <c:v>162.94839999999999</c:v>
                </c:pt>
                <c:pt idx="12">
                  <c:v>176.89079999999998</c:v>
                </c:pt>
                <c:pt idx="13">
                  <c:v>193.97620000000006</c:v>
                </c:pt>
                <c:pt idx="14">
                  <c:v>220.3796000000001</c:v>
                </c:pt>
                <c:pt idx="15">
                  <c:v>245.32479999999998</c:v>
                </c:pt>
                <c:pt idx="16">
                  <c:v>245.01539999999994</c:v>
                </c:pt>
                <c:pt idx="17">
                  <c:v>215.32660000000004</c:v>
                </c:pt>
                <c:pt idx="18">
                  <c:v>180.85519999999997</c:v>
                </c:pt>
                <c:pt idx="19">
                  <c:v>177.3492</c:v>
                </c:pt>
                <c:pt idx="20">
                  <c:v>167.16019999999992</c:v>
                </c:pt>
                <c:pt idx="21">
                  <c:v>166.4898</c:v>
                </c:pt>
                <c:pt idx="22">
                  <c:v>181.44780000000003</c:v>
                </c:pt>
                <c:pt idx="23">
                  <c:v>198.42340000000004</c:v>
                </c:pt>
                <c:pt idx="24">
                  <c:v>212.37940000000006</c:v>
                </c:pt>
                <c:pt idx="25">
                  <c:v>227.35059999999999</c:v>
                </c:pt>
                <c:pt idx="26">
                  <c:v>245.09239999999997</c:v>
                </c:pt>
                <c:pt idx="27">
                  <c:v>264.23740000000004</c:v>
                </c:pt>
                <c:pt idx="28">
                  <c:v>278.7056</c:v>
                </c:pt>
                <c:pt idx="29">
                  <c:v>294.88740000000007</c:v>
                </c:pt>
                <c:pt idx="30">
                  <c:v>333.35900000000009</c:v>
                </c:pt>
              </c:numCache>
            </c:numRef>
          </c:val>
          <c:smooth val="0"/>
          <c:extLst>
            <c:ext xmlns:c16="http://schemas.microsoft.com/office/drawing/2014/chart" uri="{C3380CC4-5D6E-409C-BE32-E72D297353CC}">
              <c16:uniqueId val="{00000000-F7E5-C241-8094-07B86C7BE390}"/>
            </c:ext>
          </c:extLst>
        </c:ser>
        <c:ser>
          <c:idx val="1"/>
          <c:order val="1"/>
          <c:tx>
            <c:strRef>
              <c:f>'Quarters Analysis'!$A$6</c:f>
              <c:strCache>
                <c:ptCount val="1"/>
                <c:pt idx="0">
                  <c:v>Q2</c:v>
                </c:pt>
              </c:strCache>
            </c:strRef>
          </c:tx>
          <c:spPr>
            <a:ln w="28575" cap="rnd">
              <a:solidFill>
                <a:schemeClr val="accent2"/>
              </a:solidFill>
              <a:round/>
            </a:ln>
            <a:effectLst/>
          </c:spPr>
          <c:marker>
            <c:symbol val="none"/>
          </c:marker>
          <c:cat>
            <c:numRef>
              <c:f>'Quarters Analysis'!$B$4:$AF$4</c:f>
              <c:numCache>
                <c:formatCode>General</c:formatCode>
                <c:ptCount val="31"/>
                <c:pt idx="0">
                  <c:v>1991</c:v>
                </c:pt>
                <c:pt idx="1">
                  <c:v>1992</c:v>
                </c:pt>
                <c:pt idx="2">
                  <c:v>1993</c:v>
                </c:pt>
                <c:pt idx="3">
                  <c:v>1994</c:v>
                </c:pt>
                <c:pt idx="4">
                  <c:v>1995</c:v>
                </c:pt>
                <c:pt idx="5">
                  <c:v>1996</c:v>
                </c:pt>
                <c:pt idx="6">
                  <c:v>1997</c:v>
                </c:pt>
                <c:pt idx="7">
                  <c:v>1998</c:v>
                </c:pt>
                <c:pt idx="8">
                  <c:v>1999</c:v>
                </c:pt>
                <c:pt idx="9">
                  <c:v>2000</c:v>
                </c:pt>
                <c:pt idx="10">
                  <c:v>2001</c:v>
                </c:pt>
                <c:pt idx="11">
                  <c:v>2002</c:v>
                </c:pt>
                <c:pt idx="12">
                  <c:v>2003</c:v>
                </c:pt>
                <c:pt idx="13">
                  <c:v>2004</c:v>
                </c:pt>
                <c:pt idx="14">
                  <c:v>2005</c:v>
                </c:pt>
                <c:pt idx="15">
                  <c:v>2006</c:v>
                </c:pt>
                <c:pt idx="16">
                  <c:v>2007</c:v>
                </c:pt>
                <c:pt idx="17">
                  <c:v>2008</c:v>
                </c:pt>
                <c:pt idx="18">
                  <c:v>2009</c:v>
                </c:pt>
                <c:pt idx="19">
                  <c:v>2010</c:v>
                </c:pt>
                <c:pt idx="20">
                  <c:v>2011</c:v>
                </c:pt>
                <c:pt idx="21">
                  <c:v>2012</c:v>
                </c:pt>
                <c:pt idx="22">
                  <c:v>2013</c:v>
                </c:pt>
                <c:pt idx="23">
                  <c:v>2014</c:v>
                </c:pt>
                <c:pt idx="24">
                  <c:v>2015</c:v>
                </c:pt>
                <c:pt idx="25">
                  <c:v>2016</c:v>
                </c:pt>
                <c:pt idx="26">
                  <c:v>2017</c:v>
                </c:pt>
                <c:pt idx="27">
                  <c:v>2018</c:v>
                </c:pt>
                <c:pt idx="28">
                  <c:v>2019</c:v>
                </c:pt>
                <c:pt idx="29">
                  <c:v>2020</c:v>
                </c:pt>
                <c:pt idx="30">
                  <c:v>2021</c:v>
                </c:pt>
              </c:numCache>
            </c:numRef>
          </c:cat>
          <c:val>
            <c:numRef>
              <c:f>'Quarters Analysis'!$B$6:$AF$6</c:f>
              <c:numCache>
                <c:formatCode>0.00</c:formatCode>
                <c:ptCount val="31"/>
                <c:pt idx="0">
                  <c:v>99.993400000000022</c:v>
                </c:pt>
                <c:pt idx="1">
                  <c:v>101.21279999999999</c:v>
                </c:pt>
                <c:pt idx="2">
                  <c:v>102.9504</c:v>
                </c:pt>
                <c:pt idx="3">
                  <c:v>106.23100000000001</c:v>
                </c:pt>
                <c:pt idx="4">
                  <c:v>109.04039999999999</c:v>
                </c:pt>
                <c:pt idx="5">
                  <c:v>112.4452</c:v>
                </c:pt>
                <c:pt idx="6">
                  <c:v>116.0448</c:v>
                </c:pt>
                <c:pt idx="7">
                  <c:v>122.60520000000004</c:v>
                </c:pt>
                <c:pt idx="8">
                  <c:v>131.37600000000003</c:v>
                </c:pt>
                <c:pt idx="9">
                  <c:v>143.346</c:v>
                </c:pt>
                <c:pt idx="10">
                  <c:v>154.9486</c:v>
                </c:pt>
                <c:pt idx="11">
                  <c:v>166.65720000000002</c:v>
                </c:pt>
                <c:pt idx="12">
                  <c:v>180.27680000000001</c:v>
                </c:pt>
                <c:pt idx="13">
                  <c:v>200.36620000000005</c:v>
                </c:pt>
                <c:pt idx="14">
                  <c:v>227.59980000000007</c:v>
                </c:pt>
                <c:pt idx="15">
                  <c:v>247.17159999999996</c:v>
                </c:pt>
                <c:pt idx="16">
                  <c:v>239.55519999999996</c:v>
                </c:pt>
                <c:pt idx="17">
                  <c:v>205.88660000000004</c:v>
                </c:pt>
                <c:pt idx="18">
                  <c:v>177.48740000000001</c:v>
                </c:pt>
                <c:pt idx="19">
                  <c:v>176.67220000000006</c:v>
                </c:pt>
                <c:pt idx="20">
                  <c:v>165.06139999999999</c:v>
                </c:pt>
                <c:pt idx="21">
                  <c:v>169.56299999999999</c:v>
                </c:pt>
                <c:pt idx="22">
                  <c:v>186.6696</c:v>
                </c:pt>
                <c:pt idx="23">
                  <c:v>201.86719999999997</c:v>
                </c:pt>
                <c:pt idx="24">
                  <c:v>216.64039999999997</c:v>
                </c:pt>
                <c:pt idx="25">
                  <c:v>231.69420000000005</c:v>
                </c:pt>
                <c:pt idx="26">
                  <c:v>249.12440000000004</c:v>
                </c:pt>
                <c:pt idx="27">
                  <c:v>268.28219999999993</c:v>
                </c:pt>
                <c:pt idx="28">
                  <c:v>281.69559999999996</c:v>
                </c:pt>
                <c:pt idx="29">
                  <c:v>298.19920000000002</c:v>
                </c:pt>
                <c:pt idx="30">
                  <c:v>350.60460000000006</c:v>
                </c:pt>
              </c:numCache>
            </c:numRef>
          </c:val>
          <c:smooth val="0"/>
          <c:extLst>
            <c:ext xmlns:c16="http://schemas.microsoft.com/office/drawing/2014/chart" uri="{C3380CC4-5D6E-409C-BE32-E72D297353CC}">
              <c16:uniqueId val="{00000001-F7E5-C241-8094-07B86C7BE390}"/>
            </c:ext>
          </c:extLst>
        </c:ser>
        <c:ser>
          <c:idx val="2"/>
          <c:order val="2"/>
          <c:tx>
            <c:strRef>
              <c:f>'Quarters Analysis'!$A$7</c:f>
              <c:strCache>
                <c:ptCount val="1"/>
                <c:pt idx="0">
                  <c:v>Q3</c:v>
                </c:pt>
              </c:strCache>
            </c:strRef>
          </c:tx>
          <c:spPr>
            <a:ln w="28575" cap="rnd">
              <a:solidFill>
                <a:schemeClr val="accent3"/>
              </a:solidFill>
              <a:round/>
            </a:ln>
            <a:effectLst/>
          </c:spPr>
          <c:marker>
            <c:symbol val="none"/>
          </c:marker>
          <c:cat>
            <c:numRef>
              <c:f>'Quarters Analysis'!$B$4:$AF$4</c:f>
              <c:numCache>
                <c:formatCode>General</c:formatCode>
                <c:ptCount val="31"/>
                <c:pt idx="0">
                  <c:v>1991</c:v>
                </c:pt>
                <c:pt idx="1">
                  <c:v>1992</c:v>
                </c:pt>
                <c:pt idx="2">
                  <c:v>1993</c:v>
                </c:pt>
                <c:pt idx="3">
                  <c:v>1994</c:v>
                </c:pt>
                <c:pt idx="4">
                  <c:v>1995</c:v>
                </c:pt>
                <c:pt idx="5">
                  <c:v>1996</c:v>
                </c:pt>
                <c:pt idx="6">
                  <c:v>1997</c:v>
                </c:pt>
                <c:pt idx="7">
                  <c:v>1998</c:v>
                </c:pt>
                <c:pt idx="8">
                  <c:v>1999</c:v>
                </c:pt>
                <c:pt idx="9">
                  <c:v>2000</c:v>
                </c:pt>
                <c:pt idx="10">
                  <c:v>2001</c:v>
                </c:pt>
                <c:pt idx="11">
                  <c:v>2002</c:v>
                </c:pt>
                <c:pt idx="12">
                  <c:v>2003</c:v>
                </c:pt>
                <c:pt idx="13">
                  <c:v>2004</c:v>
                </c:pt>
                <c:pt idx="14">
                  <c:v>2005</c:v>
                </c:pt>
                <c:pt idx="15">
                  <c:v>2006</c:v>
                </c:pt>
                <c:pt idx="16">
                  <c:v>2007</c:v>
                </c:pt>
                <c:pt idx="17">
                  <c:v>2008</c:v>
                </c:pt>
                <c:pt idx="18">
                  <c:v>2009</c:v>
                </c:pt>
                <c:pt idx="19">
                  <c:v>2010</c:v>
                </c:pt>
                <c:pt idx="20">
                  <c:v>2011</c:v>
                </c:pt>
                <c:pt idx="21">
                  <c:v>2012</c:v>
                </c:pt>
                <c:pt idx="22">
                  <c:v>2013</c:v>
                </c:pt>
                <c:pt idx="23">
                  <c:v>2014</c:v>
                </c:pt>
                <c:pt idx="24">
                  <c:v>2015</c:v>
                </c:pt>
                <c:pt idx="25">
                  <c:v>2016</c:v>
                </c:pt>
                <c:pt idx="26">
                  <c:v>2017</c:v>
                </c:pt>
                <c:pt idx="27">
                  <c:v>2018</c:v>
                </c:pt>
                <c:pt idx="28">
                  <c:v>2019</c:v>
                </c:pt>
                <c:pt idx="29">
                  <c:v>2020</c:v>
                </c:pt>
                <c:pt idx="30">
                  <c:v>2021</c:v>
                </c:pt>
              </c:numCache>
            </c:numRef>
          </c:cat>
          <c:val>
            <c:numRef>
              <c:f>'Quarters Analysis'!$B$7:$AF$7</c:f>
              <c:numCache>
                <c:formatCode>0.00</c:formatCode>
                <c:ptCount val="31"/>
                <c:pt idx="0">
                  <c:v>100.0284</c:v>
                </c:pt>
                <c:pt idx="1">
                  <c:v>101.61960000000006</c:v>
                </c:pt>
                <c:pt idx="2">
                  <c:v>103.57800000000002</c:v>
                </c:pt>
                <c:pt idx="3">
                  <c:v>107.01559999999999</c:v>
                </c:pt>
                <c:pt idx="4">
                  <c:v>109.99820000000004</c:v>
                </c:pt>
                <c:pt idx="5">
                  <c:v>113.21699999999998</c:v>
                </c:pt>
                <c:pt idx="6">
                  <c:v>117.27620000000003</c:v>
                </c:pt>
                <c:pt idx="7">
                  <c:v>124.48580000000004</c:v>
                </c:pt>
                <c:pt idx="8">
                  <c:v>133.96680000000001</c:v>
                </c:pt>
                <c:pt idx="9">
                  <c:v>146.22199999999998</c:v>
                </c:pt>
                <c:pt idx="10">
                  <c:v>157.62340000000003</c:v>
                </c:pt>
                <c:pt idx="11">
                  <c:v>170.28280000000004</c:v>
                </c:pt>
                <c:pt idx="12">
                  <c:v>184.30600000000007</c:v>
                </c:pt>
                <c:pt idx="13">
                  <c:v>206.50840000000005</c:v>
                </c:pt>
                <c:pt idx="14">
                  <c:v>234.60500000000008</c:v>
                </c:pt>
                <c:pt idx="15">
                  <c:v>246.42900000000006</c:v>
                </c:pt>
                <c:pt idx="16">
                  <c:v>232.51180000000005</c:v>
                </c:pt>
                <c:pt idx="17">
                  <c:v>197.76319999999996</c:v>
                </c:pt>
                <c:pt idx="18">
                  <c:v>177.98760000000001</c:v>
                </c:pt>
                <c:pt idx="19">
                  <c:v>171.53619999999998</c:v>
                </c:pt>
                <c:pt idx="20">
                  <c:v>165.50140000000007</c:v>
                </c:pt>
                <c:pt idx="21">
                  <c:v>172.42939999999999</c:v>
                </c:pt>
                <c:pt idx="22">
                  <c:v>191.67400000000006</c:v>
                </c:pt>
                <c:pt idx="23">
                  <c:v>205.52459999999991</c:v>
                </c:pt>
                <c:pt idx="24">
                  <c:v>219.7417999999999</c:v>
                </c:pt>
                <c:pt idx="25">
                  <c:v>236.06819999999996</c:v>
                </c:pt>
                <c:pt idx="26">
                  <c:v>253.96040000000002</c:v>
                </c:pt>
                <c:pt idx="27">
                  <c:v>271.98739999999998</c:v>
                </c:pt>
                <c:pt idx="28">
                  <c:v>285.12260000000003</c:v>
                </c:pt>
                <c:pt idx="29">
                  <c:v>307.76279999999991</c:v>
                </c:pt>
                <c:pt idx="30">
                  <c:v>364.88800000000003</c:v>
                </c:pt>
              </c:numCache>
            </c:numRef>
          </c:val>
          <c:smooth val="0"/>
          <c:extLst>
            <c:ext xmlns:c16="http://schemas.microsoft.com/office/drawing/2014/chart" uri="{C3380CC4-5D6E-409C-BE32-E72D297353CC}">
              <c16:uniqueId val="{00000002-F7E5-C241-8094-07B86C7BE390}"/>
            </c:ext>
          </c:extLst>
        </c:ser>
        <c:ser>
          <c:idx val="3"/>
          <c:order val="3"/>
          <c:tx>
            <c:strRef>
              <c:f>'Quarters Analysis'!$A$8</c:f>
              <c:strCache>
                <c:ptCount val="1"/>
                <c:pt idx="0">
                  <c:v>Q4</c:v>
                </c:pt>
              </c:strCache>
            </c:strRef>
          </c:tx>
          <c:spPr>
            <a:ln w="28575" cap="rnd">
              <a:solidFill>
                <a:schemeClr val="accent4"/>
              </a:solidFill>
              <a:round/>
            </a:ln>
            <a:effectLst/>
          </c:spPr>
          <c:marker>
            <c:symbol val="none"/>
          </c:marker>
          <c:cat>
            <c:numRef>
              <c:f>'Quarters Analysis'!$B$4:$AF$4</c:f>
              <c:numCache>
                <c:formatCode>General</c:formatCode>
                <c:ptCount val="31"/>
                <c:pt idx="0">
                  <c:v>1991</c:v>
                </c:pt>
                <c:pt idx="1">
                  <c:v>1992</c:v>
                </c:pt>
                <c:pt idx="2">
                  <c:v>1993</c:v>
                </c:pt>
                <c:pt idx="3">
                  <c:v>1994</c:v>
                </c:pt>
                <c:pt idx="4">
                  <c:v>1995</c:v>
                </c:pt>
                <c:pt idx="5">
                  <c:v>1996</c:v>
                </c:pt>
                <c:pt idx="6">
                  <c:v>1997</c:v>
                </c:pt>
                <c:pt idx="7">
                  <c:v>1998</c:v>
                </c:pt>
                <c:pt idx="8">
                  <c:v>1999</c:v>
                </c:pt>
                <c:pt idx="9">
                  <c:v>2000</c:v>
                </c:pt>
                <c:pt idx="10">
                  <c:v>2001</c:v>
                </c:pt>
                <c:pt idx="11">
                  <c:v>2002</c:v>
                </c:pt>
                <c:pt idx="12">
                  <c:v>2003</c:v>
                </c:pt>
                <c:pt idx="13">
                  <c:v>2004</c:v>
                </c:pt>
                <c:pt idx="14">
                  <c:v>2005</c:v>
                </c:pt>
                <c:pt idx="15">
                  <c:v>2006</c:v>
                </c:pt>
                <c:pt idx="16">
                  <c:v>2007</c:v>
                </c:pt>
                <c:pt idx="17">
                  <c:v>2008</c:v>
                </c:pt>
                <c:pt idx="18">
                  <c:v>2009</c:v>
                </c:pt>
                <c:pt idx="19">
                  <c:v>2010</c:v>
                </c:pt>
                <c:pt idx="20">
                  <c:v>2011</c:v>
                </c:pt>
                <c:pt idx="21">
                  <c:v>2012</c:v>
                </c:pt>
                <c:pt idx="22">
                  <c:v>2013</c:v>
                </c:pt>
                <c:pt idx="23">
                  <c:v>2014</c:v>
                </c:pt>
                <c:pt idx="24">
                  <c:v>2015</c:v>
                </c:pt>
                <c:pt idx="25">
                  <c:v>2016</c:v>
                </c:pt>
                <c:pt idx="26">
                  <c:v>2017</c:v>
                </c:pt>
                <c:pt idx="27">
                  <c:v>2018</c:v>
                </c:pt>
                <c:pt idx="28">
                  <c:v>2019</c:v>
                </c:pt>
                <c:pt idx="29">
                  <c:v>2020</c:v>
                </c:pt>
                <c:pt idx="30">
                  <c:v>2021</c:v>
                </c:pt>
              </c:numCache>
            </c:numRef>
          </c:cat>
          <c:val>
            <c:numRef>
              <c:f>'Quarters Analysis'!$B$8:$AF$8</c:f>
              <c:numCache>
                <c:formatCode>0.00</c:formatCode>
                <c:ptCount val="31"/>
                <c:pt idx="0">
                  <c:v>100.59699999999999</c:v>
                </c:pt>
                <c:pt idx="1">
                  <c:v>102.1926</c:v>
                </c:pt>
                <c:pt idx="2">
                  <c:v>104.30400000000002</c:v>
                </c:pt>
                <c:pt idx="3">
                  <c:v>107.74259999999997</c:v>
                </c:pt>
                <c:pt idx="4">
                  <c:v>110.67200000000001</c:v>
                </c:pt>
                <c:pt idx="5">
                  <c:v>114.03340000000001</c:v>
                </c:pt>
                <c:pt idx="6">
                  <c:v>118.99119999999995</c:v>
                </c:pt>
                <c:pt idx="7">
                  <c:v>126.4196</c:v>
                </c:pt>
                <c:pt idx="8">
                  <c:v>136.73319999999995</c:v>
                </c:pt>
                <c:pt idx="9">
                  <c:v>149.69819999999999</c:v>
                </c:pt>
                <c:pt idx="10">
                  <c:v>160.03540000000004</c:v>
                </c:pt>
                <c:pt idx="11">
                  <c:v>173.77920000000003</c:v>
                </c:pt>
                <c:pt idx="12">
                  <c:v>189.35459999999995</c:v>
                </c:pt>
                <c:pt idx="13">
                  <c:v>212.8716</c:v>
                </c:pt>
                <c:pt idx="14">
                  <c:v>240.48220000000001</c:v>
                </c:pt>
                <c:pt idx="15">
                  <c:v>246.46799999999996</c:v>
                </c:pt>
                <c:pt idx="16">
                  <c:v>223.51460000000003</c:v>
                </c:pt>
                <c:pt idx="17">
                  <c:v>188.21680000000003</c:v>
                </c:pt>
                <c:pt idx="18">
                  <c:v>178.95399999999998</c:v>
                </c:pt>
                <c:pt idx="19">
                  <c:v>169.62980000000005</c:v>
                </c:pt>
                <c:pt idx="20">
                  <c:v>165.04999999999995</c:v>
                </c:pt>
                <c:pt idx="21">
                  <c:v>176.35399999999998</c:v>
                </c:pt>
                <c:pt idx="22">
                  <c:v>195.13359999999997</c:v>
                </c:pt>
                <c:pt idx="23">
                  <c:v>208.84939999999992</c:v>
                </c:pt>
                <c:pt idx="24">
                  <c:v>223.34279999999995</c:v>
                </c:pt>
                <c:pt idx="25">
                  <c:v>240.62239999999997</c:v>
                </c:pt>
                <c:pt idx="26">
                  <c:v>259.34800000000007</c:v>
                </c:pt>
                <c:pt idx="27">
                  <c:v>275.19640000000004</c:v>
                </c:pt>
                <c:pt idx="28">
                  <c:v>289.47999999999996</c:v>
                </c:pt>
                <c:pt idx="29">
                  <c:v>320.22919999999999</c:v>
                </c:pt>
                <c:pt idx="30">
                  <c:v>375.72600000000006</c:v>
                </c:pt>
              </c:numCache>
            </c:numRef>
          </c:val>
          <c:smooth val="0"/>
          <c:extLst>
            <c:ext xmlns:c16="http://schemas.microsoft.com/office/drawing/2014/chart" uri="{C3380CC4-5D6E-409C-BE32-E72D297353CC}">
              <c16:uniqueId val="{00000003-F7E5-C241-8094-07B86C7BE390}"/>
            </c:ext>
          </c:extLst>
        </c:ser>
        <c:dLbls>
          <c:showLegendKey val="0"/>
          <c:showVal val="0"/>
          <c:showCatName val="0"/>
          <c:showSerName val="0"/>
          <c:showPercent val="0"/>
          <c:showBubbleSize val="0"/>
        </c:dLbls>
        <c:smooth val="0"/>
        <c:axId val="1440867744"/>
        <c:axId val="1409402192"/>
      </c:lineChart>
      <c:catAx>
        <c:axId val="14408677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ysClr val="windowText" lastClr="000000"/>
                    </a:solidFill>
                    <a:latin typeface="Times New Roman" panose="02020603050405020304" pitchFamily="18" charset="0"/>
                    <a:cs typeface="Times New Roman" panose="02020603050405020304" pitchFamily="18" charset="0"/>
                  </a:rPr>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409402192"/>
        <c:crosses val="autoZero"/>
        <c:auto val="1"/>
        <c:lblAlgn val="ctr"/>
        <c:lblOffset val="100"/>
        <c:noMultiLvlLbl val="0"/>
      </c:catAx>
      <c:valAx>
        <c:axId val="14094021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ysClr val="windowText" lastClr="000000"/>
                    </a:solidFill>
                    <a:latin typeface="Times New Roman" panose="02020603050405020304" pitchFamily="18" charset="0"/>
                    <a:cs typeface="Times New Roman" panose="02020603050405020304" pitchFamily="18" charset="0"/>
                  </a:rPr>
                  <a:t>Average HPI</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4408677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latin typeface="Times New Roman" panose="02020603050405020304" pitchFamily="18" charset="0"/>
                <a:cs typeface="Times New Roman" panose="02020603050405020304" pitchFamily="18" charset="0"/>
              </a:rPr>
              <a:t>Lowest</a:t>
            </a:r>
            <a:r>
              <a:rPr lang="en-US" baseline="0">
                <a:solidFill>
                  <a:sysClr val="windowText" lastClr="000000"/>
                </a:solidFill>
                <a:latin typeface="Times New Roman" panose="02020603050405020304" pitchFamily="18" charset="0"/>
                <a:cs typeface="Times New Roman" panose="02020603050405020304" pitchFamily="18" charset="0"/>
              </a:rPr>
              <a:t> Average Seasonally-Adjusted HPI for All States Over All Years</a:t>
            </a:r>
            <a:endParaRPr lang="en-US">
              <a:solidFill>
                <a:sysClr val="windowText" lastClr="000000"/>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'Quarters Analysis'!$D$20</c:f>
              <c:strCache>
                <c:ptCount val="1"/>
                <c:pt idx="0">
                  <c:v>No. Obs.</c:v>
                </c:pt>
              </c:strCache>
            </c:strRef>
          </c:tx>
          <c:spPr>
            <a:solidFill>
              <a:schemeClr val="accent1"/>
            </a:solidFill>
            <a:ln>
              <a:noFill/>
            </a:ln>
            <a:effectLst/>
          </c:spPr>
          <c:invertIfNegative val="0"/>
          <c:dPt>
            <c:idx val="0"/>
            <c:invertIfNegative val="0"/>
            <c:bubble3D val="0"/>
            <c:spPr>
              <a:solidFill>
                <a:schemeClr val="tx1"/>
              </a:solidFill>
              <a:ln>
                <a:noFill/>
              </a:ln>
              <a:effectLst/>
            </c:spPr>
            <c:extLst>
              <c:ext xmlns:c16="http://schemas.microsoft.com/office/drawing/2014/chart" uri="{C3380CC4-5D6E-409C-BE32-E72D297353CC}">
                <c16:uniqueId val="{00000002-0BB2-E647-BF3C-2EAD100EF8FB}"/>
              </c:ext>
            </c:extLst>
          </c:dPt>
          <c:dPt>
            <c:idx val="1"/>
            <c:invertIfNegative val="0"/>
            <c:bubble3D val="0"/>
            <c:spPr>
              <a:solidFill>
                <a:schemeClr val="tx1"/>
              </a:solidFill>
              <a:ln>
                <a:noFill/>
              </a:ln>
              <a:effectLst/>
            </c:spPr>
            <c:extLst>
              <c:ext xmlns:c16="http://schemas.microsoft.com/office/drawing/2014/chart" uri="{C3380CC4-5D6E-409C-BE32-E72D297353CC}">
                <c16:uniqueId val="{00000003-0BB2-E647-BF3C-2EAD100EF8FB}"/>
              </c:ext>
            </c:extLst>
          </c:dPt>
          <c:dPt>
            <c:idx val="3"/>
            <c:invertIfNegative val="0"/>
            <c:bubble3D val="0"/>
            <c:spPr>
              <a:solidFill>
                <a:schemeClr val="tx1"/>
              </a:solidFill>
              <a:ln>
                <a:noFill/>
              </a:ln>
              <a:effectLst/>
            </c:spPr>
            <c:extLst>
              <c:ext xmlns:c16="http://schemas.microsoft.com/office/drawing/2014/chart" uri="{C3380CC4-5D6E-409C-BE32-E72D297353CC}">
                <c16:uniqueId val="{00000004-0BB2-E647-BF3C-2EAD100EF8FB}"/>
              </c:ext>
            </c:extLst>
          </c:dPt>
          <c:cat>
            <c:strRef>
              <c:f>'Quarters Analysis'!$C$21:$C$24</c:f>
              <c:strCache>
                <c:ptCount val="4"/>
                <c:pt idx="0">
                  <c:v>Q1</c:v>
                </c:pt>
                <c:pt idx="1">
                  <c:v>Q2</c:v>
                </c:pt>
                <c:pt idx="2">
                  <c:v>Q3</c:v>
                </c:pt>
                <c:pt idx="3">
                  <c:v>Q4</c:v>
                </c:pt>
              </c:strCache>
            </c:strRef>
          </c:cat>
          <c:val>
            <c:numRef>
              <c:f>'Quarters Analysis'!$D$21:$D$24</c:f>
              <c:numCache>
                <c:formatCode>General</c:formatCode>
                <c:ptCount val="4"/>
                <c:pt idx="0">
                  <c:v>24</c:v>
                </c:pt>
                <c:pt idx="1">
                  <c:v>3</c:v>
                </c:pt>
                <c:pt idx="2">
                  <c:v>0</c:v>
                </c:pt>
                <c:pt idx="3">
                  <c:v>4</c:v>
                </c:pt>
              </c:numCache>
            </c:numRef>
          </c:val>
          <c:extLst>
            <c:ext xmlns:c16="http://schemas.microsoft.com/office/drawing/2014/chart" uri="{C3380CC4-5D6E-409C-BE32-E72D297353CC}">
              <c16:uniqueId val="{00000000-0BB2-E647-BF3C-2EAD100EF8FB}"/>
            </c:ext>
          </c:extLst>
        </c:ser>
        <c:dLbls>
          <c:showLegendKey val="0"/>
          <c:showVal val="0"/>
          <c:showCatName val="0"/>
          <c:showSerName val="0"/>
          <c:showPercent val="0"/>
          <c:showBubbleSize val="0"/>
        </c:dLbls>
        <c:gapWidth val="219"/>
        <c:overlap val="-27"/>
        <c:axId val="1851063248"/>
        <c:axId val="1851089024"/>
      </c:barChart>
      <c:catAx>
        <c:axId val="18510632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ysClr val="windowText" lastClr="000000"/>
                    </a:solidFill>
                    <a:latin typeface="Times New Roman" panose="02020603050405020304" pitchFamily="18" charset="0"/>
                    <a:cs typeface="Times New Roman" panose="02020603050405020304" pitchFamily="18" charset="0"/>
                  </a:rPr>
                  <a:t>Quarter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851089024"/>
        <c:crosses val="autoZero"/>
        <c:auto val="1"/>
        <c:lblAlgn val="ctr"/>
        <c:lblOffset val="100"/>
        <c:noMultiLvlLbl val="0"/>
      </c:catAx>
      <c:valAx>
        <c:axId val="1851089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ysClr val="windowText" lastClr="000000"/>
                    </a:solidFill>
                    <a:latin typeface="Times New Roman" panose="02020603050405020304" pitchFamily="18" charset="0"/>
                    <a:cs typeface="Times New Roman" panose="02020603050405020304" pitchFamily="18" charset="0"/>
                  </a:rPr>
                  <a:t>Frequency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8510632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latin typeface="Times New Roman" panose="02020603050405020304" pitchFamily="18" charset="0"/>
                <a:cs typeface="Times New Roman" panose="02020603050405020304" pitchFamily="18" charset="0"/>
              </a:rPr>
              <a:t>Highest Average Seasonally-Adjusted HPI for All States Over All</a:t>
            </a:r>
            <a:r>
              <a:rPr lang="en-US" baseline="0">
                <a:solidFill>
                  <a:sysClr val="windowText" lastClr="000000"/>
                </a:solidFill>
                <a:latin typeface="Times New Roman" panose="02020603050405020304" pitchFamily="18" charset="0"/>
                <a:cs typeface="Times New Roman" panose="02020603050405020304" pitchFamily="18" charset="0"/>
              </a:rPr>
              <a:t> Years</a:t>
            </a:r>
            <a:endParaRPr lang="en-US">
              <a:solidFill>
                <a:sysClr val="windowText" lastClr="000000"/>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'Quarters Analysis'!$D$28</c:f>
              <c:strCache>
                <c:ptCount val="1"/>
                <c:pt idx="0">
                  <c:v>No. Obs.</c:v>
                </c:pt>
              </c:strCache>
            </c:strRef>
          </c:tx>
          <c:spPr>
            <a:solidFill>
              <a:schemeClr val="tx1"/>
            </a:solidFill>
            <a:ln>
              <a:noFill/>
            </a:ln>
            <a:effectLst/>
          </c:spPr>
          <c:invertIfNegative val="0"/>
          <c:cat>
            <c:strRef>
              <c:f>'Quarters Analysis'!$C$29:$C$32</c:f>
              <c:strCache>
                <c:ptCount val="4"/>
                <c:pt idx="0">
                  <c:v>Q1</c:v>
                </c:pt>
                <c:pt idx="1">
                  <c:v>Q2</c:v>
                </c:pt>
                <c:pt idx="2">
                  <c:v>Q3</c:v>
                </c:pt>
                <c:pt idx="3">
                  <c:v>Q4</c:v>
                </c:pt>
              </c:strCache>
            </c:strRef>
          </c:cat>
          <c:val>
            <c:numRef>
              <c:f>'Quarters Analysis'!$D$29:$D$32</c:f>
              <c:numCache>
                <c:formatCode>General</c:formatCode>
                <c:ptCount val="4"/>
                <c:pt idx="0">
                  <c:v>5</c:v>
                </c:pt>
                <c:pt idx="1">
                  <c:v>1</c:v>
                </c:pt>
                <c:pt idx="2">
                  <c:v>0</c:v>
                </c:pt>
                <c:pt idx="3">
                  <c:v>25</c:v>
                </c:pt>
              </c:numCache>
            </c:numRef>
          </c:val>
          <c:extLst>
            <c:ext xmlns:c16="http://schemas.microsoft.com/office/drawing/2014/chart" uri="{C3380CC4-5D6E-409C-BE32-E72D297353CC}">
              <c16:uniqueId val="{00000000-848E-8A49-B273-B87C8C6A590E}"/>
            </c:ext>
          </c:extLst>
        </c:ser>
        <c:dLbls>
          <c:showLegendKey val="0"/>
          <c:showVal val="0"/>
          <c:showCatName val="0"/>
          <c:showSerName val="0"/>
          <c:showPercent val="0"/>
          <c:showBubbleSize val="0"/>
        </c:dLbls>
        <c:gapWidth val="219"/>
        <c:overlap val="-27"/>
        <c:axId val="1440604512"/>
        <c:axId val="1440500560"/>
      </c:barChart>
      <c:catAx>
        <c:axId val="14406045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a:solidFill>
                      <a:sysClr val="windowText" lastClr="000000"/>
                    </a:solidFill>
                    <a:latin typeface="Times New Roman" panose="02020603050405020304" pitchFamily="18" charset="0"/>
                    <a:cs typeface="Times New Roman" panose="02020603050405020304" pitchFamily="18" charset="0"/>
                  </a:rPr>
                  <a:t>Quarter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440500560"/>
        <c:crosses val="autoZero"/>
        <c:auto val="1"/>
        <c:lblAlgn val="ctr"/>
        <c:lblOffset val="100"/>
        <c:noMultiLvlLbl val="0"/>
      </c:catAx>
      <c:valAx>
        <c:axId val="14405005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a:solidFill>
                      <a:sysClr val="windowText" lastClr="000000"/>
                    </a:solidFill>
                    <a:latin typeface="Times New Roman" panose="02020603050405020304" pitchFamily="18" charset="0"/>
                    <a:cs typeface="Times New Roman" panose="02020603050405020304" pitchFamily="18" charset="0"/>
                  </a:rPr>
                  <a:t>Frequency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4406045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solidFill>
                  <a:sysClr val="windowText" lastClr="000000"/>
                </a:solidFill>
                <a:latin typeface="Times New Roman" panose="02020603050405020304" pitchFamily="18" charset="0"/>
                <a:cs typeface="Times New Roman" panose="02020603050405020304" pitchFamily="18" charset="0"/>
              </a:rPr>
              <a:t>Average Seasonally-Adjusted HPI</a:t>
            </a:r>
            <a:r>
              <a:rPr lang="en-US" sz="1600" baseline="0">
                <a:solidFill>
                  <a:sysClr val="windowText" lastClr="000000"/>
                </a:solidFill>
                <a:latin typeface="Times New Roman" panose="02020603050405020304" pitchFamily="18" charset="0"/>
                <a:cs typeface="Times New Roman" panose="02020603050405020304" pitchFamily="18" charset="0"/>
              </a:rPr>
              <a:t> for Arizona From 1991 to 2021 by Quarter</a:t>
            </a:r>
            <a:endParaRPr lang="en-US" sz="1600">
              <a:solidFill>
                <a:sysClr val="windowText" lastClr="000000"/>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'AZ - Quarters Analysis'!$P$44</c:f>
              <c:strCache>
                <c:ptCount val="1"/>
                <c:pt idx="0">
                  <c:v>Q1</c:v>
                </c:pt>
              </c:strCache>
            </c:strRef>
          </c:tx>
          <c:spPr>
            <a:ln w="28575" cap="rnd">
              <a:solidFill>
                <a:schemeClr val="accent1"/>
              </a:solidFill>
              <a:round/>
            </a:ln>
            <a:effectLst/>
          </c:spPr>
          <c:marker>
            <c:symbol val="none"/>
          </c:marker>
          <c:cat>
            <c:numRef>
              <c:f>'AZ - Quarters Analysis'!$B$4:$AF$4</c:f>
              <c:numCache>
                <c:formatCode>General</c:formatCode>
                <c:ptCount val="31"/>
                <c:pt idx="0">
                  <c:v>1991</c:v>
                </c:pt>
                <c:pt idx="1">
                  <c:v>1992</c:v>
                </c:pt>
                <c:pt idx="2">
                  <c:v>1993</c:v>
                </c:pt>
                <c:pt idx="3">
                  <c:v>1994</c:v>
                </c:pt>
                <c:pt idx="4">
                  <c:v>1995</c:v>
                </c:pt>
                <c:pt idx="5">
                  <c:v>1996</c:v>
                </c:pt>
                <c:pt idx="6">
                  <c:v>1997</c:v>
                </c:pt>
                <c:pt idx="7">
                  <c:v>1998</c:v>
                </c:pt>
                <c:pt idx="8">
                  <c:v>1999</c:v>
                </c:pt>
                <c:pt idx="9">
                  <c:v>2000</c:v>
                </c:pt>
                <c:pt idx="10">
                  <c:v>2001</c:v>
                </c:pt>
                <c:pt idx="11">
                  <c:v>2002</c:v>
                </c:pt>
                <c:pt idx="12">
                  <c:v>2003</c:v>
                </c:pt>
                <c:pt idx="13">
                  <c:v>2004</c:v>
                </c:pt>
                <c:pt idx="14">
                  <c:v>2005</c:v>
                </c:pt>
                <c:pt idx="15">
                  <c:v>2006</c:v>
                </c:pt>
                <c:pt idx="16">
                  <c:v>2007</c:v>
                </c:pt>
                <c:pt idx="17">
                  <c:v>2008</c:v>
                </c:pt>
                <c:pt idx="18">
                  <c:v>2009</c:v>
                </c:pt>
                <c:pt idx="19">
                  <c:v>2010</c:v>
                </c:pt>
                <c:pt idx="20">
                  <c:v>2011</c:v>
                </c:pt>
                <c:pt idx="21">
                  <c:v>2012</c:v>
                </c:pt>
                <c:pt idx="22">
                  <c:v>2013</c:v>
                </c:pt>
                <c:pt idx="23">
                  <c:v>2014</c:v>
                </c:pt>
                <c:pt idx="24">
                  <c:v>2015</c:v>
                </c:pt>
                <c:pt idx="25">
                  <c:v>2016</c:v>
                </c:pt>
                <c:pt idx="26">
                  <c:v>2017</c:v>
                </c:pt>
                <c:pt idx="27">
                  <c:v>2018</c:v>
                </c:pt>
                <c:pt idx="28">
                  <c:v>2019</c:v>
                </c:pt>
                <c:pt idx="29">
                  <c:v>2020</c:v>
                </c:pt>
                <c:pt idx="30">
                  <c:v>2021</c:v>
                </c:pt>
              </c:numCache>
            </c:numRef>
          </c:cat>
          <c:val>
            <c:numRef>
              <c:f>'AZ - Quarters Analysis'!$B$5:$AF$5</c:f>
              <c:numCache>
                <c:formatCode>0.00</c:formatCode>
                <c:ptCount val="31"/>
                <c:pt idx="0">
                  <c:v>100</c:v>
                </c:pt>
                <c:pt idx="1">
                  <c:v>100.93</c:v>
                </c:pt>
                <c:pt idx="2">
                  <c:v>103.23</c:v>
                </c:pt>
                <c:pt idx="3">
                  <c:v>107.95</c:v>
                </c:pt>
                <c:pt idx="4">
                  <c:v>116.14</c:v>
                </c:pt>
                <c:pt idx="5">
                  <c:v>123.09</c:v>
                </c:pt>
                <c:pt idx="6">
                  <c:v>129.11000000000001</c:v>
                </c:pt>
                <c:pt idx="7">
                  <c:v>135.72</c:v>
                </c:pt>
                <c:pt idx="8">
                  <c:v>144.63999999999999</c:v>
                </c:pt>
                <c:pt idx="9">
                  <c:v>156.24</c:v>
                </c:pt>
                <c:pt idx="10">
                  <c:v>165.29</c:v>
                </c:pt>
                <c:pt idx="11">
                  <c:v>173.58</c:v>
                </c:pt>
                <c:pt idx="12">
                  <c:v>183.43</c:v>
                </c:pt>
                <c:pt idx="13">
                  <c:v>199.05</c:v>
                </c:pt>
                <c:pt idx="14">
                  <c:v>251.27</c:v>
                </c:pt>
                <c:pt idx="15">
                  <c:v>326.55</c:v>
                </c:pt>
                <c:pt idx="16">
                  <c:v>319.67</c:v>
                </c:pt>
                <c:pt idx="17">
                  <c:v>252.2</c:v>
                </c:pt>
                <c:pt idx="18">
                  <c:v>166.11</c:v>
                </c:pt>
                <c:pt idx="19">
                  <c:v>160.34</c:v>
                </c:pt>
                <c:pt idx="20">
                  <c:v>144.62</c:v>
                </c:pt>
                <c:pt idx="21">
                  <c:v>155.91999999999999</c:v>
                </c:pt>
                <c:pt idx="22">
                  <c:v>192.62</c:v>
                </c:pt>
                <c:pt idx="23">
                  <c:v>216.8</c:v>
                </c:pt>
                <c:pt idx="24">
                  <c:v>228.34</c:v>
                </c:pt>
                <c:pt idx="25">
                  <c:v>245.73</c:v>
                </c:pt>
                <c:pt idx="26">
                  <c:v>264.88</c:v>
                </c:pt>
                <c:pt idx="27">
                  <c:v>286.23</c:v>
                </c:pt>
                <c:pt idx="28">
                  <c:v>307.89999999999998</c:v>
                </c:pt>
                <c:pt idx="29">
                  <c:v>333.92</c:v>
                </c:pt>
                <c:pt idx="30">
                  <c:v>400.6</c:v>
                </c:pt>
              </c:numCache>
            </c:numRef>
          </c:val>
          <c:smooth val="0"/>
          <c:extLst>
            <c:ext xmlns:c16="http://schemas.microsoft.com/office/drawing/2014/chart" uri="{C3380CC4-5D6E-409C-BE32-E72D297353CC}">
              <c16:uniqueId val="{00000000-F443-4C41-BDA3-8A1A9AFDE7F8}"/>
            </c:ext>
          </c:extLst>
        </c:ser>
        <c:ser>
          <c:idx val="1"/>
          <c:order val="1"/>
          <c:tx>
            <c:strRef>
              <c:f>'AZ - Quarters Analysis'!$P$45</c:f>
              <c:strCache>
                <c:ptCount val="1"/>
                <c:pt idx="0">
                  <c:v>Q2</c:v>
                </c:pt>
              </c:strCache>
            </c:strRef>
          </c:tx>
          <c:spPr>
            <a:ln w="28575" cap="rnd">
              <a:solidFill>
                <a:schemeClr val="accent2"/>
              </a:solidFill>
              <a:round/>
            </a:ln>
            <a:effectLst/>
          </c:spPr>
          <c:marker>
            <c:symbol val="none"/>
          </c:marker>
          <c:cat>
            <c:numRef>
              <c:f>'AZ - Quarters Analysis'!$B$4:$AF$4</c:f>
              <c:numCache>
                <c:formatCode>General</c:formatCode>
                <c:ptCount val="31"/>
                <c:pt idx="0">
                  <c:v>1991</c:v>
                </c:pt>
                <c:pt idx="1">
                  <c:v>1992</c:v>
                </c:pt>
                <c:pt idx="2">
                  <c:v>1993</c:v>
                </c:pt>
                <c:pt idx="3">
                  <c:v>1994</c:v>
                </c:pt>
                <c:pt idx="4">
                  <c:v>1995</c:v>
                </c:pt>
                <c:pt idx="5">
                  <c:v>1996</c:v>
                </c:pt>
                <c:pt idx="6">
                  <c:v>1997</c:v>
                </c:pt>
                <c:pt idx="7">
                  <c:v>1998</c:v>
                </c:pt>
                <c:pt idx="8">
                  <c:v>1999</c:v>
                </c:pt>
                <c:pt idx="9">
                  <c:v>2000</c:v>
                </c:pt>
                <c:pt idx="10">
                  <c:v>2001</c:v>
                </c:pt>
                <c:pt idx="11">
                  <c:v>2002</c:v>
                </c:pt>
                <c:pt idx="12">
                  <c:v>2003</c:v>
                </c:pt>
                <c:pt idx="13">
                  <c:v>2004</c:v>
                </c:pt>
                <c:pt idx="14">
                  <c:v>2005</c:v>
                </c:pt>
                <c:pt idx="15">
                  <c:v>2006</c:v>
                </c:pt>
                <c:pt idx="16">
                  <c:v>2007</c:v>
                </c:pt>
                <c:pt idx="17">
                  <c:v>2008</c:v>
                </c:pt>
                <c:pt idx="18">
                  <c:v>2009</c:v>
                </c:pt>
                <c:pt idx="19">
                  <c:v>2010</c:v>
                </c:pt>
                <c:pt idx="20">
                  <c:v>2011</c:v>
                </c:pt>
                <c:pt idx="21">
                  <c:v>2012</c:v>
                </c:pt>
                <c:pt idx="22">
                  <c:v>2013</c:v>
                </c:pt>
                <c:pt idx="23">
                  <c:v>2014</c:v>
                </c:pt>
                <c:pt idx="24">
                  <c:v>2015</c:v>
                </c:pt>
                <c:pt idx="25">
                  <c:v>2016</c:v>
                </c:pt>
                <c:pt idx="26">
                  <c:v>2017</c:v>
                </c:pt>
                <c:pt idx="27">
                  <c:v>2018</c:v>
                </c:pt>
                <c:pt idx="28">
                  <c:v>2019</c:v>
                </c:pt>
                <c:pt idx="29">
                  <c:v>2020</c:v>
                </c:pt>
                <c:pt idx="30">
                  <c:v>2021</c:v>
                </c:pt>
              </c:numCache>
            </c:numRef>
          </c:cat>
          <c:val>
            <c:numRef>
              <c:f>'AZ - Quarters Analysis'!$B$6:$AF$6</c:f>
              <c:numCache>
                <c:formatCode>0.00</c:formatCode>
                <c:ptCount val="31"/>
                <c:pt idx="0">
                  <c:v>99.56</c:v>
                </c:pt>
                <c:pt idx="1">
                  <c:v>100.92</c:v>
                </c:pt>
                <c:pt idx="2">
                  <c:v>104.16</c:v>
                </c:pt>
                <c:pt idx="3">
                  <c:v>110.23</c:v>
                </c:pt>
                <c:pt idx="4">
                  <c:v>117.74</c:v>
                </c:pt>
                <c:pt idx="5">
                  <c:v>124.39</c:v>
                </c:pt>
                <c:pt idx="6">
                  <c:v>130.30000000000001</c:v>
                </c:pt>
                <c:pt idx="7">
                  <c:v>137.72999999999999</c:v>
                </c:pt>
                <c:pt idx="8">
                  <c:v>147.51</c:v>
                </c:pt>
                <c:pt idx="9">
                  <c:v>158.74</c:v>
                </c:pt>
                <c:pt idx="10">
                  <c:v>167.39</c:v>
                </c:pt>
                <c:pt idx="11">
                  <c:v>175.84</c:v>
                </c:pt>
                <c:pt idx="12">
                  <c:v>186.16</c:v>
                </c:pt>
                <c:pt idx="13">
                  <c:v>205.75</c:v>
                </c:pt>
                <c:pt idx="14">
                  <c:v>276.24</c:v>
                </c:pt>
                <c:pt idx="15">
                  <c:v>330.7</c:v>
                </c:pt>
                <c:pt idx="16">
                  <c:v>308.16000000000003</c:v>
                </c:pt>
                <c:pt idx="17">
                  <c:v>231.45</c:v>
                </c:pt>
                <c:pt idx="18">
                  <c:v>158.07</c:v>
                </c:pt>
                <c:pt idx="19">
                  <c:v>157.87</c:v>
                </c:pt>
                <c:pt idx="20">
                  <c:v>143.07</c:v>
                </c:pt>
                <c:pt idx="21">
                  <c:v>166.36</c:v>
                </c:pt>
                <c:pt idx="22">
                  <c:v>200.39</c:v>
                </c:pt>
                <c:pt idx="23">
                  <c:v>219.28</c:v>
                </c:pt>
                <c:pt idx="24">
                  <c:v>232.67</c:v>
                </c:pt>
                <c:pt idx="25">
                  <c:v>249.89</c:v>
                </c:pt>
                <c:pt idx="26">
                  <c:v>269.55</c:v>
                </c:pt>
                <c:pt idx="27">
                  <c:v>291.37</c:v>
                </c:pt>
                <c:pt idx="28">
                  <c:v>312.72000000000003</c:v>
                </c:pt>
                <c:pt idx="29">
                  <c:v>341.48</c:v>
                </c:pt>
                <c:pt idx="30">
                  <c:v>442.93</c:v>
                </c:pt>
              </c:numCache>
            </c:numRef>
          </c:val>
          <c:smooth val="0"/>
          <c:extLst>
            <c:ext xmlns:c16="http://schemas.microsoft.com/office/drawing/2014/chart" uri="{C3380CC4-5D6E-409C-BE32-E72D297353CC}">
              <c16:uniqueId val="{00000001-F443-4C41-BDA3-8A1A9AFDE7F8}"/>
            </c:ext>
          </c:extLst>
        </c:ser>
        <c:ser>
          <c:idx val="2"/>
          <c:order val="2"/>
          <c:tx>
            <c:strRef>
              <c:f>'AZ - Quarters Analysis'!$P$46</c:f>
              <c:strCache>
                <c:ptCount val="1"/>
                <c:pt idx="0">
                  <c:v>Q3</c:v>
                </c:pt>
              </c:strCache>
            </c:strRef>
          </c:tx>
          <c:spPr>
            <a:ln w="28575" cap="rnd">
              <a:solidFill>
                <a:schemeClr val="accent3"/>
              </a:solidFill>
              <a:round/>
            </a:ln>
            <a:effectLst/>
          </c:spPr>
          <c:marker>
            <c:symbol val="none"/>
          </c:marker>
          <c:cat>
            <c:numRef>
              <c:f>'AZ - Quarters Analysis'!$B$4:$AF$4</c:f>
              <c:numCache>
                <c:formatCode>General</c:formatCode>
                <c:ptCount val="31"/>
                <c:pt idx="0">
                  <c:v>1991</c:v>
                </c:pt>
                <c:pt idx="1">
                  <c:v>1992</c:v>
                </c:pt>
                <c:pt idx="2">
                  <c:v>1993</c:v>
                </c:pt>
                <c:pt idx="3">
                  <c:v>1994</c:v>
                </c:pt>
                <c:pt idx="4">
                  <c:v>1995</c:v>
                </c:pt>
                <c:pt idx="5">
                  <c:v>1996</c:v>
                </c:pt>
                <c:pt idx="6">
                  <c:v>1997</c:v>
                </c:pt>
                <c:pt idx="7">
                  <c:v>1998</c:v>
                </c:pt>
                <c:pt idx="8">
                  <c:v>1999</c:v>
                </c:pt>
                <c:pt idx="9">
                  <c:v>2000</c:v>
                </c:pt>
                <c:pt idx="10">
                  <c:v>2001</c:v>
                </c:pt>
                <c:pt idx="11">
                  <c:v>2002</c:v>
                </c:pt>
                <c:pt idx="12">
                  <c:v>2003</c:v>
                </c:pt>
                <c:pt idx="13">
                  <c:v>2004</c:v>
                </c:pt>
                <c:pt idx="14">
                  <c:v>2005</c:v>
                </c:pt>
                <c:pt idx="15">
                  <c:v>2006</c:v>
                </c:pt>
                <c:pt idx="16">
                  <c:v>2007</c:v>
                </c:pt>
                <c:pt idx="17">
                  <c:v>2008</c:v>
                </c:pt>
                <c:pt idx="18">
                  <c:v>2009</c:v>
                </c:pt>
                <c:pt idx="19">
                  <c:v>2010</c:v>
                </c:pt>
                <c:pt idx="20">
                  <c:v>2011</c:v>
                </c:pt>
                <c:pt idx="21">
                  <c:v>2012</c:v>
                </c:pt>
                <c:pt idx="22">
                  <c:v>2013</c:v>
                </c:pt>
                <c:pt idx="23">
                  <c:v>2014</c:v>
                </c:pt>
                <c:pt idx="24">
                  <c:v>2015</c:v>
                </c:pt>
                <c:pt idx="25">
                  <c:v>2016</c:v>
                </c:pt>
                <c:pt idx="26">
                  <c:v>2017</c:v>
                </c:pt>
                <c:pt idx="27">
                  <c:v>2018</c:v>
                </c:pt>
                <c:pt idx="28">
                  <c:v>2019</c:v>
                </c:pt>
                <c:pt idx="29">
                  <c:v>2020</c:v>
                </c:pt>
                <c:pt idx="30">
                  <c:v>2021</c:v>
                </c:pt>
              </c:numCache>
            </c:numRef>
          </c:cat>
          <c:val>
            <c:numRef>
              <c:f>'AZ - Quarters Analysis'!$B$7:$AF$7</c:f>
              <c:numCache>
                <c:formatCode>0.00</c:formatCode>
                <c:ptCount val="31"/>
                <c:pt idx="0">
                  <c:v>100.52</c:v>
                </c:pt>
                <c:pt idx="1">
                  <c:v>101.77</c:v>
                </c:pt>
                <c:pt idx="2">
                  <c:v>104.93</c:v>
                </c:pt>
                <c:pt idx="3">
                  <c:v>112.4</c:v>
                </c:pt>
                <c:pt idx="4">
                  <c:v>119.44</c:v>
                </c:pt>
                <c:pt idx="5">
                  <c:v>126.81</c:v>
                </c:pt>
                <c:pt idx="6">
                  <c:v>131.68</c:v>
                </c:pt>
                <c:pt idx="7">
                  <c:v>140.13999999999999</c:v>
                </c:pt>
                <c:pt idx="8">
                  <c:v>150.02000000000001</c:v>
                </c:pt>
                <c:pt idx="9">
                  <c:v>160.76</c:v>
                </c:pt>
                <c:pt idx="10">
                  <c:v>169.66</c:v>
                </c:pt>
                <c:pt idx="11">
                  <c:v>178.13</c:v>
                </c:pt>
                <c:pt idx="12">
                  <c:v>189.09</c:v>
                </c:pt>
                <c:pt idx="13">
                  <c:v>216.62</c:v>
                </c:pt>
                <c:pt idx="14">
                  <c:v>300.7</c:v>
                </c:pt>
                <c:pt idx="15">
                  <c:v>327.47000000000003</c:v>
                </c:pt>
                <c:pt idx="16">
                  <c:v>291.64</c:v>
                </c:pt>
                <c:pt idx="17">
                  <c:v>210.79</c:v>
                </c:pt>
                <c:pt idx="18">
                  <c:v>160.37</c:v>
                </c:pt>
                <c:pt idx="19">
                  <c:v>151.31</c:v>
                </c:pt>
                <c:pt idx="20">
                  <c:v>143.41</c:v>
                </c:pt>
                <c:pt idx="21">
                  <c:v>174.7</c:v>
                </c:pt>
                <c:pt idx="22">
                  <c:v>207.8</c:v>
                </c:pt>
                <c:pt idx="23">
                  <c:v>221.66</c:v>
                </c:pt>
                <c:pt idx="24">
                  <c:v>237.53</c:v>
                </c:pt>
                <c:pt idx="25">
                  <c:v>254.67</c:v>
                </c:pt>
                <c:pt idx="26">
                  <c:v>274.16000000000003</c:v>
                </c:pt>
                <c:pt idx="27">
                  <c:v>296.10000000000002</c:v>
                </c:pt>
                <c:pt idx="28">
                  <c:v>317.48</c:v>
                </c:pt>
                <c:pt idx="29">
                  <c:v>355.89</c:v>
                </c:pt>
                <c:pt idx="30">
                  <c:v>470.44</c:v>
                </c:pt>
              </c:numCache>
            </c:numRef>
          </c:val>
          <c:smooth val="0"/>
          <c:extLst>
            <c:ext xmlns:c16="http://schemas.microsoft.com/office/drawing/2014/chart" uri="{C3380CC4-5D6E-409C-BE32-E72D297353CC}">
              <c16:uniqueId val="{00000002-F443-4C41-BDA3-8A1A9AFDE7F8}"/>
            </c:ext>
          </c:extLst>
        </c:ser>
        <c:ser>
          <c:idx val="3"/>
          <c:order val="3"/>
          <c:tx>
            <c:strRef>
              <c:f>'AZ - Quarters Analysis'!$P$47</c:f>
              <c:strCache>
                <c:ptCount val="1"/>
                <c:pt idx="0">
                  <c:v>Q4</c:v>
                </c:pt>
              </c:strCache>
            </c:strRef>
          </c:tx>
          <c:spPr>
            <a:ln w="28575" cap="rnd">
              <a:solidFill>
                <a:schemeClr val="accent4"/>
              </a:solidFill>
              <a:round/>
            </a:ln>
            <a:effectLst/>
          </c:spPr>
          <c:marker>
            <c:symbol val="none"/>
          </c:marker>
          <c:cat>
            <c:numRef>
              <c:f>'AZ - Quarters Analysis'!$B$4:$AF$4</c:f>
              <c:numCache>
                <c:formatCode>General</c:formatCode>
                <c:ptCount val="31"/>
                <c:pt idx="0">
                  <c:v>1991</c:v>
                </c:pt>
                <c:pt idx="1">
                  <c:v>1992</c:v>
                </c:pt>
                <c:pt idx="2">
                  <c:v>1993</c:v>
                </c:pt>
                <c:pt idx="3">
                  <c:v>1994</c:v>
                </c:pt>
                <c:pt idx="4">
                  <c:v>1995</c:v>
                </c:pt>
                <c:pt idx="5">
                  <c:v>1996</c:v>
                </c:pt>
                <c:pt idx="6">
                  <c:v>1997</c:v>
                </c:pt>
                <c:pt idx="7">
                  <c:v>1998</c:v>
                </c:pt>
                <c:pt idx="8">
                  <c:v>1999</c:v>
                </c:pt>
                <c:pt idx="9">
                  <c:v>2000</c:v>
                </c:pt>
                <c:pt idx="10">
                  <c:v>2001</c:v>
                </c:pt>
                <c:pt idx="11">
                  <c:v>2002</c:v>
                </c:pt>
                <c:pt idx="12">
                  <c:v>2003</c:v>
                </c:pt>
                <c:pt idx="13">
                  <c:v>2004</c:v>
                </c:pt>
                <c:pt idx="14">
                  <c:v>2005</c:v>
                </c:pt>
                <c:pt idx="15">
                  <c:v>2006</c:v>
                </c:pt>
                <c:pt idx="16">
                  <c:v>2007</c:v>
                </c:pt>
                <c:pt idx="17">
                  <c:v>2008</c:v>
                </c:pt>
                <c:pt idx="18">
                  <c:v>2009</c:v>
                </c:pt>
                <c:pt idx="19">
                  <c:v>2010</c:v>
                </c:pt>
                <c:pt idx="20">
                  <c:v>2011</c:v>
                </c:pt>
                <c:pt idx="21">
                  <c:v>2012</c:v>
                </c:pt>
                <c:pt idx="22">
                  <c:v>2013</c:v>
                </c:pt>
                <c:pt idx="23">
                  <c:v>2014</c:v>
                </c:pt>
                <c:pt idx="24">
                  <c:v>2015</c:v>
                </c:pt>
                <c:pt idx="25">
                  <c:v>2016</c:v>
                </c:pt>
                <c:pt idx="26">
                  <c:v>2017</c:v>
                </c:pt>
                <c:pt idx="27">
                  <c:v>2018</c:v>
                </c:pt>
                <c:pt idx="28">
                  <c:v>2019</c:v>
                </c:pt>
                <c:pt idx="29">
                  <c:v>2020</c:v>
                </c:pt>
                <c:pt idx="30">
                  <c:v>2021</c:v>
                </c:pt>
              </c:numCache>
            </c:numRef>
          </c:cat>
          <c:val>
            <c:numRef>
              <c:f>'AZ - Quarters Analysis'!$B$8:$AF$8</c:f>
              <c:numCache>
                <c:formatCode>0.00</c:formatCode>
                <c:ptCount val="31"/>
                <c:pt idx="0">
                  <c:v>101.11</c:v>
                </c:pt>
                <c:pt idx="1">
                  <c:v>102.15</c:v>
                </c:pt>
                <c:pt idx="2">
                  <c:v>106.31</c:v>
                </c:pt>
                <c:pt idx="3">
                  <c:v>114.4</c:v>
                </c:pt>
                <c:pt idx="4">
                  <c:v>121.15</c:v>
                </c:pt>
                <c:pt idx="5">
                  <c:v>127.51</c:v>
                </c:pt>
                <c:pt idx="6">
                  <c:v>133.91999999999999</c:v>
                </c:pt>
                <c:pt idx="7">
                  <c:v>142.59</c:v>
                </c:pt>
                <c:pt idx="8">
                  <c:v>153.01</c:v>
                </c:pt>
                <c:pt idx="9">
                  <c:v>162.84</c:v>
                </c:pt>
                <c:pt idx="10">
                  <c:v>171.66</c:v>
                </c:pt>
                <c:pt idx="11">
                  <c:v>180.12</c:v>
                </c:pt>
                <c:pt idx="12">
                  <c:v>193.79</c:v>
                </c:pt>
                <c:pt idx="13">
                  <c:v>231.91</c:v>
                </c:pt>
                <c:pt idx="14">
                  <c:v>315.22000000000003</c:v>
                </c:pt>
                <c:pt idx="15">
                  <c:v>324.26</c:v>
                </c:pt>
                <c:pt idx="16">
                  <c:v>272.08999999999997</c:v>
                </c:pt>
                <c:pt idx="17">
                  <c:v>188.17</c:v>
                </c:pt>
                <c:pt idx="18">
                  <c:v>162.31</c:v>
                </c:pt>
                <c:pt idx="19">
                  <c:v>146.9</c:v>
                </c:pt>
                <c:pt idx="20">
                  <c:v>148.15</c:v>
                </c:pt>
                <c:pt idx="21">
                  <c:v>183.15</c:v>
                </c:pt>
                <c:pt idx="22">
                  <c:v>213.16</c:v>
                </c:pt>
                <c:pt idx="23">
                  <c:v>224.83</c:v>
                </c:pt>
                <c:pt idx="24">
                  <c:v>242.17</c:v>
                </c:pt>
                <c:pt idx="25">
                  <c:v>259.51</c:v>
                </c:pt>
                <c:pt idx="26">
                  <c:v>279.58</c:v>
                </c:pt>
                <c:pt idx="27">
                  <c:v>303.01</c:v>
                </c:pt>
                <c:pt idx="28">
                  <c:v>325.37</c:v>
                </c:pt>
                <c:pt idx="29">
                  <c:v>375.5</c:v>
                </c:pt>
                <c:pt idx="30">
                  <c:v>482.06</c:v>
                </c:pt>
              </c:numCache>
            </c:numRef>
          </c:val>
          <c:smooth val="0"/>
          <c:extLst>
            <c:ext xmlns:c16="http://schemas.microsoft.com/office/drawing/2014/chart" uri="{C3380CC4-5D6E-409C-BE32-E72D297353CC}">
              <c16:uniqueId val="{00000003-F443-4C41-BDA3-8A1A9AFDE7F8}"/>
            </c:ext>
          </c:extLst>
        </c:ser>
        <c:dLbls>
          <c:showLegendKey val="0"/>
          <c:showVal val="0"/>
          <c:showCatName val="0"/>
          <c:showSerName val="0"/>
          <c:showPercent val="0"/>
          <c:showBubbleSize val="0"/>
        </c:dLbls>
        <c:smooth val="0"/>
        <c:axId val="1440867744"/>
        <c:axId val="1409402192"/>
      </c:lineChart>
      <c:catAx>
        <c:axId val="14408677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ysClr val="windowText" lastClr="000000"/>
                    </a:solidFill>
                    <a:latin typeface="Times New Roman" panose="02020603050405020304" pitchFamily="18" charset="0"/>
                    <a:cs typeface="Times New Roman" panose="02020603050405020304" pitchFamily="18" charset="0"/>
                  </a:rPr>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409402192"/>
        <c:crosses val="autoZero"/>
        <c:auto val="1"/>
        <c:lblAlgn val="ctr"/>
        <c:lblOffset val="100"/>
        <c:noMultiLvlLbl val="0"/>
      </c:catAx>
      <c:valAx>
        <c:axId val="14094021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ysClr val="windowText" lastClr="000000"/>
                    </a:solidFill>
                    <a:latin typeface="Times New Roman" panose="02020603050405020304" pitchFamily="18" charset="0"/>
                    <a:cs typeface="Times New Roman" panose="02020603050405020304" pitchFamily="18" charset="0"/>
                  </a:rPr>
                  <a:t>Average HPI</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4408677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latin typeface="Times New Roman" panose="02020603050405020304" pitchFamily="18" charset="0"/>
                <a:cs typeface="Times New Roman" panose="02020603050405020304" pitchFamily="18" charset="0"/>
              </a:rPr>
              <a:t>Lowest</a:t>
            </a:r>
            <a:r>
              <a:rPr lang="en-US" baseline="0">
                <a:solidFill>
                  <a:sysClr val="windowText" lastClr="000000"/>
                </a:solidFill>
                <a:latin typeface="Times New Roman" panose="02020603050405020304" pitchFamily="18" charset="0"/>
                <a:cs typeface="Times New Roman" panose="02020603050405020304" pitchFamily="18" charset="0"/>
              </a:rPr>
              <a:t> Average Seasonally-Adjusted HPI for Arizona Over All Years</a:t>
            </a:r>
            <a:endParaRPr lang="en-US">
              <a:solidFill>
                <a:sysClr val="windowText" lastClr="000000"/>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'AZ - Quarters Analysis'!$D$20</c:f>
              <c:strCache>
                <c:ptCount val="1"/>
                <c:pt idx="0">
                  <c:v>No. Obs.</c:v>
                </c:pt>
              </c:strCache>
            </c:strRef>
          </c:tx>
          <c:spPr>
            <a:solidFill>
              <a:schemeClr val="accent1"/>
            </a:solidFill>
            <a:ln>
              <a:noFill/>
            </a:ln>
            <a:effectLst/>
          </c:spPr>
          <c:invertIfNegative val="0"/>
          <c:dPt>
            <c:idx val="0"/>
            <c:invertIfNegative val="0"/>
            <c:bubble3D val="0"/>
            <c:spPr>
              <a:solidFill>
                <a:schemeClr val="tx1"/>
              </a:solidFill>
              <a:ln>
                <a:noFill/>
              </a:ln>
              <a:effectLst/>
            </c:spPr>
            <c:extLst>
              <c:ext xmlns:c16="http://schemas.microsoft.com/office/drawing/2014/chart" uri="{C3380CC4-5D6E-409C-BE32-E72D297353CC}">
                <c16:uniqueId val="{00000001-7066-284F-82D7-0297802AB84C}"/>
              </c:ext>
            </c:extLst>
          </c:dPt>
          <c:dPt>
            <c:idx val="1"/>
            <c:invertIfNegative val="0"/>
            <c:bubble3D val="0"/>
            <c:spPr>
              <a:solidFill>
                <a:schemeClr val="tx1"/>
              </a:solidFill>
              <a:ln>
                <a:noFill/>
              </a:ln>
              <a:effectLst/>
            </c:spPr>
            <c:extLst>
              <c:ext xmlns:c16="http://schemas.microsoft.com/office/drawing/2014/chart" uri="{C3380CC4-5D6E-409C-BE32-E72D297353CC}">
                <c16:uniqueId val="{00000003-7066-284F-82D7-0297802AB84C}"/>
              </c:ext>
            </c:extLst>
          </c:dPt>
          <c:dPt>
            <c:idx val="3"/>
            <c:invertIfNegative val="0"/>
            <c:bubble3D val="0"/>
            <c:spPr>
              <a:solidFill>
                <a:schemeClr val="tx1"/>
              </a:solidFill>
              <a:ln>
                <a:noFill/>
              </a:ln>
              <a:effectLst/>
            </c:spPr>
            <c:extLst>
              <c:ext xmlns:c16="http://schemas.microsoft.com/office/drawing/2014/chart" uri="{C3380CC4-5D6E-409C-BE32-E72D297353CC}">
                <c16:uniqueId val="{00000005-7066-284F-82D7-0297802AB84C}"/>
              </c:ext>
            </c:extLst>
          </c:dPt>
          <c:cat>
            <c:strRef>
              <c:f>'AZ - Quarters Analysis'!$C$21:$C$24</c:f>
              <c:strCache>
                <c:ptCount val="4"/>
                <c:pt idx="0">
                  <c:v>Q1</c:v>
                </c:pt>
                <c:pt idx="1">
                  <c:v>Q2</c:v>
                </c:pt>
                <c:pt idx="2">
                  <c:v>Q3</c:v>
                </c:pt>
                <c:pt idx="3">
                  <c:v>Q4</c:v>
                </c:pt>
              </c:strCache>
            </c:strRef>
          </c:cat>
          <c:val>
            <c:numRef>
              <c:f>'AZ - Quarters Analysis'!$D$21:$D$24</c:f>
              <c:numCache>
                <c:formatCode>General</c:formatCode>
                <c:ptCount val="4"/>
                <c:pt idx="0">
                  <c:v>23</c:v>
                </c:pt>
                <c:pt idx="1">
                  <c:v>4</c:v>
                </c:pt>
                <c:pt idx="2">
                  <c:v>0</c:v>
                </c:pt>
                <c:pt idx="3">
                  <c:v>4</c:v>
                </c:pt>
              </c:numCache>
            </c:numRef>
          </c:val>
          <c:extLst>
            <c:ext xmlns:c16="http://schemas.microsoft.com/office/drawing/2014/chart" uri="{C3380CC4-5D6E-409C-BE32-E72D297353CC}">
              <c16:uniqueId val="{00000006-7066-284F-82D7-0297802AB84C}"/>
            </c:ext>
          </c:extLst>
        </c:ser>
        <c:dLbls>
          <c:showLegendKey val="0"/>
          <c:showVal val="0"/>
          <c:showCatName val="0"/>
          <c:showSerName val="0"/>
          <c:showPercent val="0"/>
          <c:showBubbleSize val="0"/>
        </c:dLbls>
        <c:gapWidth val="219"/>
        <c:overlap val="-27"/>
        <c:axId val="1851063248"/>
        <c:axId val="1851089024"/>
      </c:barChart>
      <c:catAx>
        <c:axId val="18510632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ysClr val="windowText" lastClr="000000"/>
                    </a:solidFill>
                    <a:latin typeface="Times New Roman" panose="02020603050405020304" pitchFamily="18" charset="0"/>
                    <a:cs typeface="Times New Roman" panose="02020603050405020304" pitchFamily="18" charset="0"/>
                  </a:rPr>
                  <a:t>Quarter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851089024"/>
        <c:crosses val="autoZero"/>
        <c:auto val="1"/>
        <c:lblAlgn val="ctr"/>
        <c:lblOffset val="100"/>
        <c:noMultiLvlLbl val="0"/>
      </c:catAx>
      <c:valAx>
        <c:axId val="1851089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ysClr val="windowText" lastClr="000000"/>
                    </a:solidFill>
                    <a:latin typeface="Times New Roman" panose="02020603050405020304" pitchFamily="18" charset="0"/>
                    <a:cs typeface="Times New Roman" panose="02020603050405020304" pitchFamily="18" charset="0"/>
                  </a:rPr>
                  <a:t>Frequency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8510632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latin typeface="Times New Roman" panose="02020603050405020304" pitchFamily="18" charset="0"/>
                <a:cs typeface="Times New Roman" panose="02020603050405020304" pitchFamily="18" charset="0"/>
              </a:rPr>
              <a:t>Highest Average Seasonally-Adjusted HPI for Arizona Over All</a:t>
            </a:r>
            <a:r>
              <a:rPr lang="en-US" baseline="0">
                <a:solidFill>
                  <a:sysClr val="windowText" lastClr="000000"/>
                </a:solidFill>
                <a:latin typeface="Times New Roman" panose="02020603050405020304" pitchFamily="18" charset="0"/>
                <a:cs typeface="Times New Roman" panose="02020603050405020304" pitchFamily="18" charset="0"/>
              </a:rPr>
              <a:t> Years</a:t>
            </a:r>
            <a:endParaRPr lang="en-US">
              <a:solidFill>
                <a:sysClr val="windowText" lastClr="000000"/>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'AZ - Quarters Analysis'!$D$28</c:f>
              <c:strCache>
                <c:ptCount val="1"/>
                <c:pt idx="0">
                  <c:v>No. Obs.</c:v>
                </c:pt>
              </c:strCache>
            </c:strRef>
          </c:tx>
          <c:spPr>
            <a:solidFill>
              <a:schemeClr val="tx1"/>
            </a:solidFill>
            <a:ln>
              <a:noFill/>
            </a:ln>
            <a:effectLst/>
          </c:spPr>
          <c:invertIfNegative val="0"/>
          <c:cat>
            <c:strRef>
              <c:f>'AZ - Quarters Analysis'!$C$29:$C$32</c:f>
              <c:strCache>
                <c:ptCount val="4"/>
                <c:pt idx="0">
                  <c:v>Q1</c:v>
                </c:pt>
                <c:pt idx="1">
                  <c:v>Q2</c:v>
                </c:pt>
                <c:pt idx="2">
                  <c:v>Q3</c:v>
                </c:pt>
                <c:pt idx="3">
                  <c:v>Q4</c:v>
                </c:pt>
              </c:strCache>
            </c:strRef>
          </c:cat>
          <c:val>
            <c:numRef>
              <c:f>'AZ - Quarters Analysis'!$D$29:$D$32</c:f>
              <c:numCache>
                <c:formatCode>General</c:formatCode>
                <c:ptCount val="4"/>
                <c:pt idx="0">
                  <c:v>4</c:v>
                </c:pt>
                <c:pt idx="1">
                  <c:v>1</c:v>
                </c:pt>
                <c:pt idx="2">
                  <c:v>0</c:v>
                </c:pt>
                <c:pt idx="3">
                  <c:v>26</c:v>
                </c:pt>
              </c:numCache>
            </c:numRef>
          </c:val>
          <c:extLst>
            <c:ext xmlns:c16="http://schemas.microsoft.com/office/drawing/2014/chart" uri="{C3380CC4-5D6E-409C-BE32-E72D297353CC}">
              <c16:uniqueId val="{00000000-0BA2-4847-A1AE-1B61974ED6E7}"/>
            </c:ext>
          </c:extLst>
        </c:ser>
        <c:dLbls>
          <c:showLegendKey val="0"/>
          <c:showVal val="0"/>
          <c:showCatName val="0"/>
          <c:showSerName val="0"/>
          <c:showPercent val="0"/>
          <c:showBubbleSize val="0"/>
        </c:dLbls>
        <c:gapWidth val="219"/>
        <c:overlap val="-27"/>
        <c:axId val="1440604512"/>
        <c:axId val="1440500560"/>
      </c:barChart>
      <c:catAx>
        <c:axId val="14406045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a:solidFill>
                      <a:sysClr val="windowText" lastClr="000000"/>
                    </a:solidFill>
                    <a:latin typeface="Times New Roman" panose="02020603050405020304" pitchFamily="18" charset="0"/>
                    <a:cs typeface="Times New Roman" panose="02020603050405020304" pitchFamily="18" charset="0"/>
                  </a:rPr>
                  <a:t>Quarter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440500560"/>
        <c:crosses val="autoZero"/>
        <c:auto val="1"/>
        <c:lblAlgn val="ctr"/>
        <c:lblOffset val="100"/>
        <c:noMultiLvlLbl val="0"/>
      </c:catAx>
      <c:valAx>
        <c:axId val="14405005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a:solidFill>
                      <a:sysClr val="windowText" lastClr="000000"/>
                    </a:solidFill>
                    <a:latin typeface="Times New Roman" panose="02020603050405020304" pitchFamily="18" charset="0"/>
                    <a:cs typeface="Times New Roman" panose="02020603050405020304" pitchFamily="18" charset="0"/>
                  </a:rPr>
                  <a:t>Frequency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4406045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21</xdr:col>
      <xdr:colOff>609600</xdr:colOff>
      <xdr:row>38</xdr:row>
      <xdr:rowOff>165100</xdr:rowOff>
    </xdr:to>
    <xdr:graphicFrame macro="">
      <xdr:nvGraphicFramePr>
        <xdr:cNvPr id="2" name="Chart 1">
          <a:extLst>
            <a:ext uri="{FF2B5EF4-FFF2-40B4-BE49-F238E27FC236}">
              <a16:creationId xmlns:a16="http://schemas.microsoft.com/office/drawing/2014/main" id="{03153743-3B5C-F748-9A3B-6093D7DC58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14</xdr:col>
      <xdr:colOff>666750</xdr:colOff>
      <xdr:row>17</xdr:row>
      <xdr:rowOff>6350</xdr:rowOff>
    </xdr:from>
    <xdr:to>
      <xdr:col>29</xdr:col>
      <xdr:colOff>635000</xdr:colOff>
      <xdr:row>42</xdr:row>
      <xdr:rowOff>127000</xdr:rowOff>
    </xdr:to>
    <xdr:graphicFrame macro="">
      <xdr:nvGraphicFramePr>
        <xdr:cNvPr id="2" name="Chart 1">
          <a:extLst>
            <a:ext uri="{FF2B5EF4-FFF2-40B4-BE49-F238E27FC236}">
              <a16:creationId xmlns:a16="http://schemas.microsoft.com/office/drawing/2014/main" id="{858E8823-CB73-4945-A33E-8E93FA05DE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25400</xdr:colOff>
      <xdr:row>17</xdr:row>
      <xdr:rowOff>44450</xdr:rowOff>
    </xdr:from>
    <xdr:to>
      <xdr:col>14</xdr:col>
      <xdr:colOff>266700</xdr:colOff>
      <xdr:row>33</xdr:row>
      <xdr:rowOff>12700</xdr:rowOff>
    </xdr:to>
    <xdr:graphicFrame macro="">
      <xdr:nvGraphicFramePr>
        <xdr:cNvPr id="3" name="Chart 2">
          <a:extLst>
            <a:ext uri="{FF2B5EF4-FFF2-40B4-BE49-F238E27FC236}">
              <a16:creationId xmlns:a16="http://schemas.microsoft.com/office/drawing/2014/main" id="{DF8411D2-97BB-8148-8599-0B95F6D0B3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50800</xdr:colOff>
      <xdr:row>33</xdr:row>
      <xdr:rowOff>152400</xdr:rowOff>
    </xdr:from>
    <xdr:to>
      <xdr:col>14</xdr:col>
      <xdr:colOff>292100</xdr:colOff>
      <xdr:row>49</xdr:row>
      <xdr:rowOff>0</xdr:rowOff>
    </xdr:to>
    <xdr:graphicFrame macro="">
      <xdr:nvGraphicFramePr>
        <xdr:cNvPr id="4" name="Chart 3">
          <a:extLst>
            <a:ext uri="{FF2B5EF4-FFF2-40B4-BE49-F238E27FC236}">
              <a16:creationId xmlns:a16="http://schemas.microsoft.com/office/drawing/2014/main" id="{E294CE8B-3538-2B4F-BDD2-000526188A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14</xdr:col>
      <xdr:colOff>666750</xdr:colOff>
      <xdr:row>17</xdr:row>
      <xdr:rowOff>6350</xdr:rowOff>
    </xdr:from>
    <xdr:to>
      <xdr:col>29</xdr:col>
      <xdr:colOff>635000</xdr:colOff>
      <xdr:row>42</xdr:row>
      <xdr:rowOff>127000</xdr:rowOff>
    </xdr:to>
    <xdr:graphicFrame macro="">
      <xdr:nvGraphicFramePr>
        <xdr:cNvPr id="2" name="Chart 1">
          <a:extLst>
            <a:ext uri="{FF2B5EF4-FFF2-40B4-BE49-F238E27FC236}">
              <a16:creationId xmlns:a16="http://schemas.microsoft.com/office/drawing/2014/main" id="{5272B0E6-BEF4-C54B-9BE4-3F281B6A28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25400</xdr:colOff>
      <xdr:row>17</xdr:row>
      <xdr:rowOff>44450</xdr:rowOff>
    </xdr:from>
    <xdr:to>
      <xdr:col>14</xdr:col>
      <xdr:colOff>266700</xdr:colOff>
      <xdr:row>33</xdr:row>
      <xdr:rowOff>12700</xdr:rowOff>
    </xdr:to>
    <xdr:graphicFrame macro="">
      <xdr:nvGraphicFramePr>
        <xdr:cNvPr id="3" name="Chart 2">
          <a:extLst>
            <a:ext uri="{FF2B5EF4-FFF2-40B4-BE49-F238E27FC236}">
              <a16:creationId xmlns:a16="http://schemas.microsoft.com/office/drawing/2014/main" id="{AC14F734-9747-6142-9B2B-5E8CA82935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50800</xdr:colOff>
      <xdr:row>33</xdr:row>
      <xdr:rowOff>152400</xdr:rowOff>
    </xdr:from>
    <xdr:to>
      <xdr:col>14</xdr:col>
      <xdr:colOff>292100</xdr:colOff>
      <xdr:row>49</xdr:row>
      <xdr:rowOff>0</xdr:rowOff>
    </xdr:to>
    <xdr:graphicFrame macro="">
      <xdr:nvGraphicFramePr>
        <xdr:cNvPr id="4" name="Chart 3">
          <a:extLst>
            <a:ext uri="{FF2B5EF4-FFF2-40B4-BE49-F238E27FC236}">
              <a16:creationId xmlns:a16="http://schemas.microsoft.com/office/drawing/2014/main" id="{B78DB0D9-DC67-6848-8715-603671282D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18119-2E63-6646-92CD-55427A461A2B}">
  <sheetPr>
    <tabColor rgb="FF7030A0"/>
  </sheetPr>
  <dimension ref="B5:E39"/>
  <sheetViews>
    <sheetView tabSelected="1" workbookViewId="0">
      <selection activeCell="I15" sqref="I15"/>
    </sheetView>
  </sheetViews>
  <sheetFormatPr baseColWidth="10" defaultColWidth="10.83203125" defaultRowHeight="16" x14ac:dyDescent="0.2"/>
  <cols>
    <col min="1" max="1" width="10.83203125" style="1"/>
    <col min="2" max="2" width="26.5" style="1" customWidth="1"/>
    <col min="3" max="3" width="15.83203125" style="1" customWidth="1"/>
    <col min="4" max="16384" width="10.83203125" style="1"/>
  </cols>
  <sheetData>
    <row r="5" spans="2:5" x14ac:dyDescent="0.2">
      <c r="B5" s="1" t="s">
        <v>0</v>
      </c>
      <c r="C5" s="4">
        <v>2000000</v>
      </c>
    </row>
    <row r="7" spans="2:5" x14ac:dyDescent="0.2">
      <c r="B7" s="1" t="s">
        <v>1</v>
      </c>
      <c r="C7" s="3">
        <f>IFERROR(C5*0.84,"N/A")</f>
        <v>1680000</v>
      </c>
    </row>
    <row r="8" spans="2:5" x14ac:dyDescent="0.2">
      <c r="E8" s="87"/>
    </row>
    <row r="9" spans="2:5" x14ac:dyDescent="0.2">
      <c r="B9" s="1" t="s">
        <v>2</v>
      </c>
      <c r="C9" s="3">
        <f>IFERROR(C5*0.1,"N/A")</f>
        <v>200000</v>
      </c>
    </row>
    <row r="11" spans="2:5" x14ac:dyDescent="0.2">
      <c r="B11" s="1" t="s">
        <v>3</v>
      </c>
      <c r="C11" s="88">
        <v>2.5</v>
      </c>
    </row>
    <row r="12" spans="2:5" x14ac:dyDescent="0.2">
      <c r="C12" s="102"/>
    </row>
    <row r="13" spans="2:5" x14ac:dyDescent="0.2">
      <c r="B13" s="1" t="s">
        <v>458</v>
      </c>
      <c r="C13" s="103">
        <f>C11*(C9/C7)</f>
        <v>0.29761904761904762</v>
      </c>
    </row>
    <row r="15" spans="2:5" x14ac:dyDescent="0.2">
      <c r="B15" s="1" t="s">
        <v>4</v>
      </c>
      <c r="C15" s="6">
        <v>0.17</v>
      </c>
    </row>
    <row r="17" spans="2:3" x14ac:dyDescent="0.2">
      <c r="B17" s="2" t="s">
        <v>7</v>
      </c>
    </row>
    <row r="18" spans="2:3" x14ac:dyDescent="0.2">
      <c r="B18" s="1" t="s">
        <v>8</v>
      </c>
      <c r="C18" s="5">
        <v>1</v>
      </c>
    </row>
    <row r="20" spans="2:3" x14ac:dyDescent="0.2">
      <c r="B20" s="1" t="s">
        <v>5</v>
      </c>
      <c r="C20" s="3">
        <f>FV(0.04/12,C18*12,,-C7)</f>
        <v>1748445.7921052487</v>
      </c>
    </row>
    <row r="22" spans="2:3" x14ac:dyDescent="0.2">
      <c r="B22" s="1" t="s">
        <v>457</v>
      </c>
      <c r="C22" s="3">
        <f>C20-C24</f>
        <v>1228075.0206453532</v>
      </c>
    </row>
    <row r="24" spans="2:3" x14ac:dyDescent="0.2">
      <c r="B24" s="2" t="s">
        <v>6</v>
      </c>
      <c r="C24" s="3">
        <f>C20*C13</f>
        <v>520370.77145989542</v>
      </c>
    </row>
    <row r="28" spans="2:3" x14ac:dyDescent="0.2">
      <c r="C28" s="86"/>
    </row>
    <row r="30" spans="2:3" x14ac:dyDescent="0.2">
      <c r="C30" s="86"/>
    </row>
    <row r="36" spans="2:2" x14ac:dyDescent="0.2">
      <c r="B36" s="86"/>
    </row>
    <row r="39" spans="2:2" x14ac:dyDescent="0.2">
      <c r="B39" s="104"/>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37905-2FFE-D64E-8249-DCCF4BA3213C}">
  <sheetPr>
    <tabColor rgb="FFC00000"/>
  </sheetPr>
  <dimension ref="A1"/>
  <sheetViews>
    <sheetView workbookViewId="0"/>
  </sheetViews>
  <sheetFormatPr baseColWidth="10" defaultColWidth="11.1640625" defaultRowHeight="16" x14ac:dyDescent="0.2"/>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A2012-C7EF-8844-B1AE-45AFE1483B56}">
  <sheetPr>
    <tabColor rgb="FFC00000"/>
  </sheetPr>
  <dimension ref="A1:AG31"/>
  <sheetViews>
    <sheetView zoomScale="70" zoomScaleNormal="70" workbookViewId="0">
      <selection activeCell="O33" sqref="O33"/>
    </sheetView>
  </sheetViews>
  <sheetFormatPr baseColWidth="10" defaultColWidth="10.83203125" defaultRowHeight="20" x14ac:dyDescent="0.2"/>
  <cols>
    <col min="1" max="1" width="18.6640625" style="12" customWidth="1"/>
    <col min="2" max="2" width="14.1640625" style="12" customWidth="1"/>
    <col min="3" max="3" width="10.83203125" style="8"/>
    <col min="4" max="16384" width="10.83203125" style="12"/>
  </cols>
  <sheetData>
    <row r="1" spans="1:33" x14ac:dyDescent="0.2">
      <c r="C1" s="105" t="s">
        <v>172</v>
      </c>
      <c r="D1" s="105"/>
      <c r="E1" s="105"/>
      <c r="F1" s="105"/>
      <c r="G1" s="105"/>
      <c r="H1" s="105"/>
      <c r="I1" s="105"/>
      <c r="J1" s="105"/>
      <c r="K1" s="105"/>
      <c r="L1" s="105"/>
      <c r="M1" s="105"/>
      <c r="N1" s="105"/>
      <c r="O1" s="105"/>
      <c r="P1" s="105"/>
      <c r="Q1" s="105"/>
      <c r="R1" s="105"/>
      <c r="S1" s="105"/>
      <c r="T1" s="105"/>
      <c r="U1" s="105"/>
      <c r="V1" s="105"/>
      <c r="W1" s="105"/>
      <c r="X1" s="105"/>
      <c r="Y1" s="105"/>
      <c r="Z1" s="105"/>
      <c r="AA1" s="105"/>
      <c r="AB1" s="105"/>
      <c r="AC1" s="105"/>
      <c r="AD1" s="105"/>
      <c r="AE1" s="105"/>
      <c r="AF1" s="105"/>
      <c r="AG1" s="105"/>
    </row>
    <row r="2" spans="1:33" x14ac:dyDescent="0.2">
      <c r="A2" s="10" t="s">
        <v>117</v>
      </c>
      <c r="B2" s="10" t="s">
        <v>171</v>
      </c>
      <c r="C2" s="9">
        <v>1991</v>
      </c>
      <c r="D2" s="9">
        <v>1992</v>
      </c>
      <c r="E2" s="9">
        <v>1993</v>
      </c>
      <c r="F2" s="9">
        <v>1994</v>
      </c>
      <c r="G2" s="9">
        <v>1995</v>
      </c>
      <c r="H2" s="9">
        <v>1996</v>
      </c>
      <c r="I2" s="9">
        <v>1997</v>
      </c>
      <c r="J2" s="9">
        <v>1998</v>
      </c>
      <c r="K2" s="9">
        <v>1999</v>
      </c>
      <c r="L2" s="9">
        <v>2000</v>
      </c>
      <c r="M2" s="9">
        <v>2001</v>
      </c>
      <c r="N2" s="9">
        <v>2002</v>
      </c>
      <c r="O2" s="9">
        <v>2003</v>
      </c>
      <c r="P2" s="9">
        <v>2004</v>
      </c>
      <c r="Q2" s="9">
        <v>2005</v>
      </c>
      <c r="R2" s="9">
        <v>2006</v>
      </c>
      <c r="S2" s="9">
        <v>2007</v>
      </c>
      <c r="T2" s="9">
        <v>2008</v>
      </c>
      <c r="U2" s="9">
        <v>2009</v>
      </c>
      <c r="V2" s="9">
        <v>2010</v>
      </c>
      <c r="W2" s="9">
        <v>2011</v>
      </c>
      <c r="X2" s="9">
        <v>2012</v>
      </c>
      <c r="Y2" s="9">
        <v>2013</v>
      </c>
      <c r="Z2" s="9">
        <v>2014</v>
      </c>
      <c r="AA2" s="9">
        <v>2015</v>
      </c>
      <c r="AB2" s="9">
        <v>2016</v>
      </c>
      <c r="AC2" s="9">
        <v>2017</v>
      </c>
      <c r="AD2" s="9">
        <v>2018</v>
      </c>
      <c r="AE2" s="9">
        <v>2019</v>
      </c>
      <c r="AF2" s="9">
        <v>2020</v>
      </c>
      <c r="AG2" s="9">
        <v>2021</v>
      </c>
    </row>
    <row r="3" spans="1:33" x14ac:dyDescent="0.2">
      <c r="A3" s="11" t="s">
        <v>69</v>
      </c>
      <c r="B3" s="11" t="s">
        <v>120</v>
      </c>
      <c r="C3" s="81">
        <f>IFERROR(SUMIFS('Modified HPI_EXP_metro'!$G:$G,'Modified HPI_EXP_metro'!$D:$D,C2,'Modified HPI_EXP_metro'!$C:$C,"*AZ*")/COUNTIFS('Modified HPI_EXP_metro'!$D:$D,C2,'Modified HPI_EXP_metro'!$C:$C,"*AZ*"),"N/A")</f>
        <v>100.2975</v>
      </c>
      <c r="D3" s="81">
        <f>IFERROR(SUMIFS('Modified HPI_EXP_metro'!$G:$G,'Modified HPI_EXP_metro'!$D:$D,D2,'Modified HPI_EXP_metro'!$C:$C,"*AZ*")/COUNTIFS('Modified HPI_EXP_metro'!$D:$D,D2,'Modified HPI_EXP_metro'!$C:$C,"*AZ*"),"N/A")</f>
        <v>101.4425</v>
      </c>
      <c r="E3" s="81">
        <f>IFERROR(SUMIFS('Modified HPI_EXP_metro'!$G:$G,'Modified HPI_EXP_metro'!$D:$D,E2,'Modified HPI_EXP_metro'!$C:$C,"*AZ*")/COUNTIFS('Modified HPI_EXP_metro'!$D:$D,E2,'Modified HPI_EXP_metro'!$C:$C,"*AZ*"),"N/A")</f>
        <v>104.6575</v>
      </c>
      <c r="F3" s="81">
        <f>IFERROR(SUMIFS('Modified HPI_EXP_metro'!$G:$G,'Modified HPI_EXP_metro'!$D:$D,F2,'Modified HPI_EXP_metro'!$C:$C,"*AZ*")/COUNTIFS('Modified HPI_EXP_metro'!$D:$D,F2,'Modified HPI_EXP_metro'!$C:$C,"*AZ*"),"N/A")</f>
        <v>111.245</v>
      </c>
      <c r="G3" s="81">
        <f>IFERROR(SUMIFS('Modified HPI_EXP_metro'!$G:$G,'Modified HPI_EXP_metro'!$D:$D,G2,'Modified HPI_EXP_metro'!$C:$C,"*AZ*")/COUNTIFS('Modified HPI_EXP_metro'!$D:$D,G2,'Modified HPI_EXP_metro'!$C:$C,"*AZ*"),"N/A")</f>
        <v>118.61750000000001</v>
      </c>
      <c r="H3" s="81">
        <f>IFERROR(SUMIFS('Modified HPI_EXP_metro'!$G:$G,'Modified HPI_EXP_metro'!$D:$D,H2,'Modified HPI_EXP_metro'!$C:$C,"*AZ*")/COUNTIFS('Modified HPI_EXP_metro'!$D:$D,H2,'Modified HPI_EXP_metro'!$C:$C,"*AZ*"),"N/A")</f>
        <v>125.45</v>
      </c>
      <c r="I3" s="81">
        <f>IFERROR(SUMIFS('Modified HPI_EXP_metro'!$G:$G,'Modified HPI_EXP_metro'!$D:$D,I2,'Modified HPI_EXP_metro'!$C:$C,"*AZ*")/COUNTIFS('Modified HPI_EXP_metro'!$D:$D,I2,'Modified HPI_EXP_metro'!$C:$C,"*AZ*"),"N/A")</f>
        <v>131.2525</v>
      </c>
      <c r="J3" s="81">
        <f>IFERROR(SUMIFS('Modified HPI_EXP_metro'!$G:$G,'Modified HPI_EXP_metro'!$D:$D,J2,'Modified HPI_EXP_metro'!$C:$C,"*AZ*")/COUNTIFS('Modified HPI_EXP_metro'!$D:$D,J2,'Modified HPI_EXP_metro'!$C:$C,"*AZ*"),"N/A")</f>
        <v>139.04499999999999</v>
      </c>
      <c r="K3" s="81">
        <f>IFERROR(SUMIFS('Modified HPI_EXP_metro'!$G:$G,'Modified HPI_EXP_metro'!$D:$D,K2,'Modified HPI_EXP_metro'!$C:$C,"*AZ*")/COUNTIFS('Modified HPI_EXP_metro'!$D:$D,K2,'Modified HPI_EXP_metro'!$C:$C,"*AZ*"),"N/A")</f>
        <v>148.79499999999999</v>
      </c>
      <c r="L3" s="81">
        <f>IFERROR(SUMIFS('Modified HPI_EXP_metro'!$G:$G,'Modified HPI_EXP_metro'!$D:$D,L2,'Modified HPI_EXP_metro'!$C:$C,"*AZ*")/COUNTIFS('Modified HPI_EXP_metro'!$D:$D,L2,'Modified HPI_EXP_metro'!$C:$C,"*AZ*"),"N/A")</f>
        <v>159.64500000000001</v>
      </c>
      <c r="M3" s="81">
        <f>IFERROR(SUMIFS('Modified HPI_EXP_metro'!$G:$G,'Modified HPI_EXP_metro'!$D:$D,M2,'Modified HPI_EXP_metro'!$C:$C,"*AZ*")/COUNTIFS('Modified HPI_EXP_metro'!$D:$D,M2,'Modified HPI_EXP_metro'!$C:$C,"*AZ*"),"N/A")</f>
        <v>168.49999999999997</v>
      </c>
      <c r="N3" s="81">
        <f>IFERROR(SUMIFS('Modified HPI_EXP_metro'!$G:$G,'Modified HPI_EXP_metro'!$D:$D,N2,'Modified HPI_EXP_metro'!$C:$C,"*AZ*")/COUNTIFS('Modified HPI_EXP_metro'!$D:$D,N2,'Modified HPI_EXP_metro'!$C:$C,"*AZ*"),"N/A")</f>
        <v>176.91749999999999</v>
      </c>
      <c r="O3" s="81">
        <f>IFERROR(SUMIFS('Modified HPI_EXP_metro'!$G:$G,'Modified HPI_EXP_metro'!$D:$D,O2,'Modified HPI_EXP_metro'!$C:$C,"*AZ*")/COUNTIFS('Modified HPI_EXP_metro'!$D:$D,O2,'Modified HPI_EXP_metro'!$C:$C,"*AZ*"),"N/A")</f>
        <v>188.11750000000001</v>
      </c>
      <c r="P3" s="81">
        <f>IFERROR(SUMIFS('Modified HPI_EXP_metro'!$G:$G,'Modified HPI_EXP_metro'!$D:$D,P2,'Modified HPI_EXP_metro'!$C:$C,"*AZ*")/COUNTIFS('Modified HPI_EXP_metro'!$D:$D,P2,'Modified HPI_EXP_metro'!$C:$C,"*AZ*"),"N/A")</f>
        <v>213.33250000000001</v>
      </c>
      <c r="Q3" s="81">
        <f>IFERROR(SUMIFS('Modified HPI_EXP_metro'!$G:$G,'Modified HPI_EXP_metro'!$D:$D,Q2,'Modified HPI_EXP_metro'!$C:$C,"*AZ*")/COUNTIFS('Modified HPI_EXP_metro'!$D:$D,Q2,'Modified HPI_EXP_metro'!$C:$C,"*AZ*"),"N/A")</f>
        <v>285.85750000000002</v>
      </c>
      <c r="R3" s="81">
        <f>IFERROR(SUMIFS('Modified HPI_EXP_metro'!$G:$G,'Modified HPI_EXP_metro'!$D:$D,R2,'Modified HPI_EXP_metro'!$C:$C,"*AZ*")/COUNTIFS('Modified HPI_EXP_metro'!$D:$D,R2,'Modified HPI_EXP_metro'!$C:$C,"*AZ*"),"N/A")</f>
        <v>327.245</v>
      </c>
      <c r="S3" s="81">
        <f>IFERROR(SUMIFS('Modified HPI_EXP_metro'!$G:$G,'Modified HPI_EXP_metro'!$D:$D,S2,'Modified HPI_EXP_metro'!$C:$C,"*AZ*")/COUNTIFS('Modified HPI_EXP_metro'!$D:$D,S2,'Modified HPI_EXP_metro'!$C:$C,"*AZ*"),"N/A")</f>
        <v>297.89</v>
      </c>
      <c r="T3" s="81">
        <f>IFERROR(SUMIFS('Modified HPI_EXP_metro'!$G:$G,'Modified HPI_EXP_metro'!$D:$D,T2,'Modified HPI_EXP_metro'!$C:$C,"*AZ*")/COUNTIFS('Modified HPI_EXP_metro'!$D:$D,T2,'Modified HPI_EXP_metro'!$C:$C,"*AZ*"),"N/A")</f>
        <v>220.65249999999997</v>
      </c>
      <c r="U3" s="81">
        <f>IFERROR(SUMIFS('Modified HPI_EXP_metro'!$G:$G,'Modified HPI_EXP_metro'!$D:$D,U2,'Modified HPI_EXP_metro'!$C:$C,"*AZ*")/COUNTIFS('Modified HPI_EXP_metro'!$D:$D,U2,'Modified HPI_EXP_metro'!$C:$C,"*AZ*"),"N/A")</f>
        <v>161.715</v>
      </c>
      <c r="V3" s="81">
        <f>IFERROR(SUMIFS('Modified HPI_EXP_metro'!$G:$G,'Modified HPI_EXP_metro'!$D:$D,V2,'Modified HPI_EXP_metro'!$C:$C,"*AZ*")/COUNTIFS('Modified HPI_EXP_metro'!$D:$D,V2,'Modified HPI_EXP_metro'!$C:$C,"*AZ*"),"N/A")</f>
        <v>154.10500000000002</v>
      </c>
      <c r="W3" s="81">
        <f>IFERROR(SUMIFS('Modified HPI_EXP_metro'!$G:$G,'Modified HPI_EXP_metro'!$D:$D,W2,'Modified HPI_EXP_metro'!$C:$C,"*AZ*")/COUNTIFS('Modified HPI_EXP_metro'!$D:$D,W2,'Modified HPI_EXP_metro'!$C:$C,"*AZ*"),"N/A")</f>
        <v>144.8125</v>
      </c>
      <c r="X3" s="81">
        <f>IFERROR(SUMIFS('Modified HPI_EXP_metro'!$G:$G,'Modified HPI_EXP_metro'!$D:$D,X2,'Modified HPI_EXP_metro'!$C:$C,"*AZ*")/COUNTIFS('Modified HPI_EXP_metro'!$D:$D,X2,'Modified HPI_EXP_metro'!$C:$C,"*AZ*"),"N/A")</f>
        <v>170.0325</v>
      </c>
      <c r="Y3" s="81">
        <f>IFERROR(SUMIFS('Modified HPI_EXP_metro'!$G:$G,'Modified HPI_EXP_metro'!$D:$D,Y2,'Modified HPI_EXP_metro'!$C:$C,"*AZ*")/COUNTIFS('Modified HPI_EXP_metro'!$D:$D,Y2,'Modified HPI_EXP_metro'!$C:$C,"*AZ*"),"N/A")</f>
        <v>203.49249999999998</v>
      </c>
      <c r="Z3" s="81">
        <f>IFERROR(SUMIFS('Modified HPI_EXP_metro'!$G:$G,'Modified HPI_EXP_metro'!$D:$D,Z2,'Modified HPI_EXP_metro'!$C:$C,"*AZ*")/COUNTIFS('Modified HPI_EXP_metro'!$D:$D,Z2,'Modified HPI_EXP_metro'!$C:$C,"*AZ*"),"N/A")</f>
        <v>220.64250000000001</v>
      </c>
      <c r="AA3" s="81">
        <f>IFERROR(SUMIFS('Modified HPI_EXP_metro'!$G:$G,'Modified HPI_EXP_metro'!$D:$D,AA2,'Modified HPI_EXP_metro'!$C:$C,"*AZ*")/COUNTIFS('Modified HPI_EXP_metro'!$D:$D,AA2,'Modified HPI_EXP_metro'!$C:$C,"*AZ*"),"N/A")</f>
        <v>235.17749999999998</v>
      </c>
      <c r="AB3" s="81">
        <f>IFERROR(SUMIFS('Modified HPI_EXP_metro'!$G:$G,'Modified HPI_EXP_metro'!$D:$D,AB2,'Modified HPI_EXP_metro'!$C:$C,"*AZ*")/COUNTIFS('Modified HPI_EXP_metro'!$D:$D,AB2,'Modified HPI_EXP_metro'!$C:$C,"*AZ*"),"N/A")</f>
        <v>252.45</v>
      </c>
      <c r="AC3" s="81">
        <f>IFERROR(SUMIFS('Modified HPI_EXP_metro'!$G:$G,'Modified HPI_EXP_metro'!$D:$D,AC2,'Modified HPI_EXP_metro'!$C:$C,"*AZ*")/COUNTIFS('Modified HPI_EXP_metro'!$D:$D,AC2,'Modified HPI_EXP_metro'!$C:$C,"*AZ*"),"N/A")</f>
        <v>272.04250000000002</v>
      </c>
      <c r="AD3" s="81">
        <f>IFERROR(SUMIFS('Modified HPI_EXP_metro'!$G:$G,'Modified HPI_EXP_metro'!$D:$D,AD2,'Modified HPI_EXP_metro'!$C:$C,"*AZ*")/COUNTIFS('Modified HPI_EXP_metro'!$D:$D,AD2,'Modified HPI_EXP_metro'!$C:$C,"*AZ*"),"N/A")</f>
        <v>294.17750000000001</v>
      </c>
      <c r="AE3" s="81">
        <f>IFERROR(SUMIFS('Modified HPI_EXP_metro'!$G:$G,'Modified HPI_EXP_metro'!$D:$D,AE2,'Modified HPI_EXP_metro'!$C:$C,"*AZ*")/COUNTIFS('Modified HPI_EXP_metro'!$D:$D,AE2,'Modified HPI_EXP_metro'!$C:$C,"*AZ*"),"N/A")</f>
        <v>315.86750000000001</v>
      </c>
      <c r="AF3" s="81">
        <f>IFERROR(SUMIFS('Modified HPI_EXP_metro'!$G:$G,'Modified HPI_EXP_metro'!$D:$D,AF2,'Modified HPI_EXP_metro'!$C:$C,"*AZ*")/COUNTIFS('Modified HPI_EXP_metro'!$D:$D,AF2,'Modified HPI_EXP_metro'!$C:$C,"*AZ*"),"N/A")</f>
        <v>351.69749999999999</v>
      </c>
      <c r="AG3" s="81">
        <f>IFERROR(SUMIFS('Modified HPI_EXP_metro'!$G:$G,'Modified HPI_EXP_metro'!$D:$D,AG2,'Modified HPI_EXP_metro'!$C:$C,"*AZ*")/COUNTIFS('Modified HPI_EXP_metro'!$D:$D,AG2,'Modified HPI_EXP_metro'!$C:$C,"*AZ*"),"N/A")</f>
        <v>449.00749999999999</v>
      </c>
    </row>
    <row r="4" spans="1:33" x14ac:dyDescent="0.2">
      <c r="A4" s="11" t="s">
        <v>71</v>
      </c>
      <c r="B4" s="11" t="s">
        <v>122</v>
      </c>
      <c r="C4" s="81">
        <f>IFERROR(SUMIFS('Modified HPI_EXP_metro'!$G:$G,'Modified HPI_EXP_metro'!$D:$D,C2,'Modified HPI_EXP_metro'!$C:$C,"*CA*")/COUNTIFS('Modified HPI_EXP_metro'!$D:$D,C2,'Modified HPI_EXP_metro'!$C:$C,"*CA*"),"N/A")</f>
        <v>99.479687499999983</v>
      </c>
      <c r="D4" s="81">
        <f>IFERROR(SUMIFS('Modified HPI_EXP_metro'!$G:$G,'Modified HPI_EXP_metro'!$D:$D,D2,'Modified HPI_EXP_metro'!$C:$C,"*CA*")/COUNTIFS('Modified HPI_EXP_metro'!$D:$D,D2,'Modified HPI_EXP_metro'!$C:$C,"*CA*"),"N/A")</f>
        <v>96.161562499999988</v>
      </c>
      <c r="E4" s="81">
        <f>IFERROR(SUMIFS('Modified HPI_EXP_metro'!$G:$G,'Modified HPI_EXP_metro'!$D:$D,E2,'Modified HPI_EXP_metro'!$C:$C,"*CA*")/COUNTIFS('Modified HPI_EXP_metro'!$D:$D,E2,'Modified HPI_EXP_metro'!$C:$C,"*CA*"),"N/A")</f>
        <v>91.026875000000004</v>
      </c>
      <c r="F4" s="81">
        <f>IFERROR(SUMIFS('Modified HPI_EXP_metro'!$G:$G,'Modified HPI_EXP_metro'!$D:$D,F2,'Modified HPI_EXP_metro'!$C:$C,"*CA*")/COUNTIFS('Modified HPI_EXP_metro'!$D:$D,F2,'Modified HPI_EXP_metro'!$C:$C,"*CA*"),"N/A")</f>
        <v>89.033124999999984</v>
      </c>
      <c r="G4" s="81">
        <f>IFERROR(SUMIFS('Modified HPI_EXP_metro'!$G:$G,'Modified HPI_EXP_metro'!$D:$D,G2,'Modified HPI_EXP_metro'!$C:$C,"*CA*")/COUNTIFS('Modified HPI_EXP_metro'!$D:$D,G2,'Modified HPI_EXP_metro'!$C:$C,"*CA*"),"N/A")</f>
        <v>87.896250000000009</v>
      </c>
      <c r="H4" s="81">
        <f>IFERROR(SUMIFS('Modified HPI_EXP_metro'!$G:$G,'Modified HPI_EXP_metro'!$D:$D,H2,'Modified HPI_EXP_metro'!$C:$C,"*CA*")/COUNTIFS('Modified HPI_EXP_metro'!$D:$D,H2,'Modified HPI_EXP_metro'!$C:$C,"*CA*"),"N/A")</f>
        <v>88.214062499999983</v>
      </c>
      <c r="I4" s="81">
        <f>IFERROR(SUMIFS('Modified HPI_EXP_metro'!$G:$G,'Modified HPI_EXP_metro'!$D:$D,I2,'Modified HPI_EXP_metro'!$C:$C,"*CA*")/COUNTIFS('Modified HPI_EXP_metro'!$D:$D,I2,'Modified HPI_EXP_metro'!$C:$C,"*CA*"),"N/A")</f>
        <v>92.514375000000015</v>
      </c>
      <c r="J4" s="81">
        <f>IFERROR(SUMIFS('Modified HPI_EXP_metro'!$G:$G,'Modified HPI_EXP_metro'!$D:$D,J2,'Modified HPI_EXP_metro'!$C:$C,"*CA*")/COUNTIFS('Modified HPI_EXP_metro'!$D:$D,J2,'Modified HPI_EXP_metro'!$C:$C,"*CA*"),"N/A")</f>
        <v>101.68625000000002</v>
      </c>
      <c r="K4" s="81">
        <f>IFERROR(SUMIFS('Modified HPI_EXP_metro'!$G:$G,'Modified HPI_EXP_metro'!$D:$D,K2,'Modified HPI_EXP_metro'!$C:$C,"*CA*")/COUNTIFS('Modified HPI_EXP_metro'!$D:$D,K2,'Modified HPI_EXP_metro'!$C:$C,"*CA*"),"N/A")</f>
        <v>113.56468750000002</v>
      </c>
      <c r="L4" s="81">
        <f>IFERROR(SUMIFS('Modified HPI_EXP_metro'!$G:$G,'Modified HPI_EXP_metro'!$D:$D,L2,'Modified HPI_EXP_metro'!$C:$C,"*CA*")/COUNTIFS('Modified HPI_EXP_metro'!$D:$D,L2,'Modified HPI_EXP_metro'!$C:$C,"*CA*"),"N/A")</f>
        <v>133.30031249999999</v>
      </c>
      <c r="M4" s="81">
        <f>IFERROR(SUMIFS('Modified HPI_EXP_metro'!$G:$G,'Modified HPI_EXP_metro'!$D:$D,M2,'Modified HPI_EXP_metro'!$C:$C,"*CA*")/COUNTIFS('Modified HPI_EXP_metro'!$D:$D,M2,'Modified HPI_EXP_metro'!$C:$C,"*CA*"),"N/A")</f>
        <v>147.27781250000004</v>
      </c>
      <c r="N4" s="81">
        <f>IFERROR(SUMIFS('Modified HPI_EXP_metro'!$G:$G,'Modified HPI_EXP_metro'!$D:$D,N2,'Modified HPI_EXP_metro'!$C:$C,"*CA*")/COUNTIFS('Modified HPI_EXP_metro'!$D:$D,N2,'Modified HPI_EXP_metro'!$C:$C,"*CA*"),"N/A")</f>
        <v>163.19375000000002</v>
      </c>
      <c r="O4" s="81">
        <f>IFERROR(SUMIFS('Modified HPI_EXP_metro'!$G:$G,'Modified HPI_EXP_metro'!$D:$D,O2,'Modified HPI_EXP_metro'!$C:$C,"*CA*")/COUNTIFS('Modified HPI_EXP_metro'!$D:$D,O2,'Modified HPI_EXP_metro'!$C:$C,"*CA*"),"N/A")</f>
        <v>185.49843749999999</v>
      </c>
      <c r="P4" s="81">
        <f>IFERROR(SUMIFS('Modified HPI_EXP_metro'!$G:$G,'Modified HPI_EXP_metro'!$D:$D,P2,'Modified HPI_EXP_metro'!$C:$C,"*CA*")/COUNTIFS('Modified HPI_EXP_metro'!$D:$D,P2,'Modified HPI_EXP_metro'!$C:$C,"*CA*"),"N/A")</f>
        <v>227.75187499999993</v>
      </c>
      <c r="Q4" s="81">
        <f>IFERROR(SUMIFS('Modified HPI_EXP_metro'!$G:$G,'Modified HPI_EXP_metro'!$D:$D,Q2,'Modified HPI_EXP_metro'!$C:$C,"*CA*")/COUNTIFS('Modified HPI_EXP_metro'!$D:$D,Q2,'Modified HPI_EXP_metro'!$C:$C,"*CA*"),"N/A")</f>
        <v>271.1978125</v>
      </c>
      <c r="R4" s="81">
        <f>IFERROR(SUMIFS('Modified HPI_EXP_metro'!$G:$G,'Modified HPI_EXP_metro'!$D:$D,R2,'Modified HPI_EXP_metro'!$C:$C,"*CA*")/COUNTIFS('Modified HPI_EXP_metro'!$D:$D,R2,'Modified HPI_EXP_metro'!$C:$C,"*CA*"),"N/A")</f>
        <v>285.68375000000003</v>
      </c>
      <c r="S4" s="81">
        <f>IFERROR(SUMIFS('Modified HPI_EXP_metro'!$G:$G,'Modified HPI_EXP_metro'!$D:$D,S2,'Modified HPI_EXP_metro'!$C:$C,"*CA*")/COUNTIFS('Modified HPI_EXP_metro'!$D:$D,S2,'Modified HPI_EXP_metro'!$C:$C,"*CA*"),"N/A")</f>
        <v>260.13593749999995</v>
      </c>
      <c r="T4" s="81">
        <f>IFERROR(SUMIFS('Modified HPI_EXP_metro'!$G:$G,'Modified HPI_EXP_metro'!$D:$D,T2,'Modified HPI_EXP_metro'!$C:$C,"*CA*")/COUNTIFS('Modified HPI_EXP_metro'!$D:$D,T2,'Modified HPI_EXP_metro'!$C:$C,"*CA*"),"N/A")</f>
        <v>198.79750000000001</v>
      </c>
      <c r="U4" s="81">
        <f>IFERROR(SUMIFS('Modified HPI_EXP_metro'!$G:$G,'Modified HPI_EXP_metro'!$D:$D,U2,'Modified HPI_EXP_metro'!$C:$C,"*CA*")/COUNTIFS('Modified HPI_EXP_metro'!$D:$D,U2,'Modified HPI_EXP_metro'!$C:$C,"*CA*"),"N/A")</f>
        <v>170.84218749999999</v>
      </c>
      <c r="V4" s="81">
        <f>IFERROR(SUMIFS('Modified HPI_EXP_metro'!$G:$G,'Modified HPI_EXP_metro'!$D:$D,V2,'Modified HPI_EXP_metro'!$C:$C,"*CA*")/COUNTIFS('Modified HPI_EXP_metro'!$D:$D,V2,'Modified HPI_EXP_metro'!$C:$C,"*CA*"),"N/A")</f>
        <v>173.85718750000001</v>
      </c>
      <c r="W4" s="81">
        <f>IFERROR(SUMIFS('Modified HPI_EXP_metro'!$G:$G,'Modified HPI_EXP_metro'!$D:$D,W2,'Modified HPI_EXP_metro'!$C:$C,"*CA*")/COUNTIFS('Modified HPI_EXP_metro'!$D:$D,W2,'Modified HPI_EXP_metro'!$C:$C,"*CA*"),"N/A")</f>
        <v>168.35</v>
      </c>
      <c r="X4" s="81">
        <f>IFERROR(SUMIFS('Modified HPI_EXP_metro'!$G:$G,'Modified HPI_EXP_metro'!$D:$D,X2,'Modified HPI_EXP_metro'!$C:$C,"*CA*")/COUNTIFS('Modified HPI_EXP_metro'!$D:$D,X2,'Modified HPI_EXP_metro'!$C:$C,"*CA*"),"N/A")</f>
        <v>176.96437499999999</v>
      </c>
      <c r="Y4" s="81">
        <f>IFERROR(SUMIFS('Modified HPI_EXP_metro'!$G:$G,'Modified HPI_EXP_metro'!$D:$D,Y2,'Modified HPI_EXP_metro'!$C:$C,"*CA*")/COUNTIFS('Modified HPI_EXP_metro'!$D:$D,Y2,'Modified HPI_EXP_metro'!$C:$C,"*CA*"),"N/A")</f>
        <v>209.05718750000005</v>
      </c>
      <c r="Z4" s="81">
        <f>IFERROR(SUMIFS('Modified HPI_EXP_metro'!$G:$G,'Modified HPI_EXP_metro'!$D:$D,Z2,'Modified HPI_EXP_metro'!$C:$C,"*CA*")/COUNTIFS('Modified HPI_EXP_metro'!$D:$D,Z2,'Modified HPI_EXP_metro'!$C:$C,"*CA*"),"N/A")</f>
        <v>232.80093750000003</v>
      </c>
      <c r="AA4" s="81">
        <f>IFERROR(SUMIFS('Modified HPI_EXP_metro'!$G:$G,'Modified HPI_EXP_metro'!$D:$D,AA2,'Modified HPI_EXP_metro'!$C:$C,"*CA*")/COUNTIFS('Modified HPI_EXP_metro'!$D:$D,AA2,'Modified HPI_EXP_metro'!$C:$C,"*CA*"),"N/A")</f>
        <v>252.60187499999998</v>
      </c>
      <c r="AB4" s="81">
        <f>IFERROR(SUMIFS('Modified HPI_EXP_metro'!$G:$G,'Modified HPI_EXP_metro'!$D:$D,AB2,'Modified HPI_EXP_metro'!$C:$C,"*CA*")/COUNTIFS('Modified HPI_EXP_metro'!$D:$D,AB2,'Modified HPI_EXP_metro'!$C:$C,"*CA*"),"N/A")</f>
        <v>270.55656249999998</v>
      </c>
      <c r="AC4" s="81">
        <f>IFERROR(SUMIFS('Modified HPI_EXP_metro'!$G:$G,'Modified HPI_EXP_metro'!$D:$D,AC2,'Modified HPI_EXP_metro'!$C:$C,"*CA*")/COUNTIFS('Modified HPI_EXP_metro'!$D:$D,AC2,'Modified HPI_EXP_metro'!$C:$C,"*CA*"),"N/A")</f>
        <v>292.32374999999996</v>
      </c>
      <c r="AD4" s="81">
        <f>IFERROR(SUMIFS('Modified HPI_EXP_metro'!$G:$G,'Modified HPI_EXP_metro'!$D:$D,AD2,'Modified HPI_EXP_metro'!$C:$C,"*CA*")/COUNTIFS('Modified HPI_EXP_metro'!$D:$D,AD2,'Modified HPI_EXP_metro'!$C:$C,"*CA*"),"N/A")</f>
        <v>315.41031249999997</v>
      </c>
      <c r="AE4" s="81">
        <f>IFERROR(SUMIFS('Modified HPI_EXP_metro'!$G:$G,'Modified HPI_EXP_metro'!$D:$D,AE2,'Modified HPI_EXP_metro'!$C:$C,"*CA*")/COUNTIFS('Modified HPI_EXP_metro'!$D:$D,AE2,'Modified HPI_EXP_metro'!$C:$C,"*CA*"),"N/A")</f>
        <v>325.87687500000004</v>
      </c>
      <c r="AF4" s="81">
        <f>IFERROR(SUMIFS('Modified HPI_EXP_metro'!$G:$G,'Modified HPI_EXP_metro'!$D:$D,AF2,'Modified HPI_EXP_metro'!$C:$C,"*CA*")/COUNTIFS('Modified HPI_EXP_metro'!$D:$D,AF2,'Modified HPI_EXP_metro'!$C:$C,"*CA*"),"N/A")</f>
        <v>343.17562499999991</v>
      </c>
      <c r="AG4" s="81">
        <f>IFERROR(SUMIFS('Modified HPI_EXP_metro'!$G:$G,'Modified HPI_EXP_metro'!$D:$D,AG2,'Modified HPI_EXP_metro'!$C:$C,"*CA*")/COUNTIFS('Modified HPI_EXP_metro'!$D:$D,AG2,'Modified HPI_EXP_metro'!$C:$C,"*CA*"),"N/A")</f>
        <v>397.29687500000006</v>
      </c>
    </row>
    <row r="5" spans="1:33" x14ac:dyDescent="0.2">
      <c r="A5" s="11" t="s">
        <v>72</v>
      </c>
      <c r="B5" s="11" t="s">
        <v>123</v>
      </c>
      <c r="C5" s="81">
        <f>IFERROR(SUMIFS('Modified HPI_EXP_metro'!$G:$G,'Modified HPI_EXP_metro'!$D:$D,C2,'Modified HPI_EXP_metro'!$C:$C,"*CO*")/COUNTIFS('Modified HPI_EXP_metro'!$D:$D,C2,'Modified HPI_EXP_metro'!$C:$C,"*CO*"),"N/A")</f>
        <v>100.995</v>
      </c>
      <c r="D5" s="81">
        <f>IFERROR(SUMIFS('Modified HPI_EXP_metro'!$G:$G,'Modified HPI_EXP_metro'!$D:$D,D2,'Modified HPI_EXP_metro'!$C:$C,"*CO*")/COUNTIFS('Modified HPI_EXP_metro'!$D:$D,D2,'Modified HPI_EXP_metro'!$C:$C,"*CO*"),"N/A")</f>
        <v>108.0575</v>
      </c>
      <c r="E5" s="81">
        <f>IFERROR(SUMIFS('Modified HPI_EXP_metro'!$G:$G,'Modified HPI_EXP_metro'!$D:$D,E2,'Modified HPI_EXP_metro'!$C:$C,"*CO*")/COUNTIFS('Modified HPI_EXP_metro'!$D:$D,E2,'Modified HPI_EXP_metro'!$C:$C,"*CO*"),"N/A")</f>
        <v>118.89750000000001</v>
      </c>
      <c r="F5" s="81">
        <f>IFERROR(SUMIFS('Modified HPI_EXP_metro'!$G:$G,'Modified HPI_EXP_metro'!$D:$D,F2,'Modified HPI_EXP_metro'!$C:$C,"*CO*")/COUNTIFS('Modified HPI_EXP_metro'!$D:$D,F2,'Modified HPI_EXP_metro'!$C:$C,"*CO*"),"N/A")</f>
        <v>132.1275</v>
      </c>
      <c r="G5" s="81">
        <f>IFERROR(SUMIFS('Modified HPI_EXP_metro'!$G:$G,'Modified HPI_EXP_metro'!$D:$D,G2,'Modified HPI_EXP_metro'!$C:$C,"*CO*")/COUNTIFS('Modified HPI_EXP_metro'!$D:$D,G2,'Modified HPI_EXP_metro'!$C:$C,"*CO*"),"N/A")</f>
        <v>142.23250000000002</v>
      </c>
      <c r="H5" s="81">
        <f>IFERROR(SUMIFS('Modified HPI_EXP_metro'!$G:$G,'Modified HPI_EXP_metro'!$D:$D,H2,'Modified HPI_EXP_metro'!$C:$C,"*CO*")/COUNTIFS('Modified HPI_EXP_metro'!$D:$D,H2,'Modified HPI_EXP_metro'!$C:$C,"*CO*"),"N/A")</f>
        <v>151.46250000000001</v>
      </c>
      <c r="I5" s="81">
        <f>IFERROR(SUMIFS('Modified HPI_EXP_metro'!$G:$G,'Modified HPI_EXP_metro'!$D:$D,I2,'Modified HPI_EXP_metro'!$C:$C,"*CO*")/COUNTIFS('Modified HPI_EXP_metro'!$D:$D,I2,'Modified HPI_EXP_metro'!$C:$C,"*CO*"),"N/A")</f>
        <v>161.10750000000002</v>
      </c>
      <c r="J5" s="81">
        <f>IFERROR(SUMIFS('Modified HPI_EXP_metro'!$G:$G,'Modified HPI_EXP_metro'!$D:$D,J2,'Modified HPI_EXP_metro'!$C:$C,"*CO*")/COUNTIFS('Modified HPI_EXP_metro'!$D:$D,J2,'Modified HPI_EXP_metro'!$C:$C,"*CO*"),"N/A")</f>
        <v>175.08750000000001</v>
      </c>
      <c r="K5" s="81">
        <f>IFERROR(SUMIFS('Modified HPI_EXP_metro'!$G:$G,'Modified HPI_EXP_metro'!$D:$D,K2,'Modified HPI_EXP_metro'!$C:$C,"*CO*")/COUNTIFS('Modified HPI_EXP_metro'!$D:$D,K2,'Modified HPI_EXP_metro'!$C:$C,"*CO*"),"N/A")</f>
        <v>196.82749999999999</v>
      </c>
      <c r="L5" s="81">
        <f>IFERROR(SUMIFS('Modified HPI_EXP_metro'!$G:$G,'Modified HPI_EXP_metro'!$D:$D,L2,'Modified HPI_EXP_metro'!$C:$C,"*CO*")/COUNTIFS('Modified HPI_EXP_metro'!$D:$D,L2,'Modified HPI_EXP_metro'!$C:$C,"*CO*"),"N/A")</f>
        <v>225.98999999999998</v>
      </c>
      <c r="M5" s="81">
        <f>IFERROR(SUMIFS('Modified HPI_EXP_metro'!$G:$G,'Modified HPI_EXP_metro'!$D:$D,M2,'Modified HPI_EXP_metro'!$C:$C,"*CO*")/COUNTIFS('Modified HPI_EXP_metro'!$D:$D,M2,'Modified HPI_EXP_metro'!$C:$C,"*CO*"),"N/A")</f>
        <v>251.0575</v>
      </c>
      <c r="N5" s="81">
        <f>IFERROR(SUMIFS('Modified HPI_EXP_metro'!$G:$G,'Modified HPI_EXP_metro'!$D:$D,N2,'Modified HPI_EXP_metro'!$C:$C,"*CO*")/COUNTIFS('Modified HPI_EXP_metro'!$D:$D,N2,'Modified HPI_EXP_metro'!$C:$C,"*CO*"),"N/A")</f>
        <v>261.64499999999998</v>
      </c>
      <c r="O5" s="81">
        <f>IFERROR(SUMIFS('Modified HPI_EXP_metro'!$G:$G,'Modified HPI_EXP_metro'!$D:$D,O2,'Modified HPI_EXP_metro'!$C:$C,"*CO*")/COUNTIFS('Modified HPI_EXP_metro'!$D:$D,O2,'Modified HPI_EXP_metro'!$C:$C,"*CO*"),"N/A")</f>
        <v>264.57</v>
      </c>
      <c r="P5" s="81">
        <f>IFERROR(SUMIFS('Modified HPI_EXP_metro'!$G:$G,'Modified HPI_EXP_metro'!$D:$D,P2,'Modified HPI_EXP_metro'!$C:$C,"*CO*")/COUNTIFS('Modified HPI_EXP_metro'!$D:$D,P2,'Modified HPI_EXP_metro'!$C:$C,"*CO*"),"N/A")</f>
        <v>270.17250000000001</v>
      </c>
      <c r="Q5" s="81">
        <f>IFERROR(SUMIFS('Modified HPI_EXP_metro'!$G:$G,'Modified HPI_EXP_metro'!$D:$D,Q2,'Modified HPI_EXP_metro'!$C:$C,"*CO*")/COUNTIFS('Modified HPI_EXP_metro'!$D:$D,Q2,'Modified HPI_EXP_metro'!$C:$C,"*CO*"),"N/A")</f>
        <v>276.86</v>
      </c>
      <c r="R5" s="81">
        <f>IFERROR(SUMIFS('Modified HPI_EXP_metro'!$G:$G,'Modified HPI_EXP_metro'!$D:$D,R2,'Modified HPI_EXP_metro'!$C:$C,"*CO*")/COUNTIFS('Modified HPI_EXP_metro'!$D:$D,R2,'Modified HPI_EXP_metro'!$C:$C,"*CO*"),"N/A")</f>
        <v>277.77999999999997</v>
      </c>
      <c r="S5" s="81">
        <f>IFERROR(SUMIFS('Modified HPI_EXP_metro'!$G:$G,'Modified HPI_EXP_metro'!$D:$D,S2,'Modified HPI_EXP_metro'!$C:$C,"*CO*")/COUNTIFS('Modified HPI_EXP_metro'!$D:$D,S2,'Modified HPI_EXP_metro'!$C:$C,"*CO*"),"N/A")</f>
        <v>262.53999999999996</v>
      </c>
      <c r="T5" s="81">
        <f>IFERROR(SUMIFS('Modified HPI_EXP_metro'!$G:$G,'Modified HPI_EXP_metro'!$D:$D,T2,'Modified HPI_EXP_metro'!$C:$C,"*CO*")/COUNTIFS('Modified HPI_EXP_metro'!$D:$D,T2,'Modified HPI_EXP_metro'!$C:$C,"*CO*"),"N/A")</f>
        <v>236.45500000000001</v>
      </c>
      <c r="U5" s="81">
        <f>IFERROR(SUMIFS('Modified HPI_EXP_metro'!$G:$G,'Modified HPI_EXP_metro'!$D:$D,U2,'Modified HPI_EXP_metro'!$C:$C,"*CO*")/COUNTIFS('Modified HPI_EXP_metro'!$D:$D,U2,'Modified HPI_EXP_metro'!$C:$C,"*CO*"),"N/A")</f>
        <v>235.48500000000001</v>
      </c>
      <c r="V5" s="81">
        <f>IFERROR(SUMIFS('Modified HPI_EXP_metro'!$G:$G,'Modified HPI_EXP_metro'!$D:$D,V2,'Modified HPI_EXP_metro'!$C:$C,"*CO*")/COUNTIFS('Modified HPI_EXP_metro'!$D:$D,V2,'Modified HPI_EXP_metro'!$C:$C,"*CO*"),"N/A")</f>
        <v>239.80500000000001</v>
      </c>
      <c r="W5" s="81">
        <f>IFERROR(SUMIFS('Modified HPI_EXP_metro'!$G:$G,'Modified HPI_EXP_metro'!$D:$D,W2,'Modified HPI_EXP_metro'!$C:$C,"*CO*")/COUNTIFS('Modified HPI_EXP_metro'!$D:$D,W2,'Modified HPI_EXP_metro'!$C:$C,"*CO*"),"N/A")</f>
        <v>237.7175</v>
      </c>
      <c r="X5" s="81">
        <f>IFERROR(SUMIFS('Modified HPI_EXP_metro'!$G:$G,'Modified HPI_EXP_metro'!$D:$D,X2,'Modified HPI_EXP_metro'!$C:$C,"*CO*")/COUNTIFS('Modified HPI_EXP_metro'!$D:$D,X2,'Modified HPI_EXP_metro'!$C:$C,"*CO*"),"N/A")</f>
        <v>256.16000000000003</v>
      </c>
      <c r="Y5" s="81">
        <f>IFERROR(SUMIFS('Modified HPI_EXP_metro'!$G:$G,'Modified HPI_EXP_metro'!$D:$D,Y2,'Modified HPI_EXP_metro'!$C:$C,"*CO*")/COUNTIFS('Modified HPI_EXP_metro'!$D:$D,Y2,'Modified HPI_EXP_metro'!$C:$C,"*CO*"),"N/A")</f>
        <v>284.60000000000002</v>
      </c>
      <c r="Z5" s="81">
        <f>IFERROR(SUMIFS('Modified HPI_EXP_metro'!$G:$G,'Modified HPI_EXP_metro'!$D:$D,Z2,'Modified HPI_EXP_metro'!$C:$C,"*CO*")/COUNTIFS('Modified HPI_EXP_metro'!$D:$D,Z2,'Modified HPI_EXP_metro'!$C:$C,"*CO*"),"N/A")</f>
        <v>314.35500000000002</v>
      </c>
      <c r="AA5" s="81">
        <f>IFERROR(SUMIFS('Modified HPI_EXP_metro'!$G:$G,'Modified HPI_EXP_metro'!$D:$D,AA2,'Modified HPI_EXP_metro'!$C:$C,"*CO*")/COUNTIFS('Modified HPI_EXP_metro'!$D:$D,AA2,'Modified HPI_EXP_metro'!$C:$C,"*CO*"),"N/A")</f>
        <v>353.26</v>
      </c>
      <c r="AB5" s="81">
        <f>IFERROR(SUMIFS('Modified HPI_EXP_metro'!$G:$G,'Modified HPI_EXP_metro'!$D:$D,AB2,'Modified HPI_EXP_metro'!$C:$C,"*CO*")/COUNTIFS('Modified HPI_EXP_metro'!$D:$D,AB2,'Modified HPI_EXP_metro'!$C:$C,"*CO*"),"N/A")</f>
        <v>390.60750000000002</v>
      </c>
      <c r="AC5" s="81">
        <f>IFERROR(SUMIFS('Modified HPI_EXP_metro'!$G:$G,'Modified HPI_EXP_metro'!$D:$D,AC2,'Modified HPI_EXP_metro'!$C:$C,"*CO*")/COUNTIFS('Modified HPI_EXP_metro'!$D:$D,AC2,'Modified HPI_EXP_metro'!$C:$C,"*CO*"),"N/A")</f>
        <v>425.66750000000002</v>
      </c>
      <c r="AD5" s="81">
        <f>IFERROR(SUMIFS('Modified HPI_EXP_metro'!$G:$G,'Modified HPI_EXP_metro'!$D:$D,AD2,'Modified HPI_EXP_metro'!$C:$C,"*CO*")/COUNTIFS('Modified HPI_EXP_metro'!$D:$D,AD2,'Modified HPI_EXP_metro'!$C:$C,"*CO*"),"N/A")</f>
        <v>457.63249999999999</v>
      </c>
      <c r="AE5" s="81">
        <f>IFERROR(SUMIFS('Modified HPI_EXP_metro'!$G:$G,'Modified HPI_EXP_metro'!$D:$D,AE2,'Modified HPI_EXP_metro'!$C:$C,"*CO*")/COUNTIFS('Modified HPI_EXP_metro'!$D:$D,AE2,'Modified HPI_EXP_metro'!$C:$C,"*CO*"),"N/A")</f>
        <v>479.03499999999997</v>
      </c>
      <c r="AF5" s="81">
        <f>IFERROR(SUMIFS('Modified HPI_EXP_metro'!$G:$G,'Modified HPI_EXP_metro'!$D:$D,AF2,'Modified HPI_EXP_metro'!$C:$C,"*CO*")/COUNTIFS('Modified HPI_EXP_metro'!$D:$D,AF2,'Modified HPI_EXP_metro'!$C:$C,"*CO*"),"N/A")</f>
        <v>511.255</v>
      </c>
      <c r="AG5" s="81">
        <f>IFERROR(SUMIFS('Modified HPI_EXP_metro'!$G:$G,'Modified HPI_EXP_metro'!$D:$D,AG2,'Modified HPI_EXP_metro'!$C:$C,"*CO*")/COUNTIFS('Modified HPI_EXP_metro'!$D:$D,AG2,'Modified HPI_EXP_metro'!$C:$C,"*CO*"),"N/A")</f>
        <v>601.92750000000001</v>
      </c>
    </row>
    <row r="6" spans="1:33" x14ac:dyDescent="0.2">
      <c r="A6" s="11" t="s">
        <v>75</v>
      </c>
      <c r="B6" s="11" t="s">
        <v>126</v>
      </c>
      <c r="C6" s="81">
        <f>IFERROR(SUMIFS('Modified HPI_EXP_metro'!$G:$G,'Modified HPI_EXP_metro'!$D:$D,C2,'Modified HPI_EXP_metro'!$C:$C,"*FL*")/COUNTIFS('Modified HPI_EXP_metro'!$D:$D,C2,'Modified HPI_EXP_metro'!$C:$C,"*FL*"),"N/A")</f>
        <v>99.591666666666654</v>
      </c>
      <c r="D6" s="81">
        <f>IFERROR(SUMIFS('Modified HPI_EXP_metro'!$G:$G,'Modified HPI_EXP_metro'!$D:$D,D2,'Modified HPI_EXP_metro'!$C:$C,"*FL*")/COUNTIFS('Modified HPI_EXP_metro'!$D:$D,D2,'Modified HPI_EXP_metro'!$C:$C,"*FL*"),"N/A")</f>
        <v>100.36374999999998</v>
      </c>
      <c r="E6" s="81">
        <f>IFERROR(SUMIFS('Modified HPI_EXP_metro'!$G:$G,'Modified HPI_EXP_metro'!$D:$D,E2,'Modified HPI_EXP_metro'!$C:$C,"*FL*")/COUNTIFS('Modified HPI_EXP_metro'!$D:$D,E2,'Modified HPI_EXP_metro'!$C:$C,"*FL*"),"N/A")</f>
        <v>102.45791666666663</v>
      </c>
      <c r="F6" s="81">
        <f>IFERROR(SUMIFS('Modified HPI_EXP_metro'!$G:$G,'Modified HPI_EXP_metro'!$D:$D,F2,'Modified HPI_EXP_metro'!$C:$C,"*FL*")/COUNTIFS('Modified HPI_EXP_metro'!$D:$D,F2,'Modified HPI_EXP_metro'!$C:$C,"*FL*"),"N/A")</f>
        <v>105.7641666666667</v>
      </c>
      <c r="G6" s="81">
        <f>IFERROR(SUMIFS('Modified HPI_EXP_metro'!$G:$G,'Modified HPI_EXP_metro'!$D:$D,G2,'Modified HPI_EXP_metro'!$C:$C,"*FL*")/COUNTIFS('Modified HPI_EXP_metro'!$D:$D,G2,'Modified HPI_EXP_metro'!$C:$C,"*FL*"),"N/A")</f>
        <v>108.59250000000003</v>
      </c>
      <c r="H6" s="81">
        <f>IFERROR(SUMIFS('Modified HPI_EXP_metro'!$G:$G,'Modified HPI_EXP_metro'!$D:$D,H2,'Modified HPI_EXP_metro'!$C:$C,"*FL*")/COUNTIFS('Modified HPI_EXP_metro'!$D:$D,H2,'Modified HPI_EXP_metro'!$C:$C,"*FL*"),"N/A")</f>
        <v>111.01208333333335</v>
      </c>
      <c r="I6" s="81">
        <f>IFERROR(SUMIFS('Modified HPI_EXP_metro'!$G:$G,'Modified HPI_EXP_metro'!$D:$D,I2,'Modified HPI_EXP_metro'!$C:$C,"*FL*")/COUNTIFS('Modified HPI_EXP_metro'!$D:$D,I2,'Modified HPI_EXP_metro'!$C:$C,"*FL*"),"N/A")</f>
        <v>113.08875</v>
      </c>
      <c r="J6" s="81">
        <f>IFERROR(SUMIFS('Modified HPI_EXP_metro'!$G:$G,'Modified HPI_EXP_metro'!$D:$D,J2,'Modified HPI_EXP_metro'!$C:$C,"*FL*")/COUNTIFS('Modified HPI_EXP_metro'!$D:$D,J2,'Modified HPI_EXP_metro'!$C:$C,"*FL*"),"N/A")</f>
        <v>117.83083333333333</v>
      </c>
      <c r="K6" s="81">
        <f>IFERROR(SUMIFS('Modified HPI_EXP_metro'!$G:$G,'Modified HPI_EXP_metro'!$D:$D,K2,'Modified HPI_EXP_metro'!$C:$C,"*FL*")/COUNTIFS('Modified HPI_EXP_metro'!$D:$D,K2,'Modified HPI_EXP_metro'!$C:$C,"*FL*"),"N/A")</f>
        <v>123.90083333333331</v>
      </c>
      <c r="L6" s="81">
        <f>IFERROR(SUMIFS('Modified HPI_EXP_metro'!$G:$G,'Modified HPI_EXP_metro'!$D:$D,L2,'Modified HPI_EXP_metro'!$C:$C,"*FL*")/COUNTIFS('Modified HPI_EXP_metro'!$D:$D,L2,'Modified HPI_EXP_metro'!$C:$C,"*FL*"),"N/A")</f>
        <v>133.19125000000003</v>
      </c>
      <c r="M6" s="81">
        <f>IFERROR(SUMIFS('Modified HPI_EXP_metro'!$G:$G,'Modified HPI_EXP_metro'!$D:$D,M2,'Modified HPI_EXP_metro'!$C:$C,"*FL*")/COUNTIFS('Modified HPI_EXP_metro'!$D:$D,M2,'Modified HPI_EXP_metro'!$C:$C,"*FL*"),"N/A")</f>
        <v>145.09374999999997</v>
      </c>
      <c r="N6" s="81">
        <f>IFERROR(SUMIFS('Modified HPI_EXP_metro'!$G:$G,'Modified HPI_EXP_metro'!$D:$D,N2,'Modified HPI_EXP_metro'!$C:$C,"*FL*")/COUNTIFS('Modified HPI_EXP_metro'!$D:$D,N2,'Modified HPI_EXP_metro'!$C:$C,"*FL*"),"N/A")</f>
        <v>160.33083333333329</v>
      </c>
      <c r="O6" s="81">
        <f>IFERROR(SUMIFS('Modified HPI_EXP_metro'!$G:$G,'Modified HPI_EXP_metro'!$D:$D,O2,'Modified HPI_EXP_metro'!$C:$C,"*FL*")/COUNTIFS('Modified HPI_EXP_metro'!$D:$D,O2,'Modified HPI_EXP_metro'!$C:$C,"*FL*"),"N/A")</f>
        <v>179.33499999999995</v>
      </c>
      <c r="P6" s="81">
        <f>IFERROR(SUMIFS('Modified HPI_EXP_metro'!$G:$G,'Modified HPI_EXP_metro'!$D:$D,P2,'Modified HPI_EXP_metro'!$C:$C,"*FL*")/COUNTIFS('Modified HPI_EXP_metro'!$D:$D,P2,'Modified HPI_EXP_metro'!$C:$C,"*FL*"),"N/A")</f>
        <v>210.65374999999997</v>
      </c>
      <c r="Q6" s="81">
        <f>IFERROR(SUMIFS('Modified HPI_EXP_metro'!$G:$G,'Modified HPI_EXP_metro'!$D:$D,Q2,'Modified HPI_EXP_metro'!$C:$C,"*FL*")/COUNTIFS('Modified HPI_EXP_metro'!$D:$D,Q2,'Modified HPI_EXP_metro'!$C:$C,"*FL*"),"N/A")</f>
        <v>264.39458333333329</v>
      </c>
      <c r="R6" s="81">
        <f>IFERROR(SUMIFS('Modified HPI_EXP_metro'!$G:$G,'Modified HPI_EXP_metro'!$D:$D,R2,'Modified HPI_EXP_metro'!$C:$C,"*FL*")/COUNTIFS('Modified HPI_EXP_metro'!$D:$D,R2,'Modified HPI_EXP_metro'!$C:$C,"*FL*"),"N/A")</f>
        <v>303.30250000000001</v>
      </c>
      <c r="S6" s="81">
        <f>IFERROR(SUMIFS('Modified HPI_EXP_metro'!$G:$G,'Modified HPI_EXP_metro'!$D:$D,S2,'Modified HPI_EXP_metro'!$C:$C,"*FL*")/COUNTIFS('Modified HPI_EXP_metro'!$D:$D,S2,'Modified HPI_EXP_metro'!$C:$C,"*FL*"),"N/A")</f>
        <v>282.74250000000001</v>
      </c>
      <c r="T6" s="81">
        <f>IFERROR(SUMIFS('Modified HPI_EXP_metro'!$G:$G,'Modified HPI_EXP_metro'!$D:$D,T2,'Modified HPI_EXP_metro'!$C:$C,"*FL*")/COUNTIFS('Modified HPI_EXP_metro'!$D:$D,T2,'Modified HPI_EXP_metro'!$C:$C,"*FL*"),"N/A")</f>
        <v>215.76708333333337</v>
      </c>
      <c r="U6" s="81">
        <f>IFERROR(SUMIFS('Modified HPI_EXP_metro'!$G:$G,'Modified HPI_EXP_metro'!$D:$D,U2,'Modified HPI_EXP_metro'!$C:$C,"*FL*")/COUNTIFS('Modified HPI_EXP_metro'!$D:$D,U2,'Modified HPI_EXP_metro'!$C:$C,"*FL*"),"N/A")</f>
        <v>167.35416666666666</v>
      </c>
      <c r="V6" s="81">
        <f>IFERROR(SUMIFS('Modified HPI_EXP_metro'!$G:$G,'Modified HPI_EXP_metro'!$D:$D,V2,'Modified HPI_EXP_metro'!$C:$C,"*FL*")/COUNTIFS('Modified HPI_EXP_metro'!$D:$D,V2,'Modified HPI_EXP_metro'!$C:$C,"*FL*"),"N/A")</f>
        <v>155.76874999999998</v>
      </c>
      <c r="W6" s="81">
        <f>IFERROR(SUMIFS('Modified HPI_EXP_metro'!$G:$G,'Modified HPI_EXP_metro'!$D:$D,W2,'Modified HPI_EXP_metro'!$C:$C,"*FL*")/COUNTIFS('Modified HPI_EXP_metro'!$D:$D,W2,'Modified HPI_EXP_metro'!$C:$C,"*FL*"),"N/A")</f>
        <v>146.06333333333336</v>
      </c>
      <c r="X6" s="81">
        <f>IFERROR(SUMIFS('Modified HPI_EXP_metro'!$G:$G,'Modified HPI_EXP_metro'!$D:$D,X2,'Modified HPI_EXP_metro'!$C:$C,"*FL*")/COUNTIFS('Modified HPI_EXP_metro'!$D:$D,X2,'Modified HPI_EXP_metro'!$C:$C,"*FL*"),"N/A")</f>
        <v>154.07750000000001</v>
      </c>
      <c r="Y6" s="81">
        <f>IFERROR(SUMIFS('Modified HPI_EXP_metro'!$G:$G,'Modified HPI_EXP_metro'!$D:$D,Y2,'Modified HPI_EXP_metro'!$C:$C,"*FL*")/COUNTIFS('Modified HPI_EXP_metro'!$D:$D,Y2,'Modified HPI_EXP_metro'!$C:$C,"*FL*"),"N/A")</f>
        <v>175.12625</v>
      </c>
      <c r="Z6" s="81">
        <f>IFERROR(SUMIFS('Modified HPI_EXP_metro'!$G:$G,'Modified HPI_EXP_metro'!$D:$D,Z2,'Modified HPI_EXP_metro'!$C:$C,"*FL*")/COUNTIFS('Modified HPI_EXP_metro'!$D:$D,Z2,'Modified HPI_EXP_metro'!$C:$C,"*FL*"),"N/A")</f>
        <v>192.65874999999997</v>
      </c>
      <c r="AA6" s="81">
        <f>IFERROR(SUMIFS('Modified HPI_EXP_metro'!$G:$G,'Modified HPI_EXP_metro'!$D:$D,AA2,'Modified HPI_EXP_metro'!$C:$C,"*FL*")/COUNTIFS('Modified HPI_EXP_metro'!$D:$D,AA2,'Modified HPI_EXP_metro'!$C:$C,"*FL*"),"N/A")</f>
        <v>210.18208333333334</v>
      </c>
      <c r="AB6" s="81">
        <f>IFERROR(SUMIFS('Modified HPI_EXP_metro'!$G:$G,'Modified HPI_EXP_metro'!$D:$D,AB2,'Modified HPI_EXP_metro'!$C:$C,"*FL*")/COUNTIFS('Modified HPI_EXP_metro'!$D:$D,AB2,'Modified HPI_EXP_metro'!$C:$C,"*FL*"),"N/A")</f>
        <v>231.21083333333331</v>
      </c>
      <c r="AC6" s="81">
        <f>IFERROR(SUMIFS('Modified HPI_EXP_metro'!$G:$G,'Modified HPI_EXP_metro'!$D:$D,AC2,'Modified HPI_EXP_metro'!$C:$C,"*FL*")/COUNTIFS('Modified HPI_EXP_metro'!$D:$D,AC2,'Modified HPI_EXP_metro'!$C:$C,"*FL*"),"N/A")</f>
        <v>252.22375</v>
      </c>
      <c r="AD6" s="81">
        <f>IFERROR(SUMIFS('Modified HPI_EXP_metro'!$G:$G,'Modified HPI_EXP_metro'!$D:$D,AD2,'Modified HPI_EXP_metro'!$C:$C,"*FL*")/COUNTIFS('Modified HPI_EXP_metro'!$D:$D,AD2,'Modified HPI_EXP_metro'!$C:$C,"*FL*"),"N/A")</f>
        <v>271.02666666666664</v>
      </c>
      <c r="AE6" s="81">
        <f>IFERROR(SUMIFS('Modified HPI_EXP_metro'!$G:$G,'Modified HPI_EXP_metro'!$D:$D,AE2,'Modified HPI_EXP_metro'!$C:$C,"*FL*")/COUNTIFS('Modified HPI_EXP_metro'!$D:$D,AE2,'Modified HPI_EXP_metro'!$C:$C,"*FL*"),"N/A")</f>
        <v>286.96333333333331</v>
      </c>
      <c r="AF6" s="81">
        <f>IFERROR(SUMIFS('Modified HPI_EXP_metro'!$G:$G,'Modified HPI_EXP_metro'!$D:$D,AF2,'Modified HPI_EXP_metro'!$C:$C,"*FL*")/COUNTIFS('Modified HPI_EXP_metro'!$D:$D,AF2,'Modified HPI_EXP_metro'!$C:$C,"*FL*"),"N/A")</f>
        <v>308.96916666666669</v>
      </c>
      <c r="AG6" s="81">
        <f>IFERROR(SUMIFS('Modified HPI_EXP_metro'!$G:$G,'Modified HPI_EXP_metro'!$D:$D,AG2,'Modified HPI_EXP_metro'!$C:$C,"*FL*")/COUNTIFS('Modified HPI_EXP_metro'!$D:$D,AG2,'Modified HPI_EXP_metro'!$C:$C,"*FL*"),"N/A")</f>
        <v>367.80666666666667</v>
      </c>
    </row>
    <row r="7" spans="1:33" x14ac:dyDescent="0.2">
      <c r="A7" s="11" t="s">
        <v>76</v>
      </c>
      <c r="B7" s="11" t="s">
        <v>127</v>
      </c>
      <c r="C7" s="81">
        <f>IFERROR(SUMIFS('Modified HPI_EXP_metro'!$G:$G,'Modified HPI_EXP_metro'!$D:$D,C2,'Modified HPI_EXP_metro'!$C:$C,"*GA*")/COUNTIFS('Modified HPI_EXP_metro'!$D:$D,C2,'Modified HPI_EXP_metro'!$C:$C,"*GA*"),"N/A")</f>
        <v>99.485000000000014</v>
      </c>
      <c r="D7" s="81">
        <f>IFERROR(SUMIFS('Modified HPI_EXP_metro'!$G:$G,'Modified HPI_EXP_metro'!$D:$D,D2,'Modified HPI_EXP_metro'!$C:$C,"*GA*")/COUNTIFS('Modified HPI_EXP_metro'!$D:$D,D2,'Modified HPI_EXP_metro'!$C:$C,"*GA*"),"N/A")</f>
        <v>100.41500000000001</v>
      </c>
      <c r="E7" s="81">
        <f>IFERROR(SUMIFS('Modified HPI_EXP_metro'!$G:$G,'Modified HPI_EXP_metro'!$D:$D,E2,'Modified HPI_EXP_metro'!$C:$C,"*GA*")/COUNTIFS('Modified HPI_EXP_metro'!$D:$D,E2,'Modified HPI_EXP_metro'!$C:$C,"*GA*"),"N/A")</f>
        <v>102.52249999999999</v>
      </c>
      <c r="F7" s="81">
        <f>IFERROR(SUMIFS('Modified HPI_EXP_metro'!$G:$G,'Modified HPI_EXP_metro'!$D:$D,F2,'Modified HPI_EXP_metro'!$C:$C,"*GA*")/COUNTIFS('Modified HPI_EXP_metro'!$D:$D,F2,'Modified HPI_EXP_metro'!$C:$C,"*GA*"),"N/A")</f>
        <v>106.75750000000001</v>
      </c>
      <c r="G7" s="81">
        <f>IFERROR(SUMIFS('Modified HPI_EXP_metro'!$G:$G,'Modified HPI_EXP_metro'!$D:$D,G2,'Modified HPI_EXP_metro'!$C:$C,"*GA*")/COUNTIFS('Modified HPI_EXP_metro'!$D:$D,G2,'Modified HPI_EXP_metro'!$C:$C,"*GA*"),"N/A")</f>
        <v>110.785</v>
      </c>
      <c r="H7" s="81">
        <f>IFERROR(SUMIFS('Modified HPI_EXP_metro'!$G:$G,'Modified HPI_EXP_metro'!$D:$D,H2,'Modified HPI_EXP_metro'!$C:$C,"*GA*")/COUNTIFS('Modified HPI_EXP_metro'!$D:$D,H2,'Modified HPI_EXP_metro'!$C:$C,"*GA*"),"N/A")</f>
        <v>115.66999999999999</v>
      </c>
      <c r="I7" s="81">
        <f>IFERROR(SUMIFS('Modified HPI_EXP_metro'!$G:$G,'Modified HPI_EXP_metro'!$D:$D,I2,'Modified HPI_EXP_metro'!$C:$C,"*GA*")/COUNTIFS('Modified HPI_EXP_metro'!$D:$D,I2,'Modified HPI_EXP_metro'!$C:$C,"*GA*"),"N/A")</f>
        <v>120.735</v>
      </c>
      <c r="J7" s="81">
        <f>IFERROR(SUMIFS('Modified HPI_EXP_metro'!$G:$G,'Modified HPI_EXP_metro'!$D:$D,J2,'Modified HPI_EXP_metro'!$C:$C,"*GA*")/COUNTIFS('Modified HPI_EXP_metro'!$D:$D,J2,'Modified HPI_EXP_metro'!$C:$C,"*GA*"),"N/A")</f>
        <v>127.6275</v>
      </c>
      <c r="K7" s="81">
        <f>IFERROR(SUMIFS('Modified HPI_EXP_metro'!$G:$G,'Modified HPI_EXP_metro'!$D:$D,K2,'Modified HPI_EXP_metro'!$C:$C,"*GA*")/COUNTIFS('Modified HPI_EXP_metro'!$D:$D,K2,'Modified HPI_EXP_metro'!$C:$C,"*GA*"),"N/A")</f>
        <v>137.29000000000002</v>
      </c>
      <c r="L7" s="81">
        <f>IFERROR(SUMIFS('Modified HPI_EXP_metro'!$G:$G,'Modified HPI_EXP_metro'!$D:$D,L2,'Modified HPI_EXP_metro'!$C:$C,"*GA*")/COUNTIFS('Modified HPI_EXP_metro'!$D:$D,L2,'Modified HPI_EXP_metro'!$C:$C,"*GA*"),"N/A")</f>
        <v>148.08499999999998</v>
      </c>
      <c r="M7" s="81">
        <f>IFERROR(SUMIFS('Modified HPI_EXP_metro'!$G:$G,'Modified HPI_EXP_metro'!$D:$D,M2,'Modified HPI_EXP_metro'!$C:$C,"*GA*")/COUNTIFS('Modified HPI_EXP_metro'!$D:$D,M2,'Modified HPI_EXP_metro'!$C:$C,"*GA*"),"N/A")</f>
        <v>156.94749999999999</v>
      </c>
      <c r="N7" s="81">
        <f>IFERROR(SUMIFS('Modified HPI_EXP_metro'!$G:$G,'Modified HPI_EXP_metro'!$D:$D,N2,'Modified HPI_EXP_metro'!$C:$C,"*GA*")/COUNTIFS('Modified HPI_EXP_metro'!$D:$D,N2,'Modified HPI_EXP_metro'!$C:$C,"*GA*"),"N/A")</f>
        <v>163.38249999999999</v>
      </c>
      <c r="O7" s="81">
        <f>IFERROR(SUMIFS('Modified HPI_EXP_metro'!$G:$G,'Modified HPI_EXP_metro'!$D:$D,O2,'Modified HPI_EXP_metro'!$C:$C,"*GA*")/COUNTIFS('Modified HPI_EXP_metro'!$D:$D,O2,'Modified HPI_EXP_metro'!$C:$C,"*GA*"),"N/A")</f>
        <v>168.215</v>
      </c>
      <c r="P7" s="81">
        <f>IFERROR(SUMIFS('Modified HPI_EXP_metro'!$G:$G,'Modified HPI_EXP_metro'!$D:$D,P2,'Modified HPI_EXP_metro'!$C:$C,"*GA*")/COUNTIFS('Modified HPI_EXP_metro'!$D:$D,P2,'Modified HPI_EXP_metro'!$C:$C,"*GA*"),"N/A")</f>
        <v>172.93500000000003</v>
      </c>
      <c r="Q7" s="81">
        <f>IFERROR(SUMIFS('Modified HPI_EXP_metro'!$G:$G,'Modified HPI_EXP_metro'!$D:$D,Q2,'Modified HPI_EXP_metro'!$C:$C,"*GA*")/COUNTIFS('Modified HPI_EXP_metro'!$D:$D,Q2,'Modified HPI_EXP_metro'!$C:$C,"*GA*"),"N/A")</f>
        <v>181.1875</v>
      </c>
      <c r="R7" s="81">
        <f>IFERROR(SUMIFS('Modified HPI_EXP_metro'!$G:$G,'Modified HPI_EXP_metro'!$D:$D,R2,'Modified HPI_EXP_metro'!$C:$C,"*GA*")/COUNTIFS('Modified HPI_EXP_metro'!$D:$D,R2,'Modified HPI_EXP_metro'!$C:$C,"*GA*"),"N/A")</f>
        <v>182.60750000000002</v>
      </c>
      <c r="S7" s="81">
        <f>IFERROR(SUMIFS('Modified HPI_EXP_metro'!$G:$G,'Modified HPI_EXP_metro'!$D:$D,S2,'Modified HPI_EXP_metro'!$C:$C,"*GA*")/COUNTIFS('Modified HPI_EXP_metro'!$D:$D,S2,'Modified HPI_EXP_metro'!$C:$C,"*GA*"),"N/A")</f>
        <v>176.4025</v>
      </c>
      <c r="T7" s="81">
        <f>IFERROR(SUMIFS('Modified HPI_EXP_metro'!$G:$G,'Modified HPI_EXP_metro'!$D:$D,T2,'Modified HPI_EXP_metro'!$C:$C,"*GA*")/COUNTIFS('Modified HPI_EXP_metro'!$D:$D,T2,'Modified HPI_EXP_metro'!$C:$C,"*GA*"),"N/A")</f>
        <v>157.70749999999998</v>
      </c>
      <c r="U7" s="81">
        <f>IFERROR(SUMIFS('Modified HPI_EXP_metro'!$G:$G,'Modified HPI_EXP_metro'!$D:$D,U2,'Modified HPI_EXP_metro'!$C:$C,"*GA*")/COUNTIFS('Modified HPI_EXP_metro'!$D:$D,U2,'Modified HPI_EXP_metro'!$C:$C,"*GA*"),"N/A")</f>
        <v>137.0625</v>
      </c>
      <c r="V7" s="81">
        <f>IFERROR(SUMIFS('Modified HPI_EXP_metro'!$G:$G,'Modified HPI_EXP_metro'!$D:$D,V2,'Modified HPI_EXP_metro'!$C:$C,"*GA*")/COUNTIFS('Modified HPI_EXP_metro'!$D:$D,V2,'Modified HPI_EXP_metro'!$C:$C,"*GA*"),"N/A")</f>
        <v>129.0275</v>
      </c>
      <c r="W7" s="81">
        <f>IFERROR(SUMIFS('Modified HPI_EXP_metro'!$G:$G,'Modified HPI_EXP_metro'!$D:$D,W2,'Modified HPI_EXP_metro'!$C:$C,"*GA*")/COUNTIFS('Modified HPI_EXP_metro'!$D:$D,W2,'Modified HPI_EXP_metro'!$C:$C,"*GA*"),"N/A")</f>
        <v>115.7075</v>
      </c>
      <c r="X7" s="81">
        <f>IFERROR(SUMIFS('Modified HPI_EXP_metro'!$G:$G,'Modified HPI_EXP_metro'!$D:$D,X2,'Modified HPI_EXP_metro'!$C:$C,"*GA*")/COUNTIFS('Modified HPI_EXP_metro'!$D:$D,X2,'Modified HPI_EXP_metro'!$C:$C,"*GA*"),"N/A")</f>
        <v>116.57</v>
      </c>
      <c r="Y7" s="81">
        <f>IFERROR(SUMIFS('Modified HPI_EXP_metro'!$G:$G,'Modified HPI_EXP_metro'!$D:$D,Y2,'Modified HPI_EXP_metro'!$C:$C,"*GA*")/COUNTIFS('Modified HPI_EXP_metro'!$D:$D,Y2,'Modified HPI_EXP_metro'!$C:$C,"*GA*"),"N/A")</f>
        <v>135.05250000000001</v>
      </c>
      <c r="Z7" s="81">
        <f>IFERROR(SUMIFS('Modified HPI_EXP_metro'!$G:$G,'Modified HPI_EXP_metro'!$D:$D,Z2,'Modified HPI_EXP_metro'!$C:$C,"*GA*")/COUNTIFS('Modified HPI_EXP_metro'!$D:$D,Z2,'Modified HPI_EXP_metro'!$C:$C,"*GA*"),"N/A")</f>
        <v>149.875</v>
      </c>
      <c r="AA7" s="81">
        <f>IFERROR(SUMIFS('Modified HPI_EXP_metro'!$G:$G,'Modified HPI_EXP_metro'!$D:$D,AA2,'Modified HPI_EXP_metro'!$C:$C,"*GA*")/COUNTIFS('Modified HPI_EXP_metro'!$D:$D,AA2,'Modified HPI_EXP_metro'!$C:$C,"*GA*"),"N/A")</f>
        <v>163.35249999999999</v>
      </c>
      <c r="AB7" s="81">
        <f>IFERROR(SUMIFS('Modified HPI_EXP_metro'!$G:$G,'Modified HPI_EXP_metro'!$D:$D,AB2,'Modified HPI_EXP_metro'!$C:$C,"*GA*")/COUNTIFS('Modified HPI_EXP_metro'!$D:$D,AB2,'Modified HPI_EXP_metro'!$C:$C,"*GA*"),"N/A")</f>
        <v>176.31</v>
      </c>
      <c r="AC7" s="81">
        <f>IFERROR(SUMIFS('Modified HPI_EXP_metro'!$G:$G,'Modified HPI_EXP_metro'!$D:$D,AC2,'Modified HPI_EXP_metro'!$C:$C,"*GA*")/COUNTIFS('Modified HPI_EXP_metro'!$D:$D,AC2,'Modified HPI_EXP_metro'!$C:$C,"*GA*"),"N/A")</f>
        <v>190.08500000000001</v>
      </c>
      <c r="AD7" s="81">
        <f>IFERROR(SUMIFS('Modified HPI_EXP_metro'!$G:$G,'Modified HPI_EXP_metro'!$D:$D,AD2,'Modified HPI_EXP_metro'!$C:$C,"*GA*")/COUNTIFS('Modified HPI_EXP_metro'!$D:$D,AD2,'Modified HPI_EXP_metro'!$C:$C,"*GA*"),"N/A")</f>
        <v>206.64000000000001</v>
      </c>
      <c r="AE7" s="81">
        <f>IFERROR(SUMIFS('Modified HPI_EXP_metro'!$G:$G,'Modified HPI_EXP_metro'!$D:$D,AE2,'Modified HPI_EXP_metro'!$C:$C,"*GA*")/COUNTIFS('Modified HPI_EXP_metro'!$D:$D,AE2,'Modified HPI_EXP_metro'!$C:$C,"*GA*"),"N/A")</f>
        <v>220.3425</v>
      </c>
      <c r="AF7" s="81">
        <f>IFERROR(SUMIFS('Modified HPI_EXP_metro'!$G:$G,'Modified HPI_EXP_metro'!$D:$D,AF2,'Modified HPI_EXP_metro'!$C:$C,"*GA*")/COUNTIFS('Modified HPI_EXP_metro'!$D:$D,AF2,'Modified HPI_EXP_metro'!$C:$C,"*GA*"),"N/A")</f>
        <v>238.88000000000002</v>
      </c>
      <c r="AG7" s="81">
        <f>IFERROR(SUMIFS('Modified HPI_EXP_metro'!$G:$G,'Modified HPI_EXP_metro'!$D:$D,AG2,'Modified HPI_EXP_metro'!$C:$C,"*GA*")/COUNTIFS('Modified HPI_EXP_metro'!$D:$D,AG2,'Modified HPI_EXP_metro'!$C:$C,"*GA*"),"N/A")</f>
        <v>286.55250000000001</v>
      </c>
    </row>
    <row r="8" spans="1:33" x14ac:dyDescent="0.2">
      <c r="A8" s="11" t="s">
        <v>79</v>
      </c>
      <c r="B8" s="11" t="s">
        <v>130</v>
      </c>
      <c r="C8" s="81">
        <f>IFERROR(SUMIFS('Modified HPI_EXP_metro'!$G:$G,'Modified HPI_EXP_metro'!$D:$D,C2,'Modified HPI_EXP_metro'!$C:$C,"*IL*")/COUNTIFS('Modified HPI_EXP_metro'!$D:$D,C2,'Modified HPI_EXP_metro'!$C:$C,"*IL*"),"N/A")</f>
        <v>100.72875000000001</v>
      </c>
      <c r="D8" s="81">
        <f>IFERROR(SUMIFS('Modified HPI_EXP_metro'!$G:$G,'Modified HPI_EXP_metro'!$D:$D,D2,'Modified HPI_EXP_metro'!$C:$C,"*IL*")/COUNTIFS('Modified HPI_EXP_metro'!$D:$D,D2,'Modified HPI_EXP_metro'!$C:$C,"*IL*"),"N/A")</f>
        <v>104.07625</v>
      </c>
      <c r="E8" s="81">
        <f>IFERROR(SUMIFS('Modified HPI_EXP_metro'!$G:$G,'Modified HPI_EXP_metro'!$D:$D,E2,'Modified HPI_EXP_metro'!$C:$C,"*IL*")/COUNTIFS('Modified HPI_EXP_metro'!$D:$D,E2,'Modified HPI_EXP_metro'!$C:$C,"*IL*"),"N/A")</f>
        <v>106.67500000000001</v>
      </c>
      <c r="F8" s="81">
        <f>IFERROR(SUMIFS('Modified HPI_EXP_metro'!$G:$G,'Modified HPI_EXP_metro'!$D:$D,F2,'Modified HPI_EXP_metro'!$C:$C,"*IL*")/COUNTIFS('Modified HPI_EXP_metro'!$D:$D,F2,'Modified HPI_EXP_metro'!$C:$C,"*IL*"),"N/A")</f>
        <v>111.54999999999998</v>
      </c>
      <c r="G8" s="81">
        <f>IFERROR(SUMIFS('Modified HPI_EXP_metro'!$G:$G,'Modified HPI_EXP_metro'!$D:$D,G2,'Modified HPI_EXP_metro'!$C:$C,"*IL*")/COUNTIFS('Modified HPI_EXP_metro'!$D:$D,G2,'Modified HPI_EXP_metro'!$C:$C,"*IL*"),"N/A")</f>
        <v>114.94500000000001</v>
      </c>
      <c r="H8" s="81">
        <f>IFERROR(SUMIFS('Modified HPI_EXP_metro'!$G:$G,'Modified HPI_EXP_metro'!$D:$D,H2,'Modified HPI_EXP_metro'!$C:$C,"*IL*")/COUNTIFS('Modified HPI_EXP_metro'!$D:$D,H2,'Modified HPI_EXP_metro'!$C:$C,"*IL*"),"N/A")</f>
        <v>118.24250000000001</v>
      </c>
      <c r="I8" s="81">
        <f>IFERROR(SUMIFS('Modified HPI_EXP_metro'!$G:$G,'Modified HPI_EXP_metro'!$D:$D,I2,'Modified HPI_EXP_metro'!$C:$C,"*IL*")/COUNTIFS('Modified HPI_EXP_metro'!$D:$D,I2,'Modified HPI_EXP_metro'!$C:$C,"*IL*"),"N/A")</f>
        <v>121.12625</v>
      </c>
      <c r="J8" s="81">
        <f>IFERROR(SUMIFS('Modified HPI_EXP_metro'!$G:$G,'Modified HPI_EXP_metro'!$D:$D,J2,'Modified HPI_EXP_metro'!$C:$C,"*IL*")/COUNTIFS('Modified HPI_EXP_metro'!$D:$D,J2,'Modified HPI_EXP_metro'!$C:$C,"*IL*"),"N/A")</f>
        <v>125.53249999999998</v>
      </c>
      <c r="K8" s="81">
        <f>IFERROR(SUMIFS('Modified HPI_EXP_metro'!$G:$G,'Modified HPI_EXP_metro'!$D:$D,K2,'Modified HPI_EXP_metro'!$C:$C,"*IL*")/COUNTIFS('Modified HPI_EXP_metro'!$D:$D,K2,'Modified HPI_EXP_metro'!$C:$C,"*IL*"),"N/A")</f>
        <v>133.14125000000001</v>
      </c>
      <c r="L8" s="81">
        <f>IFERROR(SUMIFS('Modified HPI_EXP_metro'!$G:$G,'Modified HPI_EXP_metro'!$D:$D,L2,'Modified HPI_EXP_metro'!$C:$C,"*IL*")/COUNTIFS('Modified HPI_EXP_metro'!$D:$D,L2,'Modified HPI_EXP_metro'!$C:$C,"*IL*"),"N/A")</f>
        <v>143.07500000000002</v>
      </c>
      <c r="M8" s="81">
        <f>IFERROR(SUMIFS('Modified HPI_EXP_metro'!$G:$G,'Modified HPI_EXP_metro'!$D:$D,M2,'Modified HPI_EXP_metro'!$C:$C,"*IL*")/COUNTIFS('Modified HPI_EXP_metro'!$D:$D,M2,'Modified HPI_EXP_metro'!$C:$C,"*IL*"),"N/A")</f>
        <v>153.39500000000001</v>
      </c>
      <c r="N8" s="81">
        <f>IFERROR(SUMIFS('Modified HPI_EXP_metro'!$G:$G,'Modified HPI_EXP_metro'!$D:$D,N2,'Modified HPI_EXP_metro'!$C:$C,"*IL*")/COUNTIFS('Modified HPI_EXP_metro'!$D:$D,N2,'Modified HPI_EXP_metro'!$C:$C,"*IL*"),"N/A")</f>
        <v>164.39125000000001</v>
      </c>
      <c r="O8" s="81">
        <f>IFERROR(SUMIFS('Modified HPI_EXP_metro'!$G:$G,'Modified HPI_EXP_metro'!$D:$D,O2,'Modified HPI_EXP_metro'!$C:$C,"*IL*")/COUNTIFS('Modified HPI_EXP_metro'!$D:$D,O2,'Modified HPI_EXP_metro'!$C:$C,"*IL*"),"N/A")</f>
        <v>176.81874999999999</v>
      </c>
      <c r="P8" s="81">
        <f>IFERROR(SUMIFS('Modified HPI_EXP_metro'!$G:$G,'Modified HPI_EXP_metro'!$D:$D,P2,'Modified HPI_EXP_metro'!$C:$C,"*IL*")/COUNTIFS('Modified HPI_EXP_metro'!$D:$D,P2,'Modified HPI_EXP_metro'!$C:$C,"*IL*"),"N/A")</f>
        <v>189.54625000000001</v>
      </c>
      <c r="Q8" s="81">
        <f>IFERROR(SUMIFS('Modified HPI_EXP_metro'!$G:$G,'Modified HPI_EXP_metro'!$D:$D,Q2,'Modified HPI_EXP_metro'!$C:$C,"*IL*")/COUNTIFS('Modified HPI_EXP_metro'!$D:$D,Q2,'Modified HPI_EXP_metro'!$C:$C,"*IL*"),"N/A")</f>
        <v>205.08374999999998</v>
      </c>
      <c r="R8" s="81">
        <f>IFERROR(SUMIFS('Modified HPI_EXP_metro'!$G:$G,'Modified HPI_EXP_metro'!$D:$D,R2,'Modified HPI_EXP_metro'!$C:$C,"*IL*")/COUNTIFS('Modified HPI_EXP_metro'!$D:$D,R2,'Modified HPI_EXP_metro'!$C:$C,"*IL*"),"N/A")</f>
        <v>215.28625</v>
      </c>
      <c r="S8" s="81">
        <f>IFERROR(SUMIFS('Modified HPI_EXP_metro'!$G:$G,'Modified HPI_EXP_metro'!$D:$D,S2,'Modified HPI_EXP_metro'!$C:$C,"*IL*")/COUNTIFS('Modified HPI_EXP_metro'!$D:$D,S2,'Modified HPI_EXP_metro'!$C:$C,"*IL*"),"N/A")</f>
        <v>209.47749999999999</v>
      </c>
      <c r="T8" s="81">
        <f>IFERROR(SUMIFS('Modified HPI_EXP_metro'!$G:$G,'Modified HPI_EXP_metro'!$D:$D,T2,'Modified HPI_EXP_metro'!$C:$C,"*IL*")/COUNTIFS('Modified HPI_EXP_metro'!$D:$D,T2,'Modified HPI_EXP_metro'!$C:$C,"*IL*"),"N/A")</f>
        <v>184.24124999999998</v>
      </c>
      <c r="U8" s="81">
        <f>IFERROR(SUMIFS('Modified HPI_EXP_metro'!$G:$G,'Modified HPI_EXP_metro'!$D:$D,U2,'Modified HPI_EXP_metro'!$C:$C,"*IL*")/COUNTIFS('Modified HPI_EXP_metro'!$D:$D,U2,'Modified HPI_EXP_metro'!$C:$C,"*IL*"),"N/A")</f>
        <v>162.92500000000001</v>
      </c>
      <c r="V8" s="81">
        <f>IFERROR(SUMIFS('Modified HPI_EXP_metro'!$G:$G,'Modified HPI_EXP_metro'!$D:$D,V2,'Modified HPI_EXP_metro'!$C:$C,"*IL*")/COUNTIFS('Modified HPI_EXP_metro'!$D:$D,V2,'Modified HPI_EXP_metro'!$C:$C,"*IL*"),"N/A")</f>
        <v>152.68374999999997</v>
      </c>
      <c r="W8" s="81">
        <f>IFERROR(SUMIFS('Modified HPI_EXP_metro'!$G:$G,'Modified HPI_EXP_metro'!$D:$D,W2,'Modified HPI_EXP_metro'!$C:$C,"*IL*")/COUNTIFS('Modified HPI_EXP_metro'!$D:$D,W2,'Modified HPI_EXP_metro'!$C:$C,"*IL*"),"N/A")</f>
        <v>140.62125</v>
      </c>
      <c r="X8" s="81">
        <f>IFERROR(SUMIFS('Modified HPI_EXP_metro'!$G:$G,'Modified HPI_EXP_metro'!$D:$D,X2,'Modified HPI_EXP_metro'!$C:$C,"*IL*")/COUNTIFS('Modified HPI_EXP_metro'!$D:$D,X2,'Modified HPI_EXP_metro'!$C:$C,"*IL*"),"N/A")</f>
        <v>138.38</v>
      </c>
      <c r="Y8" s="81">
        <f>IFERROR(SUMIFS('Modified HPI_EXP_metro'!$G:$G,'Modified HPI_EXP_metro'!$D:$D,Y2,'Modified HPI_EXP_metro'!$C:$C,"*IL*")/COUNTIFS('Modified HPI_EXP_metro'!$D:$D,Y2,'Modified HPI_EXP_metro'!$C:$C,"*IL*"),"N/A")</f>
        <v>146.12375</v>
      </c>
      <c r="Z8" s="81">
        <f>IFERROR(SUMIFS('Modified HPI_EXP_metro'!$G:$G,'Modified HPI_EXP_metro'!$D:$D,Z2,'Modified HPI_EXP_metro'!$C:$C,"*IL*")/COUNTIFS('Modified HPI_EXP_metro'!$D:$D,Z2,'Modified HPI_EXP_metro'!$C:$C,"*IL*"),"N/A")</f>
        <v>154.5575</v>
      </c>
      <c r="AA8" s="81">
        <f>IFERROR(SUMIFS('Modified HPI_EXP_metro'!$G:$G,'Modified HPI_EXP_metro'!$D:$D,AA2,'Modified HPI_EXP_metro'!$C:$C,"*IL*")/COUNTIFS('Modified HPI_EXP_metro'!$D:$D,AA2,'Modified HPI_EXP_metro'!$C:$C,"*IL*"),"N/A")</f>
        <v>161.98500000000001</v>
      </c>
      <c r="AB8" s="81">
        <f>IFERROR(SUMIFS('Modified HPI_EXP_metro'!$G:$G,'Modified HPI_EXP_metro'!$D:$D,AB2,'Modified HPI_EXP_metro'!$C:$C,"*IL*")/COUNTIFS('Modified HPI_EXP_metro'!$D:$D,AB2,'Modified HPI_EXP_metro'!$C:$C,"*IL*"),"N/A")</f>
        <v>170.56875000000002</v>
      </c>
      <c r="AC8" s="81">
        <f>IFERROR(SUMIFS('Modified HPI_EXP_metro'!$G:$G,'Modified HPI_EXP_metro'!$D:$D,AC2,'Modified HPI_EXP_metro'!$C:$C,"*IL*")/COUNTIFS('Modified HPI_EXP_metro'!$D:$D,AC2,'Modified HPI_EXP_metro'!$C:$C,"*IL*"),"N/A")</f>
        <v>180.13249999999999</v>
      </c>
      <c r="AD8" s="81">
        <f>IFERROR(SUMIFS('Modified HPI_EXP_metro'!$G:$G,'Modified HPI_EXP_metro'!$D:$D,AD2,'Modified HPI_EXP_metro'!$C:$C,"*IL*")/COUNTIFS('Modified HPI_EXP_metro'!$D:$D,AD2,'Modified HPI_EXP_metro'!$C:$C,"*IL*"),"N/A")</f>
        <v>189.58375000000004</v>
      </c>
      <c r="AE8" s="81">
        <f>IFERROR(SUMIFS('Modified HPI_EXP_metro'!$G:$G,'Modified HPI_EXP_metro'!$D:$D,AE2,'Modified HPI_EXP_metro'!$C:$C,"*IL*")/COUNTIFS('Modified HPI_EXP_metro'!$D:$D,AE2,'Modified HPI_EXP_metro'!$C:$C,"*IL*"),"N/A")</f>
        <v>197.495</v>
      </c>
      <c r="AF8" s="81">
        <f>IFERROR(SUMIFS('Modified HPI_EXP_metro'!$G:$G,'Modified HPI_EXP_metro'!$D:$D,AF2,'Modified HPI_EXP_metro'!$C:$C,"*IL*")/COUNTIFS('Modified HPI_EXP_metro'!$D:$D,AF2,'Modified HPI_EXP_metro'!$C:$C,"*IL*"),"N/A")</f>
        <v>211.93625000000003</v>
      </c>
      <c r="AG8" s="81">
        <f>IFERROR(SUMIFS('Modified HPI_EXP_metro'!$G:$G,'Modified HPI_EXP_metro'!$D:$D,AG2,'Modified HPI_EXP_metro'!$C:$C,"*IL*")/COUNTIFS('Modified HPI_EXP_metro'!$D:$D,AG2,'Modified HPI_EXP_metro'!$C:$C,"*IL*"),"N/A")</f>
        <v>237.35625000000002</v>
      </c>
    </row>
    <row r="9" spans="1:33" x14ac:dyDescent="0.2">
      <c r="A9" s="11" t="s">
        <v>80</v>
      </c>
      <c r="B9" s="11" t="s">
        <v>131</v>
      </c>
      <c r="C9" s="81">
        <f>IFERROR(SUMIFS('Modified HPI_EXP_metro'!$G:$G,'Modified HPI_EXP_metro'!$D:$D,C2,'Modified HPI_EXP_metro'!$C:$C,"*IN*")/COUNTIFS('Modified HPI_EXP_metro'!$D:$D,C2,'Modified HPI_EXP_metro'!$C:$C,"*IN*"),"N/A")</f>
        <v>100.94749999999999</v>
      </c>
      <c r="D9" s="81">
        <f>IFERROR(SUMIFS('Modified HPI_EXP_metro'!$G:$G,'Modified HPI_EXP_metro'!$D:$D,D2,'Modified HPI_EXP_metro'!$C:$C,"*IN*")/COUNTIFS('Modified HPI_EXP_metro'!$D:$D,D2,'Modified HPI_EXP_metro'!$C:$C,"*IN*"),"N/A")</f>
        <v>104.93625000000002</v>
      </c>
      <c r="E9" s="81">
        <f>IFERROR(SUMIFS('Modified HPI_EXP_metro'!$G:$G,'Modified HPI_EXP_metro'!$D:$D,E2,'Modified HPI_EXP_metro'!$C:$C,"*IN*")/COUNTIFS('Modified HPI_EXP_metro'!$D:$D,E2,'Modified HPI_EXP_metro'!$C:$C,"*IN*"),"N/A")</f>
        <v>109.76375000000002</v>
      </c>
      <c r="F9" s="81">
        <f>IFERROR(SUMIFS('Modified HPI_EXP_metro'!$G:$G,'Modified HPI_EXP_metro'!$D:$D,F2,'Modified HPI_EXP_metro'!$C:$C,"*IN*")/COUNTIFS('Modified HPI_EXP_metro'!$D:$D,F2,'Modified HPI_EXP_metro'!$C:$C,"*IN*"),"N/A")</f>
        <v>114.61499999999998</v>
      </c>
      <c r="G9" s="81">
        <f>IFERROR(SUMIFS('Modified HPI_EXP_metro'!$G:$G,'Modified HPI_EXP_metro'!$D:$D,G2,'Modified HPI_EXP_metro'!$C:$C,"*IN*")/COUNTIFS('Modified HPI_EXP_metro'!$D:$D,G2,'Modified HPI_EXP_metro'!$C:$C,"*IN*"),"N/A")</f>
        <v>118.55374999999999</v>
      </c>
      <c r="H9" s="81">
        <f>IFERROR(SUMIFS('Modified HPI_EXP_metro'!$G:$G,'Modified HPI_EXP_metro'!$D:$D,H2,'Modified HPI_EXP_metro'!$C:$C,"*IN*")/COUNTIFS('Modified HPI_EXP_metro'!$D:$D,H2,'Modified HPI_EXP_metro'!$C:$C,"*IN*"),"N/A")</f>
        <v>123.06500000000001</v>
      </c>
      <c r="I9" s="81">
        <f>IFERROR(SUMIFS('Modified HPI_EXP_metro'!$G:$G,'Modified HPI_EXP_metro'!$D:$D,I2,'Modified HPI_EXP_metro'!$C:$C,"*IN*")/COUNTIFS('Modified HPI_EXP_metro'!$D:$D,I2,'Modified HPI_EXP_metro'!$C:$C,"*IN*"),"N/A")</f>
        <v>126.31</v>
      </c>
      <c r="J9" s="81">
        <f>IFERROR(SUMIFS('Modified HPI_EXP_metro'!$G:$G,'Modified HPI_EXP_metro'!$D:$D,J2,'Modified HPI_EXP_metro'!$C:$C,"*IN*")/COUNTIFS('Modified HPI_EXP_metro'!$D:$D,J2,'Modified HPI_EXP_metro'!$C:$C,"*IN*"),"N/A")</f>
        <v>130.56875000000002</v>
      </c>
      <c r="K9" s="81">
        <f>IFERROR(SUMIFS('Modified HPI_EXP_metro'!$G:$G,'Modified HPI_EXP_metro'!$D:$D,K2,'Modified HPI_EXP_metro'!$C:$C,"*IN*")/COUNTIFS('Modified HPI_EXP_metro'!$D:$D,K2,'Modified HPI_EXP_metro'!$C:$C,"*IN*"),"N/A")</f>
        <v>136.83750000000001</v>
      </c>
      <c r="L9" s="81">
        <f>IFERROR(SUMIFS('Modified HPI_EXP_metro'!$G:$G,'Modified HPI_EXP_metro'!$D:$D,L2,'Modified HPI_EXP_metro'!$C:$C,"*IN*")/COUNTIFS('Modified HPI_EXP_metro'!$D:$D,L2,'Modified HPI_EXP_metro'!$C:$C,"*IN*"),"N/A")</f>
        <v>142.06375</v>
      </c>
      <c r="M9" s="81">
        <f>IFERROR(SUMIFS('Modified HPI_EXP_metro'!$G:$G,'Modified HPI_EXP_metro'!$D:$D,M2,'Modified HPI_EXP_metro'!$C:$C,"*IN*")/COUNTIFS('Modified HPI_EXP_metro'!$D:$D,M2,'Modified HPI_EXP_metro'!$C:$C,"*IN*"),"N/A")</f>
        <v>146.13500000000002</v>
      </c>
      <c r="N9" s="81">
        <f>IFERROR(SUMIFS('Modified HPI_EXP_metro'!$G:$G,'Modified HPI_EXP_metro'!$D:$D,N2,'Modified HPI_EXP_metro'!$C:$C,"*IN*")/COUNTIFS('Modified HPI_EXP_metro'!$D:$D,N2,'Modified HPI_EXP_metro'!$C:$C,"*IN*"),"N/A")</f>
        <v>149.37375</v>
      </c>
      <c r="O9" s="81">
        <f>IFERROR(SUMIFS('Modified HPI_EXP_metro'!$G:$G,'Modified HPI_EXP_metro'!$D:$D,O2,'Modified HPI_EXP_metro'!$C:$C,"*IN*")/COUNTIFS('Modified HPI_EXP_metro'!$D:$D,O2,'Modified HPI_EXP_metro'!$C:$C,"*IN*"),"N/A")</f>
        <v>152.21875</v>
      </c>
      <c r="P9" s="81">
        <f>IFERROR(SUMIFS('Modified HPI_EXP_metro'!$G:$G,'Modified HPI_EXP_metro'!$D:$D,P2,'Modified HPI_EXP_metro'!$C:$C,"*IN*")/COUNTIFS('Modified HPI_EXP_metro'!$D:$D,P2,'Modified HPI_EXP_metro'!$C:$C,"*IN*"),"N/A")</f>
        <v>154.09625</v>
      </c>
      <c r="Q9" s="81">
        <f>IFERROR(SUMIFS('Modified HPI_EXP_metro'!$G:$G,'Modified HPI_EXP_metro'!$D:$D,Q2,'Modified HPI_EXP_metro'!$C:$C,"*IN*")/COUNTIFS('Modified HPI_EXP_metro'!$D:$D,Q2,'Modified HPI_EXP_metro'!$C:$C,"*IN*"),"N/A")</f>
        <v>158.39375000000001</v>
      </c>
      <c r="R9" s="81">
        <f>IFERROR(SUMIFS('Modified HPI_EXP_metro'!$G:$G,'Modified HPI_EXP_metro'!$D:$D,R2,'Modified HPI_EXP_metro'!$C:$C,"*IN*")/COUNTIFS('Modified HPI_EXP_metro'!$D:$D,R2,'Modified HPI_EXP_metro'!$C:$C,"*IN*"),"N/A")</f>
        <v>158.6575</v>
      </c>
      <c r="S9" s="81">
        <f>IFERROR(SUMIFS('Modified HPI_EXP_metro'!$G:$G,'Modified HPI_EXP_metro'!$D:$D,S2,'Modified HPI_EXP_metro'!$C:$C,"*IN*")/COUNTIFS('Modified HPI_EXP_metro'!$D:$D,S2,'Modified HPI_EXP_metro'!$C:$C,"*IN*"),"N/A")</f>
        <v>141.16374999999999</v>
      </c>
      <c r="T9" s="81">
        <f>IFERROR(SUMIFS('Modified HPI_EXP_metro'!$G:$G,'Modified HPI_EXP_metro'!$D:$D,T2,'Modified HPI_EXP_metro'!$C:$C,"*IN*")/COUNTIFS('Modified HPI_EXP_metro'!$D:$D,T2,'Modified HPI_EXP_metro'!$C:$C,"*IN*"),"N/A")</f>
        <v>142.35249999999999</v>
      </c>
      <c r="U9" s="81">
        <f>IFERROR(SUMIFS('Modified HPI_EXP_metro'!$G:$G,'Modified HPI_EXP_metro'!$D:$D,U2,'Modified HPI_EXP_metro'!$C:$C,"*IN*")/COUNTIFS('Modified HPI_EXP_metro'!$D:$D,U2,'Modified HPI_EXP_metro'!$C:$C,"*IN*"),"N/A")</f>
        <v>132.9975</v>
      </c>
      <c r="V9" s="81">
        <f>IFERROR(SUMIFS('Modified HPI_EXP_metro'!$G:$G,'Modified HPI_EXP_metro'!$D:$D,V2,'Modified HPI_EXP_metro'!$C:$C,"*IN*")/COUNTIFS('Modified HPI_EXP_metro'!$D:$D,V2,'Modified HPI_EXP_metro'!$C:$C,"*IN*"),"N/A")</f>
        <v>131.6825</v>
      </c>
      <c r="W9" s="81">
        <f>IFERROR(SUMIFS('Modified HPI_EXP_metro'!$G:$G,'Modified HPI_EXP_metro'!$D:$D,W2,'Modified HPI_EXP_metro'!$C:$C,"*IN*")/COUNTIFS('Modified HPI_EXP_metro'!$D:$D,W2,'Modified HPI_EXP_metro'!$C:$C,"*IN*"),"N/A")</f>
        <v>126.9875</v>
      </c>
      <c r="X9" s="81">
        <f>IFERROR(SUMIFS('Modified HPI_EXP_metro'!$G:$G,'Modified HPI_EXP_metro'!$D:$D,X2,'Modified HPI_EXP_metro'!$C:$C,"*IN*")/COUNTIFS('Modified HPI_EXP_metro'!$D:$D,X2,'Modified HPI_EXP_metro'!$C:$C,"*IN*"),"N/A")</f>
        <v>128.70874999999998</v>
      </c>
      <c r="Y9" s="81">
        <f>IFERROR(SUMIFS('Modified HPI_EXP_metro'!$G:$G,'Modified HPI_EXP_metro'!$D:$D,Y2,'Modified HPI_EXP_metro'!$C:$C,"*IN*")/COUNTIFS('Modified HPI_EXP_metro'!$D:$D,Y2,'Modified HPI_EXP_metro'!$C:$C,"*IN*"),"N/A")</f>
        <v>135.93</v>
      </c>
      <c r="Z9" s="81">
        <f>IFERROR(SUMIFS('Modified HPI_EXP_metro'!$G:$G,'Modified HPI_EXP_metro'!$D:$D,Z2,'Modified HPI_EXP_metro'!$C:$C,"*IN*")/COUNTIFS('Modified HPI_EXP_metro'!$D:$D,Z2,'Modified HPI_EXP_metro'!$C:$C,"*IN*"),"N/A")</f>
        <v>143.25874999999999</v>
      </c>
      <c r="AA9" s="81">
        <f>IFERROR(SUMIFS('Modified HPI_EXP_metro'!$G:$G,'Modified HPI_EXP_metro'!$D:$D,AA2,'Modified HPI_EXP_metro'!$C:$C,"*IN*")/COUNTIFS('Modified HPI_EXP_metro'!$D:$D,AA2,'Modified HPI_EXP_metro'!$C:$C,"*IN*"),"N/A")</f>
        <v>149.02750000000003</v>
      </c>
      <c r="AB9" s="81">
        <f>IFERROR(SUMIFS('Modified HPI_EXP_metro'!$G:$G,'Modified HPI_EXP_metro'!$D:$D,AB2,'Modified HPI_EXP_metro'!$C:$C,"*IN*")/COUNTIFS('Modified HPI_EXP_metro'!$D:$D,AB2,'Modified HPI_EXP_metro'!$C:$C,"*IN*"),"N/A")</f>
        <v>158.16624999999999</v>
      </c>
      <c r="AC9" s="81">
        <f>IFERROR(SUMIFS('Modified HPI_EXP_metro'!$G:$G,'Modified HPI_EXP_metro'!$D:$D,AC2,'Modified HPI_EXP_metro'!$C:$C,"*IN*")/COUNTIFS('Modified HPI_EXP_metro'!$D:$D,AC2,'Modified HPI_EXP_metro'!$C:$C,"*IN*"),"N/A")</f>
        <v>169.19124999999997</v>
      </c>
      <c r="AD9" s="81">
        <f>IFERROR(SUMIFS('Modified HPI_EXP_metro'!$G:$G,'Modified HPI_EXP_metro'!$D:$D,AD2,'Modified HPI_EXP_metro'!$C:$C,"*IN*")/COUNTIFS('Modified HPI_EXP_metro'!$D:$D,AD2,'Modified HPI_EXP_metro'!$C:$C,"*IN*"),"N/A")</f>
        <v>181.61250000000001</v>
      </c>
      <c r="AE9" s="81">
        <f>IFERROR(SUMIFS('Modified HPI_EXP_metro'!$G:$G,'Modified HPI_EXP_metro'!$D:$D,AE2,'Modified HPI_EXP_metro'!$C:$C,"*IN*")/COUNTIFS('Modified HPI_EXP_metro'!$D:$D,AE2,'Modified HPI_EXP_metro'!$C:$C,"*IN*"),"N/A")</f>
        <v>194.13750000000002</v>
      </c>
      <c r="AF9" s="81">
        <f>IFERROR(SUMIFS('Modified HPI_EXP_metro'!$G:$G,'Modified HPI_EXP_metro'!$D:$D,AF2,'Modified HPI_EXP_metro'!$C:$C,"*IN*")/COUNTIFS('Modified HPI_EXP_metro'!$D:$D,AF2,'Modified HPI_EXP_metro'!$C:$C,"*IN*"),"N/A")</f>
        <v>212.47249999999997</v>
      </c>
      <c r="AG9" s="81">
        <f>IFERROR(SUMIFS('Modified HPI_EXP_metro'!$G:$G,'Modified HPI_EXP_metro'!$D:$D,AG2,'Modified HPI_EXP_metro'!$C:$C,"*IN*")/COUNTIFS('Modified HPI_EXP_metro'!$D:$D,AG2,'Modified HPI_EXP_metro'!$C:$C,"*IN*"),"N/A")</f>
        <v>246.36875000000001</v>
      </c>
    </row>
    <row r="10" spans="1:33" x14ac:dyDescent="0.2">
      <c r="A10" s="11" t="s">
        <v>82</v>
      </c>
      <c r="B10" s="11" t="s">
        <v>133</v>
      </c>
      <c r="C10" s="81">
        <f>IFERROR(SUMIFS('Modified HPI_EXP_metro'!$G:$G,'Modified HPI_EXP_metro'!$D:$D,C2,'Modified HPI_EXP_metro'!$C:$C,"*KS*")/COUNTIFS('Modified HPI_EXP_metro'!$D:$D,C2,'Modified HPI_EXP_metro'!$C:$C,"*KS*"),"N/A")</f>
        <v>100.07499999999999</v>
      </c>
      <c r="D10" s="81">
        <f>IFERROR(SUMIFS('Modified HPI_EXP_metro'!$G:$G,'Modified HPI_EXP_metro'!$D:$D,D2,'Modified HPI_EXP_metro'!$C:$C,"*KS*")/COUNTIFS('Modified HPI_EXP_metro'!$D:$D,D2,'Modified HPI_EXP_metro'!$C:$C,"*KS*"),"N/A")</f>
        <v>101.64500000000001</v>
      </c>
      <c r="E10" s="81">
        <f>IFERROR(SUMIFS('Modified HPI_EXP_metro'!$G:$G,'Modified HPI_EXP_metro'!$D:$D,E2,'Modified HPI_EXP_metro'!$C:$C,"*KS*")/COUNTIFS('Modified HPI_EXP_metro'!$D:$D,E2,'Modified HPI_EXP_metro'!$C:$C,"*KS*"),"N/A")</f>
        <v>104.58000000000001</v>
      </c>
      <c r="F10" s="81">
        <f>IFERROR(SUMIFS('Modified HPI_EXP_metro'!$G:$G,'Modified HPI_EXP_metro'!$D:$D,F2,'Modified HPI_EXP_metro'!$C:$C,"*KS*")/COUNTIFS('Modified HPI_EXP_metro'!$D:$D,F2,'Modified HPI_EXP_metro'!$C:$C,"*KS*"),"N/A")</f>
        <v>109.97999999999999</v>
      </c>
      <c r="G10" s="81">
        <f>IFERROR(SUMIFS('Modified HPI_EXP_metro'!$G:$G,'Modified HPI_EXP_metro'!$D:$D,G2,'Modified HPI_EXP_metro'!$C:$C,"*KS*")/COUNTIFS('Modified HPI_EXP_metro'!$D:$D,G2,'Modified HPI_EXP_metro'!$C:$C,"*KS*"),"N/A")</f>
        <v>115.0175</v>
      </c>
      <c r="H10" s="81">
        <f>IFERROR(SUMIFS('Modified HPI_EXP_metro'!$G:$G,'Modified HPI_EXP_metro'!$D:$D,H2,'Modified HPI_EXP_metro'!$C:$C,"*KS*")/COUNTIFS('Modified HPI_EXP_metro'!$D:$D,H2,'Modified HPI_EXP_metro'!$C:$C,"*KS*"),"N/A")</f>
        <v>121.26249999999999</v>
      </c>
      <c r="I10" s="81">
        <f>IFERROR(SUMIFS('Modified HPI_EXP_metro'!$G:$G,'Modified HPI_EXP_metro'!$D:$D,I2,'Modified HPI_EXP_metro'!$C:$C,"*KS*")/COUNTIFS('Modified HPI_EXP_metro'!$D:$D,I2,'Modified HPI_EXP_metro'!$C:$C,"*KS*"),"N/A")</f>
        <v>127.185</v>
      </c>
      <c r="J10" s="81">
        <f>IFERROR(SUMIFS('Modified HPI_EXP_metro'!$G:$G,'Modified HPI_EXP_metro'!$D:$D,J2,'Modified HPI_EXP_metro'!$C:$C,"*KS*")/COUNTIFS('Modified HPI_EXP_metro'!$D:$D,J2,'Modified HPI_EXP_metro'!$C:$C,"*KS*"),"N/A")</f>
        <v>135.43</v>
      </c>
      <c r="K10" s="81">
        <f>IFERROR(SUMIFS('Modified HPI_EXP_metro'!$G:$G,'Modified HPI_EXP_metro'!$D:$D,K2,'Modified HPI_EXP_metro'!$C:$C,"*KS*")/COUNTIFS('Modified HPI_EXP_metro'!$D:$D,K2,'Modified HPI_EXP_metro'!$C:$C,"*KS*"),"N/A")</f>
        <v>145.32750000000001</v>
      </c>
      <c r="L10" s="81">
        <f>IFERROR(SUMIFS('Modified HPI_EXP_metro'!$G:$G,'Modified HPI_EXP_metro'!$D:$D,L2,'Modified HPI_EXP_metro'!$C:$C,"*KS*")/COUNTIFS('Modified HPI_EXP_metro'!$D:$D,L2,'Modified HPI_EXP_metro'!$C:$C,"*KS*"),"N/A")</f>
        <v>155.36249999999998</v>
      </c>
      <c r="M10" s="81">
        <f>IFERROR(SUMIFS('Modified HPI_EXP_metro'!$G:$G,'Modified HPI_EXP_metro'!$D:$D,M2,'Modified HPI_EXP_metro'!$C:$C,"*KS*")/COUNTIFS('Modified HPI_EXP_metro'!$D:$D,M2,'Modified HPI_EXP_metro'!$C:$C,"*KS*"),"N/A")</f>
        <v>164.88749999999999</v>
      </c>
      <c r="N10" s="81">
        <f>IFERROR(SUMIFS('Modified HPI_EXP_metro'!$G:$G,'Modified HPI_EXP_metro'!$D:$D,N2,'Modified HPI_EXP_metro'!$C:$C,"*KS*")/COUNTIFS('Modified HPI_EXP_metro'!$D:$D,N2,'Modified HPI_EXP_metro'!$C:$C,"*KS*"),"N/A")</f>
        <v>172.98499999999999</v>
      </c>
      <c r="O10" s="81">
        <f>IFERROR(SUMIFS('Modified HPI_EXP_metro'!$G:$G,'Modified HPI_EXP_metro'!$D:$D,O2,'Modified HPI_EXP_metro'!$C:$C,"*KS*")/COUNTIFS('Modified HPI_EXP_metro'!$D:$D,O2,'Modified HPI_EXP_metro'!$C:$C,"*KS*"),"N/A")</f>
        <v>180.91499999999999</v>
      </c>
      <c r="P10" s="81">
        <f>IFERROR(SUMIFS('Modified HPI_EXP_metro'!$G:$G,'Modified HPI_EXP_metro'!$D:$D,P2,'Modified HPI_EXP_metro'!$C:$C,"*KS*")/COUNTIFS('Modified HPI_EXP_metro'!$D:$D,P2,'Modified HPI_EXP_metro'!$C:$C,"*KS*"),"N/A")</f>
        <v>188.70000000000002</v>
      </c>
      <c r="Q10" s="81">
        <f>IFERROR(SUMIFS('Modified HPI_EXP_metro'!$G:$G,'Modified HPI_EXP_metro'!$D:$D,Q2,'Modified HPI_EXP_metro'!$C:$C,"*KS*")/COUNTIFS('Modified HPI_EXP_metro'!$D:$D,Q2,'Modified HPI_EXP_metro'!$C:$C,"*KS*"),"N/A")</f>
        <v>195.19499999999999</v>
      </c>
      <c r="R10" s="81">
        <f>IFERROR(SUMIFS('Modified HPI_EXP_metro'!$G:$G,'Modified HPI_EXP_metro'!$D:$D,R2,'Modified HPI_EXP_metro'!$C:$C,"*KS*")/COUNTIFS('Modified HPI_EXP_metro'!$D:$D,R2,'Modified HPI_EXP_metro'!$C:$C,"*KS*"),"N/A")</f>
        <v>199.6875</v>
      </c>
      <c r="S10" s="81">
        <f>IFERROR(SUMIFS('Modified HPI_EXP_metro'!$G:$G,'Modified HPI_EXP_metro'!$D:$D,S2,'Modified HPI_EXP_metro'!$C:$C,"*KS*")/COUNTIFS('Modified HPI_EXP_metro'!$D:$D,S2,'Modified HPI_EXP_metro'!$C:$C,"*KS*"),"N/A")</f>
        <v>198.5325</v>
      </c>
      <c r="T10" s="81">
        <f>IFERROR(SUMIFS('Modified HPI_EXP_metro'!$G:$G,'Modified HPI_EXP_metro'!$D:$D,T2,'Modified HPI_EXP_metro'!$C:$C,"*KS*")/COUNTIFS('Modified HPI_EXP_metro'!$D:$D,T2,'Modified HPI_EXP_metro'!$C:$C,"*KS*"),"N/A")</f>
        <v>187.845</v>
      </c>
      <c r="U10" s="81">
        <f>IFERROR(SUMIFS('Modified HPI_EXP_metro'!$G:$G,'Modified HPI_EXP_metro'!$D:$D,U2,'Modified HPI_EXP_metro'!$C:$C,"*KS*")/COUNTIFS('Modified HPI_EXP_metro'!$D:$D,U2,'Modified HPI_EXP_metro'!$C:$C,"*KS*"),"N/A")</f>
        <v>181.70999999999998</v>
      </c>
      <c r="V10" s="81">
        <f>IFERROR(SUMIFS('Modified HPI_EXP_metro'!$G:$G,'Modified HPI_EXP_metro'!$D:$D,V2,'Modified HPI_EXP_metro'!$C:$C,"*KS*")/COUNTIFS('Modified HPI_EXP_metro'!$D:$D,V2,'Modified HPI_EXP_metro'!$C:$C,"*KS*"),"N/A")</f>
        <v>174.4375</v>
      </c>
      <c r="W10" s="81">
        <f>IFERROR(SUMIFS('Modified HPI_EXP_metro'!$G:$G,'Modified HPI_EXP_metro'!$D:$D,W2,'Modified HPI_EXP_metro'!$C:$C,"*KS*")/COUNTIFS('Modified HPI_EXP_metro'!$D:$D,W2,'Modified HPI_EXP_metro'!$C:$C,"*KS*"),"N/A")</f>
        <v>163.20500000000001</v>
      </c>
      <c r="X10" s="81">
        <f>IFERROR(SUMIFS('Modified HPI_EXP_metro'!$G:$G,'Modified HPI_EXP_metro'!$D:$D,X2,'Modified HPI_EXP_metro'!$C:$C,"*KS*")/COUNTIFS('Modified HPI_EXP_metro'!$D:$D,X2,'Modified HPI_EXP_metro'!$C:$C,"*KS*"),"N/A")</f>
        <v>166.73250000000002</v>
      </c>
      <c r="Y10" s="81">
        <f>IFERROR(SUMIFS('Modified HPI_EXP_metro'!$G:$G,'Modified HPI_EXP_metro'!$D:$D,Y2,'Modified HPI_EXP_metro'!$C:$C,"*KS*")/COUNTIFS('Modified HPI_EXP_metro'!$D:$D,Y2,'Modified HPI_EXP_metro'!$C:$C,"*KS*"),"N/A")</f>
        <v>172.96</v>
      </c>
      <c r="Z10" s="81">
        <f>IFERROR(SUMIFS('Modified HPI_EXP_metro'!$G:$G,'Modified HPI_EXP_metro'!$D:$D,Z2,'Modified HPI_EXP_metro'!$C:$C,"*KS*")/COUNTIFS('Modified HPI_EXP_metro'!$D:$D,Z2,'Modified HPI_EXP_metro'!$C:$C,"*KS*"),"N/A")</f>
        <v>182.565</v>
      </c>
      <c r="AA10" s="81">
        <f>IFERROR(SUMIFS('Modified HPI_EXP_metro'!$G:$G,'Modified HPI_EXP_metro'!$D:$D,AA2,'Modified HPI_EXP_metro'!$C:$C,"*KS*")/COUNTIFS('Modified HPI_EXP_metro'!$D:$D,AA2,'Modified HPI_EXP_metro'!$C:$C,"*KS*"),"N/A")</f>
        <v>193.41750000000002</v>
      </c>
      <c r="AB10" s="81">
        <f>IFERROR(SUMIFS('Modified HPI_EXP_metro'!$G:$G,'Modified HPI_EXP_metro'!$D:$D,AB2,'Modified HPI_EXP_metro'!$C:$C,"*KS*")/COUNTIFS('Modified HPI_EXP_metro'!$D:$D,AB2,'Modified HPI_EXP_metro'!$C:$C,"*KS*"),"N/A")</f>
        <v>208.20000000000002</v>
      </c>
      <c r="AC10" s="81">
        <f>IFERROR(SUMIFS('Modified HPI_EXP_metro'!$G:$G,'Modified HPI_EXP_metro'!$D:$D,AC2,'Modified HPI_EXP_metro'!$C:$C,"*KS*")/COUNTIFS('Modified HPI_EXP_metro'!$D:$D,AC2,'Modified HPI_EXP_metro'!$C:$C,"*KS*"),"N/A")</f>
        <v>224.94499999999999</v>
      </c>
      <c r="AD10" s="81">
        <f>IFERROR(SUMIFS('Modified HPI_EXP_metro'!$G:$G,'Modified HPI_EXP_metro'!$D:$D,AD2,'Modified HPI_EXP_metro'!$C:$C,"*KS*")/COUNTIFS('Modified HPI_EXP_metro'!$D:$D,AD2,'Modified HPI_EXP_metro'!$C:$C,"*KS*"),"N/A")</f>
        <v>243.4675</v>
      </c>
      <c r="AE10" s="81">
        <f>IFERROR(SUMIFS('Modified HPI_EXP_metro'!$G:$G,'Modified HPI_EXP_metro'!$D:$D,AE2,'Modified HPI_EXP_metro'!$C:$C,"*KS*")/COUNTIFS('Modified HPI_EXP_metro'!$D:$D,AE2,'Modified HPI_EXP_metro'!$C:$C,"*KS*"),"N/A")</f>
        <v>258.90999999999997</v>
      </c>
      <c r="AF10" s="81">
        <f>IFERROR(SUMIFS('Modified HPI_EXP_metro'!$G:$G,'Modified HPI_EXP_metro'!$D:$D,AF2,'Modified HPI_EXP_metro'!$C:$C,"*KS*")/COUNTIFS('Modified HPI_EXP_metro'!$D:$D,AF2,'Modified HPI_EXP_metro'!$C:$C,"*KS*"),"N/A")</f>
        <v>283.46749999999997</v>
      </c>
      <c r="AG10" s="81">
        <f>IFERROR(SUMIFS('Modified HPI_EXP_metro'!$G:$G,'Modified HPI_EXP_metro'!$D:$D,AG2,'Modified HPI_EXP_metro'!$C:$C,"*KS*")/COUNTIFS('Modified HPI_EXP_metro'!$D:$D,AG2,'Modified HPI_EXP_metro'!$C:$C,"*KS*"),"N/A")</f>
        <v>327.60249999999996</v>
      </c>
    </row>
    <row r="11" spans="1:33" x14ac:dyDescent="0.2">
      <c r="A11" s="11" t="s">
        <v>83</v>
      </c>
      <c r="B11" s="11" t="s">
        <v>134</v>
      </c>
      <c r="C11" s="81">
        <f>IFERROR(SUMIFS('Modified HPI_EXP_metro'!$G:$G,'Modified HPI_EXP_metro'!$D:$D,C2,'Modified HPI_EXP_metro'!$C:$C,"*KY*")/COUNTIFS('Modified HPI_EXP_metro'!$D:$D,C2,'Modified HPI_EXP_metro'!$C:$C,"*KY*"),"N/A")</f>
        <v>101.14</v>
      </c>
      <c r="D11" s="81">
        <f>IFERROR(SUMIFS('Modified HPI_EXP_metro'!$G:$G,'Modified HPI_EXP_metro'!$D:$D,D2,'Modified HPI_EXP_metro'!$C:$C,"*KY*")/COUNTIFS('Modified HPI_EXP_metro'!$D:$D,D2,'Modified HPI_EXP_metro'!$C:$C,"*KY*"),"N/A")</f>
        <v>105.6575</v>
      </c>
      <c r="E11" s="81">
        <f>IFERROR(SUMIFS('Modified HPI_EXP_metro'!$G:$G,'Modified HPI_EXP_metro'!$D:$D,E2,'Modified HPI_EXP_metro'!$C:$C,"*KY*")/COUNTIFS('Modified HPI_EXP_metro'!$D:$D,E2,'Modified HPI_EXP_metro'!$C:$C,"*KY*"),"N/A")</f>
        <v>110.8725</v>
      </c>
      <c r="F11" s="81">
        <f>IFERROR(SUMIFS('Modified HPI_EXP_metro'!$G:$G,'Modified HPI_EXP_metro'!$D:$D,F2,'Modified HPI_EXP_metro'!$C:$C,"*KY*")/COUNTIFS('Modified HPI_EXP_metro'!$D:$D,F2,'Modified HPI_EXP_metro'!$C:$C,"*KY*"),"N/A")</f>
        <v>115.68249999999999</v>
      </c>
      <c r="G11" s="81">
        <f>IFERROR(SUMIFS('Modified HPI_EXP_metro'!$G:$G,'Modified HPI_EXP_metro'!$D:$D,G2,'Modified HPI_EXP_metro'!$C:$C,"*KY*")/COUNTIFS('Modified HPI_EXP_metro'!$D:$D,G2,'Modified HPI_EXP_metro'!$C:$C,"*KY*"),"N/A")</f>
        <v>118.6825</v>
      </c>
      <c r="H11" s="81">
        <f>IFERROR(SUMIFS('Modified HPI_EXP_metro'!$G:$G,'Modified HPI_EXP_metro'!$D:$D,H2,'Modified HPI_EXP_metro'!$C:$C,"*KY*")/COUNTIFS('Modified HPI_EXP_metro'!$D:$D,H2,'Modified HPI_EXP_metro'!$C:$C,"*KY*"),"N/A")</f>
        <v>123.4175</v>
      </c>
      <c r="I11" s="81">
        <f>IFERROR(SUMIFS('Modified HPI_EXP_metro'!$G:$G,'Modified HPI_EXP_metro'!$D:$D,I2,'Modified HPI_EXP_metro'!$C:$C,"*KY*")/COUNTIFS('Modified HPI_EXP_metro'!$D:$D,I2,'Modified HPI_EXP_metro'!$C:$C,"*KY*"),"N/A")</f>
        <v>126.92749999999999</v>
      </c>
      <c r="J11" s="81">
        <f>IFERROR(SUMIFS('Modified HPI_EXP_metro'!$G:$G,'Modified HPI_EXP_metro'!$D:$D,J2,'Modified HPI_EXP_metro'!$C:$C,"*KY*")/COUNTIFS('Modified HPI_EXP_metro'!$D:$D,J2,'Modified HPI_EXP_metro'!$C:$C,"*KY*"),"N/A")</f>
        <v>132.60250000000002</v>
      </c>
      <c r="K11" s="81">
        <f>IFERROR(SUMIFS('Modified HPI_EXP_metro'!$G:$G,'Modified HPI_EXP_metro'!$D:$D,K2,'Modified HPI_EXP_metro'!$C:$C,"*KY*")/COUNTIFS('Modified HPI_EXP_metro'!$D:$D,K2,'Modified HPI_EXP_metro'!$C:$C,"*KY*"),"N/A")</f>
        <v>140.12</v>
      </c>
      <c r="L11" s="81">
        <f>IFERROR(SUMIFS('Modified HPI_EXP_metro'!$G:$G,'Modified HPI_EXP_metro'!$D:$D,L2,'Modified HPI_EXP_metro'!$C:$C,"*KY*")/COUNTIFS('Modified HPI_EXP_metro'!$D:$D,L2,'Modified HPI_EXP_metro'!$C:$C,"*KY*"),"N/A")</f>
        <v>146.8175</v>
      </c>
      <c r="M11" s="81">
        <f>IFERROR(SUMIFS('Modified HPI_EXP_metro'!$G:$G,'Modified HPI_EXP_metro'!$D:$D,M2,'Modified HPI_EXP_metro'!$C:$C,"*KY*")/COUNTIFS('Modified HPI_EXP_metro'!$D:$D,M2,'Modified HPI_EXP_metro'!$C:$C,"*KY*"),"N/A")</f>
        <v>152.13250000000002</v>
      </c>
      <c r="N11" s="81">
        <f>IFERROR(SUMIFS('Modified HPI_EXP_metro'!$G:$G,'Modified HPI_EXP_metro'!$D:$D,N2,'Modified HPI_EXP_metro'!$C:$C,"*KY*")/COUNTIFS('Modified HPI_EXP_metro'!$D:$D,N2,'Modified HPI_EXP_metro'!$C:$C,"*KY*"),"N/A")</f>
        <v>156.95750000000001</v>
      </c>
      <c r="O11" s="81">
        <f>IFERROR(SUMIFS('Modified HPI_EXP_metro'!$G:$G,'Modified HPI_EXP_metro'!$D:$D,O2,'Modified HPI_EXP_metro'!$C:$C,"*KY*")/COUNTIFS('Modified HPI_EXP_metro'!$D:$D,O2,'Modified HPI_EXP_metro'!$C:$C,"*KY*"),"N/A")</f>
        <v>162.78750000000002</v>
      </c>
      <c r="P11" s="81">
        <f>IFERROR(SUMIFS('Modified HPI_EXP_metro'!$G:$G,'Modified HPI_EXP_metro'!$D:$D,P2,'Modified HPI_EXP_metro'!$C:$C,"*KY*")/COUNTIFS('Modified HPI_EXP_metro'!$D:$D,P2,'Modified HPI_EXP_metro'!$C:$C,"*KY*"),"N/A")</f>
        <v>165.315</v>
      </c>
      <c r="Q11" s="81">
        <f>IFERROR(SUMIFS('Modified HPI_EXP_metro'!$G:$G,'Modified HPI_EXP_metro'!$D:$D,Q2,'Modified HPI_EXP_metro'!$C:$C,"*KY*")/COUNTIFS('Modified HPI_EXP_metro'!$D:$D,Q2,'Modified HPI_EXP_metro'!$C:$C,"*KY*"),"N/A")</f>
        <v>170.67500000000001</v>
      </c>
      <c r="R11" s="81">
        <f>IFERROR(SUMIFS('Modified HPI_EXP_metro'!$G:$G,'Modified HPI_EXP_metro'!$D:$D,R2,'Modified HPI_EXP_metro'!$C:$C,"*KY*")/COUNTIFS('Modified HPI_EXP_metro'!$D:$D,R2,'Modified HPI_EXP_metro'!$C:$C,"*KY*"),"N/A")</f>
        <v>172.19</v>
      </c>
      <c r="S11" s="81">
        <f>IFERROR(SUMIFS('Modified HPI_EXP_metro'!$G:$G,'Modified HPI_EXP_metro'!$D:$D,S2,'Modified HPI_EXP_metro'!$C:$C,"*KY*")/COUNTIFS('Modified HPI_EXP_metro'!$D:$D,S2,'Modified HPI_EXP_metro'!$C:$C,"*KY*"),"N/A")</f>
        <v>165.72499999999999</v>
      </c>
      <c r="T11" s="81">
        <f>IFERROR(SUMIFS('Modified HPI_EXP_metro'!$G:$G,'Modified HPI_EXP_metro'!$D:$D,T2,'Modified HPI_EXP_metro'!$C:$C,"*KY*")/COUNTIFS('Modified HPI_EXP_metro'!$D:$D,T2,'Modified HPI_EXP_metro'!$C:$C,"*KY*"),"N/A")</f>
        <v>151.28750000000002</v>
      </c>
      <c r="U11" s="81">
        <f>IFERROR(SUMIFS('Modified HPI_EXP_metro'!$G:$G,'Modified HPI_EXP_metro'!$D:$D,U2,'Modified HPI_EXP_metro'!$C:$C,"*KY*")/COUNTIFS('Modified HPI_EXP_metro'!$D:$D,U2,'Modified HPI_EXP_metro'!$C:$C,"*KY*"),"N/A")</f>
        <v>143.29750000000001</v>
      </c>
      <c r="V11" s="81">
        <f>IFERROR(SUMIFS('Modified HPI_EXP_metro'!$G:$G,'Modified HPI_EXP_metro'!$D:$D,V2,'Modified HPI_EXP_metro'!$C:$C,"*KY*")/COUNTIFS('Modified HPI_EXP_metro'!$D:$D,V2,'Modified HPI_EXP_metro'!$C:$C,"*KY*"),"N/A")</f>
        <v>139.03</v>
      </c>
      <c r="W11" s="81">
        <f>IFERROR(SUMIFS('Modified HPI_EXP_metro'!$G:$G,'Modified HPI_EXP_metro'!$D:$D,W2,'Modified HPI_EXP_metro'!$C:$C,"*KY*")/COUNTIFS('Modified HPI_EXP_metro'!$D:$D,W2,'Modified HPI_EXP_metro'!$C:$C,"*KY*"),"N/A")</f>
        <v>132.0925</v>
      </c>
      <c r="X11" s="81">
        <f>IFERROR(SUMIFS('Modified HPI_EXP_metro'!$G:$G,'Modified HPI_EXP_metro'!$D:$D,X2,'Modified HPI_EXP_metro'!$C:$C,"*KY*")/COUNTIFS('Modified HPI_EXP_metro'!$D:$D,X2,'Modified HPI_EXP_metro'!$C:$C,"*KY*"),"N/A")</f>
        <v>132.54</v>
      </c>
      <c r="Y11" s="81">
        <f>IFERROR(SUMIFS('Modified HPI_EXP_metro'!$G:$G,'Modified HPI_EXP_metro'!$D:$D,Y2,'Modified HPI_EXP_metro'!$C:$C,"*KY*")/COUNTIFS('Modified HPI_EXP_metro'!$D:$D,Y2,'Modified HPI_EXP_metro'!$C:$C,"*KY*"),"N/A")</f>
        <v>137.8125</v>
      </c>
      <c r="Z11" s="81">
        <f>IFERROR(SUMIFS('Modified HPI_EXP_metro'!$G:$G,'Modified HPI_EXP_metro'!$D:$D,Z2,'Modified HPI_EXP_metro'!$C:$C,"*KY*")/COUNTIFS('Modified HPI_EXP_metro'!$D:$D,Z2,'Modified HPI_EXP_metro'!$C:$C,"*KY*"),"N/A")</f>
        <v>145.41249999999999</v>
      </c>
      <c r="AA11" s="81">
        <f>IFERROR(SUMIFS('Modified HPI_EXP_metro'!$G:$G,'Modified HPI_EXP_metro'!$D:$D,AA2,'Modified HPI_EXP_metro'!$C:$C,"*KY*")/COUNTIFS('Modified HPI_EXP_metro'!$D:$D,AA2,'Modified HPI_EXP_metro'!$C:$C,"*KY*"),"N/A")</f>
        <v>151.16750000000002</v>
      </c>
      <c r="AB11" s="81">
        <f>IFERROR(SUMIFS('Modified HPI_EXP_metro'!$G:$G,'Modified HPI_EXP_metro'!$D:$D,AB2,'Modified HPI_EXP_metro'!$C:$C,"*KY*")/COUNTIFS('Modified HPI_EXP_metro'!$D:$D,AB2,'Modified HPI_EXP_metro'!$C:$C,"*KY*"),"N/A")</f>
        <v>160.09749999999997</v>
      </c>
      <c r="AC11" s="81">
        <f>IFERROR(SUMIFS('Modified HPI_EXP_metro'!$G:$G,'Modified HPI_EXP_metro'!$D:$D,AC2,'Modified HPI_EXP_metro'!$C:$C,"*KY*")/COUNTIFS('Modified HPI_EXP_metro'!$D:$D,AC2,'Modified HPI_EXP_metro'!$C:$C,"*KY*"),"N/A")</f>
        <v>170.52749999999997</v>
      </c>
      <c r="AD11" s="81">
        <f>IFERROR(SUMIFS('Modified HPI_EXP_metro'!$G:$G,'Modified HPI_EXP_metro'!$D:$D,AD2,'Modified HPI_EXP_metro'!$C:$C,"*KY*")/COUNTIFS('Modified HPI_EXP_metro'!$D:$D,AD2,'Modified HPI_EXP_metro'!$C:$C,"*KY*"),"N/A")</f>
        <v>183.72749999999999</v>
      </c>
      <c r="AE11" s="81">
        <f>IFERROR(SUMIFS('Modified HPI_EXP_metro'!$G:$G,'Modified HPI_EXP_metro'!$D:$D,AE2,'Modified HPI_EXP_metro'!$C:$C,"*KY*")/COUNTIFS('Modified HPI_EXP_metro'!$D:$D,AE2,'Modified HPI_EXP_metro'!$C:$C,"*KY*"),"N/A")</f>
        <v>195.3125</v>
      </c>
      <c r="AF11" s="81">
        <f>IFERROR(SUMIFS('Modified HPI_EXP_metro'!$G:$G,'Modified HPI_EXP_metro'!$D:$D,AF2,'Modified HPI_EXP_metro'!$C:$C,"*KY*")/COUNTIFS('Modified HPI_EXP_metro'!$D:$D,AF2,'Modified HPI_EXP_metro'!$C:$C,"*KY*"),"N/A")</f>
        <v>213.49249999999998</v>
      </c>
      <c r="AG11" s="81">
        <f>IFERROR(SUMIFS('Modified HPI_EXP_metro'!$G:$G,'Modified HPI_EXP_metro'!$D:$D,AG2,'Modified HPI_EXP_metro'!$C:$C,"*KY*")/COUNTIFS('Modified HPI_EXP_metro'!$D:$D,AG2,'Modified HPI_EXP_metro'!$C:$C,"*KY*"),"N/A")</f>
        <v>245.85750000000002</v>
      </c>
    </row>
    <row r="12" spans="1:33" x14ac:dyDescent="0.2">
      <c r="A12" s="11" t="s">
        <v>86</v>
      </c>
      <c r="B12" s="11" t="s">
        <v>137</v>
      </c>
      <c r="C12" s="81">
        <f>IFERROR(SUMIFS('Modified HPI_EXP_metro'!$G:$G,'Modified HPI_EXP_metro'!$D:$D,C2,'Modified HPI_EXP_metro'!$C:$C,"*MD*")/COUNTIFS('Modified HPI_EXP_metro'!$D:$D,C2,'Modified HPI_EXP_metro'!$C:$C,"*MD*"),"N/A")</f>
        <v>100.20625000000001</v>
      </c>
      <c r="D12" s="81">
        <f>IFERROR(SUMIFS('Modified HPI_EXP_metro'!$G:$G,'Modified HPI_EXP_metro'!$D:$D,D2,'Modified HPI_EXP_metro'!$C:$C,"*MD*")/COUNTIFS('Modified HPI_EXP_metro'!$D:$D,D2,'Modified HPI_EXP_metro'!$C:$C,"*MD*"),"N/A")</f>
        <v>101.48999999999998</v>
      </c>
      <c r="E12" s="81">
        <f>IFERROR(SUMIFS('Modified HPI_EXP_metro'!$G:$G,'Modified HPI_EXP_metro'!$D:$D,E2,'Modified HPI_EXP_metro'!$C:$C,"*MD*")/COUNTIFS('Modified HPI_EXP_metro'!$D:$D,E2,'Modified HPI_EXP_metro'!$C:$C,"*MD*"),"N/A")</f>
        <v>101.4075</v>
      </c>
      <c r="F12" s="81">
        <f>IFERROR(SUMIFS('Modified HPI_EXP_metro'!$G:$G,'Modified HPI_EXP_metro'!$D:$D,F2,'Modified HPI_EXP_metro'!$C:$C,"*MD*")/COUNTIFS('Modified HPI_EXP_metro'!$D:$D,F2,'Modified HPI_EXP_metro'!$C:$C,"*MD*"),"N/A")</f>
        <v>102.40375</v>
      </c>
      <c r="G12" s="81">
        <f>IFERROR(SUMIFS('Modified HPI_EXP_metro'!$G:$G,'Modified HPI_EXP_metro'!$D:$D,G2,'Modified HPI_EXP_metro'!$C:$C,"*MD*")/COUNTIFS('Modified HPI_EXP_metro'!$D:$D,G2,'Modified HPI_EXP_metro'!$C:$C,"*MD*"),"N/A")</f>
        <v>102.83625000000001</v>
      </c>
      <c r="H12" s="81">
        <f>IFERROR(SUMIFS('Modified HPI_EXP_metro'!$G:$G,'Modified HPI_EXP_metro'!$D:$D,H2,'Modified HPI_EXP_metro'!$C:$C,"*MD*")/COUNTIFS('Modified HPI_EXP_metro'!$D:$D,H2,'Modified HPI_EXP_metro'!$C:$C,"*MD*"),"N/A")</f>
        <v>103.01624999999999</v>
      </c>
      <c r="I12" s="81">
        <f>IFERROR(SUMIFS('Modified HPI_EXP_metro'!$G:$G,'Modified HPI_EXP_metro'!$D:$D,I2,'Modified HPI_EXP_metro'!$C:$C,"*MD*")/COUNTIFS('Modified HPI_EXP_metro'!$D:$D,I2,'Modified HPI_EXP_metro'!$C:$C,"*MD*"),"N/A")</f>
        <v>103.23249999999999</v>
      </c>
      <c r="J12" s="81">
        <f>IFERROR(SUMIFS('Modified HPI_EXP_metro'!$G:$G,'Modified HPI_EXP_metro'!$D:$D,J2,'Modified HPI_EXP_metro'!$C:$C,"*MD*")/COUNTIFS('Modified HPI_EXP_metro'!$D:$D,J2,'Modified HPI_EXP_metro'!$C:$C,"*MD*"),"N/A")</f>
        <v>104.93874999999998</v>
      </c>
      <c r="K12" s="81">
        <f>IFERROR(SUMIFS('Modified HPI_EXP_metro'!$G:$G,'Modified HPI_EXP_metro'!$D:$D,K2,'Modified HPI_EXP_metro'!$C:$C,"*MD*")/COUNTIFS('Modified HPI_EXP_metro'!$D:$D,K2,'Modified HPI_EXP_metro'!$C:$C,"*MD*"),"N/A")</f>
        <v>109.1125</v>
      </c>
      <c r="L12" s="81">
        <f>IFERROR(SUMIFS('Modified HPI_EXP_metro'!$G:$G,'Modified HPI_EXP_metro'!$D:$D,L2,'Modified HPI_EXP_metro'!$C:$C,"*MD*")/COUNTIFS('Modified HPI_EXP_metro'!$D:$D,L2,'Modified HPI_EXP_metro'!$C:$C,"*MD*"),"N/A")</f>
        <v>116.01125</v>
      </c>
      <c r="M12" s="81">
        <f>IFERROR(SUMIFS('Modified HPI_EXP_metro'!$G:$G,'Modified HPI_EXP_metro'!$D:$D,M2,'Modified HPI_EXP_metro'!$C:$C,"*MD*")/COUNTIFS('Modified HPI_EXP_metro'!$D:$D,M2,'Modified HPI_EXP_metro'!$C:$C,"*MD*"),"N/A")</f>
        <v>126.46249999999998</v>
      </c>
      <c r="N12" s="81">
        <f>IFERROR(SUMIFS('Modified HPI_EXP_metro'!$G:$G,'Modified HPI_EXP_metro'!$D:$D,N2,'Modified HPI_EXP_metro'!$C:$C,"*MD*")/COUNTIFS('Modified HPI_EXP_metro'!$D:$D,N2,'Modified HPI_EXP_metro'!$C:$C,"*MD*"),"N/A")</f>
        <v>141.78874999999999</v>
      </c>
      <c r="O12" s="81">
        <f>IFERROR(SUMIFS('Modified HPI_EXP_metro'!$G:$G,'Modified HPI_EXP_metro'!$D:$D,O2,'Modified HPI_EXP_metro'!$C:$C,"*MD*")/COUNTIFS('Modified HPI_EXP_metro'!$D:$D,O2,'Modified HPI_EXP_metro'!$C:$C,"*MD*"),"N/A")</f>
        <v>162.09125</v>
      </c>
      <c r="P12" s="81">
        <f>IFERROR(SUMIFS('Modified HPI_EXP_metro'!$G:$G,'Modified HPI_EXP_metro'!$D:$D,P2,'Modified HPI_EXP_metro'!$C:$C,"*MD*")/COUNTIFS('Modified HPI_EXP_metro'!$D:$D,P2,'Modified HPI_EXP_metro'!$C:$C,"*MD*"),"N/A")</f>
        <v>192.73374999999999</v>
      </c>
      <c r="Q12" s="81">
        <f>IFERROR(SUMIFS('Modified HPI_EXP_metro'!$G:$G,'Modified HPI_EXP_metro'!$D:$D,Q2,'Modified HPI_EXP_metro'!$C:$C,"*MD*")/COUNTIFS('Modified HPI_EXP_metro'!$D:$D,Q2,'Modified HPI_EXP_metro'!$C:$C,"*MD*"),"N/A")</f>
        <v>236.03125</v>
      </c>
      <c r="R12" s="81">
        <f>IFERROR(SUMIFS('Modified HPI_EXP_metro'!$G:$G,'Modified HPI_EXP_metro'!$D:$D,R2,'Modified HPI_EXP_metro'!$C:$C,"*MD*")/COUNTIFS('Modified HPI_EXP_metro'!$D:$D,R2,'Modified HPI_EXP_metro'!$C:$C,"*MD*"),"N/A")</f>
        <v>259.54500000000002</v>
      </c>
      <c r="S12" s="81">
        <f>IFERROR(SUMIFS('Modified HPI_EXP_metro'!$G:$G,'Modified HPI_EXP_metro'!$D:$D,S2,'Modified HPI_EXP_metro'!$C:$C,"*MD*")/COUNTIFS('Modified HPI_EXP_metro'!$D:$D,S2,'Modified HPI_EXP_metro'!$C:$C,"*MD*"),"N/A")</f>
        <v>248.37750000000003</v>
      </c>
      <c r="T12" s="81">
        <f>IFERROR(SUMIFS('Modified HPI_EXP_metro'!$G:$G,'Modified HPI_EXP_metro'!$D:$D,T2,'Modified HPI_EXP_metro'!$C:$C,"*MD*")/COUNTIFS('Modified HPI_EXP_metro'!$D:$D,T2,'Modified HPI_EXP_metro'!$C:$C,"*MD*"),"N/A")</f>
        <v>211.79124999999999</v>
      </c>
      <c r="U12" s="81">
        <f>IFERROR(SUMIFS('Modified HPI_EXP_metro'!$G:$G,'Modified HPI_EXP_metro'!$D:$D,U2,'Modified HPI_EXP_metro'!$C:$C,"*MD*")/COUNTIFS('Modified HPI_EXP_metro'!$D:$D,U2,'Modified HPI_EXP_metro'!$C:$C,"*MD*"),"N/A")</f>
        <v>190.25874999999996</v>
      </c>
      <c r="V12" s="81">
        <f>IFERROR(SUMIFS('Modified HPI_EXP_metro'!$G:$G,'Modified HPI_EXP_metro'!$D:$D,V2,'Modified HPI_EXP_metro'!$C:$C,"*MD*")/COUNTIFS('Modified HPI_EXP_metro'!$D:$D,V2,'Modified HPI_EXP_metro'!$C:$C,"*MD*"),"N/A")</f>
        <v>187.0325</v>
      </c>
      <c r="W12" s="81">
        <f>IFERROR(SUMIFS('Modified HPI_EXP_metro'!$G:$G,'Modified HPI_EXP_metro'!$D:$D,W2,'Modified HPI_EXP_metro'!$C:$C,"*MD*")/COUNTIFS('Modified HPI_EXP_metro'!$D:$D,W2,'Modified HPI_EXP_metro'!$C:$C,"*MD*"),"N/A")</f>
        <v>180.56875000000002</v>
      </c>
      <c r="X12" s="81">
        <f>IFERROR(SUMIFS('Modified HPI_EXP_metro'!$G:$G,'Modified HPI_EXP_metro'!$D:$D,X2,'Modified HPI_EXP_metro'!$C:$C,"*MD*")/COUNTIFS('Modified HPI_EXP_metro'!$D:$D,X2,'Modified HPI_EXP_metro'!$C:$C,"*MD*"),"N/A")</f>
        <v>185.57374999999996</v>
      </c>
      <c r="Y12" s="81">
        <f>IFERROR(SUMIFS('Modified HPI_EXP_metro'!$G:$G,'Modified HPI_EXP_metro'!$D:$D,Y2,'Modified HPI_EXP_metro'!$C:$C,"*MD*")/COUNTIFS('Modified HPI_EXP_metro'!$D:$D,Y2,'Modified HPI_EXP_metro'!$C:$C,"*MD*"),"N/A")</f>
        <v>195.7225</v>
      </c>
      <c r="Z12" s="81">
        <f>IFERROR(SUMIFS('Modified HPI_EXP_metro'!$G:$G,'Modified HPI_EXP_metro'!$D:$D,Z2,'Modified HPI_EXP_metro'!$C:$C,"*MD*")/COUNTIFS('Modified HPI_EXP_metro'!$D:$D,Z2,'Modified HPI_EXP_metro'!$C:$C,"*MD*"),"N/A")</f>
        <v>200.71375</v>
      </c>
      <c r="AA12" s="81">
        <f>IFERROR(SUMIFS('Modified HPI_EXP_metro'!$G:$G,'Modified HPI_EXP_metro'!$D:$D,AA2,'Modified HPI_EXP_metro'!$C:$C,"*MD*")/COUNTIFS('Modified HPI_EXP_metro'!$D:$D,AA2,'Modified HPI_EXP_metro'!$C:$C,"*MD*"),"N/A")</f>
        <v>204.29249999999999</v>
      </c>
      <c r="AB12" s="81">
        <f>IFERROR(SUMIFS('Modified HPI_EXP_metro'!$G:$G,'Modified HPI_EXP_metro'!$D:$D,AB2,'Modified HPI_EXP_metro'!$C:$C,"*MD*")/COUNTIFS('Modified HPI_EXP_metro'!$D:$D,AB2,'Modified HPI_EXP_metro'!$C:$C,"*MD*"),"N/A")</f>
        <v>210.60875000000001</v>
      </c>
      <c r="AC12" s="81">
        <f>IFERROR(SUMIFS('Modified HPI_EXP_metro'!$G:$G,'Modified HPI_EXP_metro'!$D:$D,AC2,'Modified HPI_EXP_metro'!$C:$C,"*MD*")/COUNTIFS('Modified HPI_EXP_metro'!$D:$D,AC2,'Modified HPI_EXP_metro'!$C:$C,"*MD*"),"N/A")</f>
        <v>219.66374999999999</v>
      </c>
      <c r="AD12" s="81">
        <f>IFERROR(SUMIFS('Modified HPI_EXP_metro'!$G:$G,'Modified HPI_EXP_metro'!$D:$D,AD2,'Modified HPI_EXP_metro'!$C:$C,"*MD*")/COUNTIFS('Modified HPI_EXP_metro'!$D:$D,AD2,'Modified HPI_EXP_metro'!$C:$C,"*MD*"),"N/A")</f>
        <v>229.0275</v>
      </c>
      <c r="AE12" s="81">
        <f>IFERROR(SUMIFS('Modified HPI_EXP_metro'!$G:$G,'Modified HPI_EXP_metro'!$D:$D,AE2,'Modified HPI_EXP_metro'!$C:$C,"*MD*")/COUNTIFS('Modified HPI_EXP_metro'!$D:$D,AE2,'Modified HPI_EXP_metro'!$C:$C,"*MD*"),"N/A")</f>
        <v>238.85374999999999</v>
      </c>
      <c r="AF12" s="81">
        <f>IFERROR(SUMIFS('Modified HPI_EXP_metro'!$G:$G,'Modified HPI_EXP_metro'!$D:$D,AF2,'Modified HPI_EXP_metro'!$C:$C,"*MD*")/COUNTIFS('Modified HPI_EXP_metro'!$D:$D,AF2,'Modified HPI_EXP_metro'!$C:$C,"*MD*"),"N/A")</f>
        <v>257.92374999999998</v>
      </c>
      <c r="AG12" s="81">
        <f>IFERROR(SUMIFS('Modified HPI_EXP_metro'!$G:$G,'Modified HPI_EXP_metro'!$D:$D,AG2,'Modified HPI_EXP_metro'!$C:$C,"*MD*")/COUNTIFS('Modified HPI_EXP_metro'!$D:$D,AG2,'Modified HPI_EXP_metro'!$C:$C,"*MD*"),"N/A")</f>
        <v>283.95125000000002</v>
      </c>
    </row>
    <row r="13" spans="1:33" x14ac:dyDescent="0.2">
      <c r="A13" s="11" t="s">
        <v>87</v>
      </c>
      <c r="B13" s="11" t="s">
        <v>138</v>
      </c>
      <c r="C13" s="81">
        <f>IFERROR(SUMIFS('Modified HPI_EXP_metro'!$G:$G,'Modified HPI_EXP_metro'!$D:$D,C2,'Modified HPI_EXP_metro'!$C:$C,"*MA*")/COUNTIFS('Modified HPI_EXP_metro'!$D:$D,C2,'Modified HPI_EXP_metro'!$C:$C,"*MA*"),"N/A")</f>
        <v>98.176666666666662</v>
      </c>
      <c r="D13" s="81">
        <f>IFERROR(SUMIFS('Modified HPI_EXP_metro'!$G:$G,'Modified HPI_EXP_metro'!$D:$D,D2,'Modified HPI_EXP_metro'!$C:$C,"*MA*")/COUNTIFS('Modified HPI_EXP_metro'!$D:$D,D2,'Modified HPI_EXP_metro'!$C:$C,"*MA*"),"N/A")</f>
        <v>97.324999999999989</v>
      </c>
      <c r="E13" s="81">
        <f>IFERROR(SUMIFS('Modified HPI_EXP_metro'!$G:$G,'Modified HPI_EXP_metro'!$D:$D,E2,'Modified HPI_EXP_metro'!$C:$C,"*MA*")/COUNTIFS('Modified HPI_EXP_metro'!$D:$D,E2,'Modified HPI_EXP_metro'!$C:$C,"*MA*"),"N/A")</f>
        <v>96.829166666666666</v>
      </c>
      <c r="F13" s="81">
        <f>IFERROR(SUMIFS('Modified HPI_EXP_metro'!$G:$G,'Modified HPI_EXP_metro'!$D:$D,F2,'Modified HPI_EXP_metro'!$C:$C,"*MA*")/COUNTIFS('Modified HPI_EXP_metro'!$D:$D,F2,'Modified HPI_EXP_metro'!$C:$C,"*MA*"),"N/A")</f>
        <v>98.887500000000003</v>
      </c>
      <c r="G13" s="81">
        <f>IFERROR(SUMIFS('Modified HPI_EXP_metro'!$G:$G,'Modified HPI_EXP_metro'!$D:$D,G2,'Modified HPI_EXP_metro'!$C:$C,"*MA*")/COUNTIFS('Modified HPI_EXP_metro'!$D:$D,G2,'Modified HPI_EXP_metro'!$C:$C,"*MA*"),"N/A")</f>
        <v>100.40250000000002</v>
      </c>
      <c r="H13" s="81">
        <f>IFERROR(SUMIFS('Modified HPI_EXP_metro'!$G:$G,'Modified HPI_EXP_metro'!$D:$D,H2,'Modified HPI_EXP_metro'!$C:$C,"*MA*")/COUNTIFS('Modified HPI_EXP_metro'!$D:$D,H2,'Modified HPI_EXP_metro'!$C:$C,"*MA*"),"N/A")</f>
        <v>103.70666666666666</v>
      </c>
      <c r="I13" s="81">
        <f>IFERROR(SUMIFS('Modified HPI_EXP_metro'!$G:$G,'Modified HPI_EXP_metro'!$D:$D,I2,'Modified HPI_EXP_metro'!$C:$C,"*MA*")/COUNTIFS('Modified HPI_EXP_metro'!$D:$D,I2,'Modified HPI_EXP_metro'!$C:$C,"*MA*"),"N/A")</f>
        <v>108.40583333333332</v>
      </c>
      <c r="J13" s="81">
        <f>IFERROR(SUMIFS('Modified HPI_EXP_metro'!$G:$G,'Modified HPI_EXP_metro'!$D:$D,J2,'Modified HPI_EXP_metro'!$C:$C,"*MA*")/COUNTIFS('Modified HPI_EXP_metro'!$D:$D,J2,'Modified HPI_EXP_metro'!$C:$C,"*MA*"),"N/A")</f>
        <v>116.255</v>
      </c>
      <c r="K13" s="81">
        <f>IFERROR(SUMIFS('Modified HPI_EXP_metro'!$G:$G,'Modified HPI_EXP_metro'!$D:$D,K2,'Modified HPI_EXP_metro'!$C:$C,"*MA*")/COUNTIFS('Modified HPI_EXP_metro'!$D:$D,K2,'Modified HPI_EXP_metro'!$C:$C,"*MA*"),"N/A")</f>
        <v>129.14666666666668</v>
      </c>
      <c r="L13" s="81">
        <f>IFERROR(SUMIFS('Modified HPI_EXP_metro'!$G:$G,'Modified HPI_EXP_metro'!$D:$D,L2,'Modified HPI_EXP_metro'!$C:$C,"*MA*")/COUNTIFS('Modified HPI_EXP_metro'!$D:$D,L2,'Modified HPI_EXP_metro'!$C:$C,"*MA*"),"N/A")</f>
        <v>147.64583333333337</v>
      </c>
      <c r="M13" s="81">
        <f>IFERROR(SUMIFS('Modified HPI_EXP_metro'!$G:$G,'Modified HPI_EXP_metro'!$D:$D,M2,'Modified HPI_EXP_metro'!$C:$C,"*MA*")/COUNTIFS('Modified HPI_EXP_metro'!$D:$D,M2,'Modified HPI_EXP_metro'!$C:$C,"*MA*"),"N/A")</f>
        <v>168.87833333333336</v>
      </c>
      <c r="N13" s="81">
        <f>IFERROR(SUMIFS('Modified HPI_EXP_metro'!$G:$G,'Modified HPI_EXP_metro'!$D:$D,N2,'Modified HPI_EXP_metro'!$C:$C,"*MA*")/COUNTIFS('Modified HPI_EXP_metro'!$D:$D,N2,'Modified HPI_EXP_metro'!$C:$C,"*MA*"),"N/A")</f>
        <v>192.8208333333333</v>
      </c>
      <c r="O13" s="81">
        <f>IFERROR(SUMIFS('Modified HPI_EXP_metro'!$G:$G,'Modified HPI_EXP_metro'!$D:$D,O2,'Modified HPI_EXP_metro'!$C:$C,"*MA*")/COUNTIFS('Modified HPI_EXP_metro'!$D:$D,O2,'Modified HPI_EXP_metro'!$C:$C,"*MA*"),"N/A")</f>
        <v>217.54833333333332</v>
      </c>
      <c r="P13" s="81">
        <f>IFERROR(SUMIFS('Modified HPI_EXP_metro'!$G:$G,'Modified HPI_EXP_metro'!$D:$D,P2,'Modified HPI_EXP_metro'!$C:$C,"*MA*")/COUNTIFS('Modified HPI_EXP_metro'!$D:$D,P2,'Modified HPI_EXP_metro'!$C:$C,"*MA*"),"N/A")</f>
        <v>243.6258333333333</v>
      </c>
      <c r="Q13" s="81">
        <f>IFERROR(SUMIFS('Modified HPI_EXP_metro'!$G:$G,'Modified HPI_EXP_metro'!$D:$D,Q2,'Modified HPI_EXP_metro'!$C:$C,"*MA*")/COUNTIFS('Modified HPI_EXP_metro'!$D:$D,Q2,'Modified HPI_EXP_metro'!$C:$C,"*MA*"),"N/A")</f>
        <v>264.17416666666668</v>
      </c>
      <c r="R13" s="81">
        <f>IFERROR(SUMIFS('Modified HPI_EXP_metro'!$G:$G,'Modified HPI_EXP_metro'!$D:$D,R2,'Modified HPI_EXP_metro'!$C:$C,"*MA*")/COUNTIFS('Modified HPI_EXP_metro'!$D:$D,R2,'Modified HPI_EXP_metro'!$C:$C,"*MA*"),"N/A")</f>
        <v>263.62083333333334</v>
      </c>
      <c r="S13" s="81">
        <f>IFERROR(SUMIFS('Modified HPI_EXP_metro'!$G:$G,'Modified HPI_EXP_metro'!$D:$D,S2,'Modified HPI_EXP_metro'!$C:$C,"*MA*")/COUNTIFS('Modified HPI_EXP_metro'!$D:$D,S2,'Modified HPI_EXP_metro'!$C:$C,"*MA*"),"N/A")</f>
        <v>247.47666666666669</v>
      </c>
      <c r="T13" s="81">
        <f>IFERROR(SUMIFS('Modified HPI_EXP_metro'!$G:$G,'Modified HPI_EXP_metro'!$D:$D,T2,'Modified HPI_EXP_metro'!$C:$C,"*MA*")/COUNTIFS('Modified HPI_EXP_metro'!$D:$D,T2,'Modified HPI_EXP_metro'!$C:$C,"*MA*"),"N/A")</f>
        <v>223.76250000000005</v>
      </c>
      <c r="U13" s="81">
        <f>IFERROR(SUMIFS('Modified HPI_EXP_metro'!$G:$G,'Modified HPI_EXP_metro'!$D:$D,U2,'Modified HPI_EXP_metro'!$C:$C,"*MA*")/COUNTIFS('Modified HPI_EXP_metro'!$D:$D,U2,'Modified HPI_EXP_metro'!$C:$C,"*MA*"),"N/A")</f>
        <v>212.12666666666667</v>
      </c>
      <c r="V13" s="81">
        <f>IFERROR(SUMIFS('Modified HPI_EXP_metro'!$G:$G,'Modified HPI_EXP_metro'!$D:$D,V2,'Modified HPI_EXP_metro'!$C:$C,"*MA*")/COUNTIFS('Modified HPI_EXP_metro'!$D:$D,V2,'Modified HPI_EXP_metro'!$C:$C,"*MA*"),"N/A")</f>
        <v>208.04250000000002</v>
      </c>
      <c r="W13" s="81">
        <f>IFERROR(SUMIFS('Modified HPI_EXP_metro'!$G:$G,'Modified HPI_EXP_metro'!$D:$D,W2,'Modified HPI_EXP_metro'!$C:$C,"*MA*")/COUNTIFS('Modified HPI_EXP_metro'!$D:$D,W2,'Modified HPI_EXP_metro'!$C:$C,"*MA*"),"N/A")</f>
        <v>202.6816666666667</v>
      </c>
      <c r="X13" s="81">
        <f>IFERROR(SUMIFS('Modified HPI_EXP_metro'!$G:$G,'Modified HPI_EXP_metro'!$D:$D,X2,'Modified HPI_EXP_metro'!$C:$C,"*MA*")/COUNTIFS('Modified HPI_EXP_metro'!$D:$D,X2,'Modified HPI_EXP_metro'!$C:$C,"*MA*"),"N/A")</f>
        <v>204.4075</v>
      </c>
      <c r="Y13" s="81">
        <f>IFERROR(SUMIFS('Modified HPI_EXP_metro'!$G:$G,'Modified HPI_EXP_metro'!$D:$D,Y2,'Modified HPI_EXP_metro'!$C:$C,"*MA*")/COUNTIFS('Modified HPI_EXP_metro'!$D:$D,Y2,'Modified HPI_EXP_metro'!$C:$C,"*MA*"),"N/A")</f>
        <v>220.23416666666665</v>
      </c>
      <c r="Z13" s="81">
        <f>IFERROR(SUMIFS('Modified HPI_EXP_metro'!$G:$G,'Modified HPI_EXP_metro'!$D:$D,Z2,'Modified HPI_EXP_metro'!$C:$C,"*MA*")/COUNTIFS('Modified HPI_EXP_metro'!$D:$D,Z2,'Modified HPI_EXP_metro'!$C:$C,"*MA*"),"N/A")</f>
        <v>233.21166666666667</v>
      </c>
      <c r="AA13" s="81">
        <f>IFERROR(SUMIFS('Modified HPI_EXP_metro'!$G:$G,'Modified HPI_EXP_metro'!$D:$D,AA2,'Modified HPI_EXP_metro'!$C:$C,"*MA*")/COUNTIFS('Modified HPI_EXP_metro'!$D:$D,AA2,'Modified HPI_EXP_metro'!$C:$C,"*MA*"),"N/A")</f>
        <v>246.47000000000003</v>
      </c>
      <c r="AB13" s="81">
        <f>IFERROR(SUMIFS('Modified HPI_EXP_metro'!$G:$G,'Modified HPI_EXP_metro'!$D:$D,AB2,'Modified HPI_EXP_metro'!$C:$C,"*MA*")/COUNTIFS('Modified HPI_EXP_metro'!$D:$D,AB2,'Modified HPI_EXP_metro'!$C:$C,"*MA*"),"N/A")</f>
        <v>262.83083333333332</v>
      </c>
      <c r="AC13" s="81">
        <f>IFERROR(SUMIFS('Modified HPI_EXP_metro'!$G:$G,'Modified HPI_EXP_metro'!$D:$D,AC2,'Modified HPI_EXP_metro'!$C:$C,"*MA*")/COUNTIFS('Modified HPI_EXP_metro'!$D:$D,AC2,'Modified HPI_EXP_metro'!$C:$C,"*MA*"),"N/A")</f>
        <v>282.96666666666664</v>
      </c>
      <c r="AD13" s="81">
        <f>IFERROR(SUMIFS('Modified HPI_EXP_metro'!$G:$G,'Modified HPI_EXP_metro'!$D:$D,AD2,'Modified HPI_EXP_metro'!$C:$C,"*MA*")/COUNTIFS('Modified HPI_EXP_metro'!$D:$D,AD2,'Modified HPI_EXP_metro'!$C:$C,"*MA*"),"N/A")</f>
        <v>301.6225</v>
      </c>
      <c r="AE13" s="81">
        <f>IFERROR(SUMIFS('Modified HPI_EXP_metro'!$G:$G,'Modified HPI_EXP_metro'!$D:$D,AE2,'Modified HPI_EXP_metro'!$C:$C,"*MA*")/COUNTIFS('Modified HPI_EXP_metro'!$D:$D,AE2,'Modified HPI_EXP_metro'!$C:$C,"*MA*"),"N/A")</f>
        <v>316.7283333333333</v>
      </c>
      <c r="AF13" s="81">
        <f>IFERROR(SUMIFS('Modified HPI_EXP_metro'!$G:$G,'Modified HPI_EXP_metro'!$D:$D,AF2,'Modified HPI_EXP_metro'!$C:$C,"*MA*")/COUNTIFS('Modified HPI_EXP_metro'!$D:$D,AF2,'Modified HPI_EXP_metro'!$C:$C,"*MA*"),"N/A")</f>
        <v>343.1466666666667</v>
      </c>
      <c r="AG13" s="81">
        <f>IFERROR(SUMIFS('Modified HPI_EXP_metro'!$G:$G,'Modified HPI_EXP_metro'!$D:$D,AG2,'Modified HPI_EXP_metro'!$C:$C,"*MA*")/COUNTIFS('Modified HPI_EXP_metro'!$D:$D,AG2,'Modified HPI_EXP_metro'!$C:$C,"*MA*"),"N/A")</f>
        <v>398.87833333333339</v>
      </c>
    </row>
    <row r="14" spans="1:33" x14ac:dyDescent="0.2">
      <c r="A14" s="11" t="s">
        <v>88</v>
      </c>
      <c r="B14" s="11" t="s">
        <v>139</v>
      </c>
      <c r="C14" s="81">
        <f>IFERROR(SUMIFS('Modified HPI_EXP_metro'!$G:$G,'Modified HPI_EXP_metro'!$D:$D,C2,'Modified HPI_EXP_metro'!$C:$C,"*MI*")/COUNTIFS('Modified HPI_EXP_metro'!$D:$D,C2,'Modified HPI_EXP_metro'!$C:$C,"*MI*"),"N/A")</f>
        <v>100.83625000000001</v>
      </c>
      <c r="D14" s="81">
        <f>IFERROR(SUMIFS('Modified HPI_EXP_metro'!$G:$G,'Modified HPI_EXP_metro'!$D:$D,D2,'Modified HPI_EXP_metro'!$C:$C,"*MI*")/COUNTIFS('Modified HPI_EXP_metro'!$D:$D,D2,'Modified HPI_EXP_metro'!$C:$C,"*MI*"),"N/A")</f>
        <v>104.57375</v>
      </c>
      <c r="E14" s="81">
        <f>IFERROR(SUMIFS('Modified HPI_EXP_metro'!$G:$G,'Modified HPI_EXP_metro'!$D:$D,E2,'Modified HPI_EXP_metro'!$C:$C,"*MI*")/COUNTIFS('Modified HPI_EXP_metro'!$D:$D,E2,'Modified HPI_EXP_metro'!$C:$C,"*MI*"),"N/A")</f>
        <v>107.13124999999999</v>
      </c>
      <c r="F14" s="81">
        <f>IFERROR(SUMIFS('Modified HPI_EXP_metro'!$G:$G,'Modified HPI_EXP_metro'!$D:$D,F2,'Modified HPI_EXP_metro'!$C:$C,"*MI*")/COUNTIFS('Modified HPI_EXP_metro'!$D:$D,F2,'Modified HPI_EXP_metro'!$C:$C,"*MI*"),"N/A")</f>
        <v>113.05125000000001</v>
      </c>
      <c r="G14" s="81">
        <f>IFERROR(SUMIFS('Modified HPI_EXP_metro'!$G:$G,'Modified HPI_EXP_metro'!$D:$D,G2,'Modified HPI_EXP_metro'!$C:$C,"*MI*")/COUNTIFS('Modified HPI_EXP_metro'!$D:$D,G2,'Modified HPI_EXP_metro'!$C:$C,"*MI*"),"N/A")</f>
        <v>122.43625</v>
      </c>
      <c r="H14" s="81">
        <f>IFERROR(SUMIFS('Modified HPI_EXP_metro'!$G:$G,'Modified HPI_EXP_metro'!$D:$D,H2,'Modified HPI_EXP_metro'!$C:$C,"*MI*")/COUNTIFS('Modified HPI_EXP_metro'!$D:$D,H2,'Modified HPI_EXP_metro'!$C:$C,"*MI*"),"N/A")</f>
        <v>134.08374999999998</v>
      </c>
      <c r="I14" s="81">
        <f>IFERROR(SUMIFS('Modified HPI_EXP_metro'!$G:$G,'Modified HPI_EXP_metro'!$D:$D,I2,'Modified HPI_EXP_metro'!$C:$C,"*MI*")/COUNTIFS('Modified HPI_EXP_metro'!$D:$D,I2,'Modified HPI_EXP_metro'!$C:$C,"*MI*"),"N/A")</f>
        <v>146.29999999999998</v>
      </c>
      <c r="J14" s="81">
        <f>IFERROR(SUMIFS('Modified HPI_EXP_metro'!$G:$G,'Modified HPI_EXP_metro'!$D:$D,J2,'Modified HPI_EXP_metro'!$C:$C,"*MI*")/COUNTIFS('Modified HPI_EXP_metro'!$D:$D,J2,'Modified HPI_EXP_metro'!$C:$C,"*MI*"),"N/A")</f>
        <v>156.55875</v>
      </c>
      <c r="K14" s="81">
        <f>IFERROR(SUMIFS('Modified HPI_EXP_metro'!$G:$G,'Modified HPI_EXP_metro'!$D:$D,K2,'Modified HPI_EXP_metro'!$C:$C,"*MI*")/COUNTIFS('Modified HPI_EXP_metro'!$D:$D,K2,'Modified HPI_EXP_metro'!$C:$C,"*MI*"),"N/A")</f>
        <v>170.94499999999999</v>
      </c>
      <c r="L14" s="81">
        <f>IFERROR(SUMIFS('Modified HPI_EXP_metro'!$G:$G,'Modified HPI_EXP_metro'!$D:$D,L2,'Modified HPI_EXP_metro'!$C:$C,"*MI*")/COUNTIFS('Modified HPI_EXP_metro'!$D:$D,L2,'Modified HPI_EXP_metro'!$C:$C,"*MI*"),"N/A")</f>
        <v>184.84375</v>
      </c>
      <c r="M14" s="81">
        <f>IFERROR(SUMIFS('Modified HPI_EXP_metro'!$G:$G,'Modified HPI_EXP_metro'!$D:$D,M2,'Modified HPI_EXP_metro'!$C:$C,"*MI*")/COUNTIFS('Modified HPI_EXP_metro'!$D:$D,M2,'Modified HPI_EXP_metro'!$C:$C,"*MI*"),"N/A")</f>
        <v>193.76625000000001</v>
      </c>
      <c r="N14" s="81">
        <f>IFERROR(SUMIFS('Modified HPI_EXP_metro'!$G:$G,'Modified HPI_EXP_metro'!$D:$D,N2,'Modified HPI_EXP_metro'!$C:$C,"*MI*")/COUNTIFS('Modified HPI_EXP_metro'!$D:$D,N2,'Modified HPI_EXP_metro'!$C:$C,"*MI*"),"N/A")</f>
        <v>198.60374999999999</v>
      </c>
      <c r="O14" s="81">
        <f>IFERROR(SUMIFS('Modified HPI_EXP_metro'!$G:$G,'Modified HPI_EXP_metro'!$D:$D,O2,'Modified HPI_EXP_metro'!$C:$C,"*MI*")/COUNTIFS('Modified HPI_EXP_metro'!$D:$D,O2,'Modified HPI_EXP_metro'!$C:$C,"*MI*"),"N/A")</f>
        <v>200.73624999999998</v>
      </c>
      <c r="P14" s="81">
        <f>IFERROR(SUMIFS('Modified HPI_EXP_metro'!$G:$G,'Modified HPI_EXP_metro'!$D:$D,P2,'Modified HPI_EXP_metro'!$C:$C,"*MI*")/COUNTIFS('Modified HPI_EXP_metro'!$D:$D,P2,'Modified HPI_EXP_metro'!$C:$C,"*MI*"),"N/A")</f>
        <v>199.68125000000001</v>
      </c>
      <c r="Q14" s="81">
        <f>IFERROR(SUMIFS('Modified HPI_EXP_metro'!$G:$G,'Modified HPI_EXP_metro'!$D:$D,Q2,'Modified HPI_EXP_metro'!$C:$C,"*MI*")/COUNTIFS('Modified HPI_EXP_metro'!$D:$D,Q2,'Modified HPI_EXP_metro'!$C:$C,"*MI*"),"N/A")</f>
        <v>199.10124999999999</v>
      </c>
      <c r="R14" s="81">
        <f>IFERROR(SUMIFS('Modified HPI_EXP_metro'!$G:$G,'Modified HPI_EXP_metro'!$D:$D,R2,'Modified HPI_EXP_metro'!$C:$C,"*MI*")/COUNTIFS('Modified HPI_EXP_metro'!$D:$D,R2,'Modified HPI_EXP_metro'!$C:$C,"*MI*"),"N/A")</f>
        <v>190.14750000000001</v>
      </c>
      <c r="S14" s="81">
        <f>IFERROR(SUMIFS('Modified HPI_EXP_metro'!$G:$G,'Modified HPI_EXP_metro'!$D:$D,S2,'Modified HPI_EXP_metro'!$C:$C,"*MI*")/COUNTIFS('Modified HPI_EXP_metro'!$D:$D,S2,'Modified HPI_EXP_metro'!$C:$C,"*MI*"),"N/A")</f>
        <v>159.74375000000001</v>
      </c>
      <c r="T14" s="81">
        <f>IFERROR(SUMIFS('Modified HPI_EXP_metro'!$G:$G,'Modified HPI_EXP_metro'!$D:$D,T2,'Modified HPI_EXP_metro'!$C:$C,"*MI*")/COUNTIFS('Modified HPI_EXP_metro'!$D:$D,T2,'Modified HPI_EXP_metro'!$C:$C,"*MI*"),"N/A")</f>
        <v>118.88999999999999</v>
      </c>
      <c r="U14" s="81">
        <f>IFERROR(SUMIFS('Modified HPI_EXP_metro'!$G:$G,'Modified HPI_EXP_metro'!$D:$D,U2,'Modified HPI_EXP_metro'!$C:$C,"*MI*")/COUNTIFS('Modified HPI_EXP_metro'!$D:$D,U2,'Modified HPI_EXP_metro'!$C:$C,"*MI*"),"N/A")</f>
        <v>90.929999999999993</v>
      </c>
      <c r="V14" s="81">
        <f>IFERROR(SUMIFS('Modified HPI_EXP_metro'!$G:$G,'Modified HPI_EXP_metro'!$D:$D,V2,'Modified HPI_EXP_metro'!$C:$C,"*MI*")/COUNTIFS('Modified HPI_EXP_metro'!$D:$D,V2,'Modified HPI_EXP_metro'!$C:$C,"*MI*"),"N/A")</f>
        <v>88.681250000000006</v>
      </c>
      <c r="W14" s="81">
        <f>IFERROR(SUMIFS('Modified HPI_EXP_metro'!$G:$G,'Modified HPI_EXP_metro'!$D:$D,W2,'Modified HPI_EXP_metro'!$C:$C,"*MI*")/COUNTIFS('Modified HPI_EXP_metro'!$D:$D,W2,'Modified HPI_EXP_metro'!$C:$C,"*MI*"),"N/A")</f>
        <v>85.053749999999994</v>
      </c>
      <c r="X14" s="81">
        <f>IFERROR(SUMIFS('Modified HPI_EXP_metro'!$G:$G,'Modified HPI_EXP_metro'!$D:$D,X2,'Modified HPI_EXP_metro'!$C:$C,"*MI*")/COUNTIFS('Modified HPI_EXP_metro'!$D:$D,X2,'Modified HPI_EXP_metro'!$C:$C,"*MI*"),"N/A")</f>
        <v>92.951250000000002</v>
      </c>
      <c r="Y14" s="81">
        <f>IFERROR(SUMIFS('Modified HPI_EXP_metro'!$G:$G,'Modified HPI_EXP_metro'!$D:$D,Y2,'Modified HPI_EXP_metro'!$C:$C,"*MI*")/COUNTIFS('Modified HPI_EXP_metro'!$D:$D,Y2,'Modified HPI_EXP_metro'!$C:$C,"*MI*"),"N/A")</f>
        <v>109.97499999999999</v>
      </c>
      <c r="Z14" s="81">
        <f>IFERROR(SUMIFS('Modified HPI_EXP_metro'!$G:$G,'Modified HPI_EXP_metro'!$D:$D,Z2,'Modified HPI_EXP_metro'!$C:$C,"*MI*")/COUNTIFS('Modified HPI_EXP_metro'!$D:$D,Z2,'Modified HPI_EXP_metro'!$C:$C,"*MI*"),"N/A")</f>
        <v>126.25750000000001</v>
      </c>
      <c r="AA14" s="81">
        <f>IFERROR(SUMIFS('Modified HPI_EXP_metro'!$G:$G,'Modified HPI_EXP_metro'!$D:$D,AA2,'Modified HPI_EXP_metro'!$C:$C,"*MI*")/COUNTIFS('Modified HPI_EXP_metro'!$D:$D,AA2,'Modified HPI_EXP_metro'!$C:$C,"*MI*"),"N/A")</f>
        <v>138.57374999999999</v>
      </c>
      <c r="AB14" s="81">
        <f>IFERROR(SUMIFS('Modified HPI_EXP_metro'!$G:$G,'Modified HPI_EXP_metro'!$D:$D,AB2,'Modified HPI_EXP_metro'!$C:$C,"*MI*")/COUNTIFS('Modified HPI_EXP_metro'!$D:$D,AB2,'Modified HPI_EXP_metro'!$C:$C,"*MI*"),"N/A")</f>
        <v>148.95124999999999</v>
      </c>
      <c r="AC14" s="81">
        <f>IFERROR(SUMIFS('Modified HPI_EXP_metro'!$G:$G,'Modified HPI_EXP_metro'!$D:$D,AC2,'Modified HPI_EXP_metro'!$C:$C,"*MI*")/COUNTIFS('Modified HPI_EXP_metro'!$D:$D,AC2,'Modified HPI_EXP_metro'!$C:$C,"*MI*"),"N/A")</f>
        <v>163.67125000000001</v>
      </c>
      <c r="AD14" s="81">
        <f>IFERROR(SUMIFS('Modified HPI_EXP_metro'!$G:$G,'Modified HPI_EXP_metro'!$D:$D,AD2,'Modified HPI_EXP_metro'!$C:$C,"*MI*")/COUNTIFS('Modified HPI_EXP_metro'!$D:$D,AD2,'Modified HPI_EXP_metro'!$C:$C,"*MI*"),"N/A")</f>
        <v>178.4975</v>
      </c>
      <c r="AE14" s="81">
        <f>IFERROR(SUMIFS('Modified HPI_EXP_metro'!$G:$G,'Modified HPI_EXP_metro'!$D:$D,AE2,'Modified HPI_EXP_metro'!$C:$C,"*MI*")/COUNTIFS('Modified HPI_EXP_metro'!$D:$D,AE2,'Modified HPI_EXP_metro'!$C:$C,"*MI*"),"N/A")</f>
        <v>190.35</v>
      </c>
      <c r="AF14" s="81">
        <f>IFERROR(SUMIFS('Modified HPI_EXP_metro'!$G:$G,'Modified HPI_EXP_metro'!$D:$D,AF2,'Modified HPI_EXP_metro'!$C:$C,"*MI*")/COUNTIFS('Modified HPI_EXP_metro'!$D:$D,AF2,'Modified HPI_EXP_metro'!$C:$C,"*MI*"),"N/A")</f>
        <v>207.66250000000002</v>
      </c>
      <c r="AG14" s="81">
        <f>IFERROR(SUMIFS('Modified HPI_EXP_metro'!$G:$G,'Modified HPI_EXP_metro'!$D:$D,AG2,'Modified HPI_EXP_metro'!$C:$C,"*MI*")/COUNTIFS('Modified HPI_EXP_metro'!$D:$D,AG2,'Modified HPI_EXP_metro'!$C:$C,"*MI*"),"N/A")</f>
        <v>236.50750000000002</v>
      </c>
    </row>
    <row r="15" spans="1:33" x14ac:dyDescent="0.2">
      <c r="A15" s="11" t="s">
        <v>89</v>
      </c>
      <c r="B15" s="11" t="s">
        <v>140</v>
      </c>
      <c r="C15" s="81">
        <f>IFERROR(SUMIFS('Modified HPI_EXP_metro'!$G:$G,'Modified HPI_EXP_metro'!$D:$D,C2,'Modified HPI_EXP_metro'!$C:$C,"*MN*")/COUNTIFS('Modified HPI_EXP_metro'!$D:$D,C2,'Modified HPI_EXP_metro'!$C:$C,"*MN*"),"N/A")</f>
        <v>99.817499999999995</v>
      </c>
      <c r="D15" s="81">
        <f>IFERROR(SUMIFS('Modified HPI_EXP_metro'!$G:$G,'Modified HPI_EXP_metro'!$D:$D,D2,'Modified HPI_EXP_metro'!$C:$C,"*MN*")/COUNTIFS('Modified HPI_EXP_metro'!$D:$D,D2,'Modified HPI_EXP_metro'!$C:$C,"*MN*"),"N/A")</f>
        <v>101.9225</v>
      </c>
      <c r="E15" s="81">
        <f>IFERROR(SUMIFS('Modified HPI_EXP_metro'!$G:$G,'Modified HPI_EXP_metro'!$D:$D,E2,'Modified HPI_EXP_metro'!$C:$C,"*MN*")/COUNTIFS('Modified HPI_EXP_metro'!$D:$D,E2,'Modified HPI_EXP_metro'!$C:$C,"*MN*"),"N/A")</f>
        <v>105.77249999999999</v>
      </c>
      <c r="F15" s="81">
        <f>IFERROR(SUMIFS('Modified HPI_EXP_metro'!$G:$G,'Modified HPI_EXP_metro'!$D:$D,F2,'Modified HPI_EXP_metro'!$C:$C,"*MN*")/COUNTIFS('Modified HPI_EXP_metro'!$D:$D,F2,'Modified HPI_EXP_metro'!$C:$C,"*MN*"),"N/A")</f>
        <v>110.52249999999999</v>
      </c>
      <c r="G15" s="81">
        <f>IFERROR(SUMIFS('Modified HPI_EXP_metro'!$G:$G,'Modified HPI_EXP_metro'!$D:$D,G2,'Modified HPI_EXP_metro'!$C:$C,"*MN*")/COUNTIFS('Modified HPI_EXP_metro'!$D:$D,G2,'Modified HPI_EXP_metro'!$C:$C,"*MN*"),"N/A")</f>
        <v>115.78</v>
      </c>
      <c r="H15" s="81">
        <f>IFERROR(SUMIFS('Modified HPI_EXP_metro'!$G:$G,'Modified HPI_EXP_metro'!$D:$D,H2,'Modified HPI_EXP_metro'!$C:$C,"*MN*")/COUNTIFS('Modified HPI_EXP_metro'!$D:$D,H2,'Modified HPI_EXP_metro'!$C:$C,"*MN*"),"N/A")</f>
        <v>121.92750000000001</v>
      </c>
      <c r="I15" s="81">
        <f>IFERROR(SUMIFS('Modified HPI_EXP_metro'!$G:$G,'Modified HPI_EXP_metro'!$D:$D,I2,'Modified HPI_EXP_metro'!$C:$C,"*MN*")/COUNTIFS('Modified HPI_EXP_metro'!$D:$D,I2,'Modified HPI_EXP_metro'!$C:$C,"*MN*"),"N/A")</f>
        <v>128.5625</v>
      </c>
      <c r="J15" s="81">
        <f>IFERROR(SUMIFS('Modified HPI_EXP_metro'!$G:$G,'Modified HPI_EXP_metro'!$D:$D,J2,'Modified HPI_EXP_metro'!$C:$C,"*MN*")/COUNTIFS('Modified HPI_EXP_metro'!$D:$D,J2,'Modified HPI_EXP_metro'!$C:$C,"*MN*"),"N/A")</f>
        <v>137.95749999999998</v>
      </c>
      <c r="K15" s="81">
        <f>IFERROR(SUMIFS('Modified HPI_EXP_metro'!$G:$G,'Modified HPI_EXP_metro'!$D:$D,K2,'Modified HPI_EXP_metro'!$C:$C,"*MN*")/COUNTIFS('Modified HPI_EXP_metro'!$D:$D,K2,'Modified HPI_EXP_metro'!$C:$C,"*MN*"),"N/A")</f>
        <v>151.42750000000001</v>
      </c>
      <c r="L15" s="81">
        <f>IFERROR(SUMIFS('Modified HPI_EXP_metro'!$G:$G,'Modified HPI_EXP_metro'!$D:$D,L2,'Modified HPI_EXP_metro'!$C:$C,"*MN*")/COUNTIFS('Modified HPI_EXP_metro'!$D:$D,L2,'Modified HPI_EXP_metro'!$C:$C,"*MN*"),"N/A")</f>
        <v>173.5325</v>
      </c>
      <c r="M15" s="81">
        <f>IFERROR(SUMIFS('Modified HPI_EXP_metro'!$G:$G,'Modified HPI_EXP_metro'!$D:$D,M2,'Modified HPI_EXP_metro'!$C:$C,"*MN*")/COUNTIFS('Modified HPI_EXP_metro'!$D:$D,M2,'Modified HPI_EXP_metro'!$C:$C,"*MN*"),"N/A")</f>
        <v>196.94499999999999</v>
      </c>
      <c r="N15" s="81">
        <f>IFERROR(SUMIFS('Modified HPI_EXP_metro'!$G:$G,'Modified HPI_EXP_metro'!$D:$D,N2,'Modified HPI_EXP_metro'!$C:$C,"*MN*")/COUNTIFS('Modified HPI_EXP_metro'!$D:$D,N2,'Modified HPI_EXP_metro'!$C:$C,"*MN*"),"N/A")</f>
        <v>216.5575</v>
      </c>
      <c r="O15" s="81">
        <f>IFERROR(SUMIFS('Modified HPI_EXP_metro'!$G:$G,'Modified HPI_EXP_metro'!$D:$D,O2,'Modified HPI_EXP_metro'!$C:$C,"*MN*")/COUNTIFS('Modified HPI_EXP_metro'!$D:$D,O2,'Modified HPI_EXP_metro'!$C:$C,"*MN*"),"N/A")</f>
        <v>236.83749999999998</v>
      </c>
      <c r="P15" s="81">
        <f>IFERROR(SUMIFS('Modified HPI_EXP_metro'!$G:$G,'Modified HPI_EXP_metro'!$D:$D,P2,'Modified HPI_EXP_metro'!$C:$C,"*MN*")/COUNTIFS('Modified HPI_EXP_metro'!$D:$D,P2,'Modified HPI_EXP_metro'!$C:$C,"*MN*"),"N/A")</f>
        <v>253.60249999999999</v>
      </c>
      <c r="Q15" s="81">
        <f>IFERROR(SUMIFS('Modified HPI_EXP_metro'!$G:$G,'Modified HPI_EXP_metro'!$D:$D,Q2,'Modified HPI_EXP_metro'!$C:$C,"*MN*")/COUNTIFS('Modified HPI_EXP_metro'!$D:$D,Q2,'Modified HPI_EXP_metro'!$C:$C,"*MN*"),"N/A")</f>
        <v>270.72500000000002</v>
      </c>
      <c r="R15" s="81">
        <f>IFERROR(SUMIFS('Modified HPI_EXP_metro'!$G:$G,'Modified HPI_EXP_metro'!$D:$D,R2,'Modified HPI_EXP_metro'!$C:$C,"*MN*")/COUNTIFS('Modified HPI_EXP_metro'!$D:$D,R2,'Modified HPI_EXP_metro'!$C:$C,"*MN*"),"N/A")</f>
        <v>274.90499999999997</v>
      </c>
      <c r="S15" s="81">
        <f>IFERROR(SUMIFS('Modified HPI_EXP_metro'!$G:$G,'Modified HPI_EXP_metro'!$D:$D,S2,'Modified HPI_EXP_metro'!$C:$C,"*MN*")/COUNTIFS('Modified HPI_EXP_metro'!$D:$D,S2,'Modified HPI_EXP_metro'!$C:$C,"*MN*"),"N/A")</f>
        <v>255.94749999999999</v>
      </c>
      <c r="T15" s="81">
        <f>IFERROR(SUMIFS('Modified HPI_EXP_metro'!$G:$G,'Modified HPI_EXP_metro'!$D:$D,T2,'Modified HPI_EXP_metro'!$C:$C,"*MN*")/COUNTIFS('Modified HPI_EXP_metro'!$D:$D,T2,'Modified HPI_EXP_metro'!$C:$C,"*MN*"),"N/A")</f>
        <v>216.81</v>
      </c>
      <c r="U15" s="81">
        <f>IFERROR(SUMIFS('Modified HPI_EXP_metro'!$G:$G,'Modified HPI_EXP_metro'!$D:$D,U2,'Modified HPI_EXP_metro'!$C:$C,"*MN*")/COUNTIFS('Modified HPI_EXP_metro'!$D:$D,U2,'Modified HPI_EXP_metro'!$C:$C,"*MN*"),"N/A")</f>
        <v>194.10000000000002</v>
      </c>
      <c r="V15" s="81">
        <f>IFERROR(SUMIFS('Modified HPI_EXP_metro'!$G:$G,'Modified HPI_EXP_metro'!$D:$D,V2,'Modified HPI_EXP_metro'!$C:$C,"*MN*")/COUNTIFS('Modified HPI_EXP_metro'!$D:$D,V2,'Modified HPI_EXP_metro'!$C:$C,"*MN*"),"N/A")</f>
        <v>190.40249999999997</v>
      </c>
      <c r="W15" s="81">
        <f>IFERROR(SUMIFS('Modified HPI_EXP_metro'!$G:$G,'Modified HPI_EXP_metro'!$D:$D,W2,'Modified HPI_EXP_metro'!$C:$C,"*MN*")/COUNTIFS('Modified HPI_EXP_metro'!$D:$D,W2,'Modified HPI_EXP_metro'!$C:$C,"*MN*"),"N/A")</f>
        <v>178.94</v>
      </c>
      <c r="X15" s="81">
        <f>IFERROR(SUMIFS('Modified HPI_EXP_metro'!$G:$G,'Modified HPI_EXP_metro'!$D:$D,X2,'Modified HPI_EXP_metro'!$C:$C,"*MN*")/COUNTIFS('Modified HPI_EXP_metro'!$D:$D,X2,'Modified HPI_EXP_metro'!$C:$C,"*MN*"),"N/A")</f>
        <v>188.39249999999998</v>
      </c>
      <c r="Y15" s="81">
        <f>IFERROR(SUMIFS('Modified HPI_EXP_metro'!$G:$G,'Modified HPI_EXP_metro'!$D:$D,Y2,'Modified HPI_EXP_metro'!$C:$C,"*MN*")/COUNTIFS('Modified HPI_EXP_metro'!$D:$D,Y2,'Modified HPI_EXP_metro'!$C:$C,"*MN*"),"N/A")</f>
        <v>207.58749999999998</v>
      </c>
      <c r="Z15" s="81">
        <f>IFERROR(SUMIFS('Modified HPI_EXP_metro'!$G:$G,'Modified HPI_EXP_metro'!$D:$D,Z2,'Modified HPI_EXP_metro'!$C:$C,"*MN*")/COUNTIFS('Modified HPI_EXP_metro'!$D:$D,Z2,'Modified HPI_EXP_metro'!$C:$C,"*MN*"),"N/A")</f>
        <v>222.61500000000001</v>
      </c>
      <c r="AA15" s="81">
        <f>IFERROR(SUMIFS('Modified HPI_EXP_metro'!$G:$G,'Modified HPI_EXP_metro'!$D:$D,AA2,'Modified HPI_EXP_metro'!$C:$C,"*MN*")/COUNTIFS('Modified HPI_EXP_metro'!$D:$D,AA2,'Modified HPI_EXP_metro'!$C:$C,"*MN*"),"N/A")</f>
        <v>235.60500000000002</v>
      </c>
      <c r="AB15" s="81">
        <f>IFERROR(SUMIFS('Modified HPI_EXP_metro'!$G:$G,'Modified HPI_EXP_metro'!$D:$D,AB2,'Modified HPI_EXP_metro'!$C:$C,"*MN*")/COUNTIFS('Modified HPI_EXP_metro'!$D:$D,AB2,'Modified HPI_EXP_metro'!$C:$C,"*MN*"),"N/A")</f>
        <v>250.37</v>
      </c>
      <c r="AC15" s="81">
        <f>IFERROR(SUMIFS('Modified HPI_EXP_metro'!$G:$G,'Modified HPI_EXP_metro'!$D:$D,AC2,'Modified HPI_EXP_metro'!$C:$C,"*MN*")/COUNTIFS('Modified HPI_EXP_metro'!$D:$D,AC2,'Modified HPI_EXP_metro'!$C:$C,"*MN*"),"N/A")</f>
        <v>268.21749999999997</v>
      </c>
      <c r="AD15" s="81">
        <f>IFERROR(SUMIFS('Modified HPI_EXP_metro'!$G:$G,'Modified HPI_EXP_metro'!$D:$D,AD2,'Modified HPI_EXP_metro'!$C:$C,"*MN*")/COUNTIFS('Modified HPI_EXP_metro'!$D:$D,AD2,'Modified HPI_EXP_metro'!$C:$C,"*MN*"),"N/A")</f>
        <v>286.72249999999997</v>
      </c>
      <c r="AE15" s="81">
        <f>IFERROR(SUMIFS('Modified HPI_EXP_metro'!$G:$G,'Modified HPI_EXP_metro'!$D:$D,AE2,'Modified HPI_EXP_metro'!$C:$C,"*MN*")/COUNTIFS('Modified HPI_EXP_metro'!$D:$D,AE2,'Modified HPI_EXP_metro'!$C:$C,"*MN*"),"N/A")</f>
        <v>302.95000000000005</v>
      </c>
      <c r="AF15" s="81">
        <f>IFERROR(SUMIFS('Modified HPI_EXP_metro'!$G:$G,'Modified HPI_EXP_metro'!$D:$D,AF2,'Modified HPI_EXP_metro'!$C:$C,"*MN*")/COUNTIFS('Modified HPI_EXP_metro'!$D:$D,AF2,'Modified HPI_EXP_metro'!$C:$C,"*MN*"),"N/A")</f>
        <v>325.505</v>
      </c>
      <c r="AG15" s="81">
        <f>IFERROR(SUMIFS('Modified HPI_EXP_metro'!$G:$G,'Modified HPI_EXP_metro'!$D:$D,AG2,'Modified HPI_EXP_metro'!$C:$C,"*MN*")/COUNTIFS('Modified HPI_EXP_metro'!$D:$D,AG2,'Modified HPI_EXP_metro'!$C:$C,"*MN*"),"N/A")</f>
        <v>363.56499999999994</v>
      </c>
    </row>
    <row r="16" spans="1:33" x14ac:dyDescent="0.2">
      <c r="A16" s="11" t="s">
        <v>91</v>
      </c>
      <c r="B16" s="11" t="s">
        <v>142</v>
      </c>
      <c r="C16" s="81">
        <f>IFERROR(SUMIFS('Modified HPI_EXP_metro'!$G:$G,'Modified HPI_EXP_metro'!$D:$D,C2,'Modified HPI_EXP_metro'!$C:$C,"*MO*")/COUNTIFS('Modified HPI_EXP_metro'!$D:$D,C2,'Modified HPI_EXP_metro'!$C:$C,"*MO*"),"N/A")</f>
        <v>100.07625</v>
      </c>
      <c r="D16" s="81">
        <f>IFERROR(SUMIFS('Modified HPI_EXP_metro'!$G:$G,'Modified HPI_EXP_metro'!$D:$D,D2,'Modified HPI_EXP_metro'!$C:$C,"*MO*")/COUNTIFS('Modified HPI_EXP_metro'!$D:$D,D2,'Modified HPI_EXP_metro'!$C:$C,"*MO*"),"N/A")</f>
        <v>101.9825</v>
      </c>
      <c r="E16" s="81">
        <f>IFERROR(SUMIFS('Modified HPI_EXP_metro'!$G:$G,'Modified HPI_EXP_metro'!$D:$D,E2,'Modified HPI_EXP_metro'!$C:$C,"*MO*")/COUNTIFS('Modified HPI_EXP_metro'!$D:$D,E2,'Modified HPI_EXP_metro'!$C:$C,"*MO*"),"N/A")</f>
        <v>104.31125000000002</v>
      </c>
      <c r="F16" s="81">
        <f>IFERROR(SUMIFS('Modified HPI_EXP_metro'!$G:$G,'Modified HPI_EXP_metro'!$D:$D,F2,'Modified HPI_EXP_metro'!$C:$C,"*MO*")/COUNTIFS('Modified HPI_EXP_metro'!$D:$D,F2,'Modified HPI_EXP_metro'!$C:$C,"*MO*"),"N/A")</f>
        <v>109.43124999999998</v>
      </c>
      <c r="G16" s="81">
        <f>IFERROR(SUMIFS('Modified HPI_EXP_metro'!$G:$G,'Modified HPI_EXP_metro'!$D:$D,G2,'Modified HPI_EXP_metro'!$C:$C,"*MO*")/COUNTIFS('Modified HPI_EXP_metro'!$D:$D,G2,'Modified HPI_EXP_metro'!$C:$C,"*MO*"),"N/A")</f>
        <v>113.62499999999999</v>
      </c>
      <c r="H16" s="81">
        <f>IFERROR(SUMIFS('Modified HPI_EXP_metro'!$G:$G,'Modified HPI_EXP_metro'!$D:$D,H2,'Modified HPI_EXP_metro'!$C:$C,"*MO*")/COUNTIFS('Modified HPI_EXP_metro'!$D:$D,H2,'Modified HPI_EXP_metro'!$C:$C,"*MO*"),"N/A")</f>
        <v>118.45124999999999</v>
      </c>
      <c r="I16" s="81">
        <f>IFERROR(SUMIFS('Modified HPI_EXP_metro'!$G:$G,'Modified HPI_EXP_metro'!$D:$D,I2,'Modified HPI_EXP_metro'!$C:$C,"*MO*")/COUNTIFS('Modified HPI_EXP_metro'!$D:$D,I2,'Modified HPI_EXP_metro'!$C:$C,"*MO*"),"N/A")</f>
        <v>123.12625</v>
      </c>
      <c r="J16" s="81">
        <f>IFERROR(SUMIFS('Modified HPI_EXP_metro'!$G:$G,'Modified HPI_EXP_metro'!$D:$D,J2,'Modified HPI_EXP_metro'!$C:$C,"*MO*")/COUNTIFS('Modified HPI_EXP_metro'!$D:$D,J2,'Modified HPI_EXP_metro'!$C:$C,"*MO*"),"N/A")</f>
        <v>129.58750000000001</v>
      </c>
      <c r="K16" s="81">
        <f>IFERROR(SUMIFS('Modified HPI_EXP_metro'!$G:$G,'Modified HPI_EXP_metro'!$D:$D,K2,'Modified HPI_EXP_metro'!$C:$C,"*MO*")/COUNTIFS('Modified HPI_EXP_metro'!$D:$D,K2,'Modified HPI_EXP_metro'!$C:$C,"*MO*"),"N/A")</f>
        <v>138.27249999999998</v>
      </c>
      <c r="L16" s="81">
        <f>IFERROR(SUMIFS('Modified HPI_EXP_metro'!$G:$G,'Modified HPI_EXP_metro'!$D:$D,L2,'Modified HPI_EXP_metro'!$C:$C,"*MO*")/COUNTIFS('Modified HPI_EXP_metro'!$D:$D,L2,'Modified HPI_EXP_metro'!$C:$C,"*MO*"),"N/A")</f>
        <v>147.67874999999998</v>
      </c>
      <c r="M16" s="81">
        <f>IFERROR(SUMIFS('Modified HPI_EXP_metro'!$G:$G,'Modified HPI_EXP_metro'!$D:$D,M2,'Modified HPI_EXP_metro'!$C:$C,"*MO*")/COUNTIFS('Modified HPI_EXP_metro'!$D:$D,M2,'Modified HPI_EXP_metro'!$C:$C,"*MO*"),"N/A")</f>
        <v>156.85499999999999</v>
      </c>
      <c r="N16" s="81">
        <f>IFERROR(SUMIFS('Modified HPI_EXP_metro'!$G:$G,'Modified HPI_EXP_metro'!$D:$D,N2,'Modified HPI_EXP_metro'!$C:$C,"*MO*")/COUNTIFS('Modified HPI_EXP_metro'!$D:$D,N2,'Modified HPI_EXP_metro'!$C:$C,"*MO*"),"N/A")</f>
        <v>165.6925</v>
      </c>
      <c r="O16" s="81">
        <f>IFERROR(SUMIFS('Modified HPI_EXP_metro'!$G:$G,'Modified HPI_EXP_metro'!$D:$D,O2,'Modified HPI_EXP_metro'!$C:$C,"*MO*")/COUNTIFS('Modified HPI_EXP_metro'!$D:$D,O2,'Modified HPI_EXP_metro'!$C:$C,"*MO*"),"N/A")</f>
        <v>174.66249999999999</v>
      </c>
      <c r="P16" s="81">
        <f>IFERROR(SUMIFS('Modified HPI_EXP_metro'!$G:$G,'Modified HPI_EXP_metro'!$D:$D,P2,'Modified HPI_EXP_metro'!$C:$C,"*MO*")/COUNTIFS('Modified HPI_EXP_metro'!$D:$D,P2,'Modified HPI_EXP_metro'!$C:$C,"*MO*"),"N/A")</f>
        <v>183.72625000000002</v>
      </c>
      <c r="Q16" s="81">
        <f>IFERROR(SUMIFS('Modified HPI_EXP_metro'!$G:$G,'Modified HPI_EXP_metro'!$D:$D,Q2,'Modified HPI_EXP_metro'!$C:$C,"*MO*")/COUNTIFS('Modified HPI_EXP_metro'!$D:$D,Q2,'Modified HPI_EXP_metro'!$C:$C,"*MO*"),"N/A")</f>
        <v>192.55499999999998</v>
      </c>
      <c r="R16" s="81">
        <f>IFERROR(SUMIFS('Modified HPI_EXP_metro'!$G:$G,'Modified HPI_EXP_metro'!$D:$D,R2,'Modified HPI_EXP_metro'!$C:$C,"*MO*")/COUNTIFS('Modified HPI_EXP_metro'!$D:$D,R2,'Modified HPI_EXP_metro'!$C:$C,"*MO*"),"N/A")</f>
        <v>197.96625</v>
      </c>
      <c r="S16" s="81">
        <f>IFERROR(SUMIFS('Modified HPI_EXP_metro'!$G:$G,'Modified HPI_EXP_metro'!$D:$D,S2,'Modified HPI_EXP_metro'!$C:$C,"*MO*")/COUNTIFS('Modified HPI_EXP_metro'!$D:$D,S2,'Modified HPI_EXP_metro'!$C:$C,"*MO*"),"N/A")</f>
        <v>194.63</v>
      </c>
      <c r="T16" s="81">
        <f>IFERROR(SUMIFS('Modified HPI_EXP_metro'!$G:$G,'Modified HPI_EXP_metro'!$D:$D,T2,'Modified HPI_EXP_metro'!$C:$C,"*MO*")/COUNTIFS('Modified HPI_EXP_metro'!$D:$D,T2,'Modified HPI_EXP_metro'!$C:$C,"*MO*"),"N/A")</f>
        <v>180.76999999999998</v>
      </c>
      <c r="U16" s="81">
        <f>IFERROR(SUMIFS('Modified HPI_EXP_metro'!$G:$G,'Modified HPI_EXP_metro'!$D:$D,U2,'Modified HPI_EXP_metro'!$C:$C,"*MO*")/COUNTIFS('Modified HPI_EXP_metro'!$D:$D,U2,'Modified HPI_EXP_metro'!$C:$C,"*MO*"),"N/A")</f>
        <v>173.29000000000002</v>
      </c>
      <c r="V16" s="81">
        <f>IFERROR(SUMIFS('Modified HPI_EXP_metro'!$G:$G,'Modified HPI_EXP_metro'!$D:$D,V2,'Modified HPI_EXP_metro'!$C:$C,"*MO*")/COUNTIFS('Modified HPI_EXP_metro'!$D:$D,V2,'Modified HPI_EXP_metro'!$C:$C,"*MO*"),"N/A")</f>
        <v>165.28625</v>
      </c>
      <c r="W16" s="81">
        <f>IFERROR(SUMIFS('Modified HPI_EXP_metro'!$G:$G,'Modified HPI_EXP_metro'!$D:$D,W2,'Modified HPI_EXP_metro'!$C:$C,"*MO*")/COUNTIFS('Modified HPI_EXP_metro'!$D:$D,W2,'Modified HPI_EXP_metro'!$C:$C,"*MO*"),"N/A")</f>
        <v>153.97749999999999</v>
      </c>
      <c r="X16" s="81">
        <f>IFERROR(SUMIFS('Modified HPI_EXP_metro'!$G:$G,'Modified HPI_EXP_metro'!$D:$D,X2,'Modified HPI_EXP_metro'!$C:$C,"*MO*")/COUNTIFS('Modified HPI_EXP_metro'!$D:$D,X2,'Modified HPI_EXP_metro'!$C:$C,"*MO*"),"N/A")</f>
        <v>155.20750000000001</v>
      </c>
      <c r="Y16" s="81">
        <f>IFERROR(SUMIFS('Modified HPI_EXP_metro'!$G:$G,'Modified HPI_EXP_metro'!$D:$D,Y2,'Modified HPI_EXP_metro'!$C:$C,"*MO*")/COUNTIFS('Modified HPI_EXP_metro'!$D:$D,Y2,'Modified HPI_EXP_metro'!$C:$C,"*MO*"),"N/A")</f>
        <v>160.99875</v>
      </c>
      <c r="Z16" s="81">
        <f>IFERROR(SUMIFS('Modified HPI_EXP_metro'!$G:$G,'Modified HPI_EXP_metro'!$D:$D,Z2,'Modified HPI_EXP_metro'!$C:$C,"*MO*")/COUNTIFS('Modified HPI_EXP_metro'!$D:$D,Z2,'Modified HPI_EXP_metro'!$C:$C,"*MO*"),"N/A")</f>
        <v>169.48499999999999</v>
      </c>
      <c r="AA16" s="81">
        <f>IFERROR(SUMIFS('Modified HPI_EXP_metro'!$G:$G,'Modified HPI_EXP_metro'!$D:$D,AA2,'Modified HPI_EXP_metro'!$C:$C,"*MO*")/COUNTIFS('Modified HPI_EXP_metro'!$D:$D,AA2,'Modified HPI_EXP_metro'!$C:$C,"*MO*"),"N/A")</f>
        <v>178.67625000000001</v>
      </c>
      <c r="AB16" s="81">
        <f>IFERROR(SUMIFS('Modified HPI_EXP_metro'!$G:$G,'Modified HPI_EXP_metro'!$D:$D,AB2,'Modified HPI_EXP_metro'!$C:$C,"*MO*")/COUNTIFS('Modified HPI_EXP_metro'!$D:$D,AB2,'Modified HPI_EXP_metro'!$C:$C,"*MO*"),"N/A")</f>
        <v>189.48875000000004</v>
      </c>
      <c r="AC16" s="81">
        <f>IFERROR(SUMIFS('Modified HPI_EXP_metro'!$G:$G,'Modified HPI_EXP_metro'!$D:$D,AC2,'Modified HPI_EXP_metro'!$C:$C,"*MO*")/COUNTIFS('Modified HPI_EXP_metro'!$D:$D,AC2,'Modified HPI_EXP_metro'!$C:$C,"*MO*"),"N/A")</f>
        <v>202.01000000000002</v>
      </c>
      <c r="AD16" s="81">
        <f>IFERROR(SUMIFS('Modified HPI_EXP_metro'!$G:$G,'Modified HPI_EXP_metro'!$D:$D,AD2,'Modified HPI_EXP_metro'!$C:$C,"*MO*")/COUNTIFS('Modified HPI_EXP_metro'!$D:$D,AD2,'Modified HPI_EXP_metro'!$C:$C,"*MO*"),"N/A")</f>
        <v>215.81250000000003</v>
      </c>
      <c r="AE16" s="81">
        <f>IFERROR(SUMIFS('Modified HPI_EXP_metro'!$G:$G,'Modified HPI_EXP_metro'!$D:$D,AE2,'Modified HPI_EXP_metro'!$C:$C,"*MO*")/COUNTIFS('Modified HPI_EXP_metro'!$D:$D,AE2,'Modified HPI_EXP_metro'!$C:$C,"*MO*"),"N/A")</f>
        <v>227.91874999999999</v>
      </c>
      <c r="AF16" s="81">
        <f>IFERROR(SUMIFS('Modified HPI_EXP_metro'!$G:$G,'Modified HPI_EXP_metro'!$D:$D,AF2,'Modified HPI_EXP_metro'!$C:$C,"*MO*")/COUNTIFS('Modified HPI_EXP_metro'!$D:$D,AF2,'Modified HPI_EXP_metro'!$C:$C,"*MO*"),"N/A")</f>
        <v>247.59375</v>
      </c>
      <c r="AG16" s="81">
        <f>IFERROR(SUMIFS('Modified HPI_EXP_metro'!$G:$G,'Modified HPI_EXP_metro'!$D:$D,AG2,'Modified HPI_EXP_metro'!$C:$C,"*MO*")/COUNTIFS('Modified HPI_EXP_metro'!$D:$D,AG2,'Modified HPI_EXP_metro'!$C:$C,"*MO*"),"N/A")</f>
        <v>283.91874999999999</v>
      </c>
    </row>
    <row r="17" spans="1:33" x14ac:dyDescent="0.2">
      <c r="A17" s="11" t="s">
        <v>94</v>
      </c>
      <c r="B17" s="11" t="s">
        <v>145</v>
      </c>
      <c r="C17" s="81">
        <f>IFERROR(SUMIFS('Modified HPI_EXP_metro'!$G:$G,'Modified HPI_EXP_metro'!$D:$D,C2,'Modified HPI_EXP_metro'!$C:$C,"*NV*")/COUNTIFS('Modified HPI_EXP_metro'!$D:$D,C2,'Modified HPI_EXP_metro'!$C:$C,"*NV*"),"N/A")</f>
        <v>100.5625</v>
      </c>
      <c r="D17" s="81">
        <f>IFERROR(SUMIFS('Modified HPI_EXP_metro'!$G:$G,'Modified HPI_EXP_metro'!$D:$D,D2,'Modified HPI_EXP_metro'!$C:$C,"*NV*")/COUNTIFS('Modified HPI_EXP_metro'!$D:$D,D2,'Modified HPI_EXP_metro'!$C:$C,"*NV*"),"N/A")</f>
        <v>100.69750000000001</v>
      </c>
      <c r="E17" s="81">
        <f>IFERROR(SUMIFS('Modified HPI_EXP_metro'!$G:$G,'Modified HPI_EXP_metro'!$D:$D,E2,'Modified HPI_EXP_metro'!$C:$C,"*NV*")/COUNTIFS('Modified HPI_EXP_metro'!$D:$D,E2,'Modified HPI_EXP_metro'!$C:$C,"*NV*"),"N/A")</f>
        <v>103.22749999999999</v>
      </c>
      <c r="F17" s="81">
        <f>IFERROR(SUMIFS('Modified HPI_EXP_metro'!$G:$G,'Modified HPI_EXP_metro'!$D:$D,F2,'Modified HPI_EXP_metro'!$C:$C,"*NV*")/COUNTIFS('Modified HPI_EXP_metro'!$D:$D,F2,'Modified HPI_EXP_metro'!$C:$C,"*NV*"),"N/A")</f>
        <v>108.66249999999999</v>
      </c>
      <c r="G17" s="81">
        <f>IFERROR(SUMIFS('Modified HPI_EXP_metro'!$G:$G,'Modified HPI_EXP_metro'!$D:$D,G2,'Modified HPI_EXP_metro'!$C:$C,"*NV*")/COUNTIFS('Modified HPI_EXP_metro'!$D:$D,G2,'Modified HPI_EXP_metro'!$C:$C,"*NV*"),"N/A")</f>
        <v>111.955</v>
      </c>
      <c r="H17" s="81">
        <f>IFERROR(SUMIFS('Modified HPI_EXP_metro'!$G:$G,'Modified HPI_EXP_metro'!$D:$D,H2,'Modified HPI_EXP_metro'!$C:$C,"*NV*")/COUNTIFS('Modified HPI_EXP_metro'!$D:$D,H2,'Modified HPI_EXP_metro'!$C:$C,"*NV*"),"N/A")</f>
        <v>114.80000000000001</v>
      </c>
      <c r="I17" s="81">
        <f>IFERROR(SUMIFS('Modified HPI_EXP_metro'!$G:$G,'Modified HPI_EXP_metro'!$D:$D,I2,'Modified HPI_EXP_metro'!$C:$C,"*NV*")/COUNTIFS('Modified HPI_EXP_metro'!$D:$D,I2,'Modified HPI_EXP_metro'!$C:$C,"*NV*"),"N/A")</f>
        <v>118.465</v>
      </c>
      <c r="J17" s="81">
        <f>IFERROR(SUMIFS('Modified HPI_EXP_metro'!$G:$G,'Modified HPI_EXP_metro'!$D:$D,J2,'Modified HPI_EXP_metro'!$C:$C,"*NV*")/COUNTIFS('Modified HPI_EXP_metro'!$D:$D,J2,'Modified HPI_EXP_metro'!$C:$C,"*NV*"),"N/A")</f>
        <v>121.38000000000001</v>
      </c>
      <c r="K17" s="81">
        <f>IFERROR(SUMIFS('Modified HPI_EXP_metro'!$G:$G,'Modified HPI_EXP_metro'!$D:$D,K2,'Modified HPI_EXP_metro'!$C:$C,"*NV*")/COUNTIFS('Modified HPI_EXP_metro'!$D:$D,K2,'Modified HPI_EXP_metro'!$C:$C,"*NV*"),"N/A")</f>
        <v>125.91499999999999</v>
      </c>
      <c r="L17" s="81">
        <f>IFERROR(SUMIFS('Modified HPI_EXP_metro'!$G:$G,'Modified HPI_EXP_metro'!$D:$D,L2,'Modified HPI_EXP_metro'!$C:$C,"*NV*")/COUNTIFS('Modified HPI_EXP_metro'!$D:$D,L2,'Modified HPI_EXP_metro'!$C:$C,"*NV*"),"N/A")</f>
        <v>132.3775</v>
      </c>
      <c r="M17" s="81">
        <f>IFERROR(SUMIFS('Modified HPI_EXP_metro'!$G:$G,'Modified HPI_EXP_metro'!$D:$D,M2,'Modified HPI_EXP_metro'!$C:$C,"*NV*")/COUNTIFS('Modified HPI_EXP_metro'!$D:$D,M2,'Modified HPI_EXP_metro'!$C:$C,"*NV*"),"N/A")</f>
        <v>140.29750000000001</v>
      </c>
      <c r="N17" s="81">
        <f>IFERROR(SUMIFS('Modified HPI_EXP_metro'!$G:$G,'Modified HPI_EXP_metro'!$D:$D,N2,'Modified HPI_EXP_metro'!$C:$C,"*NV*")/COUNTIFS('Modified HPI_EXP_metro'!$D:$D,N2,'Modified HPI_EXP_metro'!$C:$C,"*NV*"),"N/A")</f>
        <v>150.07750000000001</v>
      </c>
      <c r="O17" s="81">
        <f>IFERROR(SUMIFS('Modified HPI_EXP_metro'!$G:$G,'Modified HPI_EXP_metro'!$D:$D,O2,'Modified HPI_EXP_metro'!$C:$C,"*NV*")/COUNTIFS('Modified HPI_EXP_metro'!$D:$D,O2,'Modified HPI_EXP_metro'!$C:$C,"*NV*"),"N/A")</f>
        <v>167.845</v>
      </c>
      <c r="P17" s="81">
        <f>IFERROR(SUMIFS('Modified HPI_EXP_metro'!$G:$G,'Modified HPI_EXP_metro'!$D:$D,P2,'Modified HPI_EXP_metro'!$C:$C,"*NV*")/COUNTIFS('Modified HPI_EXP_metro'!$D:$D,P2,'Modified HPI_EXP_metro'!$C:$C,"*NV*"),"N/A")</f>
        <v>224.465</v>
      </c>
      <c r="Q17" s="81">
        <f>IFERROR(SUMIFS('Modified HPI_EXP_metro'!$G:$G,'Modified HPI_EXP_metro'!$D:$D,Q2,'Modified HPI_EXP_metro'!$C:$C,"*NV*")/COUNTIFS('Modified HPI_EXP_metro'!$D:$D,Q2,'Modified HPI_EXP_metro'!$C:$C,"*NV*"),"N/A")</f>
        <v>269.44</v>
      </c>
      <c r="R17" s="81">
        <f>IFERROR(SUMIFS('Modified HPI_EXP_metro'!$G:$G,'Modified HPI_EXP_metro'!$D:$D,R2,'Modified HPI_EXP_metro'!$C:$C,"*NV*")/COUNTIFS('Modified HPI_EXP_metro'!$D:$D,R2,'Modified HPI_EXP_metro'!$C:$C,"*NV*"),"N/A")</f>
        <v>281.01499999999999</v>
      </c>
      <c r="S17" s="81">
        <f>IFERROR(SUMIFS('Modified HPI_EXP_metro'!$G:$G,'Modified HPI_EXP_metro'!$D:$D,S2,'Modified HPI_EXP_metro'!$C:$C,"*NV*")/COUNTIFS('Modified HPI_EXP_metro'!$D:$D,S2,'Modified HPI_EXP_metro'!$C:$C,"*NV*"),"N/A")</f>
        <v>250.33</v>
      </c>
      <c r="T17" s="81">
        <f>IFERROR(SUMIFS('Modified HPI_EXP_metro'!$G:$G,'Modified HPI_EXP_metro'!$D:$D,T2,'Modified HPI_EXP_metro'!$C:$C,"*NV*")/COUNTIFS('Modified HPI_EXP_metro'!$D:$D,T2,'Modified HPI_EXP_metro'!$C:$C,"*NV*"),"N/A")</f>
        <v>176.79999999999998</v>
      </c>
      <c r="U17" s="81">
        <f>IFERROR(SUMIFS('Modified HPI_EXP_metro'!$G:$G,'Modified HPI_EXP_metro'!$D:$D,U2,'Modified HPI_EXP_metro'!$C:$C,"*NV*")/COUNTIFS('Modified HPI_EXP_metro'!$D:$D,U2,'Modified HPI_EXP_metro'!$C:$C,"*NV*"),"N/A")</f>
        <v>128.4725</v>
      </c>
      <c r="V17" s="81">
        <f>IFERROR(SUMIFS('Modified HPI_EXP_metro'!$G:$G,'Modified HPI_EXP_metro'!$D:$D,V2,'Modified HPI_EXP_metro'!$C:$C,"*NV*")/COUNTIFS('Modified HPI_EXP_metro'!$D:$D,V2,'Modified HPI_EXP_metro'!$C:$C,"*NV*"),"N/A")</f>
        <v>120.14749999999999</v>
      </c>
      <c r="W17" s="81">
        <f>IFERROR(SUMIFS('Modified HPI_EXP_metro'!$G:$G,'Modified HPI_EXP_metro'!$D:$D,W2,'Modified HPI_EXP_metro'!$C:$C,"*NV*")/COUNTIFS('Modified HPI_EXP_metro'!$D:$D,W2,'Modified HPI_EXP_metro'!$C:$C,"*NV*"),"N/A")</f>
        <v>108.7175</v>
      </c>
      <c r="X17" s="81">
        <f>IFERROR(SUMIFS('Modified HPI_EXP_metro'!$G:$G,'Modified HPI_EXP_metro'!$D:$D,X2,'Modified HPI_EXP_metro'!$C:$C,"*NV*")/COUNTIFS('Modified HPI_EXP_metro'!$D:$D,X2,'Modified HPI_EXP_metro'!$C:$C,"*NV*"),"N/A")</f>
        <v>114.41</v>
      </c>
      <c r="Y17" s="81">
        <f>IFERROR(SUMIFS('Modified HPI_EXP_metro'!$G:$G,'Modified HPI_EXP_metro'!$D:$D,Y2,'Modified HPI_EXP_metro'!$C:$C,"*NV*")/COUNTIFS('Modified HPI_EXP_metro'!$D:$D,Y2,'Modified HPI_EXP_metro'!$C:$C,"*NV*"),"N/A")</f>
        <v>141.97999999999999</v>
      </c>
      <c r="Z17" s="81">
        <f>IFERROR(SUMIFS('Modified HPI_EXP_metro'!$G:$G,'Modified HPI_EXP_metro'!$D:$D,Z2,'Modified HPI_EXP_metro'!$C:$C,"*NV*")/COUNTIFS('Modified HPI_EXP_metro'!$D:$D,Z2,'Modified HPI_EXP_metro'!$C:$C,"*NV*"),"N/A")</f>
        <v>161.0925</v>
      </c>
      <c r="AA17" s="81">
        <f>IFERROR(SUMIFS('Modified HPI_EXP_metro'!$G:$G,'Modified HPI_EXP_metro'!$D:$D,AA2,'Modified HPI_EXP_metro'!$C:$C,"*NV*")/COUNTIFS('Modified HPI_EXP_metro'!$D:$D,AA2,'Modified HPI_EXP_metro'!$C:$C,"*NV*"),"N/A")</f>
        <v>174.02500000000001</v>
      </c>
      <c r="AB17" s="81">
        <f>IFERROR(SUMIFS('Modified HPI_EXP_metro'!$G:$G,'Modified HPI_EXP_metro'!$D:$D,AB2,'Modified HPI_EXP_metro'!$C:$C,"*NV*")/COUNTIFS('Modified HPI_EXP_metro'!$D:$D,AB2,'Modified HPI_EXP_metro'!$C:$C,"*NV*"),"N/A")</f>
        <v>186.44</v>
      </c>
      <c r="AC17" s="81">
        <f>IFERROR(SUMIFS('Modified HPI_EXP_metro'!$G:$G,'Modified HPI_EXP_metro'!$D:$D,AC2,'Modified HPI_EXP_metro'!$C:$C,"*NV*")/COUNTIFS('Modified HPI_EXP_metro'!$D:$D,AC2,'Modified HPI_EXP_metro'!$C:$C,"*NV*"),"N/A")</f>
        <v>205.45249999999999</v>
      </c>
      <c r="AD17" s="81">
        <f>IFERROR(SUMIFS('Modified HPI_EXP_metro'!$G:$G,'Modified HPI_EXP_metro'!$D:$D,AD2,'Modified HPI_EXP_metro'!$C:$C,"*NV*")/COUNTIFS('Modified HPI_EXP_metro'!$D:$D,AD2,'Modified HPI_EXP_metro'!$C:$C,"*NV*"),"N/A")</f>
        <v>232.1825</v>
      </c>
      <c r="AE17" s="81">
        <f>IFERROR(SUMIFS('Modified HPI_EXP_metro'!$G:$G,'Modified HPI_EXP_metro'!$D:$D,AE2,'Modified HPI_EXP_metro'!$C:$C,"*NV*")/COUNTIFS('Modified HPI_EXP_metro'!$D:$D,AE2,'Modified HPI_EXP_metro'!$C:$C,"*NV*"),"N/A")</f>
        <v>245.86750000000001</v>
      </c>
      <c r="AF17" s="81">
        <f>IFERROR(SUMIFS('Modified HPI_EXP_metro'!$G:$G,'Modified HPI_EXP_metro'!$D:$D,AF2,'Modified HPI_EXP_metro'!$C:$C,"*NV*")/COUNTIFS('Modified HPI_EXP_metro'!$D:$D,AF2,'Modified HPI_EXP_metro'!$C:$C,"*NV*"),"N/A")</f>
        <v>260.47499999999997</v>
      </c>
      <c r="AG17" s="81">
        <f>IFERROR(SUMIFS('Modified HPI_EXP_metro'!$G:$G,'Modified HPI_EXP_metro'!$D:$D,AG2,'Modified HPI_EXP_metro'!$C:$C,"*NV*")/COUNTIFS('Modified HPI_EXP_metro'!$D:$D,AG2,'Modified HPI_EXP_metro'!$C:$C,"*NV*"),"N/A")</f>
        <v>309.17499999999995</v>
      </c>
    </row>
    <row r="18" spans="1:33" x14ac:dyDescent="0.2">
      <c r="A18" s="11" t="s">
        <v>96</v>
      </c>
      <c r="B18" s="11" t="s">
        <v>147</v>
      </c>
      <c r="C18" s="81">
        <f>IFERROR(SUMIFS('Modified HPI_EXP_metro'!$G:$G,'Modified HPI_EXP_metro'!$D:$D,C2,'Modified HPI_EXP_metro'!$C:$C,"*NJ*")/COUNTIFS('Modified HPI_EXP_metro'!$D:$D,C2,'Modified HPI_EXP_metro'!$C:$C,"*NJ*"),"N/A")</f>
        <v>99.65124999999999</v>
      </c>
      <c r="D18" s="81">
        <f>IFERROR(SUMIFS('Modified HPI_EXP_metro'!$G:$G,'Modified HPI_EXP_metro'!$D:$D,D2,'Modified HPI_EXP_metro'!$C:$C,"*NJ*")/COUNTIFS('Modified HPI_EXP_metro'!$D:$D,D2,'Modified HPI_EXP_metro'!$C:$C,"*NJ*"),"N/A")</f>
        <v>100.23875</v>
      </c>
      <c r="E18" s="81">
        <f>IFERROR(SUMIFS('Modified HPI_EXP_metro'!$G:$G,'Modified HPI_EXP_metro'!$D:$D,E2,'Modified HPI_EXP_metro'!$C:$C,"*NJ*")/COUNTIFS('Modified HPI_EXP_metro'!$D:$D,E2,'Modified HPI_EXP_metro'!$C:$C,"*NJ*"),"N/A")</f>
        <v>100.79625</v>
      </c>
      <c r="F18" s="81">
        <f>IFERROR(SUMIFS('Modified HPI_EXP_metro'!$G:$G,'Modified HPI_EXP_metro'!$D:$D,F2,'Modified HPI_EXP_metro'!$C:$C,"*NJ*")/COUNTIFS('Modified HPI_EXP_metro'!$D:$D,F2,'Modified HPI_EXP_metro'!$C:$C,"*NJ*"),"N/A")</f>
        <v>101.97375</v>
      </c>
      <c r="G18" s="81">
        <f>IFERROR(SUMIFS('Modified HPI_EXP_metro'!$G:$G,'Modified HPI_EXP_metro'!$D:$D,G2,'Modified HPI_EXP_metro'!$C:$C,"*NJ*")/COUNTIFS('Modified HPI_EXP_metro'!$D:$D,G2,'Modified HPI_EXP_metro'!$C:$C,"*NJ*"),"N/A")</f>
        <v>101.85999999999999</v>
      </c>
      <c r="H18" s="81">
        <f>IFERROR(SUMIFS('Modified HPI_EXP_metro'!$G:$G,'Modified HPI_EXP_metro'!$D:$D,H2,'Modified HPI_EXP_metro'!$C:$C,"*NJ*")/COUNTIFS('Modified HPI_EXP_metro'!$D:$D,H2,'Modified HPI_EXP_metro'!$C:$C,"*NJ*"),"N/A")</f>
        <v>102.66000000000001</v>
      </c>
      <c r="I18" s="81">
        <f>IFERROR(SUMIFS('Modified HPI_EXP_metro'!$G:$G,'Modified HPI_EXP_metro'!$D:$D,I2,'Modified HPI_EXP_metro'!$C:$C,"*NJ*")/COUNTIFS('Modified HPI_EXP_metro'!$D:$D,I2,'Modified HPI_EXP_metro'!$C:$C,"*NJ*"),"N/A")</f>
        <v>105.58624999999999</v>
      </c>
      <c r="J18" s="81">
        <f>IFERROR(SUMIFS('Modified HPI_EXP_metro'!$G:$G,'Modified HPI_EXP_metro'!$D:$D,J2,'Modified HPI_EXP_metro'!$C:$C,"*NJ*")/COUNTIFS('Modified HPI_EXP_metro'!$D:$D,J2,'Modified HPI_EXP_metro'!$C:$C,"*NJ*"),"N/A")</f>
        <v>111.58750000000001</v>
      </c>
      <c r="K18" s="81">
        <f>IFERROR(SUMIFS('Modified HPI_EXP_metro'!$G:$G,'Modified HPI_EXP_metro'!$D:$D,K2,'Modified HPI_EXP_metro'!$C:$C,"*NJ*")/COUNTIFS('Modified HPI_EXP_metro'!$D:$D,K2,'Modified HPI_EXP_metro'!$C:$C,"*NJ*"),"N/A")</f>
        <v>121.2475</v>
      </c>
      <c r="L18" s="81">
        <f>IFERROR(SUMIFS('Modified HPI_EXP_metro'!$G:$G,'Modified HPI_EXP_metro'!$D:$D,L2,'Modified HPI_EXP_metro'!$C:$C,"*NJ*")/COUNTIFS('Modified HPI_EXP_metro'!$D:$D,L2,'Modified HPI_EXP_metro'!$C:$C,"*NJ*"),"N/A")</f>
        <v>133.91874999999999</v>
      </c>
      <c r="M18" s="81">
        <f>IFERROR(SUMIFS('Modified HPI_EXP_metro'!$G:$G,'Modified HPI_EXP_metro'!$D:$D,M2,'Modified HPI_EXP_metro'!$C:$C,"*NJ*")/COUNTIFS('Modified HPI_EXP_metro'!$D:$D,M2,'Modified HPI_EXP_metro'!$C:$C,"*NJ*"),"N/A")</f>
        <v>149.63124999999999</v>
      </c>
      <c r="N18" s="81">
        <f>IFERROR(SUMIFS('Modified HPI_EXP_metro'!$G:$G,'Modified HPI_EXP_metro'!$D:$D,N2,'Modified HPI_EXP_metro'!$C:$C,"*NJ*")/COUNTIFS('Modified HPI_EXP_metro'!$D:$D,N2,'Modified HPI_EXP_metro'!$C:$C,"*NJ*"),"N/A")</f>
        <v>170.58625000000001</v>
      </c>
      <c r="O18" s="81">
        <f>IFERROR(SUMIFS('Modified HPI_EXP_metro'!$G:$G,'Modified HPI_EXP_metro'!$D:$D,O2,'Modified HPI_EXP_metro'!$C:$C,"*NJ*")/COUNTIFS('Modified HPI_EXP_metro'!$D:$D,O2,'Modified HPI_EXP_metro'!$C:$C,"*NJ*"),"N/A")</f>
        <v>195.77375000000001</v>
      </c>
      <c r="P18" s="81">
        <f>IFERROR(SUMIFS('Modified HPI_EXP_metro'!$G:$G,'Modified HPI_EXP_metro'!$D:$D,P2,'Modified HPI_EXP_metro'!$C:$C,"*NJ*")/COUNTIFS('Modified HPI_EXP_metro'!$D:$D,P2,'Modified HPI_EXP_metro'!$C:$C,"*NJ*"),"N/A")</f>
        <v>216.715</v>
      </c>
      <c r="Q18" s="81">
        <f>IFERROR(SUMIFS('Modified HPI_EXP_metro'!$G:$G,'Modified HPI_EXP_metro'!$D:$D,Q2,'Modified HPI_EXP_metro'!$C:$C,"*NJ*")/COUNTIFS('Modified HPI_EXP_metro'!$D:$D,Q2,'Modified HPI_EXP_metro'!$C:$C,"*NJ*"),"N/A")</f>
        <v>247.43374999999997</v>
      </c>
      <c r="R18" s="81">
        <f>IFERROR(SUMIFS('Modified HPI_EXP_metro'!$G:$G,'Modified HPI_EXP_metro'!$D:$D,R2,'Modified HPI_EXP_metro'!$C:$C,"*NJ*")/COUNTIFS('Modified HPI_EXP_metro'!$D:$D,R2,'Modified HPI_EXP_metro'!$C:$C,"*NJ*"),"N/A")</f>
        <v>269.68124999999998</v>
      </c>
      <c r="S18" s="81">
        <f>IFERROR(SUMIFS('Modified HPI_EXP_metro'!$G:$G,'Modified HPI_EXP_metro'!$D:$D,S2,'Modified HPI_EXP_metro'!$C:$C,"*NJ*")/COUNTIFS('Modified HPI_EXP_metro'!$D:$D,S2,'Modified HPI_EXP_metro'!$C:$C,"*NJ*"),"N/A")</f>
        <v>264.32125000000002</v>
      </c>
      <c r="T18" s="81">
        <f>IFERROR(SUMIFS('Modified HPI_EXP_metro'!$G:$G,'Modified HPI_EXP_metro'!$D:$D,T2,'Modified HPI_EXP_metro'!$C:$C,"*NJ*")/COUNTIFS('Modified HPI_EXP_metro'!$D:$D,T2,'Modified HPI_EXP_metro'!$C:$C,"*NJ*"),"N/A")</f>
        <v>238.23124999999999</v>
      </c>
      <c r="U18" s="81">
        <f>IFERROR(SUMIFS('Modified HPI_EXP_metro'!$G:$G,'Modified HPI_EXP_metro'!$D:$D,U2,'Modified HPI_EXP_metro'!$C:$C,"*NJ*")/COUNTIFS('Modified HPI_EXP_metro'!$D:$D,U2,'Modified HPI_EXP_metro'!$C:$C,"*NJ*"),"N/A")</f>
        <v>209.6825</v>
      </c>
      <c r="V18" s="81">
        <f>IFERROR(SUMIFS('Modified HPI_EXP_metro'!$G:$G,'Modified HPI_EXP_metro'!$D:$D,V2,'Modified HPI_EXP_metro'!$C:$C,"*NJ*")/COUNTIFS('Modified HPI_EXP_metro'!$D:$D,V2,'Modified HPI_EXP_metro'!$C:$C,"*NJ*"),"N/A")</f>
        <v>198.73250000000002</v>
      </c>
      <c r="W18" s="81">
        <f>IFERROR(SUMIFS('Modified HPI_EXP_metro'!$G:$G,'Modified HPI_EXP_metro'!$D:$D,W2,'Modified HPI_EXP_metro'!$C:$C,"*NJ*")/COUNTIFS('Modified HPI_EXP_metro'!$D:$D,W2,'Modified HPI_EXP_metro'!$C:$C,"*NJ*"),"N/A")</f>
        <v>189.39874999999998</v>
      </c>
      <c r="X18" s="81">
        <f>IFERROR(SUMIFS('Modified HPI_EXP_metro'!$G:$G,'Modified HPI_EXP_metro'!$D:$D,X2,'Modified HPI_EXP_metro'!$C:$C,"*NJ*")/COUNTIFS('Modified HPI_EXP_metro'!$D:$D,X2,'Modified HPI_EXP_metro'!$C:$C,"*NJ*"),"N/A")</f>
        <v>188.52624999999998</v>
      </c>
      <c r="Y18" s="81">
        <f>IFERROR(SUMIFS('Modified HPI_EXP_metro'!$G:$G,'Modified HPI_EXP_metro'!$D:$D,Y2,'Modified HPI_EXP_metro'!$C:$C,"*NJ*")/COUNTIFS('Modified HPI_EXP_metro'!$D:$D,Y2,'Modified HPI_EXP_metro'!$C:$C,"*NJ*"),"N/A")</f>
        <v>195.72499999999999</v>
      </c>
      <c r="Z18" s="81">
        <f>IFERROR(SUMIFS('Modified HPI_EXP_metro'!$G:$G,'Modified HPI_EXP_metro'!$D:$D,Z2,'Modified HPI_EXP_metro'!$C:$C,"*NJ*")/COUNTIFS('Modified HPI_EXP_metro'!$D:$D,Z2,'Modified HPI_EXP_metro'!$C:$C,"*NJ*"),"N/A")</f>
        <v>202.3775</v>
      </c>
      <c r="AA18" s="81">
        <f>IFERROR(SUMIFS('Modified HPI_EXP_metro'!$G:$G,'Modified HPI_EXP_metro'!$D:$D,AA2,'Modified HPI_EXP_metro'!$C:$C,"*NJ*")/COUNTIFS('Modified HPI_EXP_metro'!$D:$D,AA2,'Modified HPI_EXP_metro'!$C:$C,"*NJ*"),"N/A")</f>
        <v>208.24875</v>
      </c>
      <c r="AB18" s="81">
        <f>IFERROR(SUMIFS('Modified HPI_EXP_metro'!$G:$G,'Modified HPI_EXP_metro'!$D:$D,AB2,'Modified HPI_EXP_metro'!$C:$C,"*NJ*")/COUNTIFS('Modified HPI_EXP_metro'!$D:$D,AB2,'Modified HPI_EXP_metro'!$C:$C,"*NJ*"),"N/A")</f>
        <v>216.68874999999997</v>
      </c>
      <c r="AC18" s="81">
        <f>IFERROR(SUMIFS('Modified HPI_EXP_metro'!$G:$G,'Modified HPI_EXP_metro'!$D:$D,AC2,'Modified HPI_EXP_metro'!$C:$C,"*NJ*")/COUNTIFS('Modified HPI_EXP_metro'!$D:$D,AC2,'Modified HPI_EXP_metro'!$C:$C,"*NJ*"),"N/A")</f>
        <v>225.56875000000002</v>
      </c>
      <c r="AD18" s="81">
        <f>IFERROR(SUMIFS('Modified HPI_EXP_metro'!$G:$G,'Modified HPI_EXP_metro'!$D:$D,AD2,'Modified HPI_EXP_metro'!$C:$C,"*NJ*")/COUNTIFS('Modified HPI_EXP_metro'!$D:$D,AD2,'Modified HPI_EXP_metro'!$C:$C,"*NJ*"),"N/A")</f>
        <v>238.69</v>
      </c>
      <c r="AE18" s="81">
        <f>IFERROR(SUMIFS('Modified HPI_EXP_metro'!$G:$G,'Modified HPI_EXP_metro'!$D:$D,AE2,'Modified HPI_EXP_metro'!$C:$C,"*NJ*")/COUNTIFS('Modified HPI_EXP_metro'!$D:$D,AE2,'Modified HPI_EXP_metro'!$C:$C,"*NJ*"),"N/A")</f>
        <v>252.35249999999996</v>
      </c>
      <c r="AF18" s="81">
        <f>IFERROR(SUMIFS('Modified HPI_EXP_metro'!$G:$G,'Modified HPI_EXP_metro'!$D:$D,AF2,'Modified HPI_EXP_metro'!$C:$C,"*NJ*")/COUNTIFS('Modified HPI_EXP_metro'!$D:$D,AF2,'Modified HPI_EXP_metro'!$C:$C,"*NJ*"),"N/A")</f>
        <v>273.17750000000001</v>
      </c>
      <c r="AG18" s="81">
        <f>IFERROR(SUMIFS('Modified HPI_EXP_metro'!$G:$G,'Modified HPI_EXP_metro'!$D:$D,AG2,'Modified HPI_EXP_metro'!$C:$C,"*NJ*")/COUNTIFS('Modified HPI_EXP_metro'!$D:$D,AG2,'Modified HPI_EXP_metro'!$C:$C,"*NJ*"),"N/A")</f>
        <v>300.6225</v>
      </c>
    </row>
    <row r="19" spans="1:33" x14ac:dyDescent="0.2">
      <c r="A19" s="11" t="s">
        <v>98</v>
      </c>
      <c r="B19" s="11" t="s">
        <v>149</v>
      </c>
      <c r="C19" s="81">
        <f>IFERROR(SUMIFS('Modified HPI_EXP_metro'!$G:$G,'Modified HPI_EXP_metro'!$D:$D,C2,'Modified HPI_EXP_metro'!$C:$C,"*NY*")/COUNTIFS('Modified HPI_EXP_metro'!$D:$D,C2,'Modified HPI_EXP_metro'!$C:$C,"*NY*"),"N/A")</f>
        <v>99.308750000000003</v>
      </c>
      <c r="D19" s="81">
        <f>IFERROR(SUMIFS('Modified HPI_EXP_metro'!$G:$G,'Modified HPI_EXP_metro'!$D:$D,D2,'Modified HPI_EXP_metro'!$C:$C,"*NY*")/COUNTIFS('Modified HPI_EXP_metro'!$D:$D,D2,'Modified HPI_EXP_metro'!$C:$C,"*NY*"),"N/A")</f>
        <v>99.46374999999999</v>
      </c>
      <c r="E19" s="81">
        <f>IFERROR(SUMIFS('Modified HPI_EXP_metro'!$G:$G,'Modified HPI_EXP_metro'!$D:$D,E2,'Modified HPI_EXP_metro'!$C:$C,"*NY*")/COUNTIFS('Modified HPI_EXP_metro'!$D:$D,E2,'Modified HPI_EXP_metro'!$C:$C,"*NY*"),"N/A")</f>
        <v>99.08</v>
      </c>
      <c r="F19" s="81">
        <f>IFERROR(SUMIFS('Modified HPI_EXP_metro'!$G:$G,'Modified HPI_EXP_metro'!$D:$D,F2,'Modified HPI_EXP_metro'!$C:$C,"*NY*")/COUNTIFS('Modified HPI_EXP_metro'!$D:$D,F2,'Modified HPI_EXP_metro'!$C:$C,"*NY*"),"N/A")</f>
        <v>99.149999999999991</v>
      </c>
      <c r="G19" s="81">
        <f>IFERROR(SUMIFS('Modified HPI_EXP_metro'!$G:$G,'Modified HPI_EXP_metro'!$D:$D,G2,'Modified HPI_EXP_metro'!$C:$C,"*NY*")/COUNTIFS('Modified HPI_EXP_metro'!$D:$D,G2,'Modified HPI_EXP_metro'!$C:$C,"*NY*"),"N/A")</f>
        <v>99.546250000000001</v>
      </c>
      <c r="H19" s="81">
        <f>IFERROR(SUMIFS('Modified HPI_EXP_metro'!$G:$G,'Modified HPI_EXP_metro'!$D:$D,H2,'Modified HPI_EXP_metro'!$C:$C,"*NY*")/COUNTIFS('Modified HPI_EXP_metro'!$D:$D,H2,'Modified HPI_EXP_metro'!$C:$C,"*NY*"),"N/A")</f>
        <v>101.075</v>
      </c>
      <c r="I19" s="81">
        <f>IFERROR(SUMIFS('Modified HPI_EXP_metro'!$G:$G,'Modified HPI_EXP_metro'!$D:$D,I2,'Modified HPI_EXP_metro'!$C:$C,"*NY*")/COUNTIFS('Modified HPI_EXP_metro'!$D:$D,I2,'Modified HPI_EXP_metro'!$C:$C,"*NY*"),"N/A")</f>
        <v>104.7625</v>
      </c>
      <c r="J19" s="81">
        <f>IFERROR(SUMIFS('Modified HPI_EXP_metro'!$G:$G,'Modified HPI_EXP_metro'!$D:$D,J2,'Modified HPI_EXP_metro'!$C:$C,"*NY*")/COUNTIFS('Modified HPI_EXP_metro'!$D:$D,J2,'Modified HPI_EXP_metro'!$C:$C,"*NY*"),"N/A")</f>
        <v>111.42374999999998</v>
      </c>
      <c r="K19" s="81">
        <f>IFERROR(SUMIFS('Modified HPI_EXP_metro'!$G:$G,'Modified HPI_EXP_metro'!$D:$D,K2,'Modified HPI_EXP_metro'!$C:$C,"*NY*")/COUNTIFS('Modified HPI_EXP_metro'!$D:$D,K2,'Modified HPI_EXP_metro'!$C:$C,"*NY*"),"N/A")</f>
        <v>122.69250000000001</v>
      </c>
      <c r="L19" s="81">
        <f>IFERROR(SUMIFS('Modified HPI_EXP_metro'!$G:$G,'Modified HPI_EXP_metro'!$D:$D,L2,'Modified HPI_EXP_metro'!$C:$C,"*NY*")/COUNTIFS('Modified HPI_EXP_metro'!$D:$D,L2,'Modified HPI_EXP_metro'!$C:$C,"*NY*"),"N/A")</f>
        <v>137.17499999999998</v>
      </c>
      <c r="M19" s="81">
        <f>IFERROR(SUMIFS('Modified HPI_EXP_metro'!$G:$G,'Modified HPI_EXP_metro'!$D:$D,M2,'Modified HPI_EXP_metro'!$C:$C,"*NY*")/COUNTIFS('Modified HPI_EXP_metro'!$D:$D,M2,'Modified HPI_EXP_metro'!$C:$C,"*NY*"),"N/A")</f>
        <v>154.88499999999999</v>
      </c>
      <c r="N19" s="81">
        <f>IFERROR(SUMIFS('Modified HPI_EXP_metro'!$G:$G,'Modified HPI_EXP_metro'!$D:$D,N2,'Modified HPI_EXP_metro'!$C:$C,"*NY*")/COUNTIFS('Modified HPI_EXP_metro'!$D:$D,N2,'Modified HPI_EXP_metro'!$C:$C,"*NY*"),"N/A")</f>
        <v>178.08999999999997</v>
      </c>
      <c r="O19" s="81">
        <f>IFERROR(SUMIFS('Modified HPI_EXP_metro'!$G:$G,'Modified HPI_EXP_metro'!$D:$D,O2,'Modified HPI_EXP_metro'!$C:$C,"*NY*")/COUNTIFS('Modified HPI_EXP_metro'!$D:$D,O2,'Modified HPI_EXP_metro'!$C:$C,"*NY*"),"N/A")</f>
        <v>206.8175</v>
      </c>
      <c r="P19" s="81">
        <f>IFERROR(SUMIFS('Modified HPI_EXP_metro'!$G:$G,'Modified HPI_EXP_metro'!$D:$D,P2,'Modified HPI_EXP_metro'!$C:$C,"*NY*")/COUNTIFS('Modified HPI_EXP_metro'!$D:$D,P2,'Modified HPI_EXP_metro'!$C:$C,"*NY*"),"N/A")</f>
        <v>229.76249999999999</v>
      </c>
      <c r="Q19" s="81">
        <f>IFERROR(SUMIFS('Modified HPI_EXP_metro'!$G:$G,'Modified HPI_EXP_metro'!$D:$D,Q2,'Modified HPI_EXP_metro'!$C:$C,"*NY*")/COUNTIFS('Modified HPI_EXP_metro'!$D:$D,Q2,'Modified HPI_EXP_metro'!$C:$C,"*NY*"),"N/A")</f>
        <v>262.25124999999997</v>
      </c>
      <c r="R19" s="81">
        <f>IFERROR(SUMIFS('Modified HPI_EXP_metro'!$G:$G,'Modified HPI_EXP_metro'!$D:$D,R2,'Modified HPI_EXP_metro'!$C:$C,"*NY*")/COUNTIFS('Modified HPI_EXP_metro'!$D:$D,R2,'Modified HPI_EXP_metro'!$C:$C,"*NY*"),"N/A")</f>
        <v>285.91624999999999</v>
      </c>
      <c r="S19" s="81">
        <f>IFERROR(SUMIFS('Modified HPI_EXP_metro'!$G:$G,'Modified HPI_EXP_metro'!$D:$D,S2,'Modified HPI_EXP_metro'!$C:$C,"*NY*")/COUNTIFS('Modified HPI_EXP_metro'!$D:$D,S2,'Modified HPI_EXP_metro'!$C:$C,"*NY*"),"N/A")</f>
        <v>278.58625000000001</v>
      </c>
      <c r="T19" s="81">
        <f>IFERROR(SUMIFS('Modified HPI_EXP_metro'!$G:$G,'Modified HPI_EXP_metro'!$D:$D,T2,'Modified HPI_EXP_metro'!$C:$C,"*NY*")/COUNTIFS('Modified HPI_EXP_metro'!$D:$D,T2,'Modified HPI_EXP_metro'!$C:$C,"*NY*"),"N/A")</f>
        <v>250.88750000000002</v>
      </c>
      <c r="U19" s="81">
        <f>IFERROR(SUMIFS('Modified HPI_EXP_metro'!$G:$G,'Modified HPI_EXP_metro'!$D:$D,U2,'Modified HPI_EXP_metro'!$C:$C,"*NY*")/COUNTIFS('Modified HPI_EXP_metro'!$D:$D,U2,'Modified HPI_EXP_metro'!$C:$C,"*NY*"),"N/A")</f>
        <v>223.83875</v>
      </c>
      <c r="V19" s="81">
        <f>IFERROR(SUMIFS('Modified HPI_EXP_metro'!$G:$G,'Modified HPI_EXP_metro'!$D:$D,V2,'Modified HPI_EXP_metro'!$C:$C,"*NY*")/COUNTIFS('Modified HPI_EXP_metro'!$D:$D,V2,'Modified HPI_EXP_metro'!$C:$C,"*NY*"),"N/A")</f>
        <v>213.55875000000003</v>
      </c>
      <c r="W19" s="81">
        <f>IFERROR(SUMIFS('Modified HPI_EXP_metro'!$G:$G,'Modified HPI_EXP_metro'!$D:$D,W2,'Modified HPI_EXP_metro'!$C:$C,"*NY*")/COUNTIFS('Modified HPI_EXP_metro'!$D:$D,W2,'Modified HPI_EXP_metro'!$C:$C,"*NY*"),"N/A")</f>
        <v>205.51499999999999</v>
      </c>
      <c r="X19" s="81">
        <f>IFERROR(SUMIFS('Modified HPI_EXP_metro'!$G:$G,'Modified HPI_EXP_metro'!$D:$D,X2,'Modified HPI_EXP_metro'!$C:$C,"*NY*")/COUNTIFS('Modified HPI_EXP_metro'!$D:$D,X2,'Modified HPI_EXP_metro'!$C:$C,"*NY*"),"N/A")</f>
        <v>205.10875000000001</v>
      </c>
      <c r="Y19" s="81">
        <f>IFERROR(SUMIFS('Modified HPI_EXP_metro'!$G:$G,'Modified HPI_EXP_metro'!$D:$D,Y2,'Modified HPI_EXP_metro'!$C:$C,"*NY*")/COUNTIFS('Modified HPI_EXP_metro'!$D:$D,Y2,'Modified HPI_EXP_metro'!$C:$C,"*NY*"),"N/A")</f>
        <v>212.3425</v>
      </c>
      <c r="Z19" s="81">
        <f>IFERROR(SUMIFS('Modified HPI_EXP_metro'!$G:$G,'Modified HPI_EXP_metro'!$D:$D,Z2,'Modified HPI_EXP_metro'!$C:$C,"*NY*")/COUNTIFS('Modified HPI_EXP_metro'!$D:$D,Z2,'Modified HPI_EXP_metro'!$C:$C,"*NY*"),"N/A")</f>
        <v>219.94875000000002</v>
      </c>
      <c r="AA19" s="81">
        <f>IFERROR(SUMIFS('Modified HPI_EXP_metro'!$G:$G,'Modified HPI_EXP_metro'!$D:$D,AA2,'Modified HPI_EXP_metro'!$C:$C,"*NY*")/COUNTIFS('Modified HPI_EXP_metro'!$D:$D,AA2,'Modified HPI_EXP_metro'!$C:$C,"*NY*"),"N/A")</f>
        <v>228.51125000000002</v>
      </c>
      <c r="AB19" s="81">
        <f>IFERROR(SUMIFS('Modified HPI_EXP_metro'!$G:$G,'Modified HPI_EXP_metro'!$D:$D,AB2,'Modified HPI_EXP_metro'!$C:$C,"*NY*")/COUNTIFS('Modified HPI_EXP_metro'!$D:$D,AB2,'Modified HPI_EXP_metro'!$C:$C,"*NY*"),"N/A")</f>
        <v>237.81874999999999</v>
      </c>
      <c r="AC19" s="81">
        <f>IFERROR(SUMIFS('Modified HPI_EXP_metro'!$G:$G,'Modified HPI_EXP_metro'!$D:$D,AC2,'Modified HPI_EXP_metro'!$C:$C,"*NY*")/COUNTIFS('Modified HPI_EXP_metro'!$D:$D,AC2,'Modified HPI_EXP_metro'!$C:$C,"*NY*"),"N/A")</f>
        <v>251.17875000000001</v>
      </c>
      <c r="AD19" s="81">
        <f>IFERROR(SUMIFS('Modified HPI_EXP_metro'!$G:$G,'Modified HPI_EXP_metro'!$D:$D,AD2,'Modified HPI_EXP_metro'!$C:$C,"*NY*")/COUNTIFS('Modified HPI_EXP_metro'!$D:$D,AD2,'Modified HPI_EXP_metro'!$C:$C,"*NY*"),"N/A")</f>
        <v>267.19875000000002</v>
      </c>
      <c r="AE19" s="81">
        <f>IFERROR(SUMIFS('Modified HPI_EXP_metro'!$G:$G,'Modified HPI_EXP_metro'!$D:$D,AE2,'Modified HPI_EXP_metro'!$C:$C,"*NY*")/COUNTIFS('Modified HPI_EXP_metro'!$D:$D,AE2,'Modified HPI_EXP_metro'!$C:$C,"*NY*"),"N/A")</f>
        <v>281.77625</v>
      </c>
      <c r="AF19" s="81">
        <f>IFERROR(SUMIFS('Modified HPI_EXP_metro'!$G:$G,'Modified HPI_EXP_metro'!$D:$D,AF2,'Modified HPI_EXP_metro'!$C:$C,"*NY*")/COUNTIFS('Modified HPI_EXP_metro'!$D:$D,AF2,'Modified HPI_EXP_metro'!$C:$C,"*NY*"),"N/A")</f>
        <v>304.9425</v>
      </c>
      <c r="AG19" s="81">
        <f>IFERROR(SUMIFS('Modified HPI_EXP_metro'!$G:$G,'Modified HPI_EXP_metro'!$D:$D,AG2,'Modified HPI_EXP_metro'!$C:$C,"*NY*")/COUNTIFS('Modified HPI_EXP_metro'!$D:$D,AG2,'Modified HPI_EXP_metro'!$C:$C,"*NY*"),"N/A")</f>
        <v>334.36499999999995</v>
      </c>
    </row>
    <row r="20" spans="1:33" x14ac:dyDescent="0.2">
      <c r="A20" s="11" t="s">
        <v>99</v>
      </c>
      <c r="B20" s="11" t="s">
        <v>150</v>
      </c>
      <c r="C20" s="81">
        <f>IFERROR(SUMIFS('Modified HPI_EXP_metro'!$G:$G,'Modified HPI_EXP_metro'!$D:$D,C2,'Modified HPI_EXP_metro'!$C:$C,"*NC*")/COUNTIFS('Modified HPI_EXP_metro'!$D:$D,C2,'Modified HPI_EXP_metro'!$C:$C,"*NC*"),"N/A")</f>
        <v>100.26125</v>
      </c>
      <c r="D20" s="81">
        <f>IFERROR(SUMIFS('Modified HPI_EXP_metro'!$G:$G,'Modified HPI_EXP_metro'!$D:$D,D2,'Modified HPI_EXP_metro'!$C:$C,"*NC*")/COUNTIFS('Modified HPI_EXP_metro'!$D:$D,D2,'Modified HPI_EXP_metro'!$C:$C,"*NC*"),"N/A")</f>
        <v>102.64500000000001</v>
      </c>
      <c r="E20" s="81">
        <f>IFERROR(SUMIFS('Modified HPI_EXP_metro'!$G:$G,'Modified HPI_EXP_metro'!$D:$D,E2,'Modified HPI_EXP_metro'!$C:$C,"*NC*")/COUNTIFS('Modified HPI_EXP_metro'!$D:$D,E2,'Modified HPI_EXP_metro'!$C:$C,"*NC*"),"N/A")</f>
        <v>104.82125000000001</v>
      </c>
      <c r="F20" s="81">
        <f>IFERROR(SUMIFS('Modified HPI_EXP_metro'!$G:$G,'Modified HPI_EXP_metro'!$D:$D,F2,'Modified HPI_EXP_metro'!$C:$C,"*NC*")/COUNTIFS('Modified HPI_EXP_metro'!$D:$D,F2,'Modified HPI_EXP_metro'!$C:$C,"*NC*"),"N/A")</f>
        <v>109.07374999999999</v>
      </c>
      <c r="G20" s="81">
        <f>IFERROR(SUMIFS('Modified HPI_EXP_metro'!$G:$G,'Modified HPI_EXP_metro'!$D:$D,G2,'Modified HPI_EXP_metro'!$C:$C,"*NC*")/COUNTIFS('Modified HPI_EXP_metro'!$D:$D,G2,'Modified HPI_EXP_metro'!$C:$C,"*NC*"),"N/A")</f>
        <v>112.16374999999999</v>
      </c>
      <c r="H20" s="81">
        <f>IFERROR(SUMIFS('Modified HPI_EXP_metro'!$G:$G,'Modified HPI_EXP_metro'!$D:$D,H2,'Modified HPI_EXP_metro'!$C:$C,"*NC*")/COUNTIFS('Modified HPI_EXP_metro'!$D:$D,H2,'Modified HPI_EXP_metro'!$C:$C,"*NC*"),"N/A")</f>
        <v>115.71749999999999</v>
      </c>
      <c r="I20" s="81">
        <f>IFERROR(SUMIFS('Modified HPI_EXP_metro'!$G:$G,'Modified HPI_EXP_metro'!$D:$D,I2,'Modified HPI_EXP_metro'!$C:$C,"*NC*")/COUNTIFS('Modified HPI_EXP_metro'!$D:$D,I2,'Modified HPI_EXP_metro'!$C:$C,"*NC*"),"N/A")</f>
        <v>119.2925</v>
      </c>
      <c r="J20" s="81">
        <f>IFERROR(SUMIFS('Modified HPI_EXP_metro'!$G:$G,'Modified HPI_EXP_metro'!$D:$D,J2,'Modified HPI_EXP_metro'!$C:$C,"*NC*")/COUNTIFS('Modified HPI_EXP_metro'!$D:$D,J2,'Modified HPI_EXP_metro'!$C:$C,"*NC*"),"N/A")</f>
        <v>125.19875</v>
      </c>
      <c r="K20" s="81">
        <f>IFERROR(SUMIFS('Modified HPI_EXP_metro'!$G:$G,'Modified HPI_EXP_metro'!$D:$D,K2,'Modified HPI_EXP_metro'!$C:$C,"*NC*")/COUNTIFS('Modified HPI_EXP_metro'!$D:$D,K2,'Modified HPI_EXP_metro'!$C:$C,"*NC*"),"N/A")</f>
        <v>130.99875</v>
      </c>
      <c r="L20" s="81">
        <f>IFERROR(SUMIFS('Modified HPI_EXP_metro'!$G:$G,'Modified HPI_EXP_metro'!$D:$D,L2,'Modified HPI_EXP_metro'!$C:$C,"*NC*")/COUNTIFS('Modified HPI_EXP_metro'!$D:$D,L2,'Modified HPI_EXP_metro'!$C:$C,"*NC*"),"N/A")</f>
        <v>137.14375000000001</v>
      </c>
      <c r="M20" s="81">
        <f>IFERROR(SUMIFS('Modified HPI_EXP_metro'!$G:$G,'Modified HPI_EXP_metro'!$D:$D,M2,'Modified HPI_EXP_metro'!$C:$C,"*NC*")/COUNTIFS('Modified HPI_EXP_metro'!$D:$D,M2,'Modified HPI_EXP_metro'!$C:$C,"*NC*"),"N/A")</f>
        <v>142.70249999999999</v>
      </c>
      <c r="N20" s="81">
        <f>IFERROR(SUMIFS('Modified HPI_EXP_metro'!$G:$G,'Modified HPI_EXP_metro'!$D:$D,N2,'Modified HPI_EXP_metro'!$C:$C,"*NC*")/COUNTIFS('Modified HPI_EXP_metro'!$D:$D,N2,'Modified HPI_EXP_metro'!$C:$C,"*NC*"),"N/A")</f>
        <v>149.63999999999999</v>
      </c>
      <c r="O20" s="81">
        <f>IFERROR(SUMIFS('Modified HPI_EXP_metro'!$G:$G,'Modified HPI_EXP_metro'!$D:$D,O2,'Modified HPI_EXP_metro'!$C:$C,"*NC*")/COUNTIFS('Modified HPI_EXP_metro'!$D:$D,O2,'Modified HPI_EXP_metro'!$C:$C,"*NC*"),"N/A")</f>
        <v>161.13749999999999</v>
      </c>
      <c r="P20" s="81">
        <f>IFERROR(SUMIFS('Modified HPI_EXP_metro'!$G:$G,'Modified HPI_EXP_metro'!$D:$D,P2,'Modified HPI_EXP_metro'!$C:$C,"*NC*")/COUNTIFS('Modified HPI_EXP_metro'!$D:$D,P2,'Modified HPI_EXP_metro'!$C:$C,"*NC*"),"N/A")</f>
        <v>177.37875</v>
      </c>
      <c r="Q20" s="81">
        <f>IFERROR(SUMIFS('Modified HPI_EXP_metro'!$G:$G,'Modified HPI_EXP_metro'!$D:$D,Q2,'Modified HPI_EXP_metro'!$C:$C,"*NC*")/COUNTIFS('Modified HPI_EXP_metro'!$D:$D,Q2,'Modified HPI_EXP_metro'!$C:$C,"*NC*"),"N/A")</f>
        <v>204.64374999999998</v>
      </c>
      <c r="R20" s="81">
        <f>IFERROR(SUMIFS('Modified HPI_EXP_metro'!$G:$G,'Modified HPI_EXP_metro'!$D:$D,R2,'Modified HPI_EXP_metro'!$C:$C,"*NC*")/COUNTIFS('Modified HPI_EXP_metro'!$D:$D,R2,'Modified HPI_EXP_metro'!$C:$C,"*NC*"),"N/A")</f>
        <v>226.13624999999999</v>
      </c>
      <c r="S20" s="81">
        <f>IFERROR(SUMIFS('Modified HPI_EXP_metro'!$G:$G,'Modified HPI_EXP_metro'!$D:$D,S2,'Modified HPI_EXP_metro'!$C:$C,"*NC*")/COUNTIFS('Modified HPI_EXP_metro'!$D:$D,S2,'Modified HPI_EXP_metro'!$C:$C,"*NC*"),"N/A")</f>
        <v>233.45125000000002</v>
      </c>
      <c r="T20" s="81">
        <f>IFERROR(SUMIFS('Modified HPI_EXP_metro'!$G:$G,'Modified HPI_EXP_metro'!$D:$D,T2,'Modified HPI_EXP_metro'!$C:$C,"*NC*")/COUNTIFS('Modified HPI_EXP_metro'!$D:$D,T2,'Modified HPI_EXP_metro'!$C:$C,"*NC*"),"N/A")</f>
        <v>221.4425</v>
      </c>
      <c r="U20" s="81">
        <f>IFERROR(SUMIFS('Modified HPI_EXP_metro'!$G:$G,'Modified HPI_EXP_metro'!$D:$D,U2,'Modified HPI_EXP_metro'!$C:$C,"*NC*")/COUNTIFS('Modified HPI_EXP_metro'!$D:$D,U2,'Modified HPI_EXP_metro'!$C:$C,"*NC*"),"N/A")</f>
        <v>205.07499999999999</v>
      </c>
      <c r="V20" s="81">
        <f>IFERROR(SUMIFS('Modified HPI_EXP_metro'!$G:$G,'Modified HPI_EXP_metro'!$D:$D,V2,'Modified HPI_EXP_metro'!$C:$C,"*NC*")/COUNTIFS('Modified HPI_EXP_metro'!$D:$D,V2,'Modified HPI_EXP_metro'!$C:$C,"*NC*"),"N/A")</f>
        <v>193.29874999999998</v>
      </c>
      <c r="W20" s="81">
        <f>IFERROR(SUMIFS('Modified HPI_EXP_metro'!$G:$G,'Modified HPI_EXP_metro'!$D:$D,W2,'Modified HPI_EXP_metro'!$C:$C,"*NC*")/COUNTIFS('Modified HPI_EXP_metro'!$D:$D,W2,'Modified HPI_EXP_metro'!$C:$C,"*NC*"),"N/A")</f>
        <v>179.44375000000002</v>
      </c>
      <c r="X20" s="81">
        <f>IFERROR(SUMIFS('Modified HPI_EXP_metro'!$G:$G,'Modified HPI_EXP_metro'!$D:$D,X2,'Modified HPI_EXP_metro'!$C:$C,"*NC*")/COUNTIFS('Modified HPI_EXP_metro'!$D:$D,X2,'Modified HPI_EXP_metro'!$C:$C,"*NC*"),"N/A")</f>
        <v>181.27125000000001</v>
      </c>
      <c r="Y20" s="81">
        <f>IFERROR(SUMIFS('Modified HPI_EXP_metro'!$G:$G,'Modified HPI_EXP_metro'!$D:$D,Y2,'Modified HPI_EXP_metro'!$C:$C,"*NC*")/COUNTIFS('Modified HPI_EXP_metro'!$D:$D,Y2,'Modified HPI_EXP_metro'!$C:$C,"*NC*"),"N/A")</f>
        <v>189.50749999999999</v>
      </c>
      <c r="Z20" s="81">
        <f>IFERROR(SUMIFS('Modified HPI_EXP_metro'!$G:$G,'Modified HPI_EXP_metro'!$D:$D,Z2,'Modified HPI_EXP_metro'!$C:$C,"*NC*")/COUNTIFS('Modified HPI_EXP_metro'!$D:$D,Z2,'Modified HPI_EXP_metro'!$C:$C,"*NC*"),"N/A")</f>
        <v>196.03124999999997</v>
      </c>
      <c r="AA20" s="81">
        <f>IFERROR(SUMIFS('Modified HPI_EXP_metro'!$G:$G,'Modified HPI_EXP_metro'!$D:$D,AA2,'Modified HPI_EXP_metro'!$C:$C,"*NC*")/COUNTIFS('Modified HPI_EXP_metro'!$D:$D,AA2,'Modified HPI_EXP_metro'!$C:$C,"*NC*"),"N/A")</f>
        <v>205.79499999999999</v>
      </c>
      <c r="AB20" s="81">
        <f>IFERROR(SUMIFS('Modified HPI_EXP_metro'!$G:$G,'Modified HPI_EXP_metro'!$D:$D,AB2,'Modified HPI_EXP_metro'!$C:$C,"*NC*")/COUNTIFS('Modified HPI_EXP_metro'!$D:$D,AB2,'Modified HPI_EXP_metro'!$C:$C,"*NC*"),"N/A")</f>
        <v>215.21124999999998</v>
      </c>
      <c r="AC20" s="81">
        <f>IFERROR(SUMIFS('Modified HPI_EXP_metro'!$G:$G,'Modified HPI_EXP_metro'!$D:$D,AC2,'Modified HPI_EXP_metro'!$C:$C,"*NC*")/COUNTIFS('Modified HPI_EXP_metro'!$D:$D,AC2,'Modified HPI_EXP_metro'!$C:$C,"*NC*"),"N/A")</f>
        <v>227.01125000000002</v>
      </c>
      <c r="AD20" s="81">
        <f>IFERROR(SUMIFS('Modified HPI_EXP_metro'!$G:$G,'Modified HPI_EXP_metro'!$D:$D,AD2,'Modified HPI_EXP_metro'!$C:$C,"*NC*")/COUNTIFS('Modified HPI_EXP_metro'!$D:$D,AD2,'Modified HPI_EXP_metro'!$C:$C,"*NC*"),"N/A")</f>
        <v>238.94125000000003</v>
      </c>
      <c r="AE20" s="81">
        <f>IFERROR(SUMIFS('Modified HPI_EXP_metro'!$G:$G,'Modified HPI_EXP_metro'!$D:$D,AE2,'Modified HPI_EXP_metro'!$C:$C,"*NC*")/COUNTIFS('Modified HPI_EXP_metro'!$D:$D,AE2,'Modified HPI_EXP_metro'!$C:$C,"*NC*"),"N/A")</f>
        <v>251.46374999999998</v>
      </c>
      <c r="AF20" s="81">
        <f>IFERROR(SUMIFS('Modified HPI_EXP_metro'!$G:$G,'Modified HPI_EXP_metro'!$D:$D,AF2,'Modified HPI_EXP_metro'!$C:$C,"*NC*")/COUNTIFS('Modified HPI_EXP_metro'!$D:$D,AF2,'Modified HPI_EXP_metro'!$C:$C,"*NC*"),"N/A")</f>
        <v>271.97500000000002</v>
      </c>
      <c r="AG20" s="81">
        <f>IFERROR(SUMIFS('Modified HPI_EXP_metro'!$G:$G,'Modified HPI_EXP_metro'!$D:$D,AG2,'Modified HPI_EXP_metro'!$C:$C,"*NC*")/COUNTIFS('Modified HPI_EXP_metro'!$D:$D,AG2,'Modified HPI_EXP_metro'!$C:$C,"*NC*"),"N/A")</f>
        <v>319.35124999999999</v>
      </c>
    </row>
    <row r="21" spans="1:33" x14ac:dyDescent="0.2">
      <c r="A21" s="11" t="s">
        <v>101</v>
      </c>
      <c r="B21" s="11" t="s">
        <v>152</v>
      </c>
      <c r="C21" s="81">
        <f>IFERROR(SUMIFS('Modified HPI_EXP_metro'!$G:$G,'Modified HPI_EXP_metro'!$D:$D,C2,'Modified HPI_EXP_metro'!$C:$C,"*OH*")/COUNTIFS('Modified HPI_EXP_metro'!$D:$D,C2,'Modified HPI_EXP_metro'!$C:$C,"*OH*"),"N/A")</f>
        <v>101.34583333333335</v>
      </c>
      <c r="D21" s="81">
        <f>IFERROR(SUMIFS('Modified HPI_EXP_metro'!$G:$G,'Modified HPI_EXP_metro'!$D:$D,D2,'Modified HPI_EXP_metro'!$C:$C,"*OH*")/COUNTIFS('Modified HPI_EXP_metro'!$D:$D,D2,'Modified HPI_EXP_metro'!$C:$C,"*OH*"),"N/A")</f>
        <v>105.91833333333331</v>
      </c>
      <c r="E21" s="81">
        <f>IFERROR(SUMIFS('Modified HPI_EXP_metro'!$G:$G,'Modified HPI_EXP_metro'!$D:$D,E2,'Modified HPI_EXP_metro'!$C:$C,"*OH*")/COUNTIFS('Modified HPI_EXP_metro'!$D:$D,E2,'Modified HPI_EXP_metro'!$C:$C,"*OH*"),"N/A")</f>
        <v>110.62166666666668</v>
      </c>
      <c r="F21" s="81">
        <f>IFERROR(SUMIFS('Modified HPI_EXP_metro'!$G:$G,'Modified HPI_EXP_metro'!$D:$D,F2,'Modified HPI_EXP_metro'!$C:$C,"*OH*")/COUNTIFS('Modified HPI_EXP_metro'!$D:$D,F2,'Modified HPI_EXP_metro'!$C:$C,"*OH*"),"N/A")</f>
        <v>116.14499999999997</v>
      </c>
      <c r="G21" s="81">
        <f>IFERROR(SUMIFS('Modified HPI_EXP_metro'!$G:$G,'Modified HPI_EXP_metro'!$D:$D,G2,'Modified HPI_EXP_metro'!$C:$C,"*OH*")/COUNTIFS('Modified HPI_EXP_metro'!$D:$D,G2,'Modified HPI_EXP_metro'!$C:$C,"*OH*"),"N/A")</f>
        <v>120.73916666666668</v>
      </c>
      <c r="H21" s="81">
        <f>IFERROR(SUMIFS('Modified HPI_EXP_metro'!$G:$G,'Modified HPI_EXP_metro'!$D:$D,H2,'Modified HPI_EXP_metro'!$C:$C,"*OH*")/COUNTIFS('Modified HPI_EXP_metro'!$D:$D,H2,'Modified HPI_EXP_metro'!$C:$C,"*OH*"),"N/A")</f>
        <v>126.02916666666665</v>
      </c>
      <c r="I21" s="81">
        <f>IFERROR(SUMIFS('Modified HPI_EXP_metro'!$G:$G,'Modified HPI_EXP_metro'!$D:$D,I2,'Modified HPI_EXP_metro'!$C:$C,"*OH*")/COUNTIFS('Modified HPI_EXP_metro'!$D:$D,I2,'Modified HPI_EXP_metro'!$C:$C,"*OH*"),"N/A")</f>
        <v>129.67583333333332</v>
      </c>
      <c r="J21" s="81">
        <f>IFERROR(SUMIFS('Modified HPI_EXP_metro'!$G:$G,'Modified HPI_EXP_metro'!$D:$D,J2,'Modified HPI_EXP_metro'!$C:$C,"*OH*")/COUNTIFS('Modified HPI_EXP_metro'!$D:$D,J2,'Modified HPI_EXP_metro'!$C:$C,"*OH*"),"N/A")</f>
        <v>135.1525</v>
      </c>
      <c r="K21" s="81">
        <f>IFERROR(SUMIFS('Modified HPI_EXP_metro'!$G:$G,'Modified HPI_EXP_metro'!$D:$D,K2,'Modified HPI_EXP_metro'!$C:$C,"*OH*")/COUNTIFS('Modified HPI_EXP_metro'!$D:$D,K2,'Modified HPI_EXP_metro'!$C:$C,"*OH*"),"N/A")</f>
        <v>142.08250000000001</v>
      </c>
      <c r="L21" s="81">
        <f>IFERROR(SUMIFS('Modified HPI_EXP_metro'!$G:$G,'Modified HPI_EXP_metro'!$D:$D,L2,'Modified HPI_EXP_metro'!$C:$C,"*OH*")/COUNTIFS('Modified HPI_EXP_metro'!$D:$D,L2,'Modified HPI_EXP_metro'!$C:$C,"*OH*"),"N/A")</f>
        <v>148.46416666666667</v>
      </c>
      <c r="M21" s="81">
        <f>IFERROR(SUMIFS('Modified HPI_EXP_metro'!$G:$G,'Modified HPI_EXP_metro'!$D:$D,M2,'Modified HPI_EXP_metro'!$C:$C,"*OH*")/COUNTIFS('Modified HPI_EXP_metro'!$D:$D,M2,'Modified HPI_EXP_metro'!$C:$C,"*OH*"),"N/A")</f>
        <v>153.215</v>
      </c>
      <c r="N21" s="81">
        <f>IFERROR(SUMIFS('Modified HPI_EXP_metro'!$G:$G,'Modified HPI_EXP_metro'!$D:$D,N2,'Modified HPI_EXP_metro'!$C:$C,"*OH*")/COUNTIFS('Modified HPI_EXP_metro'!$D:$D,N2,'Modified HPI_EXP_metro'!$C:$C,"*OH*"),"N/A")</f>
        <v>157.66083333333333</v>
      </c>
      <c r="O21" s="81">
        <f>IFERROR(SUMIFS('Modified HPI_EXP_metro'!$G:$G,'Modified HPI_EXP_metro'!$D:$D,O2,'Modified HPI_EXP_metro'!$C:$C,"*OH*")/COUNTIFS('Modified HPI_EXP_metro'!$D:$D,O2,'Modified HPI_EXP_metro'!$C:$C,"*OH*"),"N/A")</f>
        <v>162.33916666666664</v>
      </c>
      <c r="P21" s="81">
        <f>IFERROR(SUMIFS('Modified HPI_EXP_metro'!$G:$G,'Modified HPI_EXP_metro'!$D:$D,P2,'Modified HPI_EXP_metro'!$C:$C,"*OH*")/COUNTIFS('Modified HPI_EXP_metro'!$D:$D,P2,'Modified HPI_EXP_metro'!$C:$C,"*OH*"),"N/A")</f>
        <v>165.71416666666667</v>
      </c>
      <c r="Q21" s="81">
        <f>IFERROR(SUMIFS('Modified HPI_EXP_metro'!$G:$G,'Modified HPI_EXP_metro'!$D:$D,Q2,'Modified HPI_EXP_metro'!$C:$C,"*OH*")/COUNTIFS('Modified HPI_EXP_metro'!$D:$D,Q2,'Modified HPI_EXP_metro'!$C:$C,"*OH*"),"N/A")</f>
        <v>170.21083333333334</v>
      </c>
      <c r="R21" s="81">
        <f>IFERROR(SUMIFS('Modified HPI_EXP_metro'!$G:$G,'Modified HPI_EXP_metro'!$D:$D,R2,'Modified HPI_EXP_metro'!$C:$C,"*OH*")/COUNTIFS('Modified HPI_EXP_metro'!$D:$D,R2,'Modified HPI_EXP_metro'!$C:$C,"*OH*"),"N/A")</f>
        <v>169.66749999999999</v>
      </c>
      <c r="S21" s="81">
        <f>IFERROR(SUMIFS('Modified HPI_EXP_metro'!$G:$G,'Modified HPI_EXP_metro'!$D:$D,S2,'Modified HPI_EXP_metro'!$C:$C,"*OH*")/COUNTIFS('Modified HPI_EXP_metro'!$D:$D,S2,'Modified HPI_EXP_metro'!$C:$C,"*OH*"),"N/A")</f>
        <v>159.26250000000002</v>
      </c>
      <c r="T21" s="81">
        <f>IFERROR(SUMIFS('Modified HPI_EXP_metro'!$G:$G,'Modified HPI_EXP_metro'!$D:$D,T2,'Modified HPI_EXP_metro'!$C:$C,"*OH*")/COUNTIFS('Modified HPI_EXP_metro'!$D:$D,T2,'Modified HPI_EXP_metro'!$C:$C,"*OH*"),"N/A")</f>
        <v>141.65416666666667</v>
      </c>
      <c r="U21" s="81">
        <f>IFERROR(SUMIFS('Modified HPI_EXP_metro'!$G:$G,'Modified HPI_EXP_metro'!$D:$D,U2,'Modified HPI_EXP_metro'!$C:$C,"*OH*")/COUNTIFS('Modified HPI_EXP_metro'!$D:$D,U2,'Modified HPI_EXP_metro'!$C:$C,"*OH*"),"N/A")</f>
        <v>134.13333333333333</v>
      </c>
      <c r="V21" s="81">
        <f>IFERROR(SUMIFS('Modified HPI_EXP_metro'!$G:$G,'Modified HPI_EXP_metro'!$D:$D,V2,'Modified HPI_EXP_metro'!$C:$C,"*OH*")/COUNTIFS('Modified HPI_EXP_metro'!$D:$D,V2,'Modified HPI_EXP_metro'!$C:$C,"*OH*"),"N/A")</f>
        <v>130.93916666666667</v>
      </c>
      <c r="W21" s="81">
        <f>IFERROR(SUMIFS('Modified HPI_EXP_metro'!$G:$G,'Modified HPI_EXP_metro'!$D:$D,W2,'Modified HPI_EXP_metro'!$C:$C,"*OH*")/COUNTIFS('Modified HPI_EXP_metro'!$D:$D,W2,'Modified HPI_EXP_metro'!$C:$C,"*OH*"),"N/A")</f>
        <v>123.1425</v>
      </c>
      <c r="X21" s="81">
        <f>IFERROR(SUMIFS('Modified HPI_EXP_metro'!$G:$G,'Modified HPI_EXP_metro'!$D:$D,X2,'Modified HPI_EXP_metro'!$C:$C,"*OH*")/COUNTIFS('Modified HPI_EXP_metro'!$D:$D,X2,'Modified HPI_EXP_metro'!$C:$C,"*OH*"),"N/A")</f>
        <v>125.34166666666668</v>
      </c>
      <c r="Y21" s="81">
        <f>IFERROR(SUMIFS('Modified HPI_EXP_metro'!$G:$G,'Modified HPI_EXP_metro'!$D:$D,Y2,'Modified HPI_EXP_metro'!$C:$C,"*OH*")/COUNTIFS('Modified HPI_EXP_metro'!$D:$D,Y2,'Modified HPI_EXP_metro'!$C:$C,"*OH*"),"N/A")</f>
        <v>131.1525</v>
      </c>
      <c r="Z21" s="81">
        <f>IFERROR(SUMIFS('Modified HPI_EXP_metro'!$G:$G,'Modified HPI_EXP_metro'!$D:$D,Z2,'Modified HPI_EXP_metro'!$C:$C,"*OH*")/COUNTIFS('Modified HPI_EXP_metro'!$D:$D,Z2,'Modified HPI_EXP_metro'!$C:$C,"*OH*"),"N/A")</f>
        <v>140.24916666666667</v>
      </c>
      <c r="AA21" s="81">
        <f>IFERROR(SUMIFS('Modified HPI_EXP_metro'!$G:$G,'Modified HPI_EXP_metro'!$D:$D,AA2,'Modified HPI_EXP_metro'!$C:$C,"*OH*")/COUNTIFS('Modified HPI_EXP_metro'!$D:$D,AA2,'Modified HPI_EXP_metro'!$C:$C,"*OH*"),"N/A")</f>
        <v>146.40083333333334</v>
      </c>
      <c r="AB21" s="81">
        <f>IFERROR(SUMIFS('Modified HPI_EXP_metro'!$G:$G,'Modified HPI_EXP_metro'!$D:$D,AB2,'Modified HPI_EXP_metro'!$C:$C,"*OH*")/COUNTIFS('Modified HPI_EXP_metro'!$D:$D,AB2,'Modified HPI_EXP_metro'!$C:$C,"*OH*"),"N/A")</f>
        <v>155.49916666666664</v>
      </c>
      <c r="AC21" s="81">
        <f>IFERROR(SUMIFS('Modified HPI_EXP_metro'!$G:$G,'Modified HPI_EXP_metro'!$D:$D,AC2,'Modified HPI_EXP_metro'!$C:$C,"*OH*")/COUNTIFS('Modified HPI_EXP_metro'!$D:$D,AC2,'Modified HPI_EXP_metro'!$C:$C,"*OH*"),"N/A")</f>
        <v>167.00250000000003</v>
      </c>
      <c r="AD21" s="81">
        <f>IFERROR(SUMIFS('Modified HPI_EXP_metro'!$G:$G,'Modified HPI_EXP_metro'!$D:$D,AD2,'Modified HPI_EXP_metro'!$C:$C,"*OH*")/COUNTIFS('Modified HPI_EXP_metro'!$D:$D,AD2,'Modified HPI_EXP_metro'!$C:$C,"*OH*"),"N/A")</f>
        <v>179.77</v>
      </c>
      <c r="AE21" s="81">
        <f>IFERROR(SUMIFS('Modified HPI_EXP_metro'!$G:$G,'Modified HPI_EXP_metro'!$D:$D,AE2,'Modified HPI_EXP_metro'!$C:$C,"*OH*")/COUNTIFS('Modified HPI_EXP_metro'!$D:$D,AE2,'Modified HPI_EXP_metro'!$C:$C,"*OH*"),"N/A")</f>
        <v>191.71583333333331</v>
      </c>
      <c r="AF21" s="81">
        <f>IFERROR(SUMIFS('Modified HPI_EXP_metro'!$G:$G,'Modified HPI_EXP_metro'!$D:$D,AF2,'Modified HPI_EXP_metro'!$C:$C,"*OH*")/COUNTIFS('Modified HPI_EXP_metro'!$D:$D,AF2,'Modified HPI_EXP_metro'!$C:$C,"*OH*"),"N/A")</f>
        <v>210.26666666666665</v>
      </c>
      <c r="AG21" s="81">
        <f>IFERROR(SUMIFS('Modified HPI_EXP_metro'!$G:$G,'Modified HPI_EXP_metro'!$D:$D,AG2,'Modified HPI_EXP_metro'!$C:$C,"*OH*")/COUNTIFS('Modified HPI_EXP_metro'!$D:$D,AG2,'Modified HPI_EXP_metro'!$C:$C,"*OH*"),"N/A")</f>
        <v>243.56000000000003</v>
      </c>
    </row>
    <row r="22" spans="1:33" x14ac:dyDescent="0.2">
      <c r="A22" s="11" t="s">
        <v>103</v>
      </c>
      <c r="B22" s="11" t="s">
        <v>154</v>
      </c>
      <c r="C22" s="81">
        <f>IFERROR(SUMIFS('Modified HPI_EXP_metro'!$G:$G,'Modified HPI_EXP_metro'!$D:$D,C2,'Modified HPI_EXP_metro'!$C:$C,"*OR*")/COUNTIFS('Modified HPI_EXP_metro'!$D:$D,C2,'Modified HPI_EXP_metro'!$C:$C,"*OR*"),"N/A")</f>
        <v>104.27749999999999</v>
      </c>
      <c r="D22" s="81">
        <f>IFERROR(SUMIFS('Modified HPI_EXP_metro'!$G:$G,'Modified HPI_EXP_metro'!$D:$D,D2,'Modified HPI_EXP_metro'!$C:$C,"*OR*")/COUNTIFS('Modified HPI_EXP_metro'!$D:$D,D2,'Modified HPI_EXP_metro'!$C:$C,"*OR*"),"N/A")</f>
        <v>114.38000000000001</v>
      </c>
      <c r="E22" s="81">
        <f>IFERROR(SUMIFS('Modified HPI_EXP_metro'!$G:$G,'Modified HPI_EXP_metro'!$D:$D,E2,'Modified HPI_EXP_metro'!$C:$C,"*OR*")/COUNTIFS('Modified HPI_EXP_metro'!$D:$D,E2,'Modified HPI_EXP_metro'!$C:$C,"*OR*"),"N/A")</f>
        <v>125.11500000000001</v>
      </c>
      <c r="F22" s="81">
        <f>IFERROR(SUMIFS('Modified HPI_EXP_metro'!$G:$G,'Modified HPI_EXP_metro'!$D:$D,F2,'Modified HPI_EXP_metro'!$C:$C,"*OR*")/COUNTIFS('Modified HPI_EXP_metro'!$D:$D,F2,'Modified HPI_EXP_metro'!$C:$C,"*OR*"),"N/A")</f>
        <v>138.3125</v>
      </c>
      <c r="G22" s="81">
        <f>IFERROR(SUMIFS('Modified HPI_EXP_metro'!$G:$G,'Modified HPI_EXP_metro'!$D:$D,G2,'Modified HPI_EXP_metro'!$C:$C,"*OR*")/COUNTIFS('Modified HPI_EXP_metro'!$D:$D,G2,'Modified HPI_EXP_metro'!$C:$C,"*OR*"),"N/A")</f>
        <v>151.88999999999999</v>
      </c>
      <c r="H22" s="81">
        <f>IFERROR(SUMIFS('Modified HPI_EXP_metro'!$G:$G,'Modified HPI_EXP_metro'!$D:$D,H2,'Modified HPI_EXP_metro'!$C:$C,"*OR*")/COUNTIFS('Modified HPI_EXP_metro'!$D:$D,H2,'Modified HPI_EXP_metro'!$C:$C,"*OR*"),"N/A")</f>
        <v>165.57250000000002</v>
      </c>
      <c r="I22" s="81">
        <f>IFERROR(SUMIFS('Modified HPI_EXP_metro'!$G:$G,'Modified HPI_EXP_metro'!$D:$D,I2,'Modified HPI_EXP_metro'!$C:$C,"*OR*")/COUNTIFS('Modified HPI_EXP_metro'!$D:$D,I2,'Modified HPI_EXP_metro'!$C:$C,"*OR*"),"N/A")</f>
        <v>178.60249999999999</v>
      </c>
      <c r="J22" s="81">
        <f>IFERROR(SUMIFS('Modified HPI_EXP_metro'!$G:$G,'Modified HPI_EXP_metro'!$D:$D,J2,'Modified HPI_EXP_metro'!$C:$C,"*OR*")/COUNTIFS('Modified HPI_EXP_metro'!$D:$D,J2,'Modified HPI_EXP_metro'!$C:$C,"*OR*"),"N/A")</f>
        <v>187.9725</v>
      </c>
      <c r="K22" s="81">
        <f>IFERROR(SUMIFS('Modified HPI_EXP_metro'!$G:$G,'Modified HPI_EXP_metro'!$D:$D,K2,'Modified HPI_EXP_metro'!$C:$C,"*OR*")/COUNTIFS('Modified HPI_EXP_metro'!$D:$D,K2,'Modified HPI_EXP_metro'!$C:$C,"*OR*"),"N/A")</f>
        <v>195.49250000000001</v>
      </c>
      <c r="L22" s="81">
        <f>IFERROR(SUMIFS('Modified HPI_EXP_metro'!$G:$G,'Modified HPI_EXP_metro'!$D:$D,L2,'Modified HPI_EXP_metro'!$C:$C,"*OR*")/COUNTIFS('Modified HPI_EXP_metro'!$D:$D,L2,'Modified HPI_EXP_metro'!$C:$C,"*OR*"),"N/A")</f>
        <v>202.21750000000003</v>
      </c>
      <c r="M22" s="81">
        <f>IFERROR(SUMIFS('Modified HPI_EXP_metro'!$G:$G,'Modified HPI_EXP_metro'!$D:$D,M2,'Modified HPI_EXP_metro'!$C:$C,"*OR*")/COUNTIFS('Modified HPI_EXP_metro'!$D:$D,M2,'Modified HPI_EXP_metro'!$C:$C,"*OR*"),"N/A")</f>
        <v>211.05</v>
      </c>
      <c r="N22" s="81">
        <f>IFERROR(SUMIFS('Modified HPI_EXP_metro'!$G:$G,'Modified HPI_EXP_metro'!$D:$D,N2,'Modified HPI_EXP_metro'!$C:$C,"*OR*")/COUNTIFS('Modified HPI_EXP_metro'!$D:$D,N2,'Modified HPI_EXP_metro'!$C:$C,"*OR*"),"N/A")</f>
        <v>221.03249999999997</v>
      </c>
      <c r="O22" s="81">
        <f>IFERROR(SUMIFS('Modified HPI_EXP_metro'!$G:$G,'Modified HPI_EXP_metro'!$D:$D,O2,'Modified HPI_EXP_metro'!$C:$C,"*OR*")/COUNTIFS('Modified HPI_EXP_metro'!$D:$D,O2,'Modified HPI_EXP_metro'!$C:$C,"*OR*"),"N/A")</f>
        <v>234.54499999999999</v>
      </c>
      <c r="P22" s="81">
        <f>IFERROR(SUMIFS('Modified HPI_EXP_metro'!$G:$G,'Modified HPI_EXP_metro'!$D:$D,P2,'Modified HPI_EXP_metro'!$C:$C,"*OR*")/COUNTIFS('Modified HPI_EXP_metro'!$D:$D,P2,'Modified HPI_EXP_metro'!$C:$C,"*OR*"),"N/A")</f>
        <v>257.03249999999997</v>
      </c>
      <c r="Q22" s="81">
        <f>IFERROR(SUMIFS('Modified HPI_EXP_metro'!$G:$G,'Modified HPI_EXP_metro'!$D:$D,Q2,'Modified HPI_EXP_metro'!$C:$C,"*OR*")/COUNTIFS('Modified HPI_EXP_metro'!$D:$D,Q2,'Modified HPI_EXP_metro'!$C:$C,"*OR*"),"N/A")</f>
        <v>300.8175</v>
      </c>
      <c r="R22" s="81">
        <f>IFERROR(SUMIFS('Modified HPI_EXP_metro'!$G:$G,'Modified HPI_EXP_metro'!$D:$D,R2,'Modified HPI_EXP_metro'!$C:$C,"*OR*")/COUNTIFS('Modified HPI_EXP_metro'!$D:$D,R2,'Modified HPI_EXP_metro'!$C:$C,"*OR*"),"N/A")</f>
        <v>349.63249999999999</v>
      </c>
      <c r="S22" s="81">
        <f>IFERROR(SUMIFS('Modified HPI_EXP_metro'!$G:$G,'Modified HPI_EXP_metro'!$D:$D,S2,'Modified HPI_EXP_metro'!$C:$C,"*OR*")/COUNTIFS('Modified HPI_EXP_metro'!$D:$D,S2,'Modified HPI_EXP_metro'!$C:$C,"*OR*"),"N/A")</f>
        <v>362.92250000000001</v>
      </c>
      <c r="T22" s="81">
        <f>IFERROR(SUMIFS('Modified HPI_EXP_metro'!$G:$G,'Modified HPI_EXP_metro'!$D:$D,T2,'Modified HPI_EXP_metro'!$C:$C,"*OR*")/COUNTIFS('Modified HPI_EXP_metro'!$D:$D,T2,'Modified HPI_EXP_metro'!$C:$C,"*OR*"),"N/A")</f>
        <v>334.78249999999997</v>
      </c>
      <c r="U22" s="81">
        <f>IFERROR(SUMIFS('Modified HPI_EXP_metro'!$G:$G,'Modified HPI_EXP_metro'!$D:$D,U2,'Modified HPI_EXP_metro'!$C:$C,"*OR*")/COUNTIFS('Modified HPI_EXP_metro'!$D:$D,U2,'Modified HPI_EXP_metro'!$C:$C,"*OR*"),"N/A")</f>
        <v>296.78499999999997</v>
      </c>
      <c r="V22" s="81">
        <f>IFERROR(SUMIFS('Modified HPI_EXP_metro'!$G:$G,'Modified HPI_EXP_metro'!$D:$D,V2,'Modified HPI_EXP_metro'!$C:$C,"*OR*")/COUNTIFS('Modified HPI_EXP_metro'!$D:$D,V2,'Modified HPI_EXP_metro'!$C:$C,"*OR*"),"N/A")</f>
        <v>280.77500000000003</v>
      </c>
      <c r="W22" s="81">
        <f>IFERROR(SUMIFS('Modified HPI_EXP_metro'!$G:$G,'Modified HPI_EXP_metro'!$D:$D,W2,'Modified HPI_EXP_metro'!$C:$C,"*OR*")/COUNTIFS('Modified HPI_EXP_metro'!$D:$D,W2,'Modified HPI_EXP_metro'!$C:$C,"*OR*"),"N/A")</f>
        <v>260.91500000000002</v>
      </c>
      <c r="X22" s="81">
        <f>IFERROR(SUMIFS('Modified HPI_EXP_metro'!$G:$G,'Modified HPI_EXP_metro'!$D:$D,X2,'Modified HPI_EXP_metro'!$C:$C,"*OR*")/COUNTIFS('Modified HPI_EXP_metro'!$D:$D,X2,'Modified HPI_EXP_metro'!$C:$C,"*OR*"),"N/A")</f>
        <v>269.70500000000004</v>
      </c>
      <c r="Y22" s="81">
        <f>IFERROR(SUMIFS('Modified HPI_EXP_metro'!$G:$G,'Modified HPI_EXP_metro'!$D:$D,Y2,'Modified HPI_EXP_metro'!$C:$C,"*OR*")/COUNTIFS('Modified HPI_EXP_metro'!$D:$D,Y2,'Modified HPI_EXP_metro'!$C:$C,"*OR*"),"N/A")</f>
        <v>304.64499999999998</v>
      </c>
      <c r="Z22" s="81">
        <f>IFERROR(SUMIFS('Modified HPI_EXP_metro'!$G:$G,'Modified HPI_EXP_metro'!$D:$D,Z2,'Modified HPI_EXP_metro'!$C:$C,"*OR*")/COUNTIFS('Modified HPI_EXP_metro'!$D:$D,Z2,'Modified HPI_EXP_metro'!$C:$C,"*OR*"),"N/A")</f>
        <v>331.59000000000003</v>
      </c>
      <c r="AA22" s="81">
        <f>IFERROR(SUMIFS('Modified HPI_EXP_metro'!$G:$G,'Modified HPI_EXP_metro'!$D:$D,AA2,'Modified HPI_EXP_metro'!$C:$C,"*OR*")/COUNTIFS('Modified HPI_EXP_metro'!$D:$D,AA2,'Modified HPI_EXP_metro'!$C:$C,"*OR*"),"N/A")</f>
        <v>364.28750000000002</v>
      </c>
      <c r="AB22" s="81">
        <f>IFERROR(SUMIFS('Modified HPI_EXP_metro'!$G:$G,'Modified HPI_EXP_metro'!$D:$D,AB2,'Modified HPI_EXP_metro'!$C:$C,"*OR*")/COUNTIFS('Modified HPI_EXP_metro'!$D:$D,AB2,'Modified HPI_EXP_metro'!$C:$C,"*OR*"),"N/A")</f>
        <v>408.26250000000005</v>
      </c>
      <c r="AC22" s="81">
        <f>IFERROR(SUMIFS('Modified HPI_EXP_metro'!$G:$G,'Modified HPI_EXP_metro'!$D:$D,AC2,'Modified HPI_EXP_metro'!$C:$C,"*OR*")/COUNTIFS('Modified HPI_EXP_metro'!$D:$D,AC2,'Modified HPI_EXP_metro'!$C:$C,"*OR*"),"N/A")</f>
        <v>443.97500000000002</v>
      </c>
      <c r="AD22" s="81">
        <f>IFERROR(SUMIFS('Modified HPI_EXP_metro'!$G:$G,'Modified HPI_EXP_metro'!$D:$D,AD2,'Modified HPI_EXP_metro'!$C:$C,"*OR*")/COUNTIFS('Modified HPI_EXP_metro'!$D:$D,AD2,'Modified HPI_EXP_metro'!$C:$C,"*OR*"),"N/A")</f>
        <v>471.7475</v>
      </c>
      <c r="AE22" s="81">
        <f>IFERROR(SUMIFS('Modified HPI_EXP_metro'!$G:$G,'Modified HPI_EXP_metro'!$D:$D,AE2,'Modified HPI_EXP_metro'!$C:$C,"*OR*")/COUNTIFS('Modified HPI_EXP_metro'!$D:$D,AE2,'Modified HPI_EXP_metro'!$C:$C,"*OR*"),"N/A")</f>
        <v>491.27750000000003</v>
      </c>
      <c r="AF22" s="81">
        <f>IFERROR(SUMIFS('Modified HPI_EXP_metro'!$G:$G,'Modified HPI_EXP_metro'!$D:$D,AF2,'Modified HPI_EXP_metro'!$C:$C,"*OR*")/COUNTIFS('Modified HPI_EXP_metro'!$D:$D,AF2,'Modified HPI_EXP_metro'!$C:$C,"*OR*"),"N/A")</f>
        <v>522.88250000000005</v>
      </c>
      <c r="AG22" s="81">
        <f>IFERROR(SUMIFS('Modified HPI_EXP_metro'!$G:$G,'Modified HPI_EXP_metro'!$D:$D,AG2,'Modified HPI_EXP_metro'!$C:$C,"*OR*")/COUNTIFS('Modified HPI_EXP_metro'!$D:$D,AG2,'Modified HPI_EXP_metro'!$C:$C,"*OR*"),"N/A")</f>
        <v>610.54</v>
      </c>
    </row>
    <row r="23" spans="1:33" x14ac:dyDescent="0.2">
      <c r="A23" s="11" t="s">
        <v>104</v>
      </c>
      <c r="B23" s="11" t="s">
        <v>155</v>
      </c>
      <c r="C23" s="81">
        <f>IFERROR(SUMIFS('Modified HPI_EXP_metro'!$G:$G,'Modified HPI_EXP_metro'!$D:$D,C2,'Modified HPI_EXP_metro'!$C:$C,"*PA*")/COUNTIFS('Modified HPI_EXP_metro'!$D:$D,C2,'Modified HPI_EXP_metro'!$C:$C,"*PA*"),"N/A")</f>
        <v>100.36624999999999</v>
      </c>
      <c r="D23" s="81">
        <f>IFERROR(SUMIFS('Modified HPI_EXP_metro'!$G:$G,'Modified HPI_EXP_metro'!$D:$D,D2,'Modified HPI_EXP_metro'!$C:$C,"*PA*")/COUNTIFS('Modified HPI_EXP_metro'!$D:$D,D2,'Modified HPI_EXP_metro'!$C:$C,"*PA*"),"N/A")</f>
        <v>102.52187499999999</v>
      </c>
      <c r="E23" s="81">
        <f>IFERROR(SUMIFS('Modified HPI_EXP_metro'!$G:$G,'Modified HPI_EXP_metro'!$D:$D,E2,'Modified HPI_EXP_metro'!$C:$C,"*PA*")/COUNTIFS('Modified HPI_EXP_metro'!$D:$D,E2,'Modified HPI_EXP_metro'!$C:$C,"*PA*"),"N/A")</f>
        <v>103.43124999999999</v>
      </c>
      <c r="F23" s="81">
        <f>IFERROR(SUMIFS('Modified HPI_EXP_metro'!$G:$G,'Modified HPI_EXP_metro'!$D:$D,F2,'Modified HPI_EXP_metro'!$C:$C,"*PA*")/COUNTIFS('Modified HPI_EXP_metro'!$D:$D,F2,'Modified HPI_EXP_metro'!$C:$C,"*PA*"),"N/A")</f>
        <v>104.97437500000001</v>
      </c>
      <c r="G23" s="81">
        <f>IFERROR(SUMIFS('Modified HPI_EXP_metro'!$G:$G,'Modified HPI_EXP_metro'!$D:$D,G2,'Modified HPI_EXP_metro'!$C:$C,"*PA*")/COUNTIFS('Modified HPI_EXP_metro'!$D:$D,G2,'Modified HPI_EXP_metro'!$C:$C,"*PA*"),"N/A")</f>
        <v>105.30125000000001</v>
      </c>
      <c r="H23" s="81">
        <f>IFERROR(SUMIFS('Modified HPI_EXP_metro'!$G:$G,'Modified HPI_EXP_metro'!$D:$D,H2,'Modified HPI_EXP_metro'!$C:$C,"*PA*")/COUNTIFS('Modified HPI_EXP_metro'!$D:$D,H2,'Modified HPI_EXP_metro'!$C:$C,"*PA*"),"N/A")</f>
        <v>105.895</v>
      </c>
      <c r="I23" s="81">
        <f>IFERROR(SUMIFS('Modified HPI_EXP_metro'!$G:$G,'Modified HPI_EXP_metro'!$D:$D,I2,'Modified HPI_EXP_metro'!$C:$C,"*PA*")/COUNTIFS('Modified HPI_EXP_metro'!$D:$D,I2,'Modified HPI_EXP_metro'!$C:$C,"*PA*"),"N/A")</f>
        <v>106.57937500000001</v>
      </c>
      <c r="J23" s="81">
        <f>IFERROR(SUMIFS('Modified HPI_EXP_metro'!$G:$G,'Modified HPI_EXP_metro'!$D:$D,J2,'Modified HPI_EXP_metro'!$C:$C,"*PA*")/COUNTIFS('Modified HPI_EXP_metro'!$D:$D,J2,'Modified HPI_EXP_metro'!$C:$C,"*PA*"),"N/A")</f>
        <v>109.82499999999999</v>
      </c>
      <c r="K23" s="81">
        <f>IFERROR(SUMIFS('Modified HPI_EXP_metro'!$G:$G,'Modified HPI_EXP_metro'!$D:$D,K2,'Modified HPI_EXP_metro'!$C:$C,"*PA*")/COUNTIFS('Modified HPI_EXP_metro'!$D:$D,K2,'Modified HPI_EXP_metro'!$C:$C,"*PA*"),"N/A")</f>
        <v>115.856875</v>
      </c>
      <c r="L23" s="81">
        <f>IFERROR(SUMIFS('Modified HPI_EXP_metro'!$G:$G,'Modified HPI_EXP_metro'!$D:$D,L2,'Modified HPI_EXP_metro'!$C:$C,"*PA*")/COUNTIFS('Modified HPI_EXP_metro'!$D:$D,L2,'Modified HPI_EXP_metro'!$C:$C,"*PA*"),"N/A")</f>
        <v>123.794375</v>
      </c>
      <c r="M23" s="81">
        <f>IFERROR(SUMIFS('Modified HPI_EXP_metro'!$G:$G,'Modified HPI_EXP_metro'!$D:$D,M2,'Modified HPI_EXP_metro'!$C:$C,"*PA*")/COUNTIFS('Modified HPI_EXP_metro'!$D:$D,M2,'Modified HPI_EXP_metro'!$C:$C,"*PA*"),"N/A")</f>
        <v>132.91062499999995</v>
      </c>
      <c r="N23" s="81">
        <f>IFERROR(SUMIFS('Modified HPI_EXP_metro'!$G:$G,'Modified HPI_EXP_metro'!$D:$D,N2,'Modified HPI_EXP_metro'!$C:$C,"*PA*")/COUNTIFS('Modified HPI_EXP_metro'!$D:$D,N2,'Modified HPI_EXP_metro'!$C:$C,"*PA*"),"N/A")</f>
        <v>146.11750000000001</v>
      </c>
      <c r="O23" s="81">
        <f>IFERROR(SUMIFS('Modified HPI_EXP_metro'!$G:$G,'Modified HPI_EXP_metro'!$D:$D,O2,'Modified HPI_EXP_metro'!$C:$C,"*PA*")/COUNTIFS('Modified HPI_EXP_metro'!$D:$D,O2,'Modified HPI_EXP_metro'!$C:$C,"*PA*"),"N/A")</f>
        <v>162.26625000000001</v>
      </c>
      <c r="P23" s="81">
        <f>IFERROR(SUMIFS('Modified HPI_EXP_metro'!$G:$G,'Modified HPI_EXP_metro'!$D:$D,P2,'Modified HPI_EXP_metro'!$C:$C,"*PA*")/COUNTIFS('Modified HPI_EXP_metro'!$D:$D,P2,'Modified HPI_EXP_metro'!$C:$C,"*PA*"),"N/A")</f>
        <v>178.71249999999998</v>
      </c>
      <c r="Q23" s="81">
        <f>IFERROR(SUMIFS('Modified HPI_EXP_metro'!$G:$G,'Modified HPI_EXP_metro'!$D:$D,Q2,'Modified HPI_EXP_metro'!$C:$C,"*PA*")/COUNTIFS('Modified HPI_EXP_metro'!$D:$D,Q2,'Modified HPI_EXP_metro'!$C:$C,"*PA*"),"N/A")</f>
        <v>199.545625</v>
      </c>
      <c r="R23" s="81">
        <f>IFERROR(SUMIFS('Modified HPI_EXP_metro'!$G:$G,'Modified HPI_EXP_metro'!$D:$D,R2,'Modified HPI_EXP_metro'!$C:$C,"*PA*")/COUNTIFS('Modified HPI_EXP_metro'!$D:$D,R2,'Modified HPI_EXP_metro'!$C:$C,"*PA*"),"N/A")</f>
        <v>215.99312500000005</v>
      </c>
      <c r="S23" s="81">
        <f>IFERROR(SUMIFS('Modified HPI_EXP_metro'!$G:$G,'Modified HPI_EXP_metro'!$D:$D,S2,'Modified HPI_EXP_metro'!$C:$C,"*PA*")/COUNTIFS('Modified HPI_EXP_metro'!$D:$D,S2,'Modified HPI_EXP_metro'!$C:$C,"*PA*"),"N/A")</f>
        <v>215.44687500000003</v>
      </c>
      <c r="T23" s="81">
        <f>IFERROR(SUMIFS('Modified HPI_EXP_metro'!$G:$G,'Modified HPI_EXP_metro'!$D:$D,T2,'Modified HPI_EXP_metro'!$C:$C,"*PA*")/COUNTIFS('Modified HPI_EXP_metro'!$D:$D,T2,'Modified HPI_EXP_metro'!$C:$C,"*PA*"),"N/A")</f>
        <v>204.13249999999996</v>
      </c>
      <c r="U23" s="81">
        <f>IFERROR(SUMIFS('Modified HPI_EXP_metro'!$G:$G,'Modified HPI_EXP_metro'!$D:$D,U2,'Modified HPI_EXP_metro'!$C:$C,"*PA*")/COUNTIFS('Modified HPI_EXP_metro'!$D:$D,U2,'Modified HPI_EXP_metro'!$C:$C,"*PA*"),"N/A")</f>
        <v>192.75812499999998</v>
      </c>
      <c r="V23" s="81">
        <f>IFERROR(SUMIFS('Modified HPI_EXP_metro'!$G:$G,'Modified HPI_EXP_metro'!$D:$D,V2,'Modified HPI_EXP_metro'!$C:$C,"*PA*")/COUNTIFS('Modified HPI_EXP_metro'!$D:$D,V2,'Modified HPI_EXP_metro'!$C:$C,"*PA*"),"N/A")</f>
        <v>186.68437499999999</v>
      </c>
      <c r="W23" s="81">
        <f>IFERROR(SUMIFS('Modified HPI_EXP_metro'!$G:$G,'Modified HPI_EXP_metro'!$D:$D,W2,'Modified HPI_EXP_metro'!$C:$C,"*PA*")/COUNTIFS('Modified HPI_EXP_metro'!$D:$D,W2,'Modified HPI_EXP_metro'!$C:$C,"*PA*"),"N/A")</f>
        <v>178.073125</v>
      </c>
      <c r="X23" s="81">
        <f>IFERROR(SUMIFS('Modified HPI_EXP_metro'!$G:$G,'Modified HPI_EXP_metro'!$D:$D,X2,'Modified HPI_EXP_metro'!$C:$C,"*PA*")/COUNTIFS('Modified HPI_EXP_metro'!$D:$D,X2,'Modified HPI_EXP_metro'!$C:$C,"*PA*"),"N/A")</f>
        <v>177.21062499999999</v>
      </c>
      <c r="Y23" s="81">
        <f>IFERROR(SUMIFS('Modified HPI_EXP_metro'!$G:$G,'Modified HPI_EXP_metro'!$D:$D,Y2,'Modified HPI_EXP_metro'!$C:$C,"*PA*")/COUNTIFS('Modified HPI_EXP_metro'!$D:$D,Y2,'Modified HPI_EXP_metro'!$C:$C,"*PA*"),"N/A")</f>
        <v>182.40562499999999</v>
      </c>
      <c r="Z23" s="81">
        <f>IFERROR(SUMIFS('Modified HPI_EXP_metro'!$G:$G,'Modified HPI_EXP_metro'!$D:$D,Z2,'Modified HPI_EXP_metro'!$C:$C,"*PA*")/COUNTIFS('Modified HPI_EXP_metro'!$D:$D,Z2,'Modified HPI_EXP_metro'!$C:$C,"*PA*"),"N/A")</f>
        <v>187.71375000000003</v>
      </c>
      <c r="AA23" s="81">
        <f>IFERROR(SUMIFS('Modified HPI_EXP_metro'!$G:$G,'Modified HPI_EXP_metro'!$D:$D,AA2,'Modified HPI_EXP_metro'!$C:$C,"*PA*")/COUNTIFS('Modified HPI_EXP_metro'!$D:$D,AA2,'Modified HPI_EXP_metro'!$C:$C,"*PA*"),"N/A")</f>
        <v>192.73187499999997</v>
      </c>
      <c r="AB23" s="81">
        <f>IFERROR(SUMIFS('Modified HPI_EXP_metro'!$G:$G,'Modified HPI_EXP_metro'!$D:$D,AB2,'Modified HPI_EXP_metro'!$C:$C,"*PA*")/COUNTIFS('Modified HPI_EXP_metro'!$D:$D,AB2,'Modified HPI_EXP_metro'!$C:$C,"*PA*"),"N/A")</f>
        <v>200.23625000000001</v>
      </c>
      <c r="AC23" s="81">
        <f>IFERROR(SUMIFS('Modified HPI_EXP_metro'!$G:$G,'Modified HPI_EXP_metro'!$D:$D,AC2,'Modified HPI_EXP_metro'!$C:$C,"*PA*")/COUNTIFS('Modified HPI_EXP_metro'!$D:$D,AC2,'Modified HPI_EXP_metro'!$C:$C,"*PA*"),"N/A")</f>
        <v>209.40687500000001</v>
      </c>
      <c r="AD23" s="81">
        <f>IFERROR(SUMIFS('Modified HPI_EXP_metro'!$G:$G,'Modified HPI_EXP_metro'!$D:$D,AD2,'Modified HPI_EXP_metro'!$C:$C,"*PA*")/COUNTIFS('Modified HPI_EXP_metro'!$D:$D,AD2,'Modified HPI_EXP_metro'!$C:$C,"*PA*"),"N/A")</f>
        <v>223.16249999999997</v>
      </c>
      <c r="AE23" s="81">
        <f>IFERROR(SUMIFS('Modified HPI_EXP_metro'!$G:$G,'Modified HPI_EXP_metro'!$D:$D,AE2,'Modified HPI_EXP_metro'!$C:$C,"*PA*")/COUNTIFS('Modified HPI_EXP_metro'!$D:$D,AE2,'Modified HPI_EXP_metro'!$C:$C,"*PA*"),"N/A")</f>
        <v>236.95500000000001</v>
      </c>
      <c r="AF23" s="81">
        <f>IFERROR(SUMIFS('Modified HPI_EXP_metro'!$G:$G,'Modified HPI_EXP_metro'!$D:$D,AF2,'Modified HPI_EXP_metro'!$C:$C,"*PA*")/COUNTIFS('Modified HPI_EXP_metro'!$D:$D,AF2,'Modified HPI_EXP_metro'!$C:$C,"*PA*"),"N/A")</f>
        <v>257.87124999999997</v>
      </c>
      <c r="AG23" s="81">
        <f>IFERROR(SUMIFS('Modified HPI_EXP_metro'!$G:$G,'Modified HPI_EXP_metro'!$D:$D,AG2,'Modified HPI_EXP_metro'!$C:$C,"*PA*")/COUNTIFS('Modified HPI_EXP_metro'!$D:$D,AG2,'Modified HPI_EXP_metro'!$C:$C,"*PA*"),"N/A")</f>
        <v>290.14187499999997</v>
      </c>
    </row>
    <row r="24" spans="1:33" x14ac:dyDescent="0.2">
      <c r="A24" s="11" t="s">
        <v>105</v>
      </c>
      <c r="B24" s="11" t="s">
        <v>156</v>
      </c>
      <c r="C24" s="81">
        <f>IFERROR(SUMIFS('Modified HPI_EXP_metro'!$G:$G,'Modified HPI_EXP_metro'!$D:$D,C2,'Modified HPI_EXP_metro'!$C:$C,"*RI*")/COUNTIFS('Modified HPI_EXP_metro'!$D:$D,C2,'Modified HPI_EXP_metro'!$C:$C,"*RI*"),"N/A")</f>
        <v>97.8</v>
      </c>
      <c r="D24" s="81">
        <f>IFERROR(SUMIFS('Modified HPI_EXP_metro'!$G:$G,'Modified HPI_EXP_metro'!$D:$D,D2,'Modified HPI_EXP_metro'!$C:$C,"*RI*")/COUNTIFS('Modified HPI_EXP_metro'!$D:$D,D2,'Modified HPI_EXP_metro'!$C:$C,"*RI*"),"N/A")</f>
        <v>96.544999999999987</v>
      </c>
      <c r="E24" s="81">
        <f>IFERROR(SUMIFS('Modified HPI_EXP_metro'!$G:$G,'Modified HPI_EXP_metro'!$D:$D,E2,'Modified HPI_EXP_metro'!$C:$C,"*RI*")/COUNTIFS('Modified HPI_EXP_metro'!$D:$D,E2,'Modified HPI_EXP_metro'!$C:$C,"*RI*"),"N/A")</f>
        <v>95.47</v>
      </c>
      <c r="F24" s="81">
        <f>IFERROR(SUMIFS('Modified HPI_EXP_metro'!$G:$G,'Modified HPI_EXP_metro'!$D:$D,F2,'Modified HPI_EXP_metro'!$C:$C,"*RI*")/COUNTIFS('Modified HPI_EXP_metro'!$D:$D,F2,'Modified HPI_EXP_metro'!$C:$C,"*RI*"),"N/A")</f>
        <v>95.960000000000008</v>
      </c>
      <c r="G24" s="81">
        <f>IFERROR(SUMIFS('Modified HPI_EXP_metro'!$G:$G,'Modified HPI_EXP_metro'!$D:$D,G2,'Modified HPI_EXP_metro'!$C:$C,"*RI*")/COUNTIFS('Modified HPI_EXP_metro'!$D:$D,G2,'Modified HPI_EXP_metro'!$C:$C,"*RI*"),"N/A")</f>
        <v>95.832499999999996</v>
      </c>
      <c r="H24" s="81">
        <f>IFERROR(SUMIFS('Modified HPI_EXP_metro'!$G:$G,'Modified HPI_EXP_metro'!$D:$D,H2,'Modified HPI_EXP_metro'!$C:$C,"*RI*")/COUNTIFS('Modified HPI_EXP_metro'!$D:$D,H2,'Modified HPI_EXP_metro'!$C:$C,"*RI*"),"N/A")</f>
        <v>96.6</v>
      </c>
      <c r="I24" s="81">
        <f>IFERROR(SUMIFS('Modified HPI_EXP_metro'!$G:$G,'Modified HPI_EXP_metro'!$D:$D,I2,'Modified HPI_EXP_metro'!$C:$C,"*RI*")/COUNTIFS('Modified HPI_EXP_metro'!$D:$D,I2,'Modified HPI_EXP_metro'!$C:$C,"*RI*"),"N/A")</f>
        <v>98.31</v>
      </c>
      <c r="J24" s="81">
        <f>IFERROR(SUMIFS('Modified HPI_EXP_metro'!$G:$G,'Modified HPI_EXP_metro'!$D:$D,J2,'Modified HPI_EXP_metro'!$C:$C,"*RI*")/COUNTIFS('Modified HPI_EXP_metro'!$D:$D,J2,'Modified HPI_EXP_metro'!$C:$C,"*RI*"),"N/A")</f>
        <v>102.04499999999999</v>
      </c>
      <c r="K24" s="81">
        <f>IFERROR(SUMIFS('Modified HPI_EXP_metro'!$G:$G,'Modified HPI_EXP_metro'!$D:$D,K2,'Modified HPI_EXP_metro'!$C:$C,"*RI*")/COUNTIFS('Modified HPI_EXP_metro'!$D:$D,K2,'Modified HPI_EXP_metro'!$C:$C,"*RI*"),"N/A")</f>
        <v>109.86</v>
      </c>
      <c r="L24" s="81">
        <f>IFERROR(SUMIFS('Modified HPI_EXP_metro'!$G:$G,'Modified HPI_EXP_metro'!$D:$D,L2,'Modified HPI_EXP_metro'!$C:$C,"*RI*")/COUNTIFS('Modified HPI_EXP_metro'!$D:$D,L2,'Modified HPI_EXP_metro'!$C:$C,"*RI*"),"N/A")</f>
        <v>122.81</v>
      </c>
      <c r="M24" s="81">
        <f>IFERROR(SUMIFS('Modified HPI_EXP_metro'!$G:$G,'Modified HPI_EXP_metro'!$D:$D,M2,'Modified HPI_EXP_metro'!$C:$C,"*RI*")/COUNTIFS('Modified HPI_EXP_metro'!$D:$D,M2,'Modified HPI_EXP_metro'!$C:$C,"*RI*"),"N/A")</f>
        <v>139.54500000000002</v>
      </c>
      <c r="N24" s="81">
        <f>IFERROR(SUMIFS('Modified HPI_EXP_metro'!$G:$G,'Modified HPI_EXP_metro'!$D:$D,N2,'Modified HPI_EXP_metro'!$C:$C,"*RI*")/COUNTIFS('Modified HPI_EXP_metro'!$D:$D,N2,'Modified HPI_EXP_metro'!$C:$C,"*RI*"),"N/A")</f>
        <v>164.58</v>
      </c>
      <c r="O24" s="81">
        <f>IFERROR(SUMIFS('Modified HPI_EXP_metro'!$G:$G,'Modified HPI_EXP_metro'!$D:$D,O2,'Modified HPI_EXP_metro'!$C:$C,"*RI*")/COUNTIFS('Modified HPI_EXP_metro'!$D:$D,O2,'Modified HPI_EXP_metro'!$C:$C,"*RI*"),"N/A")</f>
        <v>193.9425</v>
      </c>
      <c r="P24" s="81">
        <f>IFERROR(SUMIFS('Modified HPI_EXP_metro'!$G:$G,'Modified HPI_EXP_metro'!$D:$D,P2,'Modified HPI_EXP_metro'!$C:$C,"*RI*")/COUNTIFS('Modified HPI_EXP_metro'!$D:$D,P2,'Modified HPI_EXP_metro'!$C:$C,"*RI*"),"N/A")</f>
        <v>226.26499999999999</v>
      </c>
      <c r="Q24" s="81">
        <f>IFERROR(SUMIFS('Modified HPI_EXP_metro'!$G:$G,'Modified HPI_EXP_metro'!$D:$D,Q2,'Modified HPI_EXP_metro'!$C:$C,"*RI*")/COUNTIFS('Modified HPI_EXP_metro'!$D:$D,Q2,'Modified HPI_EXP_metro'!$C:$C,"*RI*"),"N/A")</f>
        <v>250.19</v>
      </c>
      <c r="R24" s="81">
        <f>IFERROR(SUMIFS('Modified HPI_EXP_metro'!$G:$G,'Modified HPI_EXP_metro'!$D:$D,R2,'Modified HPI_EXP_metro'!$C:$C,"*RI*")/COUNTIFS('Modified HPI_EXP_metro'!$D:$D,R2,'Modified HPI_EXP_metro'!$C:$C,"*RI*"),"N/A")</f>
        <v>254.74749999999997</v>
      </c>
      <c r="S24" s="81">
        <f>IFERROR(SUMIFS('Modified HPI_EXP_metro'!$G:$G,'Modified HPI_EXP_metro'!$D:$D,S2,'Modified HPI_EXP_metro'!$C:$C,"*RI*")/COUNTIFS('Modified HPI_EXP_metro'!$D:$D,S2,'Modified HPI_EXP_metro'!$C:$C,"*RI*"),"N/A")</f>
        <v>237.25749999999999</v>
      </c>
      <c r="T24" s="81">
        <f>IFERROR(SUMIFS('Modified HPI_EXP_metro'!$G:$G,'Modified HPI_EXP_metro'!$D:$D,T2,'Modified HPI_EXP_metro'!$C:$C,"*RI*")/COUNTIFS('Modified HPI_EXP_metro'!$D:$D,T2,'Modified HPI_EXP_metro'!$C:$C,"*RI*"),"N/A")</f>
        <v>206.97</v>
      </c>
      <c r="U24" s="81">
        <f>IFERROR(SUMIFS('Modified HPI_EXP_metro'!$G:$G,'Modified HPI_EXP_metro'!$D:$D,U2,'Modified HPI_EXP_metro'!$C:$C,"*RI*")/COUNTIFS('Modified HPI_EXP_metro'!$D:$D,U2,'Modified HPI_EXP_metro'!$C:$C,"*RI*"),"N/A")</f>
        <v>189.06</v>
      </c>
      <c r="V24" s="81">
        <f>IFERROR(SUMIFS('Modified HPI_EXP_metro'!$G:$G,'Modified HPI_EXP_metro'!$D:$D,V2,'Modified HPI_EXP_metro'!$C:$C,"*RI*")/COUNTIFS('Modified HPI_EXP_metro'!$D:$D,V2,'Modified HPI_EXP_metro'!$C:$C,"*RI*"),"N/A")</f>
        <v>181.905</v>
      </c>
      <c r="W24" s="81">
        <f>IFERROR(SUMIFS('Modified HPI_EXP_metro'!$G:$G,'Modified HPI_EXP_metro'!$D:$D,W2,'Modified HPI_EXP_metro'!$C:$C,"*RI*")/COUNTIFS('Modified HPI_EXP_metro'!$D:$D,W2,'Modified HPI_EXP_metro'!$C:$C,"*RI*"),"N/A")</f>
        <v>173.39</v>
      </c>
      <c r="X24" s="81">
        <f>IFERROR(SUMIFS('Modified HPI_EXP_metro'!$G:$G,'Modified HPI_EXP_metro'!$D:$D,X2,'Modified HPI_EXP_metro'!$C:$C,"*RI*")/COUNTIFS('Modified HPI_EXP_metro'!$D:$D,X2,'Modified HPI_EXP_metro'!$C:$C,"*RI*"),"N/A")</f>
        <v>171.64499999999998</v>
      </c>
      <c r="Y24" s="81">
        <f>IFERROR(SUMIFS('Modified HPI_EXP_metro'!$G:$G,'Modified HPI_EXP_metro'!$D:$D,Y2,'Modified HPI_EXP_metro'!$C:$C,"*RI*")/COUNTIFS('Modified HPI_EXP_metro'!$D:$D,Y2,'Modified HPI_EXP_metro'!$C:$C,"*RI*"),"N/A")</f>
        <v>181.6275</v>
      </c>
      <c r="Z24" s="81">
        <f>IFERROR(SUMIFS('Modified HPI_EXP_metro'!$G:$G,'Modified HPI_EXP_metro'!$D:$D,Z2,'Modified HPI_EXP_metro'!$C:$C,"*RI*")/COUNTIFS('Modified HPI_EXP_metro'!$D:$D,Z2,'Modified HPI_EXP_metro'!$C:$C,"*RI*"),"N/A")</f>
        <v>190.67250000000001</v>
      </c>
      <c r="AA24" s="81">
        <f>IFERROR(SUMIFS('Modified HPI_EXP_metro'!$G:$G,'Modified HPI_EXP_metro'!$D:$D,AA2,'Modified HPI_EXP_metro'!$C:$C,"*RI*")/COUNTIFS('Modified HPI_EXP_metro'!$D:$D,AA2,'Modified HPI_EXP_metro'!$C:$C,"*RI*"),"N/A")</f>
        <v>202.26750000000001</v>
      </c>
      <c r="AB24" s="81">
        <f>IFERROR(SUMIFS('Modified HPI_EXP_metro'!$G:$G,'Modified HPI_EXP_metro'!$D:$D,AB2,'Modified HPI_EXP_metro'!$C:$C,"*RI*")/COUNTIFS('Modified HPI_EXP_metro'!$D:$D,AB2,'Modified HPI_EXP_metro'!$C:$C,"*RI*"),"N/A")</f>
        <v>216.21750000000003</v>
      </c>
      <c r="AC24" s="81">
        <f>IFERROR(SUMIFS('Modified HPI_EXP_metro'!$G:$G,'Modified HPI_EXP_metro'!$D:$D,AC2,'Modified HPI_EXP_metro'!$C:$C,"*RI*")/COUNTIFS('Modified HPI_EXP_metro'!$D:$D,AC2,'Modified HPI_EXP_metro'!$C:$C,"*RI*"),"N/A")</f>
        <v>233.67</v>
      </c>
      <c r="AD24" s="81">
        <f>IFERROR(SUMIFS('Modified HPI_EXP_metro'!$G:$G,'Modified HPI_EXP_metro'!$D:$D,AD2,'Modified HPI_EXP_metro'!$C:$C,"*RI*")/COUNTIFS('Modified HPI_EXP_metro'!$D:$D,AD2,'Modified HPI_EXP_metro'!$C:$C,"*RI*"),"N/A")</f>
        <v>250.6925</v>
      </c>
      <c r="AE24" s="81">
        <f>IFERROR(SUMIFS('Modified HPI_EXP_metro'!$G:$G,'Modified HPI_EXP_metro'!$D:$D,AE2,'Modified HPI_EXP_metro'!$C:$C,"*RI*")/COUNTIFS('Modified HPI_EXP_metro'!$D:$D,AE2,'Modified HPI_EXP_metro'!$C:$C,"*RI*"),"N/A")</f>
        <v>264.89249999999998</v>
      </c>
      <c r="AF24" s="81">
        <f>IFERROR(SUMIFS('Modified HPI_EXP_metro'!$G:$G,'Modified HPI_EXP_metro'!$D:$D,AF2,'Modified HPI_EXP_metro'!$C:$C,"*RI*")/COUNTIFS('Modified HPI_EXP_metro'!$D:$D,AF2,'Modified HPI_EXP_metro'!$C:$C,"*RI*"),"N/A")</f>
        <v>290.61750000000001</v>
      </c>
      <c r="AG24" s="81">
        <f>IFERROR(SUMIFS('Modified HPI_EXP_metro'!$G:$G,'Modified HPI_EXP_metro'!$D:$D,AG2,'Modified HPI_EXP_metro'!$C:$C,"*RI*")/COUNTIFS('Modified HPI_EXP_metro'!$D:$D,AG2,'Modified HPI_EXP_metro'!$C:$C,"*RI*"),"N/A")</f>
        <v>344.40500000000003</v>
      </c>
    </row>
    <row r="25" spans="1:33" x14ac:dyDescent="0.2">
      <c r="A25" s="11" t="s">
        <v>106</v>
      </c>
      <c r="B25" s="11" t="s">
        <v>157</v>
      </c>
      <c r="C25" s="81">
        <f>IFERROR(SUMIFS('Modified HPI_EXP_metro'!$G:$G,'Modified HPI_EXP_metro'!$D:$D,C2,'Modified HPI_EXP_metro'!$C:$C,"*SC*")/COUNTIFS('Modified HPI_EXP_metro'!$D:$D,C2,'Modified HPI_EXP_metro'!$C:$C,"*SC*"),"N/A")</f>
        <v>100.77250000000001</v>
      </c>
      <c r="D25" s="81">
        <f>IFERROR(SUMIFS('Modified HPI_EXP_metro'!$G:$G,'Modified HPI_EXP_metro'!$D:$D,D2,'Modified HPI_EXP_metro'!$C:$C,"*SC*")/COUNTIFS('Modified HPI_EXP_metro'!$D:$D,D2,'Modified HPI_EXP_metro'!$C:$C,"*SC*"),"N/A")</f>
        <v>103.0825</v>
      </c>
      <c r="E25" s="81">
        <f>IFERROR(SUMIFS('Modified HPI_EXP_metro'!$G:$G,'Modified HPI_EXP_metro'!$D:$D,E2,'Modified HPI_EXP_metro'!$C:$C,"*SC*")/COUNTIFS('Modified HPI_EXP_metro'!$D:$D,E2,'Modified HPI_EXP_metro'!$C:$C,"*SC*"),"N/A")</f>
        <v>104.8725</v>
      </c>
      <c r="F25" s="81">
        <f>IFERROR(SUMIFS('Modified HPI_EXP_metro'!$G:$G,'Modified HPI_EXP_metro'!$D:$D,F2,'Modified HPI_EXP_metro'!$C:$C,"*SC*")/COUNTIFS('Modified HPI_EXP_metro'!$D:$D,F2,'Modified HPI_EXP_metro'!$C:$C,"*SC*"),"N/A")</f>
        <v>110.72999999999999</v>
      </c>
      <c r="G25" s="81">
        <f>IFERROR(SUMIFS('Modified HPI_EXP_metro'!$G:$G,'Modified HPI_EXP_metro'!$D:$D,G2,'Modified HPI_EXP_metro'!$C:$C,"*SC*")/COUNTIFS('Modified HPI_EXP_metro'!$D:$D,G2,'Modified HPI_EXP_metro'!$C:$C,"*SC*"),"N/A")</f>
        <v>114.35249999999999</v>
      </c>
      <c r="H25" s="81">
        <f>IFERROR(SUMIFS('Modified HPI_EXP_metro'!$G:$G,'Modified HPI_EXP_metro'!$D:$D,H2,'Modified HPI_EXP_metro'!$C:$C,"*SC*")/COUNTIFS('Modified HPI_EXP_metro'!$D:$D,H2,'Modified HPI_EXP_metro'!$C:$C,"*SC*"),"N/A")</f>
        <v>118.78999999999999</v>
      </c>
      <c r="I25" s="81">
        <f>IFERROR(SUMIFS('Modified HPI_EXP_metro'!$G:$G,'Modified HPI_EXP_metro'!$D:$D,I2,'Modified HPI_EXP_metro'!$C:$C,"*SC*")/COUNTIFS('Modified HPI_EXP_metro'!$D:$D,I2,'Modified HPI_EXP_metro'!$C:$C,"*SC*"),"N/A")</f>
        <v>124.49249999999999</v>
      </c>
      <c r="J25" s="81">
        <f>IFERROR(SUMIFS('Modified HPI_EXP_metro'!$G:$G,'Modified HPI_EXP_metro'!$D:$D,J2,'Modified HPI_EXP_metro'!$C:$C,"*SC*")/COUNTIFS('Modified HPI_EXP_metro'!$D:$D,J2,'Modified HPI_EXP_metro'!$C:$C,"*SC*"),"N/A")</f>
        <v>134.3075</v>
      </c>
      <c r="K25" s="81">
        <f>IFERROR(SUMIFS('Modified HPI_EXP_metro'!$G:$G,'Modified HPI_EXP_metro'!$D:$D,K2,'Modified HPI_EXP_metro'!$C:$C,"*SC*")/COUNTIFS('Modified HPI_EXP_metro'!$D:$D,K2,'Modified HPI_EXP_metro'!$C:$C,"*SC*"),"N/A")</f>
        <v>140.995</v>
      </c>
      <c r="L25" s="81">
        <f>IFERROR(SUMIFS('Modified HPI_EXP_metro'!$G:$G,'Modified HPI_EXP_metro'!$D:$D,L2,'Modified HPI_EXP_metro'!$C:$C,"*SC*")/COUNTIFS('Modified HPI_EXP_metro'!$D:$D,L2,'Modified HPI_EXP_metro'!$C:$C,"*SC*"),"N/A")</f>
        <v>148.18</v>
      </c>
      <c r="M25" s="81">
        <f>IFERROR(SUMIFS('Modified HPI_EXP_metro'!$G:$G,'Modified HPI_EXP_metro'!$D:$D,M2,'Modified HPI_EXP_metro'!$C:$C,"*SC*")/COUNTIFS('Modified HPI_EXP_metro'!$D:$D,M2,'Modified HPI_EXP_metro'!$C:$C,"*SC*"),"N/A")</f>
        <v>151.67249999999999</v>
      </c>
      <c r="N25" s="81">
        <f>IFERROR(SUMIFS('Modified HPI_EXP_metro'!$G:$G,'Modified HPI_EXP_metro'!$D:$D,N2,'Modified HPI_EXP_metro'!$C:$C,"*SC*")/COUNTIFS('Modified HPI_EXP_metro'!$D:$D,N2,'Modified HPI_EXP_metro'!$C:$C,"*SC*"),"N/A")</f>
        <v>153.97999999999999</v>
      </c>
      <c r="O25" s="81">
        <f>IFERROR(SUMIFS('Modified HPI_EXP_metro'!$G:$G,'Modified HPI_EXP_metro'!$D:$D,O2,'Modified HPI_EXP_metro'!$C:$C,"*SC*")/COUNTIFS('Modified HPI_EXP_metro'!$D:$D,O2,'Modified HPI_EXP_metro'!$C:$C,"*SC*"),"N/A")</f>
        <v>157.1575</v>
      </c>
      <c r="P25" s="81">
        <f>IFERROR(SUMIFS('Modified HPI_EXP_metro'!$G:$G,'Modified HPI_EXP_metro'!$D:$D,P2,'Modified HPI_EXP_metro'!$C:$C,"*SC*")/COUNTIFS('Modified HPI_EXP_metro'!$D:$D,P2,'Modified HPI_EXP_metro'!$C:$C,"*SC*"),"N/A")</f>
        <v>161.51499999999999</v>
      </c>
      <c r="Q25" s="81">
        <f>IFERROR(SUMIFS('Modified HPI_EXP_metro'!$G:$G,'Modified HPI_EXP_metro'!$D:$D,Q2,'Modified HPI_EXP_metro'!$C:$C,"*SC*")/COUNTIFS('Modified HPI_EXP_metro'!$D:$D,Q2,'Modified HPI_EXP_metro'!$C:$C,"*SC*"),"N/A")</f>
        <v>169.75749999999999</v>
      </c>
      <c r="R25" s="81">
        <f>IFERROR(SUMIFS('Modified HPI_EXP_metro'!$G:$G,'Modified HPI_EXP_metro'!$D:$D,R2,'Modified HPI_EXP_metro'!$C:$C,"*SC*")/COUNTIFS('Modified HPI_EXP_metro'!$D:$D,R2,'Modified HPI_EXP_metro'!$C:$C,"*SC*"),"N/A")</f>
        <v>180.78</v>
      </c>
      <c r="S25" s="81">
        <f>IFERROR(SUMIFS('Modified HPI_EXP_metro'!$G:$G,'Modified HPI_EXP_metro'!$D:$D,S2,'Modified HPI_EXP_metro'!$C:$C,"*SC*")/COUNTIFS('Modified HPI_EXP_metro'!$D:$D,S2,'Modified HPI_EXP_metro'!$C:$C,"*SC*"),"N/A")</f>
        <v>187.23750000000001</v>
      </c>
      <c r="T25" s="81">
        <f>IFERROR(SUMIFS('Modified HPI_EXP_metro'!$G:$G,'Modified HPI_EXP_metro'!$D:$D,T2,'Modified HPI_EXP_metro'!$C:$C,"*SC*")/COUNTIFS('Modified HPI_EXP_metro'!$D:$D,T2,'Modified HPI_EXP_metro'!$C:$C,"*SC*"),"N/A")</f>
        <v>178.58249999999998</v>
      </c>
      <c r="U25" s="81">
        <f>IFERROR(SUMIFS('Modified HPI_EXP_metro'!$G:$G,'Modified HPI_EXP_metro'!$D:$D,U2,'Modified HPI_EXP_metro'!$C:$C,"*SC*")/COUNTIFS('Modified HPI_EXP_metro'!$D:$D,U2,'Modified HPI_EXP_metro'!$C:$C,"*SC*"),"N/A")</f>
        <v>166.05249999999998</v>
      </c>
      <c r="V25" s="81">
        <f>IFERROR(SUMIFS('Modified HPI_EXP_metro'!$G:$G,'Modified HPI_EXP_metro'!$D:$D,V2,'Modified HPI_EXP_metro'!$C:$C,"*SC*")/COUNTIFS('Modified HPI_EXP_metro'!$D:$D,V2,'Modified HPI_EXP_metro'!$C:$C,"*SC*"),"N/A")</f>
        <v>157.84500000000003</v>
      </c>
      <c r="W25" s="81">
        <f>IFERROR(SUMIFS('Modified HPI_EXP_metro'!$G:$G,'Modified HPI_EXP_metro'!$D:$D,W2,'Modified HPI_EXP_metro'!$C:$C,"*SC*")/COUNTIFS('Modified HPI_EXP_metro'!$D:$D,W2,'Modified HPI_EXP_metro'!$C:$C,"*SC*"),"N/A")</f>
        <v>150.58750000000001</v>
      </c>
      <c r="X25" s="81">
        <f>IFERROR(SUMIFS('Modified HPI_EXP_metro'!$G:$G,'Modified HPI_EXP_metro'!$D:$D,X2,'Modified HPI_EXP_metro'!$C:$C,"*SC*")/COUNTIFS('Modified HPI_EXP_metro'!$D:$D,X2,'Modified HPI_EXP_metro'!$C:$C,"*SC*"),"N/A")</f>
        <v>153.48750000000001</v>
      </c>
      <c r="Y25" s="81">
        <f>IFERROR(SUMIFS('Modified HPI_EXP_metro'!$G:$G,'Modified HPI_EXP_metro'!$D:$D,Y2,'Modified HPI_EXP_metro'!$C:$C,"*SC*")/COUNTIFS('Modified HPI_EXP_metro'!$D:$D,Y2,'Modified HPI_EXP_metro'!$C:$C,"*SC*"),"N/A")</f>
        <v>165.4725</v>
      </c>
      <c r="Z25" s="81">
        <f>IFERROR(SUMIFS('Modified HPI_EXP_metro'!$G:$G,'Modified HPI_EXP_metro'!$D:$D,Z2,'Modified HPI_EXP_metro'!$C:$C,"*SC*")/COUNTIFS('Modified HPI_EXP_metro'!$D:$D,Z2,'Modified HPI_EXP_metro'!$C:$C,"*SC*"),"N/A")</f>
        <v>174.33499999999998</v>
      </c>
      <c r="AA25" s="81">
        <f>IFERROR(SUMIFS('Modified HPI_EXP_metro'!$G:$G,'Modified HPI_EXP_metro'!$D:$D,AA2,'Modified HPI_EXP_metro'!$C:$C,"*SC*")/COUNTIFS('Modified HPI_EXP_metro'!$D:$D,AA2,'Modified HPI_EXP_metro'!$C:$C,"*SC*"),"N/A")</f>
        <v>185.745</v>
      </c>
      <c r="AB25" s="81">
        <f>IFERROR(SUMIFS('Modified HPI_EXP_metro'!$G:$G,'Modified HPI_EXP_metro'!$D:$D,AB2,'Modified HPI_EXP_metro'!$C:$C,"*SC*")/COUNTIFS('Modified HPI_EXP_metro'!$D:$D,AB2,'Modified HPI_EXP_metro'!$C:$C,"*SC*"),"N/A")</f>
        <v>198.64999999999998</v>
      </c>
      <c r="AC25" s="81">
        <f>IFERROR(SUMIFS('Modified HPI_EXP_metro'!$G:$G,'Modified HPI_EXP_metro'!$D:$D,AC2,'Modified HPI_EXP_metro'!$C:$C,"*SC*")/COUNTIFS('Modified HPI_EXP_metro'!$D:$D,AC2,'Modified HPI_EXP_metro'!$C:$C,"*SC*"),"N/A")</f>
        <v>214.23000000000002</v>
      </c>
      <c r="AD25" s="81">
        <f>IFERROR(SUMIFS('Modified HPI_EXP_metro'!$G:$G,'Modified HPI_EXP_metro'!$D:$D,AD2,'Modified HPI_EXP_metro'!$C:$C,"*SC*")/COUNTIFS('Modified HPI_EXP_metro'!$D:$D,AD2,'Modified HPI_EXP_metro'!$C:$C,"*SC*"),"N/A")</f>
        <v>229.77500000000001</v>
      </c>
      <c r="AE25" s="81">
        <f>IFERROR(SUMIFS('Modified HPI_EXP_metro'!$G:$G,'Modified HPI_EXP_metro'!$D:$D,AE2,'Modified HPI_EXP_metro'!$C:$C,"*SC*")/COUNTIFS('Modified HPI_EXP_metro'!$D:$D,AE2,'Modified HPI_EXP_metro'!$C:$C,"*SC*"),"N/A")</f>
        <v>244.61499999999998</v>
      </c>
      <c r="AF25" s="81">
        <f>IFERROR(SUMIFS('Modified HPI_EXP_metro'!$G:$G,'Modified HPI_EXP_metro'!$D:$D,AF2,'Modified HPI_EXP_metro'!$C:$C,"*SC*")/COUNTIFS('Modified HPI_EXP_metro'!$D:$D,AF2,'Modified HPI_EXP_metro'!$C:$C,"*SC*"),"N/A")</f>
        <v>266.14750000000004</v>
      </c>
      <c r="AG25" s="81">
        <f>IFERROR(SUMIFS('Modified HPI_EXP_metro'!$G:$G,'Modified HPI_EXP_metro'!$D:$D,AG2,'Modified HPI_EXP_metro'!$C:$C,"*SC*")/COUNTIFS('Modified HPI_EXP_metro'!$D:$D,AG2,'Modified HPI_EXP_metro'!$C:$C,"*SC*"),"N/A")</f>
        <v>321.09500000000003</v>
      </c>
    </row>
    <row r="26" spans="1:33" x14ac:dyDescent="0.2">
      <c r="A26" s="11" t="s">
        <v>108</v>
      </c>
      <c r="B26" s="11" t="s">
        <v>159</v>
      </c>
      <c r="C26" s="81">
        <f>IFERROR(SUMIFS('Modified HPI_EXP_metro'!$G:$G,'Modified HPI_EXP_metro'!$D:$D,C2,'Modified HPI_EXP_metro'!$C:$C,"*TN*")/COUNTIFS('Modified HPI_EXP_metro'!$D:$D,C2,'Modified HPI_EXP_metro'!$C:$C,"*TN*"),"N/A")</f>
        <v>100.08750000000001</v>
      </c>
      <c r="D26" s="81">
        <f>IFERROR(SUMIFS('Modified HPI_EXP_metro'!$G:$G,'Modified HPI_EXP_metro'!$D:$D,D2,'Modified HPI_EXP_metro'!$C:$C,"*TN*")/COUNTIFS('Modified HPI_EXP_metro'!$D:$D,D2,'Modified HPI_EXP_metro'!$C:$C,"*TN*"),"N/A")</f>
        <v>102.2525</v>
      </c>
      <c r="E26" s="81">
        <f>IFERROR(SUMIFS('Modified HPI_EXP_metro'!$G:$G,'Modified HPI_EXP_metro'!$D:$D,E2,'Modified HPI_EXP_metro'!$C:$C,"*TN*")/COUNTIFS('Modified HPI_EXP_metro'!$D:$D,E2,'Modified HPI_EXP_metro'!$C:$C,"*TN*"),"N/A")</f>
        <v>105.91999999999999</v>
      </c>
      <c r="F26" s="81">
        <f>IFERROR(SUMIFS('Modified HPI_EXP_metro'!$G:$G,'Modified HPI_EXP_metro'!$D:$D,F2,'Modified HPI_EXP_metro'!$C:$C,"*TN*")/COUNTIFS('Modified HPI_EXP_metro'!$D:$D,F2,'Modified HPI_EXP_metro'!$C:$C,"*TN*"),"N/A")</f>
        <v>110.49000000000001</v>
      </c>
      <c r="G26" s="81">
        <f>IFERROR(SUMIFS('Modified HPI_EXP_metro'!$G:$G,'Modified HPI_EXP_metro'!$D:$D,G2,'Modified HPI_EXP_metro'!$C:$C,"*TN*")/COUNTIFS('Modified HPI_EXP_metro'!$D:$D,G2,'Modified HPI_EXP_metro'!$C:$C,"*TN*"),"N/A")</f>
        <v>119.02249999999999</v>
      </c>
      <c r="H26" s="81">
        <f>IFERROR(SUMIFS('Modified HPI_EXP_metro'!$G:$G,'Modified HPI_EXP_metro'!$D:$D,H2,'Modified HPI_EXP_metro'!$C:$C,"*TN*")/COUNTIFS('Modified HPI_EXP_metro'!$D:$D,H2,'Modified HPI_EXP_metro'!$C:$C,"*TN*"),"N/A")</f>
        <v>122.2025</v>
      </c>
      <c r="I26" s="81">
        <f>IFERROR(SUMIFS('Modified HPI_EXP_metro'!$G:$G,'Modified HPI_EXP_metro'!$D:$D,I2,'Modified HPI_EXP_metro'!$C:$C,"*TN*")/COUNTIFS('Modified HPI_EXP_metro'!$D:$D,I2,'Modified HPI_EXP_metro'!$C:$C,"*TN*"),"N/A")</f>
        <v>128.16749999999999</v>
      </c>
      <c r="J26" s="81">
        <f>IFERROR(SUMIFS('Modified HPI_EXP_metro'!$G:$G,'Modified HPI_EXP_metro'!$D:$D,J2,'Modified HPI_EXP_metro'!$C:$C,"*TN*")/COUNTIFS('Modified HPI_EXP_metro'!$D:$D,J2,'Modified HPI_EXP_metro'!$C:$C,"*TN*"),"N/A")</f>
        <v>142.66249999999999</v>
      </c>
      <c r="K26" s="81">
        <f>IFERROR(SUMIFS('Modified HPI_EXP_metro'!$G:$G,'Modified HPI_EXP_metro'!$D:$D,K2,'Modified HPI_EXP_metro'!$C:$C,"*TN*")/COUNTIFS('Modified HPI_EXP_metro'!$D:$D,K2,'Modified HPI_EXP_metro'!$C:$C,"*TN*"),"N/A")</f>
        <v>150.10000000000002</v>
      </c>
      <c r="L26" s="81">
        <f>IFERROR(SUMIFS('Modified HPI_EXP_metro'!$G:$G,'Modified HPI_EXP_metro'!$D:$D,L2,'Modified HPI_EXP_metro'!$C:$C,"*TN*")/COUNTIFS('Modified HPI_EXP_metro'!$D:$D,L2,'Modified HPI_EXP_metro'!$C:$C,"*TN*"),"N/A")</f>
        <v>156.14750000000001</v>
      </c>
      <c r="M26" s="81">
        <f>IFERROR(SUMIFS('Modified HPI_EXP_metro'!$G:$G,'Modified HPI_EXP_metro'!$D:$D,M2,'Modified HPI_EXP_metro'!$C:$C,"*TN*")/COUNTIFS('Modified HPI_EXP_metro'!$D:$D,M2,'Modified HPI_EXP_metro'!$C:$C,"*TN*"),"N/A")</f>
        <v>161.0675</v>
      </c>
      <c r="N26" s="81">
        <f>IFERROR(SUMIFS('Modified HPI_EXP_metro'!$G:$G,'Modified HPI_EXP_metro'!$D:$D,N2,'Modified HPI_EXP_metro'!$C:$C,"*TN*")/COUNTIFS('Modified HPI_EXP_metro'!$D:$D,N2,'Modified HPI_EXP_metro'!$C:$C,"*TN*"),"N/A")</f>
        <v>165.07000000000002</v>
      </c>
      <c r="O26" s="81">
        <f>IFERROR(SUMIFS('Modified HPI_EXP_metro'!$G:$G,'Modified HPI_EXP_metro'!$D:$D,O2,'Modified HPI_EXP_metro'!$C:$C,"*TN*")/COUNTIFS('Modified HPI_EXP_metro'!$D:$D,O2,'Modified HPI_EXP_metro'!$C:$C,"*TN*"),"N/A")</f>
        <v>170.36</v>
      </c>
      <c r="P26" s="81">
        <f>IFERROR(SUMIFS('Modified HPI_EXP_metro'!$G:$G,'Modified HPI_EXP_metro'!$D:$D,P2,'Modified HPI_EXP_metro'!$C:$C,"*TN*")/COUNTIFS('Modified HPI_EXP_metro'!$D:$D,P2,'Modified HPI_EXP_metro'!$C:$C,"*TN*"),"N/A")</f>
        <v>179.5575</v>
      </c>
      <c r="Q26" s="81">
        <f>IFERROR(SUMIFS('Modified HPI_EXP_metro'!$G:$G,'Modified HPI_EXP_metro'!$D:$D,Q2,'Modified HPI_EXP_metro'!$C:$C,"*TN*")/COUNTIFS('Modified HPI_EXP_metro'!$D:$D,Q2,'Modified HPI_EXP_metro'!$C:$C,"*TN*"),"N/A")</f>
        <v>193.80500000000001</v>
      </c>
      <c r="R26" s="81">
        <f>IFERROR(SUMIFS('Modified HPI_EXP_metro'!$G:$G,'Modified HPI_EXP_metro'!$D:$D,R2,'Modified HPI_EXP_metro'!$C:$C,"*TN*")/COUNTIFS('Modified HPI_EXP_metro'!$D:$D,R2,'Modified HPI_EXP_metro'!$C:$C,"*TN*"),"N/A")</f>
        <v>209.53749999999999</v>
      </c>
      <c r="S26" s="81">
        <f>IFERROR(SUMIFS('Modified HPI_EXP_metro'!$G:$G,'Modified HPI_EXP_metro'!$D:$D,S2,'Modified HPI_EXP_metro'!$C:$C,"*TN*")/COUNTIFS('Modified HPI_EXP_metro'!$D:$D,S2,'Modified HPI_EXP_metro'!$C:$C,"*TN*"),"N/A")</f>
        <v>216.99749999999997</v>
      </c>
      <c r="T26" s="81">
        <f>IFERROR(SUMIFS('Modified HPI_EXP_metro'!$G:$G,'Modified HPI_EXP_metro'!$D:$D,T2,'Modified HPI_EXP_metro'!$C:$C,"*TN*")/COUNTIFS('Modified HPI_EXP_metro'!$D:$D,T2,'Modified HPI_EXP_metro'!$C:$C,"*TN*"),"N/A")</f>
        <v>208.19</v>
      </c>
      <c r="U26" s="81">
        <f>IFERROR(SUMIFS('Modified HPI_EXP_metro'!$G:$G,'Modified HPI_EXP_metro'!$D:$D,U2,'Modified HPI_EXP_metro'!$C:$C,"*TN*")/COUNTIFS('Modified HPI_EXP_metro'!$D:$D,U2,'Modified HPI_EXP_metro'!$C:$C,"*TN*"),"N/A")</f>
        <v>196.29</v>
      </c>
      <c r="V26" s="81">
        <f>IFERROR(SUMIFS('Modified HPI_EXP_metro'!$G:$G,'Modified HPI_EXP_metro'!$D:$D,V2,'Modified HPI_EXP_metro'!$C:$C,"*TN*")/COUNTIFS('Modified HPI_EXP_metro'!$D:$D,V2,'Modified HPI_EXP_metro'!$C:$C,"*TN*"),"N/A")</f>
        <v>189.05749999999998</v>
      </c>
      <c r="W26" s="81">
        <f>IFERROR(SUMIFS('Modified HPI_EXP_metro'!$G:$G,'Modified HPI_EXP_metro'!$D:$D,W2,'Modified HPI_EXP_metro'!$C:$C,"*TN*")/COUNTIFS('Modified HPI_EXP_metro'!$D:$D,W2,'Modified HPI_EXP_metro'!$C:$C,"*TN*"),"N/A")</f>
        <v>183.22</v>
      </c>
      <c r="X26" s="81">
        <f>IFERROR(SUMIFS('Modified HPI_EXP_metro'!$G:$G,'Modified HPI_EXP_metro'!$D:$D,X2,'Modified HPI_EXP_metro'!$C:$C,"*TN*")/COUNTIFS('Modified HPI_EXP_metro'!$D:$D,X2,'Modified HPI_EXP_metro'!$C:$C,"*TN*"),"N/A")</f>
        <v>188.8</v>
      </c>
      <c r="Y26" s="81">
        <f>IFERROR(SUMIFS('Modified HPI_EXP_metro'!$G:$G,'Modified HPI_EXP_metro'!$D:$D,Y2,'Modified HPI_EXP_metro'!$C:$C,"*TN*")/COUNTIFS('Modified HPI_EXP_metro'!$D:$D,Y2,'Modified HPI_EXP_metro'!$C:$C,"*TN*"),"N/A")</f>
        <v>203.44499999999999</v>
      </c>
      <c r="Z26" s="81">
        <f>IFERROR(SUMIFS('Modified HPI_EXP_metro'!$G:$G,'Modified HPI_EXP_metro'!$D:$D,Z2,'Modified HPI_EXP_metro'!$C:$C,"*TN*")/COUNTIFS('Modified HPI_EXP_metro'!$D:$D,Z2,'Modified HPI_EXP_metro'!$C:$C,"*TN*"),"N/A")</f>
        <v>219.69500000000002</v>
      </c>
      <c r="AA26" s="81">
        <f>IFERROR(SUMIFS('Modified HPI_EXP_metro'!$G:$G,'Modified HPI_EXP_metro'!$D:$D,AA2,'Modified HPI_EXP_metro'!$C:$C,"*TN*")/COUNTIFS('Modified HPI_EXP_metro'!$D:$D,AA2,'Modified HPI_EXP_metro'!$C:$C,"*TN*"),"N/A")</f>
        <v>236.94749999999999</v>
      </c>
      <c r="AB26" s="81">
        <f>IFERROR(SUMIFS('Modified HPI_EXP_metro'!$G:$G,'Modified HPI_EXP_metro'!$D:$D,AB2,'Modified HPI_EXP_metro'!$C:$C,"*TN*")/COUNTIFS('Modified HPI_EXP_metro'!$D:$D,AB2,'Modified HPI_EXP_metro'!$C:$C,"*TN*"),"N/A")</f>
        <v>261.14499999999998</v>
      </c>
      <c r="AC26" s="81">
        <f>IFERROR(SUMIFS('Modified HPI_EXP_metro'!$G:$G,'Modified HPI_EXP_metro'!$D:$D,AC2,'Modified HPI_EXP_metro'!$C:$C,"*TN*")/COUNTIFS('Modified HPI_EXP_metro'!$D:$D,AC2,'Modified HPI_EXP_metro'!$C:$C,"*TN*"),"N/A")</f>
        <v>286.51499999999999</v>
      </c>
      <c r="AD26" s="81">
        <f>IFERROR(SUMIFS('Modified HPI_EXP_metro'!$G:$G,'Modified HPI_EXP_metro'!$D:$D,AD2,'Modified HPI_EXP_metro'!$C:$C,"*TN*")/COUNTIFS('Modified HPI_EXP_metro'!$D:$D,AD2,'Modified HPI_EXP_metro'!$C:$C,"*TN*"),"N/A")</f>
        <v>309.74749999999995</v>
      </c>
      <c r="AE26" s="81">
        <f>IFERROR(SUMIFS('Modified HPI_EXP_metro'!$G:$G,'Modified HPI_EXP_metro'!$D:$D,AE2,'Modified HPI_EXP_metro'!$C:$C,"*TN*")/COUNTIFS('Modified HPI_EXP_metro'!$D:$D,AE2,'Modified HPI_EXP_metro'!$C:$C,"*TN*"),"N/A")</f>
        <v>328.85</v>
      </c>
      <c r="AF26" s="81">
        <f>IFERROR(SUMIFS('Modified HPI_EXP_metro'!$G:$G,'Modified HPI_EXP_metro'!$D:$D,AF2,'Modified HPI_EXP_metro'!$C:$C,"*TN*")/COUNTIFS('Modified HPI_EXP_metro'!$D:$D,AF2,'Modified HPI_EXP_metro'!$C:$C,"*TN*"),"N/A")</f>
        <v>355.65250000000003</v>
      </c>
      <c r="AG26" s="81">
        <f>IFERROR(SUMIFS('Modified HPI_EXP_metro'!$G:$G,'Modified HPI_EXP_metro'!$D:$D,AG2,'Modified HPI_EXP_metro'!$C:$C,"*TN*")/COUNTIFS('Modified HPI_EXP_metro'!$D:$D,AG2,'Modified HPI_EXP_metro'!$C:$C,"*TN*"),"N/A")</f>
        <v>426.39499999999998</v>
      </c>
    </row>
    <row r="27" spans="1:33" x14ac:dyDescent="0.2">
      <c r="A27" s="11" t="s">
        <v>109</v>
      </c>
      <c r="B27" s="11" t="s">
        <v>160</v>
      </c>
      <c r="C27" s="81">
        <f>IFERROR(SUMIFS('Modified HPI_EXP_metro'!$G:$G,'Modified HPI_EXP_metro'!$D:$D,C2,'Modified HPI_EXP_metro'!$C:$C,"*TX*")/COUNTIFS('Modified HPI_EXP_metro'!$D:$D,C2,'Modified HPI_EXP_metro'!$C:$C,"*TX*"),"N/A")</f>
        <v>100.38199999999999</v>
      </c>
      <c r="D27" s="81">
        <f>IFERROR(SUMIFS('Modified HPI_EXP_metro'!$G:$G,'Modified HPI_EXP_metro'!$D:$D,D2,'Modified HPI_EXP_metro'!$C:$C,"*TX*")/COUNTIFS('Modified HPI_EXP_metro'!$D:$D,D2,'Modified HPI_EXP_metro'!$C:$C,"*TX*"),"N/A")</f>
        <v>103.2145</v>
      </c>
      <c r="E27" s="81">
        <f>IFERROR(SUMIFS('Modified HPI_EXP_metro'!$G:$G,'Modified HPI_EXP_metro'!$D:$D,E2,'Modified HPI_EXP_metro'!$C:$C,"*TX*")/COUNTIFS('Modified HPI_EXP_metro'!$D:$D,E2,'Modified HPI_EXP_metro'!$C:$C,"*TX*"),"N/A")</f>
        <v>108.88050000000001</v>
      </c>
      <c r="F27" s="81">
        <f>IFERROR(SUMIFS('Modified HPI_EXP_metro'!$G:$G,'Modified HPI_EXP_metro'!$D:$D,F2,'Modified HPI_EXP_metro'!$C:$C,"*TX*")/COUNTIFS('Modified HPI_EXP_metro'!$D:$D,F2,'Modified HPI_EXP_metro'!$C:$C,"*TX*"),"N/A")</f>
        <v>114.28849999999997</v>
      </c>
      <c r="G27" s="81">
        <f>IFERROR(SUMIFS('Modified HPI_EXP_metro'!$G:$G,'Modified HPI_EXP_metro'!$D:$D,G2,'Modified HPI_EXP_metro'!$C:$C,"*TX*")/COUNTIFS('Modified HPI_EXP_metro'!$D:$D,G2,'Modified HPI_EXP_metro'!$C:$C,"*TX*"),"N/A")</f>
        <v>117.48350000000001</v>
      </c>
      <c r="H27" s="81">
        <f>IFERROR(SUMIFS('Modified HPI_EXP_metro'!$G:$G,'Modified HPI_EXP_metro'!$D:$D,H2,'Modified HPI_EXP_metro'!$C:$C,"*TX*")/COUNTIFS('Modified HPI_EXP_metro'!$D:$D,H2,'Modified HPI_EXP_metro'!$C:$C,"*TX*"),"N/A")</f>
        <v>120.79699999999998</v>
      </c>
      <c r="I27" s="81">
        <f>IFERROR(SUMIFS('Modified HPI_EXP_metro'!$G:$G,'Modified HPI_EXP_metro'!$D:$D,I2,'Modified HPI_EXP_metro'!$C:$C,"*TX*")/COUNTIFS('Modified HPI_EXP_metro'!$D:$D,I2,'Modified HPI_EXP_metro'!$C:$C,"*TX*"),"N/A")</f>
        <v>122.833</v>
      </c>
      <c r="J27" s="81">
        <f>IFERROR(SUMIFS('Modified HPI_EXP_metro'!$G:$G,'Modified HPI_EXP_metro'!$D:$D,J2,'Modified HPI_EXP_metro'!$C:$C,"*TX*")/COUNTIFS('Modified HPI_EXP_metro'!$D:$D,J2,'Modified HPI_EXP_metro'!$C:$C,"*TX*"),"N/A")</f>
        <v>128.42949999999999</v>
      </c>
      <c r="K27" s="81">
        <f>IFERROR(SUMIFS('Modified HPI_EXP_metro'!$G:$G,'Modified HPI_EXP_metro'!$D:$D,K2,'Modified HPI_EXP_metro'!$C:$C,"*TX*")/COUNTIFS('Modified HPI_EXP_metro'!$D:$D,K2,'Modified HPI_EXP_metro'!$C:$C,"*TX*"),"N/A")</f>
        <v>137.42449999999999</v>
      </c>
      <c r="L27" s="81">
        <f>IFERROR(SUMIFS('Modified HPI_EXP_metro'!$G:$G,'Modified HPI_EXP_metro'!$D:$D,L2,'Modified HPI_EXP_metro'!$C:$C,"*TX*")/COUNTIFS('Modified HPI_EXP_metro'!$D:$D,L2,'Modified HPI_EXP_metro'!$C:$C,"*TX*"),"N/A")</f>
        <v>149.435</v>
      </c>
      <c r="M27" s="81">
        <f>IFERROR(SUMIFS('Modified HPI_EXP_metro'!$G:$G,'Modified HPI_EXP_metro'!$D:$D,M2,'Modified HPI_EXP_metro'!$C:$C,"*TX*")/COUNTIFS('Modified HPI_EXP_metro'!$D:$D,M2,'Modified HPI_EXP_metro'!$C:$C,"*TX*"),"N/A")</f>
        <v>158.98699999999999</v>
      </c>
      <c r="N27" s="81">
        <f>IFERROR(SUMIFS('Modified HPI_EXP_metro'!$G:$G,'Modified HPI_EXP_metro'!$D:$D,N2,'Modified HPI_EXP_metro'!$C:$C,"*TX*")/COUNTIFS('Modified HPI_EXP_metro'!$D:$D,N2,'Modified HPI_EXP_metro'!$C:$C,"*TX*"),"N/A")</f>
        <v>164.22300000000001</v>
      </c>
      <c r="O27" s="81">
        <f>IFERROR(SUMIFS('Modified HPI_EXP_metro'!$G:$G,'Modified HPI_EXP_metro'!$D:$D,O2,'Modified HPI_EXP_metro'!$C:$C,"*TX*")/COUNTIFS('Modified HPI_EXP_metro'!$D:$D,O2,'Modified HPI_EXP_metro'!$C:$C,"*TX*"),"N/A")</f>
        <v>166.36150000000001</v>
      </c>
      <c r="P27" s="81">
        <f>IFERROR(SUMIFS('Modified HPI_EXP_metro'!$G:$G,'Modified HPI_EXP_metro'!$D:$D,P2,'Modified HPI_EXP_metro'!$C:$C,"*TX*")/COUNTIFS('Modified HPI_EXP_metro'!$D:$D,P2,'Modified HPI_EXP_metro'!$C:$C,"*TX*"),"N/A")</f>
        <v>168.52100000000002</v>
      </c>
      <c r="Q27" s="81">
        <f>IFERROR(SUMIFS('Modified HPI_EXP_metro'!$G:$G,'Modified HPI_EXP_metro'!$D:$D,Q2,'Modified HPI_EXP_metro'!$C:$C,"*TX*")/COUNTIFS('Modified HPI_EXP_metro'!$D:$D,Q2,'Modified HPI_EXP_metro'!$C:$C,"*TX*"),"N/A")</f>
        <v>175.08349999999999</v>
      </c>
      <c r="R27" s="81">
        <f>IFERROR(SUMIFS('Modified HPI_EXP_metro'!$G:$G,'Modified HPI_EXP_metro'!$D:$D,R2,'Modified HPI_EXP_metro'!$C:$C,"*TX*")/COUNTIFS('Modified HPI_EXP_metro'!$D:$D,R2,'Modified HPI_EXP_metro'!$C:$C,"*TX*"),"N/A")</f>
        <v>184.80350000000004</v>
      </c>
      <c r="S27" s="81">
        <f>IFERROR(SUMIFS('Modified HPI_EXP_metro'!$G:$G,'Modified HPI_EXP_metro'!$D:$D,S2,'Modified HPI_EXP_metro'!$C:$C,"*TX*")/COUNTIFS('Modified HPI_EXP_metro'!$D:$D,S2,'Modified HPI_EXP_metro'!$C:$C,"*TX*"),"N/A")</f>
        <v>192.99299999999994</v>
      </c>
      <c r="T27" s="81">
        <f>IFERROR(SUMIFS('Modified HPI_EXP_metro'!$G:$G,'Modified HPI_EXP_metro'!$D:$D,T2,'Modified HPI_EXP_metro'!$C:$C,"*TX*")/COUNTIFS('Modified HPI_EXP_metro'!$D:$D,T2,'Modified HPI_EXP_metro'!$C:$C,"*TX*"),"N/A")</f>
        <v>190.99950000000001</v>
      </c>
      <c r="U27" s="81">
        <f>IFERROR(SUMIFS('Modified HPI_EXP_metro'!$G:$G,'Modified HPI_EXP_metro'!$D:$D,U2,'Modified HPI_EXP_metro'!$C:$C,"*TX*")/COUNTIFS('Modified HPI_EXP_metro'!$D:$D,U2,'Modified HPI_EXP_metro'!$C:$C,"*TX*"),"N/A")</f>
        <v>185.26500000000001</v>
      </c>
      <c r="V27" s="81">
        <f>IFERROR(SUMIFS('Modified HPI_EXP_metro'!$G:$G,'Modified HPI_EXP_metro'!$D:$D,V2,'Modified HPI_EXP_metro'!$C:$C,"*TX*")/COUNTIFS('Modified HPI_EXP_metro'!$D:$D,V2,'Modified HPI_EXP_metro'!$C:$C,"*TX*"),"N/A")</f>
        <v>183.42499999999998</v>
      </c>
      <c r="W27" s="81">
        <f>IFERROR(SUMIFS('Modified HPI_EXP_metro'!$G:$G,'Modified HPI_EXP_metro'!$D:$D,W2,'Modified HPI_EXP_metro'!$C:$C,"*TX*")/COUNTIFS('Modified HPI_EXP_metro'!$D:$D,W2,'Modified HPI_EXP_metro'!$C:$C,"*TX*"),"N/A")</f>
        <v>178.86099999999999</v>
      </c>
      <c r="X27" s="81">
        <f>IFERROR(SUMIFS('Modified HPI_EXP_metro'!$G:$G,'Modified HPI_EXP_metro'!$D:$D,X2,'Modified HPI_EXP_metro'!$C:$C,"*TX*")/COUNTIFS('Modified HPI_EXP_metro'!$D:$D,X2,'Modified HPI_EXP_metro'!$C:$C,"*TX*"),"N/A")</f>
        <v>186.7655</v>
      </c>
      <c r="Y27" s="81">
        <f>IFERROR(SUMIFS('Modified HPI_EXP_metro'!$G:$G,'Modified HPI_EXP_metro'!$D:$D,Y2,'Modified HPI_EXP_metro'!$C:$C,"*TX*")/COUNTIFS('Modified HPI_EXP_metro'!$D:$D,Y2,'Modified HPI_EXP_metro'!$C:$C,"*TX*"),"N/A")</f>
        <v>202.31100000000001</v>
      </c>
      <c r="Z27" s="81">
        <f>IFERROR(SUMIFS('Modified HPI_EXP_metro'!$G:$G,'Modified HPI_EXP_metro'!$D:$D,Z2,'Modified HPI_EXP_metro'!$C:$C,"*TX*")/COUNTIFS('Modified HPI_EXP_metro'!$D:$D,Z2,'Modified HPI_EXP_metro'!$C:$C,"*TX*"),"N/A")</f>
        <v>220.84</v>
      </c>
      <c r="AA27" s="81">
        <f>IFERROR(SUMIFS('Modified HPI_EXP_metro'!$G:$G,'Modified HPI_EXP_metro'!$D:$D,AA2,'Modified HPI_EXP_metro'!$C:$C,"*TX*")/COUNTIFS('Modified HPI_EXP_metro'!$D:$D,AA2,'Modified HPI_EXP_metro'!$C:$C,"*TX*"),"N/A")</f>
        <v>240.42150000000001</v>
      </c>
      <c r="AB27" s="81">
        <f>IFERROR(SUMIFS('Modified HPI_EXP_metro'!$G:$G,'Modified HPI_EXP_metro'!$D:$D,AB2,'Modified HPI_EXP_metro'!$C:$C,"*TX*")/COUNTIFS('Modified HPI_EXP_metro'!$D:$D,AB2,'Modified HPI_EXP_metro'!$C:$C,"*TX*"),"N/A")</f>
        <v>260.17900000000003</v>
      </c>
      <c r="AC27" s="81">
        <f>IFERROR(SUMIFS('Modified HPI_EXP_metro'!$G:$G,'Modified HPI_EXP_metro'!$D:$D,AC2,'Modified HPI_EXP_metro'!$C:$C,"*TX*")/COUNTIFS('Modified HPI_EXP_metro'!$D:$D,AC2,'Modified HPI_EXP_metro'!$C:$C,"*TX*"),"N/A")</f>
        <v>280.50450000000001</v>
      </c>
      <c r="AD27" s="81">
        <f>IFERROR(SUMIFS('Modified HPI_EXP_metro'!$G:$G,'Modified HPI_EXP_metro'!$D:$D,AD2,'Modified HPI_EXP_metro'!$C:$C,"*TX*")/COUNTIFS('Modified HPI_EXP_metro'!$D:$D,AD2,'Modified HPI_EXP_metro'!$C:$C,"*TX*"),"N/A")</f>
        <v>297.572</v>
      </c>
      <c r="AE27" s="81">
        <f>IFERROR(SUMIFS('Modified HPI_EXP_metro'!$G:$G,'Modified HPI_EXP_metro'!$D:$D,AE2,'Modified HPI_EXP_metro'!$C:$C,"*TX*")/COUNTIFS('Modified HPI_EXP_metro'!$D:$D,AE2,'Modified HPI_EXP_metro'!$C:$C,"*TX*"),"N/A")</f>
        <v>313.65599999999995</v>
      </c>
      <c r="AF27" s="81">
        <f>IFERROR(SUMIFS('Modified HPI_EXP_metro'!$G:$G,'Modified HPI_EXP_metro'!$D:$D,AF2,'Modified HPI_EXP_metro'!$C:$C,"*TX*")/COUNTIFS('Modified HPI_EXP_metro'!$D:$D,AF2,'Modified HPI_EXP_metro'!$C:$C,"*TX*"),"N/A")</f>
        <v>335.87099999999998</v>
      </c>
      <c r="AG27" s="81">
        <f>IFERROR(SUMIFS('Modified HPI_EXP_metro'!$G:$G,'Modified HPI_EXP_metro'!$D:$D,AG2,'Modified HPI_EXP_metro'!$C:$C,"*TX*")/COUNTIFS('Modified HPI_EXP_metro'!$D:$D,AG2,'Modified HPI_EXP_metro'!$C:$C,"*TX*"),"N/A")</f>
        <v>407.76900000000001</v>
      </c>
    </row>
    <row r="28" spans="1:33" x14ac:dyDescent="0.2">
      <c r="A28" s="11" t="s">
        <v>112</v>
      </c>
      <c r="B28" s="11" t="s">
        <v>163</v>
      </c>
      <c r="C28" s="81">
        <f>IFERROR(SUMIFS('Modified HPI_EXP_metro'!$G:$G,'Modified HPI_EXP_metro'!$D:$D,C2,'Modified HPI_EXP_metro'!$C:$C,"*VA*")/COUNTIFS('Modified HPI_EXP_metro'!$D:$D,C2,'Modified HPI_EXP_metro'!$C:$C,"*VA*"),"N/A")</f>
        <v>99.833750000000009</v>
      </c>
      <c r="D28" s="81">
        <f>IFERROR(SUMIFS('Modified HPI_EXP_metro'!$G:$G,'Modified HPI_EXP_metro'!$D:$D,D2,'Modified HPI_EXP_metro'!$C:$C,"*VA*")/COUNTIFS('Modified HPI_EXP_metro'!$D:$D,D2,'Modified HPI_EXP_metro'!$C:$C,"*VA*"),"N/A")</f>
        <v>101.29249999999999</v>
      </c>
      <c r="E28" s="81">
        <f>IFERROR(SUMIFS('Modified HPI_EXP_metro'!$G:$G,'Modified HPI_EXP_metro'!$D:$D,E2,'Modified HPI_EXP_metro'!$C:$C,"*VA*")/COUNTIFS('Modified HPI_EXP_metro'!$D:$D,E2,'Modified HPI_EXP_metro'!$C:$C,"*VA*"),"N/A")</f>
        <v>102.22999999999999</v>
      </c>
      <c r="F28" s="81">
        <f>IFERROR(SUMIFS('Modified HPI_EXP_metro'!$G:$G,'Modified HPI_EXP_metro'!$D:$D,F2,'Modified HPI_EXP_metro'!$C:$C,"*VA*")/COUNTIFS('Modified HPI_EXP_metro'!$D:$D,F2,'Modified HPI_EXP_metro'!$C:$C,"*VA*"),"N/A")</f>
        <v>103.99375000000001</v>
      </c>
      <c r="G28" s="81">
        <f>IFERROR(SUMIFS('Modified HPI_EXP_metro'!$G:$G,'Modified HPI_EXP_metro'!$D:$D,G2,'Modified HPI_EXP_metro'!$C:$C,"*VA*")/COUNTIFS('Modified HPI_EXP_metro'!$D:$D,G2,'Modified HPI_EXP_metro'!$C:$C,"*VA*"),"N/A")</f>
        <v>105.22375</v>
      </c>
      <c r="H28" s="81">
        <f>IFERROR(SUMIFS('Modified HPI_EXP_metro'!$G:$G,'Modified HPI_EXP_metro'!$D:$D,H2,'Modified HPI_EXP_metro'!$C:$C,"*VA*")/COUNTIFS('Modified HPI_EXP_metro'!$D:$D,H2,'Modified HPI_EXP_metro'!$C:$C,"*VA*"),"N/A")</f>
        <v>106.12125</v>
      </c>
      <c r="I28" s="81">
        <f>IFERROR(SUMIFS('Modified HPI_EXP_metro'!$G:$G,'Modified HPI_EXP_metro'!$D:$D,I2,'Modified HPI_EXP_metro'!$C:$C,"*VA*")/COUNTIFS('Modified HPI_EXP_metro'!$D:$D,I2,'Modified HPI_EXP_metro'!$C:$C,"*VA*"),"N/A")</f>
        <v>106.96375</v>
      </c>
      <c r="J28" s="81">
        <f>IFERROR(SUMIFS('Modified HPI_EXP_metro'!$G:$G,'Modified HPI_EXP_metro'!$D:$D,J2,'Modified HPI_EXP_metro'!$C:$C,"*VA*")/COUNTIFS('Modified HPI_EXP_metro'!$D:$D,J2,'Modified HPI_EXP_metro'!$C:$C,"*VA*"),"N/A")</f>
        <v>109.09875000000001</v>
      </c>
      <c r="K28" s="81">
        <f>IFERROR(SUMIFS('Modified HPI_EXP_metro'!$G:$G,'Modified HPI_EXP_metro'!$D:$D,K2,'Modified HPI_EXP_metro'!$C:$C,"*VA*")/COUNTIFS('Modified HPI_EXP_metro'!$D:$D,K2,'Modified HPI_EXP_metro'!$C:$C,"*VA*"),"N/A")</f>
        <v>114.11125</v>
      </c>
      <c r="L28" s="81">
        <f>IFERROR(SUMIFS('Modified HPI_EXP_metro'!$G:$G,'Modified HPI_EXP_metro'!$D:$D,L2,'Modified HPI_EXP_metro'!$C:$C,"*VA*")/COUNTIFS('Modified HPI_EXP_metro'!$D:$D,L2,'Modified HPI_EXP_metro'!$C:$C,"*VA*"),"N/A")</f>
        <v>121.1725</v>
      </c>
      <c r="M28" s="81">
        <f>IFERROR(SUMIFS('Modified HPI_EXP_metro'!$G:$G,'Modified HPI_EXP_metro'!$D:$D,M2,'Modified HPI_EXP_metro'!$C:$C,"*VA*")/COUNTIFS('Modified HPI_EXP_metro'!$D:$D,M2,'Modified HPI_EXP_metro'!$C:$C,"*VA*"),"N/A")</f>
        <v>132.48750000000001</v>
      </c>
      <c r="N28" s="81">
        <f>IFERROR(SUMIFS('Modified HPI_EXP_metro'!$G:$G,'Modified HPI_EXP_metro'!$D:$D,N2,'Modified HPI_EXP_metro'!$C:$C,"*VA*")/COUNTIFS('Modified HPI_EXP_metro'!$D:$D,N2,'Modified HPI_EXP_metro'!$C:$C,"*VA*"),"N/A")</f>
        <v>147.32499999999999</v>
      </c>
      <c r="O28" s="81">
        <f>IFERROR(SUMIFS('Modified HPI_EXP_metro'!$G:$G,'Modified HPI_EXP_metro'!$D:$D,O2,'Modified HPI_EXP_metro'!$C:$C,"*VA*")/COUNTIFS('Modified HPI_EXP_metro'!$D:$D,O2,'Modified HPI_EXP_metro'!$C:$C,"*VA*"),"N/A")</f>
        <v>168.52875</v>
      </c>
      <c r="P28" s="81">
        <f>IFERROR(SUMIFS('Modified HPI_EXP_metro'!$G:$G,'Modified HPI_EXP_metro'!$D:$D,P2,'Modified HPI_EXP_metro'!$C:$C,"*VA*")/COUNTIFS('Modified HPI_EXP_metro'!$D:$D,P2,'Modified HPI_EXP_metro'!$C:$C,"*VA*"),"N/A")</f>
        <v>200.2525</v>
      </c>
      <c r="Q28" s="81">
        <f>IFERROR(SUMIFS('Modified HPI_EXP_metro'!$G:$G,'Modified HPI_EXP_metro'!$D:$D,Q2,'Modified HPI_EXP_metro'!$C:$C,"*VA*")/COUNTIFS('Modified HPI_EXP_metro'!$D:$D,Q2,'Modified HPI_EXP_metro'!$C:$C,"*VA*"),"N/A")</f>
        <v>248.92500000000001</v>
      </c>
      <c r="R28" s="81">
        <f>IFERROR(SUMIFS('Modified HPI_EXP_metro'!$G:$G,'Modified HPI_EXP_metro'!$D:$D,R2,'Modified HPI_EXP_metro'!$C:$C,"*VA*")/COUNTIFS('Modified HPI_EXP_metro'!$D:$D,R2,'Modified HPI_EXP_metro'!$C:$C,"*VA*"),"N/A")</f>
        <v>274.23374999999999</v>
      </c>
      <c r="S28" s="81">
        <f>IFERROR(SUMIFS('Modified HPI_EXP_metro'!$G:$G,'Modified HPI_EXP_metro'!$D:$D,S2,'Modified HPI_EXP_metro'!$C:$C,"*VA*")/COUNTIFS('Modified HPI_EXP_metro'!$D:$D,S2,'Modified HPI_EXP_metro'!$C:$C,"*VA*"),"N/A")</f>
        <v>265.53625</v>
      </c>
      <c r="T28" s="81">
        <f>IFERROR(SUMIFS('Modified HPI_EXP_metro'!$G:$G,'Modified HPI_EXP_metro'!$D:$D,T2,'Modified HPI_EXP_metro'!$C:$C,"*VA*")/COUNTIFS('Modified HPI_EXP_metro'!$D:$D,T2,'Modified HPI_EXP_metro'!$C:$C,"*VA*"),"N/A")</f>
        <v>230.67250000000001</v>
      </c>
      <c r="U28" s="81">
        <f>IFERROR(SUMIFS('Modified HPI_EXP_metro'!$G:$G,'Modified HPI_EXP_metro'!$D:$D,U2,'Modified HPI_EXP_metro'!$C:$C,"*VA*")/COUNTIFS('Modified HPI_EXP_metro'!$D:$D,U2,'Modified HPI_EXP_metro'!$C:$C,"*VA*"),"N/A")</f>
        <v>211.10249999999996</v>
      </c>
      <c r="V28" s="81">
        <f>IFERROR(SUMIFS('Modified HPI_EXP_metro'!$G:$G,'Modified HPI_EXP_metro'!$D:$D,V2,'Modified HPI_EXP_metro'!$C:$C,"*VA*")/COUNTIFS('Modified HPI_EXP_metro'!$D:$D,V2,'Modified HPI_EXP_metro'!$C:$C,"*VA*"),"N/A")</f>
        <v>205.21375</v>
      </c>
      <c r="W28" s="81">
        <f>IFERROR(SUMIFS('Modified HPI_EXP_metro'!$G:$G,'Modified HPI_EXP_metro'!$D:$D,W2,'Modified HPI_EXP_metro'!$C:$C,"*VA*")/COUNTIFS('Modified HPI_EXP_metro'!$D:$D,W2,'Modified HPI_EXP_metro'!$C:$C,"*VA*"),"N/A")</f>
        <v>194.36</v>
      </c>
      <c r="X28" s="81">
        <f>IFERROR(SUMIFS('Modified HPI_EXP_metro'!$G:$G,'Modified HPI_EXP_metro'!$D:$D,X2,'Modified HPI_EXP_metro'!$C:$C,"*VA*")/COUNTIFS('Modified HPI_EXP_metro'!$D:$D,X2,'Modified HPI_EXP_metro'!$C:$C,"*VA*"),"N/A")</f>
        <v>199.36750000000001</v>
      </c>
      <c r="Y28" s="81">
        <f>IFERROR(SUMIFS('Modified HPI_EXP_metro'!$G:$G,'Modified HPI_EXP_metro'!$D:$D,Y2,'Modified HPI_EXP_metro'!$C:$C,"*VA*")/COUNTIFS('Modified HPI_EXP_metro'!$D:$D,Y2,'Modified HPI_EXP_metro'!$C:$C,"*VA*"),"N/A")</f>
        <v>209.73624999999998</v>
      </c>
      <c r="Z28" s="81">
        <f>IFERROR(SUMIFS('Modified HPI_EXP_metro'!$G:$G,'Modified HPI_EXP_metro'!$D:$D,Z2,'Modified HPI_EXP_metro'!$C:$C,"*VA*")/COUNTIFS('Modified HPI_EXP_metro'!$D:$D,Z2,'Modified HPI_EXP_metro'!$C:$C,"*VA*"),"N/A")</f>
        <v>216.47624999999999</v>
      </c>
      <c r="AA28" s="81">
        <f>IFERROR(SUMIFS('Modified HPI_EXP_metro'!$G:$G,'Modified HPI_EXP_metro'!$D:$D,AA2,'Modified HPI_EXP_metro'!$C:$C,"*VA*")/COUNTIFS('Modified HPI_EXP_metro'!$D:$D,AA2,'Modified HPI_EXP_metro'!$C:$C,"*VA*"),"N/A")</f>
        <v>223.74499999999998</v>
      </c>
      <c r="AB28" s="81">
        <f>IFERROR(SUMIFS('Modified HPI_EXP_metro'!$G:$G,'Modified HPI_EXP_metro'!$D:$D,AB2,'Modified HPI_EXP_metro'!$C:$C,"*VA*")/COUNTIFS('Modified HPI_EXP_metro'!$D:$D,AB2,'Modified HPI_EXP_metro'!$C:$C,"*VA*"),"N/A")</f>
        <v>230.09875000000002</v>
      </c>
      <c r="AC28" s="81">
        <f>IFERROR(SUMIFS('Modified HPI_EXP_metro'!$G:$G,'Modified HPI_EXP_metro'!$D:$D,AC2,'Modified HPI_EXP_metro'!$C:$C,"*VA*")/COUNTIFS('Modified HPI_EXP_metro'!$D:$D,AC2,'Modified HPI_EXP_metro'!$C:$C,"*VA*"),"N/A")</f>
        <v>238.76625000000001</v>
      </c>
      <c r="AD28" s="81">
        <f>IFERROR(SUMIFS('Modified HPI_EXP_metro'!$G:$G,'Modified HPI_EXP_metro'!$D:$D,AD2,'Modified HPI_EXP_metro'!$C:$C,"*VA*")/COUNTIFS('Modified HPI_EXP_metro'!$D:$D,AD2,'Modified HPI_EXP_metro'!$C:$C,"*VA*"),"N/A")</f>
        <v>247.57500000000002</v>
      </c>
      <c r="AE28" s="81">
        <f>IFERROR(SUMIFS('Modified HPI_EXP_metro'!$G:$G,'Modified HPI_EXP_metro'!$D:$D,AE2,'Modified HPI_EXP_metro'!$C:$C,"*VA*")/COUNTIFS('Modified HPI_EXP_metro'!$D:$D,AE2,'Modified HPI_EXP_metro'!$C:$C,"*VA*"),"N/A")</f>
        <v>258.435</v>
      </c>
      <c r="AF28" s="81">
        <f>IFERROR(SUMIFS('Modified HPI_EXP_metro'!$G:$G,'Modified HPI_EXP_metro'!$D:$D,AF2,'Modified HPI_EXP_metro'!$C:$C,"*VA*")/COUNTIFS('Modified HPI_EXP_metro'!$D:$D,AF2,'Modified HPI_EXP_metro'!$C:$C,"*VA*"),"N/A")</f>
        <v>278.29499999999996</v>
      </c>
      <c r="AG28" s="81">
        <f>IFERROR(SUMIFS('Modified HPI_EXP_metro'!$G:$G,'Modified HPI_EXP_metro'!$D:$D,AG2,'Modified HPI_EXP_metro'!$C:$C,"*VA*")/COUNTIFS('Modified HPI_EXP_metro'!$D:$D,AG2,'Modified HPI_EXP_metro'!$C:$C,"*VA*"),"N/A")</f>
        <v>315.17250000000001</v>
      </c>
    </row>
    <row r="29" spans="1:33" x14ac:dyDescent="0.2">
      <c r="A29" s="11" t="s">
        <v>113</v>
      </c>
      <c r="B29" s="11" t="s">
        <v>164</v>
      </c>
      <c r="C29" s="81">
        <f>IFERROR(SUMIFS('Modified HPI_EXP_metro'!$G:$G,'Modified HPI_EXP_metro'!$D:$D,C2,'Modified HPI_EXP_metro'!$C:$C,"*WA*")/COUNTIFS('Modified HPI_EXP_metro'!$D:$D,C2,'Modified HPI_EXP_metro'!$C:$C,"*WA*"),"N/A")</f>
        <v>102.95874999999998</v>
      </c>
      <c r="D29" s="81">
        <f>IFERROR(SUMIFS('Modified HPI_EXP_metro'!$G:$G,'Modified HPI_EXP_metro'!$D:$D,D2,'Modified HPI_EXP_metro'!$C:$C,"*WA*")/COUNTIFS('Modified HPI_EXP_metro'!$D:$D,D2,'Modified HPI_EXP_metro'!$C:$C,"*WA*"),"N/A")</f>
        <v>109.24875</v>
      </c>
      <c r="E29" s="81">
        <f>IFERROR(SUMIFS('Modified HPI_EXP_metro'!$G:$G,'Modified HPI_EXP_metro'!$D:$D,E2,'Modified HPI_EXP_metro'!$C:$C,"*WA*")/COUNTIFS('Modified HPI_EXP_metro'!$D:$D,E2,'Modified HPI_EXP_metro'!$C:$C,"*WA*"),"N/A")</f>
        <v>115.66249999999999</v>
      </c>
      <c r="F29" s="81">
        <f>IFERROR(SUMIFS('Modified HPI_EXP_metro'!$G:$G,'Modified HPI_EXP_metro'!$D:$D,F2,'Modified HPI_EXP_metro'!$C:$C,"*WA*")/COUNTIFS('Modified HPI_EXP_metro'!$D:$D,F2,'Modified HPI_EXP_metro'!$C:$C,"*WA*"),"N/A")</f>
        <v>124.63124999999999</v>
      </c>
      <c r="G29" s="81">
        <f>IFERROR(SUMIFS('Modified HPI_EXP_metro'!$G:$G,'Modified HPI_EXP_metro'!$D:$D,G2,'Modified HPI_EXP_metro'!$C:$C,"*WA*")/COUNTIFS('Modified HPI_EXP_metro'!$D:$D,G2,'Modified HPI_EXP_metro'!$C:$C,"*WA*"),"N/A")</f>
        <v>132.80374999999998</v>
      </c>
      <c r="H29" s="81">
        <f>IFERROR(SUMIFS('Modified HPI_EXP_metro'!$G:$G,'Modified HPI_EXP_metro'!$D:$D,H2,'Modified HPI_EXP_metro'!$C:$C,"*WA*")/COUNTIFS('Modified HPI_EXP_metro'!$D:$D,H2,'Modified HPI_EXP_metro'!$C:$C,"*WA*"),"N/A")</f>
        <v>141.85250000000002</v>
      </c>
      <c r="I29" s="81">
        <f>IFERROR(SUMIFS('Modified HPI_EXP_metro'!$G:$G,'Modified HPI_EXP_metro'!$D:$D,I2,'Modified HPI_EXP_metro'!$C:$C,"*WA*")/COUNTIFS('Modified HPI_EXP_metro'!$D:$D,I2,'Modified HPI_EXP_metro'!$C:$C,"*WA*"),"N/A")</f>
        <v>152.91624999999999</v>
      </c>
      <c r="J29" s="81">
        <f>IFERROR(SUMIFS('Modified HPI_EXP_metro'!$G:$G,'Modified HPI_EXP_metro'!$D:$D,J2,'Modified HPI_EXP_metro'!$C:$C,"*WA*")/COUNTIFS('Modified HPI_EXP_metro'!$D:$D,J2,'Modified HPI_EXP_metro'!$C:$C,"*WA*"),"N/A")</f>
        <v>164.35</v>
      </c>
      <c r="K29" s="81">
        <f>IFERROR(SUMIFS('Modified HPI_EXP_metro'!$G:$G,'Modified HPI_EXP_metro'!$D:$D,K2,'Modified HPI_EXP_metro'!$C:$C,"*WA*")/COUNTIFS('Modified HPI_EXP_metro'!$D:$D,K2,'Modified HPI_EXP_metro'!$C:$C,"*WA*"),"N/A")</f>
        <v>174.72749999999999</v>
      </c>
      <c r="L29" s="81">
        <f>IFERROR(SUMIFS('Modified HPI_EXP_metro'!$G:$G,'Modified HPI_EXP_metro'!$D:$D,L2,'Modified HPI_EXP_metro'!$C:$C,"*WA*")/COUNTIFS('Modified HPI_EXP_metro'!$D:$D,L2,'Modified HPI_EXP_metro'!$C:$C,"*WA*"),"N/A")</f>
        <v>184.41750000000005</v>
      </c>
      <c r="M29" s="81">
        <f>IFERROR(SUMIFS('Modified HPI_EXP_metro'!$G:$G,'Modified HPI_EXP_metro'!$D:$D,M2,'Modified HPI_EXP_metro'!$C:$C,"*WA*")/COUNTIFS('Modified HPI_EXP_metro'!$D:$D,M2,'Modified HPI_EXP_metro'!$C:$C,"*WA*"),"N/A")</f>
        <v>193.63249999999999</v>
      </c>
      <c r="N29" s="81">
        <f>IFERROR(SUMIFS('Modified HPI_EXP_metro'!$G:$G,'Modified HPI_EXP_metro'!$D:$D,N2,'Modified HPI_EXP_metro'!$C:$C,"*WA*")/COUNTIFS('Modified HPI_EXP_metro'!$D:$D,N2,'Modified HPI_EXP_metro'!$C:$C,"*WA*"),"N/A")</f>
        <v>202.58499999999998</v>
      </c>
      <c r="O29" s="81">
        <f>IFERROR(SUMIFS('Modified HPI_EXP_metro'!$G:$G,'Modified HPI_EXP_metro'!$D:$D,O2,'Modified HPI_EXP_metro'!$C:$C,"*WA*")/COUNTIFS('Modified HPI_EXP_metro'!$D:$D,O2,'Modified HPI_EXP_metro'!$C:$C,"*WA*"),"N/A")</f>
        <v>214.53125</v>
      </c>
      <c r="P29" s="81">
        <f>IFERROR(SUMIFS('Modified HPI_EXP_metro'!$G:$G,'Modified HPI_EXP_metro'!$D:$D,P2,'Modified HPI_EXP_metro'!$C:$C,"*WA*")/COUNTIFS('Modified HPI_EXP_metro'!$D:$D,P2,'Modified HPI_EXP_metro'!$C:$C,"*WA*"),"N/A")</f>
        <v>235.77625</v>
      </c>
      <c r="Q29" s="81">
        <f>IFERROR(SUMIFS('Modified HPI_EXP_metro'!$G:$G,'Modified HPI_EXP_metro'!$D:$D,Q2,'Modified HPI_EXP_metro'!$C:$C,"*WA*")/COUNTIFS('Modified HPI_EXP_metro'!$D:$D,Q2,'Modified HPI_EXP_metro'!$C:$C,"*WA*"),"N/A")</f>
        <v>274.73874999999998</v>
      </c>
      <c r="R29" s="81">
        <f>IFERROR(SUMIFS('Modified HPI_EXP_metro'!$G:$G,'Modified HPI_EXP_metro'!$D:$D,R2,'Modified HPI_EXP_metro'!$C:$C,"*WA*")/COUNTIFS('Modified HPI_EXP_metro'!$D:$D,R2,'Modified HPI_EXP_metro'!$C:$C,"*WA*"),"N/A")</f>
        <v>319.41874999999999</v>
      </c>
      <c r="S29" s="81">
        <f>IFERROR(SUMIFS('Modified HPI_EXP_metro'!$G:$G,'Modified HPI_EXP_metro'!$D:$D,S2,'Modified HPI_EXP_metro'!$C:$C,"*WA*")/COUNTIFS('Modified HPI_EXP_metro'!$D:$D,S2,'Modified HPI_EXP_metro'!$C:$C,"*WA*"),"N/A")</f>
        <v>334.15375</v>
      </c>
      <c r="T29" s="81">
        <f>IFERROR(SUMIFS('Modified HPI_EXP_metro'!$G:$G,'Modified HPI_EXP_metro'!$D:$D,T2,'Modified HPI_EXP_metro'!$C:$C,"*WA*")/COUNTIFS('Modified HPI_EXP_metro'!$D:$D,T2,'Modified HPI_EXP_metro'!$C:$C,"*WA*"),"N/A")</f>
        <v>306.8</v>
      </c>
      <c r="U29" s="81">
        <f>IFERROR(SUMIFS('Modified HPI_EXP_metro'!$G:$G,'Modified HPI_EXP_metro'!$D:$D,U2,'Modified HPI_EXP_metro'!$C:$C,"*WA*")/COUNTIFS('Modified HPI_EXP_metro'!$D:$D,U2,'Modified HPI_EXP_metro'!$C:$C,"*WA*"),"N/A")</f>
        <v>268.89625000000001</v>
      </c>
      <c r="V29" s="81">
        <f>IFERROR(SUMIFS('Modified HPI_EXP_metro'!$G:$G,'Modified HPI_EXP_metro'!$D:$D,V2,'Modified HPI_EXP_metro'!$C:$C,"*WA*")/COUNTIFS('Modified HPI_EXP_metro'!$D:$D,V2,'Modified HPI_EXP_metro'!$C:$C,"*WA*"),"N/A")</f>
        <v>252.98499999999999</v>
      </c>
      <c r="W29" s="81">
        <f>IFERROR(SUMIFS('Modified HPI_EXP_metro'!$G:$G,'Modified HPI_EXP_metro'!$D:$D,W2,'Modified HPI_EXP_metro'!$C:$C,"*WA*")/COUNTIFS('Modified HPI_EXP_metro'!$D:$D,W2,'Modified HPI_EXP_metro'!$C:$C,"*WA*"),"N/A")</f>
        <v>233.03125000000003</v>
      </c>
      <c r="X29" s="81">
        <f>IFERROR(SUMIFS('Modified HPI_EXP_metro'!$G:$G,'Modified HPI_EXP_metro'!$D:$D,X2,'Modified HPI_EXP_metro'!$C:$C,"*WA*")/COUNTIFS('Modified HPI_EXP_metro'!$D:$D,X2,'Modified HPI_EXP_metro'!$C:$C,"*WA*"),"N/A")</f>
        <v>241.45500000000004</v>
      </c>
      <c r="Y29" s="81">
        <f>IFERROR(SUMIFS('Modified HPI_EXP_metro'!$G:$G,'Modified HPI_EXP_metro'!$D:$D,Y2,'Modified HPI_EXP_metro'!$C:$C,"*WA*")/COUNTIFS('Modified HPI_EXP_metro'!$D:$D,Y2,'Modified HPI_EXP_metro'!$C:$C,"*WA*"),"N/A")</f>
        <v>273.97000000000003</v>
      </c>
      <c r="Z29" s="81">
        <f>IFERROR(SUMIFS('Modified HPI_EXP_metro'!$G:$G,'Modified HPI_EXP_metro'!$D:$D,Z2,'Modified HPI_EXP_metro'!$C:$C,"*WA*")/COUNTIFS('Modified HPI_EXP_metro'!$D:$D,Z2,'Modified HPI_EXP_metro'!$C:$C,"*WA*"),"N/A")</f>
        <v>298.59500000000003</v>
      </c>
      <c r="AA29" s="81">
        <f>IFERROR(SUMIFS('Modified HPI_EXP_metro'!$G:$G,'Modified HPI_EXP_metro'!$D:$D,AA2,'Modified HPI_EXP_metro'!$C:$C,"*WA*")/COUNTIFS('Modified HPI_EXP_metro'!$D:$D,AA2,'Modified HPI_EXP_metro'!$C:$C,"*WA*"),"N/A")</f>
        <v>328.21250000000003</v>
      </c>
      <c r="AB29" s="81">
        <f>IFERROR(SUMIFS('Modified HPI_EXP_metro'!$G:$G,'Modified HPI_EXP_metro'!$D:$D,AB2,'Modified HPI_EXP_metro'!$C:$C,"*WA*")/COUNTIFS('Modified HPI_EXP_metro'!$D:$D,AB2,'Modified HPI_EXP_metro'!$C:$C,"*WA*"),"N/A")</f>
        <v>368.20125000000007</v>
      </c>
      <c r="AC29" s="81">
        <f>IFERROR(SUMIFS('Modified HPI_EXP_metro'!$G:$G,'Modified HPI_EXP_metro'!$D:$D,AC2,'Modified HPI_EXP_metro'!$C:$C,"*WA*")/COUNTIFS('Modified HPI_EXP_metro'!$D:$D,AC2,'Modified HPI_EXP_metro'!$C:$C,"*WA*"),"N/A")</f>
        <v>406.35249999999996</v>
      </c>
      <c r="AD29" s="81">
        <f>IFERROR(SUMIFS('Modified HPI_EXP_metro'!$G:$G,'Modified HPI_EXP_metro'!$D:$D,AD2,'Modified HPI_EXP_metro'!$C:$C,"*WA*")/COUNTIFS('Modified HPI_EXP_metro'!$D:$D,AD2,'Modified HPI_EXP_metro'!$C:$C,"*WA*"),"N/A")</f>
        <v>437.4</v>
      </c>
      <c r="AE29" s="81">
        <f>IFERROR(SUMIFS('Modified HPI_EXP_metro'!$G:$G,'Modified HPI_EXP_metro'!$D:$D,AE2,'Modified HPI_EXP_metro'!$C:$C,"*WA*")/COUNTIFS('Modified HPI_EXP_metro'!$D:$D,AE2,'Modified HPI_EXP_metro'!$C:$C,"*WA*"),"N/A")</f>
        <v>453.94875000000002</v>
      </c>
      <c r="AF29" s="81">
        <f>IFERROR(SUMIFS('Modified HPI_EXP_metro'!$G:$G,'Modified HPI_EXP_metro'!$D:$D,AF2,'Modified HPI_EXP_metro'!$C:$C,"*WA*")/COUNTIFS('Modified HPI_EXP_metro'!$D:$D,AF2,'Modified HPI_EXP_metro'!$C:$C,"*WA*"),"N/A")</f>
        <v>488.95749999999998</v>
      </c>
      <c r="AG29" s="81">
        <f>IFERROR(SUMIFS('Modified HPI_EXP_metro'!$G:$G,'Modified HPI_EXP_metro'!$D:$D,AG2,'Modified HPI_EXP_metro'!$C:$C,"*WA*")/COUNTIFS('Modified HPI_EXP_metro'!$D:$D,AG2,'Modified HPI_EXP_metro'!$C:$C,"*WA*"),"N/A")</f>
        <v>578.41125</v>
      </c>
    </row>
    <row r="30" spans="1:33" x14ac:dyDescent="0.2">
      <c r="A30" s="11" t="s">
        <v>114</v>
      </c>
      <c r="B30" s="11" t="s">
        <v>165</v>
      </c>
      <c r="C30" s="81">
        <f>IFERROR(SUMIFS('Modified HPI_EXP_metro'!$G:$G,'Modified HPI_EXP_metro'!$D:$D,C2,'Modified HPI_EXP_metro'!$C:$C,"*WV*")/COUNTIFS('Modified HPI_EXP_metro'!$D:$D,C2,'Modified HPI_EXP_metro'!$C:$C,"*WV*"),"N/A")</f>
        <v>99.917500000000004</v>
      </c>
      <c r="D30" s="81">
        <f>IFERROR(SUMIFS('Modified HPI_EXP_metro'!$G:$G,'Modified HPI_EXP_metro'!$D:$D,D2,'Modified HPI_EXP_metro'!$C:$C,"*WV*")/COUNTIFS('Modified HPI_EXP_metro'!$D:$D,D2,'Modified HPI_EXP_metro'!$C:$C,"*WV*"),"N/A")</f>
        <v>100.3775</v>
      </c>
      <c r="E30" s="81">
        <f>IFERROR(SUMIFS('Modified HPI_EXP_metro'!$G:$G,'Modified HPI_EXP_metro'!$D:$D,E2,'Modified HPI_EXP_metro'!$C:$C,"*WV*")/COUNTIFS('Modified HPI_EXP_metro'!$D:$D,E2,'Modified HPI_EXP_metro'!$C:$C,"*WV*"),"N/A")</f>
        <v>99.690000000000012</v>
      </c>
      <c r="F30" s="81">
        <f>IFERROR(SUMIFS('Modified HPI_EXP_metro'!$G:$G,'Modified HPI_EXP_metro'!$D:$D,F2,'Modified HPI_EXP_metro'!$C:$C,"*WV*")/COUNTIFS('Modified HPI_EXP_metro'!$D:$D,F2,'Modified HPI_EXP_metro'!$C:$C,"*WV*"),"N/A")</f>
        <v>100.57000000000001</v>
      </c>
      <c r="G30" s="81">
        <f>IFERROR(SUMIFS('Modified HPI_EXP_metro'!$G:$G,'Modified HPI_EXP_metro'!$D:$D,G2,'Modified HPI_EXP_metro'!$C:$C,"*WV*")/COUNTIFS('Modified HPI_EXP_metro'!$D:$D,G2,'Modified HPI_EXP_metro'!$C:$C,"*WV*"),"N/A")</f>
        <v>100.4725</v>
      </c>
      <c r="H30" s="81">
        <f>IFERROR(SUMIFS('Modified HPI_EXP_metro'!$G:$G,'Modified HPI_EXP_metro'!$D:$D,H2,'Modified HPI_EXP_metro'!$C:$C,"*WV*")/COUNTIFS('Modified HPI_EXP_metro'!$D:$D,H2,'Modified HPI_EXP_metro'!$C:$C,"*WV*"),"N/A")</f>
        <v>99.597499999999997</v>
      </c>
      <c r="I30" s="81">
        <f>IFERROR(SUMIFS('Modified HPI_EXP_metro'!$G:$G,'Modified HPI_EXP_metro'!$D:$D,I2,'Modified HPI_EXP_metro'!$C:$C,"*WV*")/COUNTIFS('Modified HPI_EXP_metro'!$D:$D,I2,'Modified HPI_EXP_metro'!$C:$C,"*WV*"),"N/A")</f>
        <v>99.834999999999994</v>
      </c>
      <c r="J30" s="81">
        <f>IFERROR(SUMIFS('Modified HPI_EXP_metro'!$G:$G,'Modified HPI_EXP_metro'!$D:$D,J2,'Modified HPI_EXP_metro'!$C:$C,"*WV*")/COUNTIFS('Modified HPI_EXP_metro'!$D:$D,J2,'Modified HPI_EXP_metro'!$C:$C,"*WV*"),"N/A")</f>
        <v>102.10749999999999</v>
      </c>
      <c r="K30" s="81">
        <f>IFERROR(SUMIFS('Modified HPI_EXP_metro'!$G:$G,'Modified HPI_EXP_metro'!$D:$D,K2,'Modified HPI_EXP_metro'!$C:$C,"*WV*")/COUNTIFS('Modified HPI_EXP_metro'!$D:$D,K2,'Modified HPI_EXP_metro'!$C:$C,"*WV*"),"N/A")</f>
        <v>107.22</v>
      </c>
      <c r="L30" s="81">
        <f>IFERROR(SUMIFS('Modified HPI_EXP_metro'!$G:$G,'Modified HPI_EXP_metro'!$D:$D,L2,'Modified HPI_EXP_metro'!$C:$C,"*WV*")/COUNTIFS('Modified HPI_EXP_metro'!$D:$D,L2,'Modified HPI_EXP_metro'!$C:$C,"*WV*"),"N/A")</f>
        <v>116.23750000000001</v>
      </c>
      <c r="M30" s="81">
        <f>IFERROR(SUMIFS('Modified HPI_EXP_metro'!$G:$G,'Modified HPI_EXP_metro'!$D:$D,M2,'Modified HPI_EXP_metro'!$C:$C,"*WV*")/COUNTIFS('Modified HPI_EXP_metro'!$D:$D,M2,'Modified HPI_EXP_metro'!$C:$C,"*WV*"),"N/A")</f>
        <v>131.24250000000001</v>
      </c>
      <c r="N30" s="81">
        <f>IFERROR(SUMIFS('Modified HPI_EXP_metro'!$G:$G,'Modified HPI_EXP_metro'!$D:$D,N2,'Modified HPI_EXP_metro'!$C:$C,"*WV*")/COUNTIFS('Modified HPI_EXP_metro'!$D:$D,N2,'Modified HPI_EXP_metro'!$C:$C,"*WV*"),"N/A")</f>
        <v>149.35000000000002</v>
      </c>
      <c r="O30" s="81">
        <f>IFERROR(SUMIFS('Modified HPI_EXP_metro'!$G:$G,'Modified HPI_EXP_metro'!$D:$D,O2,'Modified HPI_EXP_metro'!$C:$C,"*WV*")/COUNTIFS('Modified HPI_EXP_metro'!$D:$D,O2,'Modified HPI_EXP_metro'!$C:$C,"*WV*"),"N/A")</f>
        <v>171.94</v>
      </c>
      <c r="P30" s="81">
        <f>IFERROR(SUMIFS('Modified HPI_EXP_metro'!$G:$G,'Modified HPI_EXP_metro'!$D:$D,P2,'Modified HPI_EXP_metro'!$C:$C,"*WV*")/COUNTIFS('Modified HPI_EXP_metro'!$D:$D,P2,'Modified HPI_EXP_metro'!$C:$C,"*WV*"),"N/A")</f>
        <v>207.26249999999999</v>
      </c>
      <c r="Q30" s="81">
        <f>IFERROR(SUMIFS('Modified HPI_EXP_metro'!$G:$G,'Modified HPI_EXP_metro'!$D:$D,Q2,'Modified HPI_EXP_metro'!$C:$C,"*WV*")/COUNTIFS('Modified HPI_EXP_metro'!$D:$D,Q2,'Modified HPI_EXP_metro'!$C:$C,"*WV*"),"N/A")</f>
        <v>258.32</v>
      </c>
      <c r="R30" s="81">
        <f>IFERROR(SUMIFS('Modified HPI_EXP_metro'!$G:$G,'Modified HPI_EXP_metro'!$D:$D,R2,'Modified HPI_EXP_metro'!$C:$C,"*WV*")/COUNTIFS('Modified HPI_EXP_metro'!$D:$D,R2,'Modified HPI_EXP_metro'!$C:$C,"*WV*"),"N/A")</f>
        <v>276.97500000000002</v>
      </c>
      <c r="S30" s="81">
        <f>IFERROR(SUMIFS('Modified HPI_EXP_metro'!$G:$G,'Modified HPI_EXP_metro'!$D:$D,S2,'Modified HPI_EXP_metro'!$C:$C,"*WV*")/COUNTIFS('Modified HPI_EXP_metro'!$D:$D,S2,'Modified HPI_EXP_metro'!$C:$C,"*WV*"),"N/A")</f>
        <v>251.40749999999997</v>
      </c>
      <c r="T30" s="81">
        <f>IFERROR(SUMIFS('Modified HPI_EXP_metro'!$G:$G,'Modified HPI_EXP_metro'!$D:$D,T2,'Modified HPI_EXP_metro'!$C:$C,"*WV*")/COUNTIFS('Modified HPI_EXP_metro'!$D:$D,T2,'Modified HPI_EXP_metro'!$C:$C,"*WV*"),"N/A")</f>
        <v>197.04250000000002</v>
      </c>
      <c r="U30" s="81">
        <f>IFERROR(SUMIFS('Modified HPI_EXP_metro'!$G:$G,'Modified HPI_EXP_metro'!$D:$D,U2,'Modified HPI_EXP_metro'!$C:$C,"*WV*")/COUNTIFS('Modified HPI_EXP_metro'!$D:$D,U2,'Modified HPI_EXP_metro'!$C:$C,"*WV*"),"N/A")</f>
        <v>178.10749999999999</v>
      </c>
      <c r="V30" s="81">
        <f>IFERROR(SUMIFS('Modified HPI_EXP_metro'!$G:$G,'Modified HPI_EXP_metro'!$D:$D,V2,'Modified HPI_EXP_metro'!$C:$C,"*WV*")/COUNTIFS('Modified HPI_EXP_metro'!$D:$D,V2,'Modified HPI_EXP_metro'!$C:$C,"*WV*"),"N/A")</f>
        <v>181.67500000000001</v>
      </c>
      <c r="W30" s="81">
        <f>IFERROR(SUMIFS('Modified HPI_EXP_metro'!$G:$G,'Modified HPI_EXP_metro'!$D:$D,W2,'Modified HPI_EXP_metro'!$C:$C,"*WV*")/COUNTIFS('Modified HPI_EXP_metro'!$D:$D,W2,'Modified HPI_EXP_metro'!$C:$C,"*WV*"),"N/A")</f>
        <v>180.42000000000002</v>
      </c>
      <c r="X30" s="81">
        <f>IFERROR(SUMIFS('Modified HPI_EXP_metro'!$G:$G,'Modified HPI_EXP_metro'!$D:$D,X2,'Modified HPI_EXP_metro'!$C:$C,"*WV*")/COUNTIFS('Modified HPI_EXP_metro'!$D:$D,X2,'Modified HPI_EXP_metro'!$C:$C,"*WV*"),"N/A")</f>
        <v>189.68</v>
      </c>
      <c r="Y30" s="81">
        <f>IFERROR(SUMIFS('Modified HPI_EXP_metro'!$G:$G,'Modified HPI_EXP_metro'!$D:$D,Y2,'Modified HPI_EXP_metro'!$C:$C,"*WV*")/COUNTIFS('Modified HPI_EXP_metro'!$D:$D,Y2,'Modified HPI_EXP_metro'!$C:$C,"*WV*"),"N/A")</f>
        <v>205.93</v>
      </c>
      <c r="Z30" s="81">
        <f>IFERROR(SUMIFS('Modified HPI_EXP_metro'!$G:$G,'Modified HPI_EXP_metro'!$D:$D,Z2,'Modified HPI_EXP_metro'!$C:$C,"*WV*")/COUNTIFS('Modified HPI_EXP_metro'!$D:$D,Z2,'Modified HPI_EXP_metro'!$C:$C,"*WV*"),"N/A")</f>
        <v>215.22499999999999</v>
      </c>
      <c r="AA30" s="81">
        <f>IFERROR(SUMIFS('Modified HPI_EXP_metro'!$G:$G,'Modified HPI_EXP_metro'!$D:$D,AA2,'Modified HPI_EXP_metro'!$C:$C,"*WV*")/COUNTIFS('Modified HPI_EXP_metro'!$D:$D,AA2,'Modified HPI_EXP_metro'!$C:$C,"*WV*"),"N/A")</f>
        <v>221.64499999999998</v>
      </c>
      <c r="AB30" s="81">
        <f>IFERROR(SUMIFS('Modified HPI_EXP_metro'!$G:$G,'Modified HPI_EXP_metro'!$D:$D,AB2,'Modified HPI_EXP_metro'!$C:$C,"*WV*")/COUNTIFS('Modified HPI_EXP_metro'!$D:$D,AB2,'Modified HPI_EXP_metro'!$C:$C,"*WV*"),"N/A")</f>
        <v>228.42500000000001</v>
      </c>
      <c r="AC30" s="81">
        <f>IFERROR(SUMIFS('Modified HPI_EXP_metro'!$G:$G,'Modified HPI_EXP_metro'!$D:$D,AC2,'Modified HPI_EXP_metro'!$C:$C,"*WV*")/COUNTIFS('Modified HPI_EXP_metro'!$D:$D,AC2,'Modified HPI_EXP_metro'!$C:$C,"*WV*"),"N/A")</f>
        <v>237.73999999999998</v>
      </c>
      <c r="AD30" s="81">
        <f>IFERROR(SUMIFS('Modified HPI_EXP_metro'!$G:$G,'Modified HPI_EXP_metro'!$D:$D,AD2,'Modified HPI_EXP_metro'!$C:$C,"*WV*")/COUNTIFS('Modified HPI_EXP_metro'!$D:$D,AD2,'Modified HPI_EXP_metro'!$C:$C,"*WV*"),"N/A")</f>
        <v>247.04249999999999</v>
      </c>
      <c r="AE30" s="81">
        <f>IFERROR(SUMIFS('Modified HPI_EXP_metro'!$G:$G,'Modified HPI_EXP_metro'!$D:$D,AE2,'Modified HPI_EXP_metro'!$C:$C,"*WV*")/COUNTIFS('Modified HPI_EXP_metro'!$D:$D,AE2,'Modified HPI_EXP_metro'!$C:$C,"*WV*"),"N/A")</f>
        <v>258.5575</v>
      </c>
      <c r="AF30" s="81">
        <f>IFERROR(SUMIFS('Modified HPI_EXP_metro'!$G:$G,'Modified HPI_EXP_metro'!$D:$D,AF2,'Modified HPI_EXP_metro'!$C:$C,"*WV*")/COUNTIFS('Modified HPI_EXP_metro'!$D:$D,AF2,'Modified HPI_EXP_metro'!$C:$C,"*WV*"),"N/A")</f>
        <v>278.78749999999997</v>
      </c>
      <c r="AG30" s="81">
        <f>IFERROR(SUMIFS('Modified HPI_EXP_metro'!$G:$G,'Modified HPI_EXP_metro'!$D:$D,AG2,'Modified HPI_EXP_metro'!$C:$C,"*WV*")/COUNTIFS('Modified HPI_EXP_metro'!$D:$D,AG2,'Modified HPI_EXP_metro'!$C:$C,"*WV*"),"N/A")</f>
        <v>312.73749999999995</v>
      </c>
    </row>
    <row r="31" spans="1:33" x14ac:dyDescent="0.2">
      <c r="A31" s="11" t="s">
        <v>115</v>
      </c>
      <c r="B31" s="11" t="s">
        <v>166</v>
      </c>
      <c r="C31" s="81">
        <f>IFERROR(SUMIFS('Modified HPI_EXP_metro'!$G:$G,'Modified HPI_EXP_metro'!$D:$D,C2,'Modified HPI_EXP_metro'!$C:$C,"*WI*")/COUNTIFS('Modified HPI_EXP_metro'!$D:$D,C2,'Modified HPI_EXP_metro'!$C:$C,"*WI*"),"N/A")</f>
        <v>100.77375000000001</v>
      </c>
      <c r="D31" s="81">
        <f>IFERROR(SUMIFS('Modified HPI_EXP_metro'!$G:$G,'Modified HPI_EXP_metro'!$D:$D,D2,'Modified HPI_EXP_metro'!$C:$C,"*WI*")/COUNTIFS('Modified HPI_EXP_metro'!$D:$D,D2,'Modified HPI_EXP_metro'!$C:$C,"*WI*"),"N/A")</f>
        <v>105.13249999999999</v>
      </c>
      <c r="E31" s="81">
        <f>IFERROR(SUMIFS('Modified HPI_EXP_metro'!$G:$G,'Modified HPI_EXP_metro'!$D:$D,E2,'Modified HPI_EXP_metro'!$C:$C,"*WI*")/COUNTIFS('Modified HPI_EXP_metro'!$D:$D,E2,'Modified HPI_EXP_metro'!$C:$C,"*WI*"),"N/A")</f>
        <v>110.69375000000001</v>
      </c>
      <c r="F31" s="81">
        <f>IFERROR(SUMIFS('Modified HPI_EXP_metro'!$G:$G,'Modified HPI_EXP_metro'!$D:$D,F2,'Modified HPI_EXP_metro'!$C:$C,"*WI*")/COUNTIFS('Modified HPI_EXP_metro'!$D:$D,F2,'Modified HPI_EXP_metro'!$C:$C,"*WI*"),"N/A")</f>
        <v>116.60874999999999</v>
      </c>
      <c r="G31" s="81">
        <f>IFERROR(SUMIFS('Modified HPI_EXP_metro'!$G:$G,'Modified HPI_EXP_metro'!$D:$D,G2,'Modified HPI_EXP_metro'!$C:$C,"*WI*")/COUNTIFS('Modified HPI_EXP_metro'!$D:$D,G2,'Modified HPI_EXP_metro'!$C:$C,"*WI*"),"N/A")</f>
        <v>120.99625</v>
      </c>
      <c r="H31" s="81">
        <f>IFERROR(SUMIFS('Modified HPI_EXP_metro'!$G:$G,'Modified HPI_EXP_metro'!$D:$D,H2,'Modified HPI_EXP_metro'!$C:$C,"*WI*")/COUNTIFS('Modified HPI_EXP_metro'!$D:$D,H2,'Modified HPI_EXP_metro'!$C:$C,"*WI*"),"N/A")</f>
        <v>125.8425</v>
      </c>
      <c r="I31" s="81">
        <f>IFERROR(SUMIFS('Modified HPI_EXP_metro'!$G:$G,'Modified HPI_EXP_metro'!$D:$D,I2,'Modified HPI_EXP_metro'!$C:$C,"*WI*")/COUNTIFS('Modified HPI_EXP_metro'!$D:$D,I2,'Modified HPI_EXP_metro'!$C:$C,"*WI*"),"N/A")</f>
        <v>131.00375</v>
      </c>
      <c r="J31" s="81">
        <f>IFERROR(SUMIFS('Modified HPI_EXP_metro'!$G:$G,'Modified HPI_EXP_metro'!$D:$D,J2,'Modified HPI_EXP_metro'!$C:$C,"*WI*")/COUNTIFS('Modified HPI_EXP_metro'!$D:$D,J2,'Modified HPI_EXP_metro'!$C:$C,"*WI*"),"N/A")</f>
        <v>137.745</v>
      </c>
      <c r="K31" s="81">
        <f>IFERROR(SUMIFS('Modified HPI_EXP_metro'!$G:$G,'Modified HPI_EXP_metro'!$D:$D,K2,'Modified HPI_EXP_metro'!$C:$C,"*WI*")/COUNTIFS('Modified HPI_EXP_metro'!$D:$D,K2,'Modified HPI_EXP_metro'!$C:$C,"*WI*"),"N/A")</f>
        <v>147.98875000000001</v>
      </c>
      <c r="L31" s="81">
        <f>IFERROR(SUMIFS('Modified HPI_EXP_metro'!$G:$G,'Modified HPI_EXP_metro'!$D:$D,L2,'Modified HPI_EXP_metro'!$C:$C,"*WI*")/COUNTIFS('Modified HPI_EXP_metro'!$D:$D,L2,'Modified HPI_EXP_metro'!$C:$C,"*WI*"),"N/A")</f>
        <v>164.035</v>
      </c>
      <c r="M31" s="81">
        <f>IFERROR(SUMIFS('Modified HPI_EXP_metro'!$G:$G,'Modified HPI_EXP_metro'!$D:$D,M2,'Modified HPI_EXP_metro'!$C:$C,"*WI*")/COUNTIFS('Modified HPI_EXP_metro'!$D:$D,M2,'Modified HPI_EXP_metro'!$C:$C,"*WI*"),"N/A")</f>
        <v>181.04124999999999</v>
      </c>
      <c r="N31" s="81">
        <f>IFERROR(SUMIFS('Modified HPI_EXP_metro'!$G:$G,'Modified HPI_EXP_metro'!$D:$D,N2,'Modified HPI_EXP_metro'!$C:$C,"*WI*")/COUNTIFS('Modified HPI_EXP_metro'!$D:$D,N2,'Modified HPI_EXP_metro'!$C:$C,"*WI*"),"N/A")</f>
        <v>197.10750000000002</v>
      </c>
      <c r="O31" s="81">
        <f>IFERROR(SUMIFS('Modified HPI_EXP_metro'!$G:$G,'Modified HPI_EXP_metro'!$D:$D,O2,'Modified HPI_EXP_metro'!$C:$C,"*WI*")/COUNTIFS('Modified HPI_EXP_metro'!$D:$D,O2,'Modified HPI_EXP_metro'!$C:$C,"*WI*"),"N/A")</f>
        <v>214.44125</v>
      </c>
      <c r="P31" s="81">
        <f>IFERROR(SUMIFS('Modified HPI_EXP_metro'!$G:$G,'Modified HPI_EXP_metro'!$D:$D,P2,'Modified HPI_EXP_metro'!$C:$C,"*WI*")/COUNTIFS('Modified HPI_EXP_metro'!$D:$D,P2,'Modified HPI_EXP_metro'!$C:$C,"*WI*"),"N/A")</f>
        <v>229.16</v>
      </c>
      <c r="Q31" s="81">
        <f>IFERROR(SUMIFS('Modified HPI_EXP_metro'!$G:$G,'Modified HPI_EXP_metro'!$D:$D,Q2,'Modified HPI_EXP_metro'!$C:$C,"*WI*")/COUNTIFS('Modified HPI_EXP_metro'!$D:$D,Q2,'Modified HPI_EXP_metro'!$C:$C,"*WI*"),"N/A")</f>
        <v>246.73500000000001</v>
      </c>
      <c r="R31" s="81">
        <f>IFERROR(SUMIFS('Modified HPI_EXP_metro'!$G:$G,'Modified HPI_EXP_metro'!$D:$D,R2,'Modified HPI_EXP_metro'!$C:$C,"*WI*")/COUNTIFS('Modified HPI_EXP_metro'!$D:$D,R2,'Modified HPI_EXP_metro'!$C:$C,"*WI*"),"N/A")</f>
        <v>254.18999999999997</v>
      </c>
      <c r="S31" s="81">
        <f>IFERROR(SUMIFS('Modified HPI_EXP_metro'!$G:$G,'Modified HPI_EXP_metro'!$D:$D,S2,'Modified HPI_EXP_metro'!$C:$C,"*WI*")/COUNTIFS('Modified HPI_EXP_metro'!$D:$D,S2,'Modified HPI_EXP_metro'!$C:$C,"*WI*"),"N/A")</f>
        <v>243.03749999999997</v>
      </c>
      <c r="T31" s="81">
        <f>IFERROR(SUMIFS('Modified HPI_EXP_metro'!$G:$G,'Modified HPI_EXP_metro'!$D:$D,T2,'Modified HPI_EXP_metro'!$C:$C,"*WI*")/COUNTIFS('Modified HPI_EXP_metro'!$D:$D,T2,'Modified HPI_EXP_metro'!$C:$C,"*WI*"),"N/A")</f>
        <v>213.99124999999998</v>
      </c>
      <c r="U31" s="81">
        <f>IFERROR(SUMIFS('Modified HPI_EXP_metro'!$G:$G,'Modified HPI_EXP_metro'!$D:$D,U2,'Modified HPI_EXP_metro'!$C:$C,"*WI*")/COUNTIFS('Modified HPI_EXP_metro'!$D:$D,U2,'Modified HPI_EXP_metro'!$C:$C,"*WI*"),"N/A")</f>
        <v>193.38624999999999</v>
      </c>
      <c r="V31" s="81">
        <f>IFERROR(SUMIFS('Modified HPI_EXP_metro'!$G:$G,'Modified HPI_EXP_metro'!$D:$D,V2,'Modified HPI_EXP_metro'!$C:$C,"*WI*")/COUNTIFS('Modified HPI_EXP_metro'!$D:$D,V2,'Modified HPI_EXP_metro'!$C:$C,"*WI*"),"N/A")</f>
        <v>188.08500000000001</v>
      </c>
      <c r="W31" s="81">
        <f>IFERROR(SUMIFS('Modified HPI_EXP_metro'!$G:$G,'Modified HPI_EXP_metro'!$D:$D,W2,'Modified HPI_EXP_metro'!$C:$C,"*WI*")/COUNTIFS('Modified HPI_EXP_metro'!$D:$D,W2,'Modified HPI_EXP_metro'!$C:$C,"*WI*"),"N/A")</f>
        <v>176.84125000000003</v>
      </c>
      <c r="X31" s="81">
        <f>IFERROR(SUMIFS('Modified HPI_EXP_metro'!$G:$G,'Modified HPI_EXP_metro'!$D:$D,X2,'Modified HPI_EXP_metro'!$C:$C,"*WI*")/COUNTIFS('Modified HPI_EXP_metro'!$D:$D,X2,'Modified HPI_EXP_metro'!$C:$C,"*WI*"),"N/A")</f>
        <v>180.64625000000001</v>
      </c>
      <c r="Y31" s="81">
        <f>IFERROR(SUMIFS('Modified HPI_EXP_metro'!$G:$G,'Modified HPI_EXP_metro'!$D:$D,Y2,'Modified HPI_EXP_metro'!$C:$C,"*WI*")/COUNTIFS('Modified HPI_EXP_metro'!$D:$D,Y2,'Modified HPI_EXP_metro'!$C:$C,"*WI*"),"N/A")</f>
        <v>193.57499999999999</v>
      </c>
      <c r="Z31" s="81">
        <f>IFERROR(SUMIFS('Modified HPI_EXP_metro'!$G:$G,'Modified HPI_EXP_metro'!$D:$D,Z2,'Modified HPI_EXP_metro'!$C:$C,"*WI*")/COUNTIFS('Modified HPI_EXP_metro'!$D:$D,Z2,'Modified HPI_EXP_metro'!$C:$C,"*WI*"),"N/A")</f>
        <v>203.98625000000001</v>
      </c>
      <c r="AA31" s="81">
        <f>IFERROR(SUMIFS('Modified HPI_EXP_metro'!$G:$G,'Modified HPI_EXP_metro'!$D:$D,AA2,'Modified HPI_EXP_metro'!$C:$C,"*WI*")/COUNTIFS('Modified HPI_EXP_metro'!$D:$D,AA2,'Modified HPI_EXP_metro'!$C:$C,"*WI*"),"N/A")</f>
        <v>214.97125</v>
      </c>
      <c r="AB31" s="81">
        <f>IFERROR(SUMIFS('Modified HPI_EXP_metro'!$G:$G,'Modified HPI_EXP_metro'!$D:$D,AB2,'Modified HPI_EXP_metro'!$C:$C,"*WI*")/COUNTIFS('Modified HPI_EXP_metro'!$D:$D,AB2,'Modified HPI_EXP_metro'!$C:$C,"*WI*"),"N/A")</f>
        <v>227.01874999999998</v>
      </c>
      <c r="AC31" s="81">
        <f>IFERROR(SUMIFS('Modified HPI_EXP_metro'!$G:$G,'Modified HPI_EXP_metro'!$D:$D,AC2,'Modified HPI_EXP_metro'!$C:$C,"*WI*")/COUNTIFS('Modified HPI_EXP_metro'!$D:$D,AC2,'Modified HPI_EXP_metro'!$C:$C,"*WI*"),"N/A")</f>
        <v>241.74625</v>
      </c>
      <c r="AD31" s="81">
        <f>IFERROR(SUMIFS('Modified HPI_EXP_metro'!$G:$G,'Modified HPI_EXP_metro'!$D:$D,AD2,'Modified HPI_EXP_metro'!$C:$C,"*WI*")/COUNTIFS('Modified HPI_EXP_metro'!$D:$D,AD2,'Modified HPI_EXP_metro'!$C:$C,"*WI*"),"N/A")</f>
        <v>258.76</v>
      </c>
      <c r="AE31" s="81">
        <f>IFERROR(SUMIFS('Modified HPI_EXP_metro'!$G:$G,'Modified HPI_EXP_metro'!$D:$D,AE2,'Modified HPI_EXP_metro'!$C:$C,"*WI*")/COUNTIFS('Modified HPI_EXP_metro'!$D:$D,AE2,'Modified HPI_EXP_metro'!$C:$C,"*WI*"),"N/A")</f>
        <v>273.85500000000002</v>
      </c>
      <c r="AF31" s="81">
        <f>IFERROR(SUMIFS('Modified HPI_EXP_metro'!$G:$G,'Modified HPI_EXP_metro'!$D:$D,AF2,'Modified HPI_EXP_metro'!$C:$C,"*WI*")/COUNTIFS('Modified HPI_EXP_metro'!$D:$D,AF2,'Modified HPI_EXP_metro'!$C:$C,"*WI*"),"N/A")</f>
        <v>296.75375000000003</v>
      </c>
      <c r="AG31" s="81">
        <f>IFERROR(SUMIFS('Modified HPI_EXP_metro'!$G:$G,'Modified HPI_EXP_metro'!$D:$D,AG2,'Modified HPI_EXP_metro'!$C:$C,"*WI*")/COUNTIFS('Modified HPI_EXP_metro'!$D:$D,AG2,'Modified HPI_EXP_metro'!$C:$C,"*WI*"),"N/A")</f>
        <v>333.92624999999998</v>
      </c>
    </row>
  </sheetData>
  <mergeCells count="1">
    <mergeCell ref="C1:AG1"/>
  </mergeCell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8D0F1-3AF4-43FA-B8BC-9772435FE3F4}">
  <sheetPr>
    <tabColor rgb="FFC00000"/>
  </sheetPr>
  <dimension ref="A2:AG92"/>
  <sheetViews>
    <sheetView zoomScale="70" zoomScaleNormal="70" workbookViewId="0">
      <selection activeCell="J26" sqref="J26"/>
    </sheetView>
  </sheetViews>
  <sheetFormatPr baseColWidth="10" defaultColWidth="8.83203125" defaultRowHeight="16" x14ac:dyDescent="0.2"/>
  <cols>
    <col min="1" max="1" width="16.33203125" customWidth="1"/>
    <col min="2" max="2" width="7" customWidth="1"/>
  </cols>
  <sheetData>
    <row r="2" spans="1:33" ht="20" x14ac:dyDescent="0.2">
      <c r="A2" s="91" t="s">
        <v>117</v>
      </c>
      <c r="B2" s="91" t="s">
        <v>171</v>
      </c>
      <c r="C2" s="92">
        <v>1991</v>
      </c>
      <c r="D2" s="92">
        <v>1992</v>
      </c>
      <c r="E2" s="92">
        <v>1993</v>
      </c>
      <c r="F2" s="92">
        <v>1994</v>
      </c>
      <c r="G2" s="92">
        <v>1995</v>
      </c>
      <c r="H2" s="92">
        <v>1996</v>
      </c>
      <c r="I2" s="92">
        <v>1997</v>
      </c>
      <c r="J2" s="92">
        <v>1998</v>
      </c>
      <c r="K2" s="92">
        <v>1999</v>
      </c>
      <c r="L2" s="92">
        <v>2000</v>
      </c>
      <c r="M2" s="92">
        <v>2001</v>
      </c>
      <c r="N2" s="92">
        <v>2002</v>
      </c>
      <c r="O2" s="92">
        <v>2003</v>
      </c>
      <c r="P2" s="92">
        <v>2004</v>
      </c>
      <c r="Q2" s="92">
        <v>2005</v>
      </c>
      <c r="R2" s="92">
        <v>2006</v>
      </c>
      <c r="S2" s="92">
        <v>2007</v>
      </c>
      <c r="T2" s="92">
        <v>2008</v>
      </c>
      <c r="U2" s="92">
        <v>2009</v>
      </c>
      <c r="V2" s="92">
        <v>2010</v>
      </c>
      <c r="W2" s="92">
        <v>2011</v>
      </c>
      <c r="X2" s="92">
        <v>2012</v>
      </c>
      <c r="Y2" s="92">
        <v>2013</v>
      </c>
      <c r="Z2" s="92">
        <v>2014</v>
      </c>
      <c r="AA2" s="92">
        <v>2015</v>
      </c>
      <c r="AB2" s="92">
        <v>2016</v>
      </c>
      <c r="AC2" s="92">
        <v>2017</v>
      </c>
      <c r="AD2" s="92">
        <v>2018</v>
      </c>
      <c r="AE2" s="92">
        <v>2019</v>
      </c>
      <c r="AF2" s="92">
        <v>2020</v>
      </c>
      <c r="AG2" s="92">
        <v>2021</v>
      </c>
    </row>
    <row r="3" spans="1:33" ht="20" x14ac:dyDescent="0.2">
      <c r="A3" s="93" t="s">
        <v>69</v>
      </c>
      <c r="B3" s="93" t="s">
        <v>120</v>
      </c>
      <c r="C3" s="89">
        <f>IFERROR(SUMIFS('Modified HPI_EXP_metro'!$G:$G,'Modified HPI_EXP_metro'!$D:$D,C2,'Modified HPI_EXP_metro'!$C:$C,"*AZ*")/COUNTIFS('Modified HPI_EXP_metro'!$D:$D,C2,'Modified HPI_EXP_metro'!$C:$C,"*AZ*"),"N/A")</f>
        <v>100.2975</v>
      </c>
      <c r="D3" s="89">
        <f>IFERROR(SUMIFS('Modified HPI_EXP_metro'!$G:$G,'Modified HPI_EXP_metro'!$D:$D,D2,'Modified HPI_EXP_metro'!$C:$C,"*AZ*")/COUNTIFS('Modified HPI_EXP_metro'!$D:$D,D2,'Modified HPI_EXP_metro'!$C:$C,"*AZ*"),"N/A")</f>
        <v>101.4425</v>
      </c>
      <c r="E3" s="89">
        <f>IFERROR(SUMIFS('Modified HPI_EXP_metro'!$G:$G,'Modified HPI_EXP_metro'!$D:$D,E2,'Modified HPI_EXP_metro'!$C:$C,"*AZ*")/COUNTIFS('Modified HPI_EXP_metro'!$D:$D,E2,'Modified HPI_EXP_metro'!$C:$C,"*AZ*"),"N/A")</f>
        <v>104.6575</v>
      </c>
      <c r="F3" s="89">
        <f>IFERROR(SUMIFS('Modified HPI_EXP_metro'!$G:$G,'Modified HPI_EXP_metro'!$D:$D,F2,'Modified HPI_EXP_metro'!$C:$C,"*AZ*")/COUNTIFS('Modified HPI_EXP_metro'!$D:$D,F2,'Modified HPI_EXP_metro'!$C:$C,"*AZ*"),"N/A")</f>
        <v>111.245</v>
      </c>
      <c r="G3" s="89">
        <f>IFERROR(SUMIFS('Modified HPI_EXP_metro'!$G:$G,'Modified HPI_EXP_metro'!$D:$D,G2,'Modified HPI_EXP_metro'!$C:$C,"*AZ*")/COUNTIFS('Modified HPI_EXP_metro'!$D:$D,G2,'Modified HPI_EXP_metro'!$C:$C,"*AZ*"),"N/A")</f>
        <v>118.61750000000001</v>
      </c>
      <c r="H3" s="89">
        <f>IFERROR(SUMIFS('Modified HPI_EXP_metro'!$G:$G,'Modified HPI_EXP_metro'!$D:$D,H2,'Modified HPI_EXP_metro'!$C:$C,"*AZ*")/COUNTIFS('Modified HPI_EXP_metro'!$D:$D,H2,'Modified HPI_EXP_metro'!$C:$C,"*AZ*"),"N/A")</f>
        <v>125.45</v>
      </c>
      <c r="I3" s="89">
        <f>IFERROR(SUMIFS('Modified HPI_EXP_metro'!$G:$G,'Modified HPI_EXP_metro'!$D:$D,I2,'Modified HPI_EXP_metro'!$C:$C,"*AZ*")/COUNTIFS('Modified HPI_EXP_metro'!$D:$D,I2,'Modified HPI_EXP_metro'!$C:$C,"*AZ*"),"N/A")</f>
        <v>131.2525</v>
      </c>
      <c r="J3" s="89">
        <f>IFERROR(SUMIFS('Modified HPI_EXP_metro'!$G:$G,'Modified HPI_EXP_metro'!$D:$D,J2,'Modified HPI_EXP_metro'!$C:$C,"*AZ*")/COUNTIFS('Modified HPI_EXP_metro'!$D:$D,J2,'Modified HPI_EXP_metro'!$C:$C,"*AZ*"),"N/A")</f>
        <v>139.04499999999999</v>
      </c>
      <c r="K3" s="89">
        <f>IFERROR(SUMIFS('Modified HPI_EXP_metro'!$G:$G,'Modified HPI_EXP_metro'!$D:$D,K2,'Modified HPI_EXP_metro'!$C:$C,"*AZ*")/COUNTIFS('Modified HPI_EXP_metro'!$D:$D,K2,'Modified HPI_EXP_metro'!$C:$C,"*AZ*"),"N/A")</f>
        <v>148.79499999999999</v>
      </c>
      <c r="L3" s="89">
        <f>IFERROR(SUMIFS('Modified HPI_EXP_metro'!$G:$G,'Modified HPI_EXP_metro'!$D:$D,L2,'Modified HPI_EXP_metro'!$C:$C,"*AZ*")/COUNTIFS('Modified HPI_EXP_metro'!$D:$D,L2,'Modified HPI_EXP_metro'!$C:$C,"*AZ*"),"N/A")</f>
        <v>159.64500000000001</v>
      </c>
      <c r="M3" s="89">
        <f>IFERROR(SUMIFS('Modified HPI_EXP_metro'!$G:$G,'Modified HPI_EXP_metro'!$D:$D,M2,'Modified HPI_EXP_metro'!$C:$C,"*AZ*")/COUNTIFS('Modified HPI_EXP_metro'!$D:$D,M2,'Modified HPI_EXP_metro'!$C:$C,"*AZ*"),"N/A")</f>
        <v>168.49999999999997</v>
      </c>
      <c r="N3" s="89">
        <f>IFERROR(SUMIFS('Modified HPI_EXP_metro'!$G:$G,'Modified HPI_EXP_metro'!$D:$D,N2,'Modified HPI_EXP_metro'!$C:$C,"*AZ*")/COUNTIFS('Modified HPI_EXP_metro'!$D:$D,N2,'Modified HPI_EXP_metro'!$C:$C,"*AZ*"),"N/A")</f>
        <v>176.91749999999999</v>
      </c>
      <c r="O3" s="89">
        <f>IFERROR(SUMIFS('Modified HPI_EXP_metro'!$G:$G,'Modified HPI_EXP_metro'!$D:$D,O2,'Modified HPI_EXP_metro'!$C:$C,"*AZ*")/COUNTIFS('Modified HPI_EXP_metro'!$D:$D,O2,'Modified HPI_EXP_metro'!$C:$C,"*AZ*"),"N/A")</f>
        <v>188.11750000000001</v>
      </c>
      <c r="P3" s="89">
        <f>IFERROR(SUMIFS('Modified HPI_EXP_metro'!$G:$G,'Modified HPI_EXP_metro'!$D:$D,P2,'Modified HPI_EXP_metro'!$C:$C,"*AZ*")/COUNTIFS('Modified HPI_EXP_metro'!$D:$D,P2,'Modified HPI_EXP_metro'!$C:$C,"*AZ*"),"N/A")</f>
        <v>213.33250000000001</v>
      </c>
      <c r="Q3" s="89">
        <f>IFERROR(SUMIFS('Modified HPI_EXP_metro'!$G:$G,'Modified HPI_EXP_metro'!$D:$D,Q2,'Modified HPI_EXP_metro'!$C:$C,"*AZ*")/COUNTIFS('Modified HPI_EXP_metro'!$D:$D,Q2,'Modified HPI_EXP_metro'!$C:$C,"*AZ*"),"N/A")</f>
        <v>285.85750000000002</v>
      </c>
      <c r="R3" s="89">
        <f>IFERROR(SUMIFS('Modified HPI_EXP_metro'!$G:$G,'Modified HPI_EXP_metro'!$D:$D,R2,'Modified HPI_EXP_metro'!$C:$C,"*AZ*")/COUNTIFS('Modified HPI_EXP_metro'!$D:$D,R2,'Modified HPI_EXP_metro'!$C:$C,"*AZ*"),"N/A")</f>
        <v>327.245</v>
      </c>
      <c r="S3" s="89">
        <f>IFERROR(SUMIFS('Modified HPI_EXP_metro'!$G:$G,'Modified HPI_EXP_metro'!$D:$D,S2,'Modified HPI_EXP_metro'!$C:$C,"*AZ*")/COUNTIFS('Modified HPI_EXP_metro'!$D:$D,S2,'Modified HPI_EXP_metro'!$C:$C,"*AZ*"),"N/A")</f>
        <v>297.89</v>
      </c>
      <c r="T3" s="89">
        <f>IFERROR(SUMIFS('Modified HPI_EXP_metro'!$G:$G,'Modified HPI_EXP_metro'!$D:$D,T2,'Modified HPI_EXP_metro'!$C:$C,"*AZ*")/COUNTIFS('Modified HPI_EXP_metro'!$D:$D,T2,'Modified HPI_EXP_metro'!$C:$C,"*AZ*"),"N/A")</f>
        <v>220.65249999999997</v>
      </c>
      <c r="U3" s="89">
        <f>IFERROR(SUMIFS('Modified HPI_EXP_metro'!$G:$G,'Modified HPI_EXP_metro'!$D:$D,U2,'Modified HPI_EXP_metro'!$C:$C,"*AZ*")/COUNTIFS('Modified HPI_EXP_metro'!$D:$D,U2,'Modified HPI_EXP_metro'!$C:$C,"*AZ*"),"N/A")</f>
        <v>161.715</v>
      </c>
      <c r="V3" s="89">
        <f>IFERROR(SUMIFS('Modified HPI_EXP_metro'!$G:$G,'Modified HPI_EXP_metro'!$D:$D,V2,'Modified HPI_EXP_metro'!$C:$C,"*AZ*")/COUNTIFS('Modified HPI_EXP_metro'!$D:$D,V2,'Modified HPI_EXP_metro'!$C:$C,"*AZ*"),"N/A")</f>
        <v>154.10500000000002</v>
      </c>
      <c r="W3" s="89">
        <f>IFERROR(SUMIFS('Modified HPI_EXP_metro'!$G:$G,'Modified HPI_EXP_metro'!$D:$D,W2,'Modified HPI_EXP_metro'!$C:$C,"*AZ*")/COUNTIFS('Modified HPI_EXP_metro'!$D:$D,W2,'Modified HPI_EXP_metro'!$C:$C,"*AZ*"),"N/A")</f>
        <v>144.8125</v>
      </c>
      <c r="X3" s="89">
        <f>IFERROR(SUMIFS('Modified HPI_EXP_metro'!$G:$G,'Modified HPI_EXP_metro'!$D:$D,X2,'Modified HPI_EXP_metro'!$C:$C,"*AZ*")/COUNTIFS('Modified HPI_EXP_metro'!$D:$D,X2,'Modified HPI_EXP_metro'!$C:$C,"*AZ*"),"N/A")</f>
        <v>170.0325</v>
      </c>
      <c r="Y3" s="89">
        <f>IFERROR(SUMIFS('Modified HPI_EXP_metro'!$G:$G,'Modified HPI_EXP_metro'!$D:$D,Y2,'Modified HPI_EXP_metro'!$C:$C,"*AZ*")/COUNTIFS('Modified HPI_EXP_metro'!$D:$D,Y2,'Modified HPI_EXP_metro'!$C:$C,"*AZ*"),"N/A")</f>
        <v>203.49249999999998</v>
      </c>
      <c r="Z3" s="89">
        <f>IFERROR(SUMIFS('Modified HPI_EXP_metro'!$G:$G,'Modified HPI_EXP_metro'!$D:$D,Z2,'Modified HPI_EXP_metro'!$C:$C,"*AZ*")/COUNTIFS('Modified HPI_EXP_metro'!$D:$D,Z2,'Modified HPI_EXP_metro'!$C:$C,"*AZ*"),"N/A")</f>
        <v>220.64250000000001</v>
      </c>
      <c r="AA3" s="89">
        <f>IFERROR(SUMIFS('Modified HPI_EXP_metro'!$G:$G,'Modified HPI_EXP_metro'!$D:$D,AA2,'Modified HPI_EXP_metro'!$C:$C,"*AZ*")/COUNTIFS('Modified HPI_EXP_metro'!$D:$D,AA2,'Modified HPI_EXP_metro'!$C:$C,"*AZ*"),"N/A")</f>
        <v>235.17749999999998</v>
      </c>
      <c r="AB3" s="89">
        <f>IFERROR(SUMIFS('Modified HPI_EXP_metro'!$G:$G,'Modified HPI_EXP_metro'!$D:$D,AB2,'Modified HPI_EXP_metro'!$C:$C,"*AZ*")/COUNTIFS('Modified HPI_EXP_metro'!$D:$D,AB2,'Modified HPI_EXP_metro'!$C:$C,"*AZ*"),"N/A")</f>
        <v>252.45</v>
      </c>
      <c r="AC3" s="89">
        <f>IFERROR(SUMIFS('Modified HPI_EXP_metro'!$G:$G,'Modified HPI_EXP_metro'!$D:$D,AC2,'Modified HPI_EXP_metro'!$C:$C,"*AZ*")/COUNTIFS('Modified HPI_EXP_metro'!$D:$D,AC2,'Modified HPI_EXP_metro'!$C:$C,"*AZ*"),"N/A")</f>
        <v>272.04250000000002</v>
      </c>
      <c r="AD3" s="89">
        <f>IFERROR(SUMIFS('Modified HPI_EXP_metro'!$G:$G,'Modified HPI_EXP_metro'!$D:$D,AD2,'Modified HPI_EXP_metro'!$C:$C,"*AZ*")/COUNTIFS('Modified HPI_EXP_metro'!$D:$D,AD2,'Modified HPI_EXP_metro'!$C:$C,"*AZ*"),"N/A")</f>
        <v>294.17750000000001</v>
      </c>
      <c r="AE3" s="89">
        <f>IFERROR(SUMIFS('Modified HPI_EXP_metro'!$G:$G,'Modified HPI_EXP_metro'!$D:$D,AE2,'Modified HPI_EXP_metro'!$C:$C,"*AZ*")/COUNTIFS('Modified HPI_EXP_metro'!$D:$D,AE2,'Modified HPI_EXP_metro'!$C:$C,"*AZ*"),"N/A")</f>
        <v>315.86750000000001</v>
      </c>
      <c r="AF3" s="89">
        <f>IFERROR(SUMIFS('Modified HPI_EXP_metro'!$G:$G,'Modified HPI_EXP_metro'!$D:$D,AF2,'Modified HPI_EXP_metro'!$C:$C,"*AZ*")/COUNTIFS('Modified HPI_EXP_metro'!$D:$D,AF2,'Modified HPI_EXP_metro'!$C:$C,"*AZ*"),"N/A")</f>
        <v>351.69749999999999</v>
      </c>
      <c r="AG3" s="89">
        <f>IFERROR(SUMIFS('Modified HPI_EXP_metro'!$G:$G,'Modified HPI_EXP_metro'!$D:$D,AG2,'Modified HPI_EXP_metro'!$C:$C,"*AZ*")/COUNTIFS('Modified HPI_EXP_metro'!$D:$D,AG2,'Modified HPI_EXP_metro'!$C:$C,"*AZ*"),"N/A")</f>
        <v>449.00749999999999</v>
      </c>
    </row>
    <row r="4" spans="1:33" ht="20" x14ac:dyDescent="0.2">
      <c r="A4" s="93" t="s">
        <v>71</v>
      </c>
      <c r="B4" s="93" t="s">
        <v>122</v>
      </c>
      <c r="C4" s="89">
        <f>IFERROR(SUMIFS('Modified HPI_EXP_metro'!$G:$G,'Modified HPI_EXP_metro'!$D:$D,C2,'Modified HPI_EXP_metro'!$C:$C,"*CA*")/COUNTIFS('Modified HPI_EXP_metro'!$D:$D,C2,'Modified HPI_EXP_metro'!$C:$C,"*CA*"),"N/A")</f>
        <v>99.479687499999983</v>
      </c>
      <c r="D4" s="89">
        <f>IFERROR(SUMIFS('Modified HPI_EXP_metro'!$G:$G,'Modified HPI_EXP_metro'!$D:$D,D2,'Modified HPI_EXP_metro'!$C:$C,"*CA*")/COUNTIFS('Modified HPI_EXP_metro'!$D:$D,D2,'Modified HPI_EXP_metro'!$C:$C,"*CA*"),"N/A")</f>
        <v>96.161562499999988</v>
      </c>
      <c r="E4" s="89">
        <f>IFERROR(SUMIFS('Modified HPI_EXP_metro'!$G:$G,'Modified HPI_EXP_metro'!$D:$D,E2,'Modified HPI_EXP_metro'!$C:$C,"*CA*")/COUNTIFS('Modified HPI_EXP_metro'!$D:$D,E2,'Modified HPI_EXP_metro'!$C:$C,"*CA*"),"N/A")</f>
        <v>91.026875000000004</v>
      </c>
      <c r="F4" s="89">
        <f>IFERROR(SUMIFS('Modified HPI_EXP_metro'!$G:$G,'Modified HPI_EXP_metro'!$D:$D,F2,'Modified HPI_EXP_metro'!$C:$C,"*CA*")/COUNTIFS('Modified HPI_EXP_metro'!$D:$D,F2,'Modified HPI_EXP_metro'!$C:$C,"*CA*"),"N/A")</f>
        <v>89.033124999999984</v>
      </c>
      <c r="G4" s="89">
        <f>IFERROR(SUMIFS('Modified HPI_EXP_metro'!$G:$G,'Modified HPI_EXP_metro'!$D:$D,G2,'Modified HPI_EXP_metro'!$C:$C,"*CA*")/COUNTIFS('Modified HPI_EXP_metro'!$D:$D,G2,'Modified HPI_EXP_metro'!$C:$C,"*CA*"),"N/A")</f>
        <v>87.896250000000009</v>
      </c>
      <c r="H4" s="89">
        <f>IFERROR(SUMIFS('Modified HPI_EXP_metro'!$G:$G,'Modified HPI_EXP_metro'!$D:$D,H2,'Modified HPI_EXP_metro'!$C:$C,"*CA*")/COUNTIFS('Modified HPI_EXP_metro'!$D:$D,H2,'Modified HPI_EXP_metro'!$C:$C,"*CA*"),"N/A")</f>
        <v>88.214062499999983</v>
      </c>
      <c r="I4" s="89">
        <f>IFERROR(SUMIFS('Modified HPI_EXP_metro'!$G:$G,'Modified HPI_EXP_metro'!$D:$D,I2,'Modified HPI_EXP_metro'!$C:$C,"*CA*")/COUNTIFS('Modified HPI_EXP_metro'!$D:$D,I2,'Modified HPI_EXP_metro'!$C:$C,"*CA*"),"N/A")</f>
        <v>92.514375000000015</v>
      </c>
      <c r="J4" s="89">
        <f>IFERROR(SUMIFS('Modified HPI_EXP_metro'!$G:$G,'Modified HPI_EXP_metro'!$D:$D,J2,'Modified HPI_EXP_metro'!$C:$C,"*CA*")/COUNTIFS('Modified HPI_EXP_metro'!$D:$D,J2,'Modified HPI_EXP_metro'!$C:$C,"*CA*"),"N/A")</f>
        <v>101.68625000000002</v>
      </c>
      <c r="K4" s="89">
        <f>IFERROR(SUMIFS('Modified HPI_EXP_metro'!$G:$G,'Modified HPI_EXP_metro'!$D:$D,K2,'Modified HPI_EXP_metro'!$C:$C,"*CA*")/COUNTIFS('Modified HPI_EXP_metro'!$D:$D,K2,'Modified HPI_EXP_metro'!$C:$C,"*CA*"),"N/A")</f>
        <v>113.56468750000002</v>
      </c>
      <c r="L4" s="89">
        <f>IFERROR(SUMIFS('Modified HPI_EXP_metro'!$G:$G,'Modified HPI_EXP_metro'!$D:$D,L2,'Modified HPI_EXP_metro'!$C:$C,"*CA*")/COUNTIFS('Modified HPI_EXP_metro'!$D:$D,L2,'Modified HPI_EXP_metro'!$C:$C,"*CA*"),"N/A")</f>
        <v>133.30031249999999</v>
      </c>
      <c r="M4" s="89">
        <f>IFERROR(SUMIFS('Modified HPI_EXP_metro'!$G:$G,'Modified HPI_EXP_metro'!$D:$D,M2,'Modified HPI_EXP_metro'!$C:$C,"*CA*")/COUNTIFS('Modified HPI_EXP_metro'!$D:$D,M2,'Modified HPI_EXP_metro'!$C:$C,"*CA*"),"N/A")</f>
        <v>147.27781250000004</v>
      </c>
      <c r="N4" s="89">
        <f>IFERROR(SUMIFS('Modified HPI_EXP_metro'!$G:$G,'Modified HPI_EXP_metro'!$D:$D,N2,'Modified HPI_EXP_metro'!$C:$C,"*CA*")/COUNTIFS('Modified HPI_EXP_metro'!$D:$D,N2,'Modified HPI_EXP_metro'!$C:$C,"*CA*"),"N/A")</f>
        <v>163.19375000000002</v>
      </c>
      <c r="O4" s="89">
        <f>IFERROR(SUMIFS('Modified HPI_EXP_metro'!$G:$G,'Modified HPI_EXP_metro'!$D:$D,O2,'Modified HPI_EXP_metro'!$C:$C,"*CA*")/COUNTIFS('Modified HPI_EXP_metro'!$D:$D,O2,'Modified HPI_EXP_metro'!$C:$C,"*CA*"),"N/A")</f>
        <v>185.49843749999999</v>
      </c>
      <c r="P4" s="89">
        <f>IFERROR(SUMIFS('Modified HPI_EXP_metro'!$G:$G,'Modified HPI_EXP_metro'!$D:$D,P2,'Modified HPI_EXP_metro'!$C:$C,"*CA*")/COUNTIFS('Modified HPI_EXP_metro'!$D:$D,P2,'Modified HPI_EXP_metro'!$C:$C,"*CA*"),"N/A")</f>
        <v>227.75187499999993</v>
      </c>
      <c r="Q4" s="89">
        <f>IFERROR(SUMIFS('Modified HPI_EXP_metro'!$G:$G,'Modified HPI_EXP_metro'!$D:$D,Q2,'Modified HPI_EXP_metro'!$C:$C,"*CA*")/COUNTIFS('Modified HPI_EXP_metro'!$D:$D,Q2,'Modified HPI_EXP_metro'!$C:$C,"*CA*"),"N/A")</f>
        <v>271.1978125</v>
      </c>
      <c r="R4" s="89">
        <f>IFERROR(SUMIFS('Modified HPI_EXP_metro'!$G:$G,'Modified HPI_EXP_metro'!$D:$D,R2,'Modified HPI_EXP_metro'!$C:$C,"*CA*")/COUNTIFS('Modified HPI_EXP_metro'!$D:$D,R2,'Modified HPI_EXP_metro'!$C:$C,"*CA*"),"N/A")</f>
        <v>285.68375000000003</v>
      </c>
      <c r="S4" s="89">
        <f>IFERROR(SUMIFS('Modified HPI_EXP_metro'!$G:$G,'Modified HPI_EXP_metro'!$D:$D,S2,'Modified HPI_EXP_metro'!$C:$C,"*CA*")/COUNTIFS('Modified HPI_EXP_metro'!$D:$D,S2,'Modified HPI_EXP_metro'!$C:$C,"*CA*"),"N/A")</f>
        <v>260.13593749999995</v>
      </c>
      <c r="T4" s="89">
        <f>IFERROR(SUMIFS('Modified HPI_EXP_metro'!$G:$G,'Modified HPI_EXP_metro'!$D:$D,T2,'Modified HPI_EXP_metro'!$C:$C,"*CA*")/COUNTIFS('Modified HPI_EXP_metro'!$D:$D,T2,'Modified HPI_EXP_metro'!$C:$C,"*CA*"),"N/A")</f>
        <v>198.79750000000001</v>
      </c>
      <c r="U4" s="89">
        <f>IFERROR(SUMIFS('Modified HPI_EXP_metro'!$G:$G,'Modified HPI_EXP_metro'!$D:$D,U2,'Modified HPI_EXP_metro'!$C:$C,"*CA*")/COUNTIFS('Modified HPI_EXP_metro'!$D:$D,U2,'Modified HPI_EXP_metro'!$C:$C,"*CA*"),"N/A")</f>
        <v>170.84218749999999</v>
      </c>
      <c r="V4" s="89">
        <f>IFERROR(SUMIFS('Modified HPI_EXP_metro'!$G:$G,'Modified HPI_EXP_metro'!$D:$D,V2,'Modified HPI_EXP_metro'!$C:$C,"*CA*")/COUNTIFS('Modified HPI_EXP_metro'!$D:$D,V2,'Modified HPI_EXP_metro'!$C:$C,"*CA*"),"N/A")</f>
        <v>173.85718750000001</v>
      </c>
      <c r="W4" s="89">
        <f>IFERROR(SUMIFS('Modified HPI_EXP_metro'!$G:$G,'Modified HPI_EXP_metro'!$D:$D,W2,'Modified HPI_EXP_metro'!$C:$C,"*CA*")/COUNTIFS('Modified HPI_EXP_metro'!$D:$D,W2,'Modified HPI_EXP_metro'!$C:$C,"*CA*"),"N/A")</f>
        <v>168.35</v>
      </c>
      <c r="X4" s="89">
        <f>IFERROR(SUMIFS('Modified HPI_EXP_metro'!$G:$G,'Modified HPI_EXP_metro'!$D:$D,X2,'Modified HPI_EXP_metro'!$C:$C,"*CA*")/COUNTIFS('Modified HPI_EXP_metro'!$D:$D,X2,'Modified HPI_EXP_metro'!$C:$C,"*CA*"),"N/A")</f>
        <v>176.96437499999999</v>
      </c>
      <c r="Y4" s="89">
        <f>IFERROR(SUMIFS('Modified HPI_EXP_metro'!$G:$G,'Modified HPI_EXP_metro'!$D:$D,Y2,'Modified HPI_EXP_metro'!$C:$C,"*CA*")/COUNTIFS('Modified HPI_EXP_metro'!$D:$D,Y2,'Modified HPI_EXP_metro'!$C:$C,"*CA*"),"N/A")</f>
        <v>209.05718750000005</v>
      </c>
      <c r="Z4" s="89">
        <f>IFERROR(SUMIFS('Modified HPI_EXP_metro'!$G:$G,'Modified HPI_EXP_metro'!$D:$D,Z2,'Modified HPI_EXP_metro'!$C:$C,"*CA*")/COUNTIFS('Modified HPI_EXP_metro'!$D:$D,Z2,'Modified HPI_EXP_metro'!$C:$C,"*CA*"),"N/A")</f>
        <v>232.80093750000003</v>
      </c>
      <c r="AA4" s="89">
        <f>IFERROR(SUMIFS('Modified HPI_EXP_metro'!$G:$G,'Modified HPI_EXP_metro'!$D:$D,AA2,'Modified HPI_EXP_metro'!$C:$C,"*CA*")/COUNTIFS('Modified HPI_EXP_metro'!$D:$D,AA2,'Modified HPI_EXP_metro'!$C:$C,"*CA*"),"N/A")</f>
        <v>252.60187499999998</v>
      </c>
      <c r="AB4" s="89">
        <f>IFERROR(SUMIFS('Modified HPI_EXP_metro'!$G:$G,'Modified HPI_EXP_metro'!$D:$D,AB2,'Modified HPI_EXP_metro'!$C:$C,"*CA*")/COUNTIFS('Modified HPI_EXP_metro'!$D:$D,AB2,'Modified HPI_EXP_metro'!$C:$C,"*CA*"),"N/A")</f>
        <v>270.55656249999998</v>
      </c>
      <c r="AC4" s="89">
        <f>IFERROR(SUMIFS('Modified HPI_EXP_metro'!$G:$G,'Modified HPI_EXP_metro'!$D:$D,AC2,'Modified HPI_EXP_metro'!$C:$C,"*CA*")/COUNTIFS('Modified HPI_EXP_metro'!$D:$D,AC2,'Modified HPI_EXP_metro'!$C:$C,"*CA*"),"N/A")</f>
        <v>292.32374999999996</v>
      </c>
      <c r="AD4" s="89">
        <f>IFERROR(SUMIFS('Modified HPI_EXP_metro'!$G:$G,'Modified HPI_EXP_metro'!$D:$D,AD2,'Modified HPI_EXP_metro'!$C:$C,"*CA*")/COUNTIFS('Modified HPI_EXP_metro'!$D:$D,AD2,'Modified HPI_EXP_metro'!$C:$C,"*CA*"),"N/A")</f>
        <v>315.41031249999997</v>
      </c>
      <c r="AE4" s="89">
        <f>IFERROR(SUMIFS('Modified HPI_EXP_metro'!$G:$G,'Modified HPI_EXP_metro'!$D:$D,AE2,'Modified HPI_EXP_metro'!$C:$C,"*CA*")/COUNTIFS('Modified HPI_EXP_metro'!$D:$D,AE2,'Modified HPI_EXP_metro'!$C:$C,"*CA*"),"N/A")</f>
        <v>325.87687500000004</v>
      </c>
      <c r="AF4" s="89">
        <f>IFERROR(SUMIFS('Modified HPI_EXP_metro'!$G:$G,'Modified HPI_EXP_metro'!$D:$D,AF2,'Modified HPI_EXP_metro'!$C:$C,"*CA*")/COUNTIFS('Modified HPI_EXP_metro'!$D:$D,AF2,'Modified HPI_EXP_metro'!$C:$C,"*CA*"),"N/A")</f>
        <v>343.17562499999991</v>
      </c>
      <c r="AG4" s="89">
        <f>IFERROR(SUMIFS('Modified HPI_EXP_metro'!$G:$G,'Modified HPI_EXP_metro'!$D:$D,AG2,'Modified HPI_EXP_metro'!$C:$C,"*CA*")/COUNTIFS('Modified HPI_EXP_metro'!$D:$D,AG2,'Modified HPI_EXP_metro'!$C:$C,"*CA*"),"N/A")</f>
        <v>397.29687500000006</v>
      </c>
    </row>
    <row r="5" spans="1:33" ht="20" x14ac:dyDescent="0.2">
      <c r="A5" s="93" t="s">
        <v>72</v>
      </c>
      <c r="B5" s="93" t="s">
        <v>123</v>
      </c>
      <c r="C5" s="89">
        <f>IFERROR(SUMIFS('Modified HPI_EXP_metro'!$G:$G,'Modified HPI_EXP_metro'!$D:$D,C2,'Modified HPI_EXP_metro'!$C:$C,"*CO*")/COUNTIFS('Modified HPI_EXP_metro'!$D:$D,C2,'Modified HPI_EXP_metro'!$C:$C,"*CO*"),"N/A")</f>
        <v>100.995</v>
      </c>
      <c r="D5" s="89">
        <f>IFERROR(SUMIFS('Modified HPI_EXP_metro'!$G:$G,'Modified HPI_EXP_metro'!$D:$D,D2,'Modified HPI_EXP_metro'!$C:$C,"*CO*")/COUNTIFS('Modified HPI_EXP_metro'!$D:$D,D2,'Modified HPI_EXP_metro'!$C:$C,"*CO*"),"N/A")</f>
        <v>108.0575</v>
      </c>
      <c r="E5" s="89">
        <f>IFERROR(SUMIFS('Modified HPI_EXP_metro'!$G:$G,'Modified HPI_EXP_metro'!$D:$D,E2,'Modified HPI_EXP_metro'!$C:$C,"*CO*")/COUNTIFS('Modified HPI_EXP_metro'!$D:$D,E2,'Modified HPI_EXP_metro'!$C:$C,"*CO*"),"N/A")</f>
        <v>118.89750000000001</v>
      </c>
      <c r="F5" s="89">
        <f>IFERROR(SUMIFS('Modified HPI_EXP_metro'!$G:$G,'Modified HPI_EXP_metro'!$D:$D,F2,'Modified HPI_EXP_metro'!$C:$C,"*CO*")/COUNTIFS('Modified HPI_EXP_metro'!$D:$D,F2,'Modified HPI_EXP_metro'!$C:$C,"*CO*"),"N/A")</f>
        <v>132.1275</v>
      </c>
      <c r="G5" s="89">
        <f>IFERROR(SUMIFS('Modified HPI_EXP_metro'!$G:$G,'Modified HPI_EXP_metro'!$D:$D,G2,'Modified HPI_EXP_metro'!$C:$C,"*CO*")/COUNTIFS('Modified HPI_EXP_metro'!$D:$D,G2,'Modified HPI_EXP_metro'!$C:$C,"*CO*"),"N/A")</f>
        <v>142.23250000000002</v>
      </c>
      <c r="H5" s="89">
        <f>IFERROR(SUMIFS('Modified HPI_EXP_metro'!$G:$G,'Modified HPI_EXP_metro'!$D:$D,H2,'Modified HPI_EXP_metro'!$C:$C,"*CO*")/COUNTIFS('Modified HPI_EXP_metro'!$D:$D,H2,'Modified HPI_EXP_metro'!$C:$C,"*CO*"),"N/A")</f>
        <v>151.46250000000001</v>
      </c>
      <c r="I5" s="89">
        <f>IFERROR(SUMIFS('Modified HPI_EXP_metro'!$G:$G,'Modified HPI_EXP_metro'!$D:$D,I2,'Modified HPI_EXP_metro'!$C:$C,"*CO*")/COUNTIFS('Modified HPI_EXP_metro'!$D:$D,I2,'Modified HPI_EXP_metro'!$C:$C,"*CO*"),"N/A")</f>
        <v>161.10750000000002</v>
      </c>
      <c r="J5" s="89">
        <f>IFERROR(SUMIFS('Modified HPI_EXP_metro'!$G:$G,'Modified HPI_EXP_metro'!$D:$D,J2,'Modified HPI_EXP_metro'!$C:$C,"*CO*")/COUNTIFS('Modified HPI_EXP_metro'!$D:$D,J2,'Modified HPI_EXP_metro'!$C:$C,"*CO*"),"N/A")</f>
        <v>175.08750000000001</v>
      </c>
      <c r="K5" s="89">
        <f>IFERROR(SUMIFS('Modified HPI_EXP_metro'!$G:$G,'Modified HPI_EXP_metro'!$D:$D,K2,'Modified HPI_EXP_metro'!$C:$C,"*CO*")/COUNTIFS('Modified HPI_EXP_metro'!$D:$D,K2,'Modified HPI_EXP_metro'!$C:$C,"*CO*"),"N/A")</f>
        <v>196.82749999999999</v>
      </c>
      <c r="L5" s="89">
        <f>IFERROR(SUMIFS('Modified HPI_EXP_metro'!$G:$G,'Modified HPI_EXP_metro'!$D:$D,L2,'Modified HPI_EXP_metro'!$C:$C,"*CO*")/COUNTIFS('Modified HPI_EXP_metro'!$D:$D,L2,'Modified HPI_EXP_metro'!$C:$C,"*CO*"),"N/A")</f>
        <v>225.98999999999998</v>
      </c>
      <c r="M5" s="89">
        <f>IFERROR(SUMIFS('Modified HPI_EXP_metro'!$G:$G,'Modified HPI_EXP_metro'!$D:$D,M2,'Modified HPI_EXP_metro'!$C:$C,"*CO*")/COUNTIFS('Modified HPI_EXP_metro'!$D:$D,M2,'Modified HPI_EXP_metro'!$C:$C,"*CO*"),"N/A")</f>
        <v>251.0575</v>
      </c>
      <c r="N5" s="89">
        <f>IFERROR(SUMIFS('Modified HPI_EXP_metro'!$G:$G,'Modified HPI_EXP_metro'!$D:$D,N2,'Modified HPI_EXP_metro'!$C:$C,"*CO*")/COUNTIFS('Modified HPI_EXP_metro'!$D:$D,N2,'Modified HPI_EXP_metro'!$C:$C,"*CO*"),"N/A")</f>
        <v>261.64499999999998</v>
      </c>
      <c r="O5" s="89">
        <f>IFERROR(SUMIFS('Modified HPI_EXP_metro'!$G:$G,'Modified HPI_EXP_metro'!$D:$D,O2,'Modified HPI_EXP_metro'!$C:$C,"*CO*")/COUNTIFS('Modified HPI_EXP_metro'!$D:$D,O2,'Modified HPI_EXP_metro'!$C:$C,"*CO*"),"N/A")</f>
        <v>264.57</v>
      </c>
      <c r="P5" s="89">
        <f>IFERROR(SUMIFS('Modified HPI_EXP_metro'!$G:$G,'Modified HPI_EXP_metro'!$D:$D,P2,'Modified HPI_EXP_metro'!$C:$C,"*CO*")/COUNTIFS('Modified HPI_EXP_metro'!$D:$D,P2,'Modified HPI_EXP_metro'!$C:$C,"*CO*"),"N/A")</f>
        <v>270.17250000000001</v>
      </c>
      <c r="Q5" s="89">
        <f>IFERROR(SUMIFS('Modified HPI_EXP_metro'!$G:$G,'Modified HPI_EXP_metro'!$D:$D,Q2,'Modified HPI_EXP_metro'!$C:$C,"*CO*")/COUNTIFS('Modified HPI_EXP_metro'!$D:$D,Q2,'Modified HPI_EXP_metro'!$C:$C,"*CO*"),"N/A")</f>
        <v>276.86</v>
      </c>
      <c r="R5" s="89">
        <f>IFERROR(SUMIFS('Modified HPI_EXP_metro'!$G:$G,'Modified HPI_EXP_metro'!$D:$D,R2,'Modified HPI_EXP_metro'!$C:$C,"*CO*")/COUNTIFS('Modified HPI_EXP_metro'!$D:$D,R2,'Modified HPI_EXP_metro'!$C:$C,"*CO*"),"N/A")</f>
        <v>277.77999999999997</v>
      </c>
      <c r="S5" s="89">
        <f>IFERROR(SUMIFS('Modified HPI_EXP_metro'!$G:$G,'Modified HPI_EXP_metro'!$D:$D,S2,'Modified HPI_EXP_metro'!$C:$C,"*CO*")/COUNTIFS('Modified HPI_EXP_metro'!$D:$D,S2,'Modified HPI_EXP_metro'!$C:$C,"*CO*"),"N/A")</f>
        <v>262.53999999999996</v>
      </c>
      <c r="T5" s="89">
        <f>IFERROR(SUMIFS('Modified HPI_EXP_metro'!$G:$G,'Modified HPI_EXP_metro'!$D:$D,T2,'Modified HPI_EXP_metro'!$C:$C,"*CO*")/COUNTIFS('Modified HPI_EXP_metro'!$D:$D,T2,'Modified HPI_EXP_metro'!$C:$C,"*CO*"),"N/A")</f>
        <v>236.45500000000001</v>
      </c>
      <c r="U5" s="89">
        <f>IFERROR(SUMIFS('Modified HPI_EXP_metro'!$G:$G,'Modified HPI_EXP_metro'!$D:$D,U2,'Modified HPI_EXP_metro'!$C:$C,"*CO*")/COUNTIFS('Modified HPI_EXP_metro'!$D:$D,U2,'Modified HPI_EXP_metro'!$C:$C,"*CO*"),"N/A")</f>
        <v>235.48500000000001</v>
      </c>
      <c r="V5" s="89">
        <f>IFERROR(SUMIFS('Modified HPI_EXP_metro'!$G:$G,'Modified HPI_EXP_metro'!$D:$D,V2,'Modified HPI_EXP_metro'!$C:$C,"*CO*")/COUNTIFS('Modified HPI_EXP_metro'!$D:$D,V2,'Modified HPI_EXP_metro'!$C:$C,"*CO*"),"N/A")</f>
        <v>239.80500000000001</v>
      </c>
      <c r="W5" s="89">
        <f>IFERROR(SUMIFS('Modified HPI_EXP_metro'!$G:$G,'Modified HPI_EXP_metro'!$D:$D,W2,'Modified HPI_EXP_metro'!$C:$C,"*CO*")/COUNTIFS('Modified HPI_EXP_metro'!$D:$D,W2,'Modified HPI_EXP_metro'!$C:$C,"*CO*"),"N/A")</f>
        <v>237.7175</v>
      </c>
      <c r="X5" s="89">
        <f>IFERROR(SUMIFS('Modified HPI_EXP_metro'!$G:$G,'Modified HPI_EXP_metro'!$D:$D,X2,'Modified HPI_EXP_metro'!$C:$C,"*CO*")/COUNTIFS('Modified HPI_EXP_metro'!$D:$D,X2,'Modified HPI_EXP_metro'!$C:$C,"*CO*"),"N/A")</f>
        <v>256.16000000000003</v>
      </c>
      <c r="Y5" s="89">
        <f>IFERROR(SUMIFS('Modified HPI_EXP_metro'!$G:$G,'Modified HPI_EXP_metro'!$D:$D,Y2,'Modified HPI_EXP_metro'!$C:$C,"*CO*")/COUNTIFS('Modified HPI_EXP_metro'!$D:$D,Y2,'Modified HPI_EXP_metro'!$C:$C,"*CO*"),"N/A")</f>
        <v>284.60000000000002</v>
      </c>
      <c r="Z5" s="89">
        <f>IFERROR(SUMIFS('Modified HPI_EXP_metro'!$G:$G,'Modified HPI_EXP_metro'!$D:$D,Z2,'Modified HPI_EXP_metro'!$C:$C,"*CO*")/COUNTIFS('Modified HPI_EXP_metro'!$D:$D,Z2,'Modified HPI_EXP_metro'!$C:$C,"*CO*"),"N/A")</f>
        <v>314.35500000000002</v>
      </c>
      <c r="AA5" s="89">
        <f>IFERROR(SUMIFS('Modified HPI_EXP_metro'!$G:$G,'Modified HPI_EXP_metro'!$D:$D,AA2,'Modified HPI_EXP_metro'!$C:$C,"*CO*")/COUNTIFS('Modified HPI_EXP_metro'!$D:$D,AA2,'Modified HPI_EXP_metro'!$C:$C,"*CO*"),"N/A")</f>
        <v>353.26</v>
      </c>
      <c r="AB5" s="89">
        <f>IFERROR(SUMIFS('Modified HPI_EXP_metro'!$G:$G,'Modified HPI_EXP_metro'!$D:$D,AB2,'Modified HPI_EXP_metro'!$C:$C,"*CO*")/COUNTIFS('Modified HPI_EXP_metro'!$D:$D,AB2,'Modified HPI_EXP_metro'!$C:$C,"*CO*"),"N/A")</f>
        <v>390.60750000000002</v>
      </c>
      <c r="AC5" s="89">
        <f>IFERROR(SUMIFS('Modified HPI_EXP_metro'!$G:$G,'Modified HPI_EXP_metro'!$D:$D,AC2,'Modified HPI_EXP_metro'!$C:$C,"*CO*")/COUNTIFS('Modified HPI_EXP_metro'!$D:$D,AC2,'Modified HPI_EXP_metro'!$C:$C,"*CO*"),"N/A")</f>
        <v>425.66750000000002</v>
      </c>
      <c r="AD5" s="89">
        <f>IFERROR(SUMIFS('Modified HPI_EXP_metro'!$G:$G,'Modified HPI_EXP_metro'!$D:$D,AD2,'Modified HPI_EXP_metro'!$C:$C,"*CO*")/COUNTIFS('Modified HPI_EXP_metro'!$D:$D,AD2,'Modified HPI_EXP_metro'!$C:$C,"*CO*"),"N/A")</f>
        <v>457.63249999999999</v>
      </c>
      <c r="AE5" s="89">
        <f>IFERROR(SUMIFS('Modified HPI_EXP_metro'!$G:$G,'Modified HPI_EXP_metro'!$D:$D,AE2,'Modified HPI_EXP_metro'!$C:$C,"*CO*")/COUNTIFS('Modified HPI_EXP_metro'!$D:$D,AE2,'Modified HPI_EXP_metro'!$C:$C,"*CO*"),"N/A")</f>
        <v>479.03499999999997</v>
      </c>
      <c r="AF5" s="89">
        <f>IFERROR(SUMIFS('Modified HPI_EXP_metro'!$G:$G,'Modified HPI_EXP_metro'!$D:$D,AF2,'Modified HPI_EXP_metro'!$C:$C,"*CO*")/COUNTIFS('Modified HPI_EXP_metro'!$D:$D,AF2,'Modified HPI_EXP_metro'!$C:$C,"*CO*"),"N/A")</f>
        <v>511.255</v>
      </c>
      <c r="AG5" s="89">
        <f>IFERROR(SUMIFS('Modified HPI_EXP_metro'!$G:$G,'Modified HPI_EXP_metro'!$D:$D,AG2,'Modified HPI_EXP_metro'!$C:$C,"*CO*")/COUNTIFS('Modified HPI_EXP_metro'!$D:$D,AG2,'Modified HPI_EXP_metro'!$C:$C,"*CO*"),"N/A")</f>
        <v>601.92750000000001</v>
      </c>
    </row>
    <row r="6" spans="1:33" ht="20" x14ac:dyDescent="0.2">
      <c r="A6" s="93" t="s">
        <v>75</v>
      </c>
      <c r="B6" s="93" t="s">
        <v>126</v>
      </c>
      <c r="C6" s="89">
        <f>IFERROR(SUMIFS('Modified HPI_EXP_metro'!$G:$G,'Modified HPI_EXP_metro'!$D:$D,C2,'Modified HPI_EXP_metro'!$C:$C,"*FL*")/COUNTIFS('Modified HPI_EXP_metro'!$D:$D,C2,'Modified HPI_EXP_metro'!$C:$C,"*FL*"),"N/A")</f>
        <v>99.591666666666654</v>
      </c>
      <c r="D6" s="89">
        <f>IFERROR(SUMIFS('Modified HPI_EXP_metro'!$G:$G,'Modified HPI_EXP_metro'!$D:$D,D2,'Modified HPI_EXP_metro'!$C:$C,"*FL*")/COUNTIFS('Modified HPI_EXP_metro'!$D:$D,D2,'Modified HPI_EXP_metro'!$C:$C,"*FL*"),"N/A")</f>
        <v>100.36374999999998</v>
      </c>
      <c r="E6" s="89">
        <f>IFERROR(SUMIFS('Modified HPI_EXP_metro'!$G:$G,'Modified HPI_EXP_metro'!$D:$D,E2,'Modified HPI_EXP_metro'!$C:$C,"*FL*")/COUNTIFS('Modified HPI_EXP_metro'!$D:$D,E2,'Modified HPI_EXP_metro'!$C:$C,"*FL*"),"N/A")</f>
        <v>102.45791666666663</v>
      </c>
      <c r="F6" s="89">
        <f>IFERROR(SUMIFS('Modified HPI_EXP_metro'!$G:$G,'Modified HPI_EXP_metro'!$D:$D,F2,'Modified HPI_EXP_metro'!$C:$C,"*FL*")/COUNTIFS('Modified HPI_EXP_metro'!$D:$D,F2,'Modified HPI_EXP_metro'!$C:$C,"*FL*"),"N/A")</f>
        <v>105.7641666666667</v>
      </c>
      <c r="G6" s="89">
        <f>IFERROR(SUMIFS('Modified HPI_EXP_metro'!$G:$G,'Modified HPI_EXP_metro'!$D:$D,G2,'Modified HPI_EXP_metro'!$C:$C,"*FL*")/COUNTIFS('Modified HPI_EXP_metro'!$D:$D,G2,'Modified HPI_EXP_metro'!$C:$C,"*FL*"),"N/A")</f>
        <v>108.59250000000003</v>
      </c>
      <c r="H6" s="89">
        <f>IFERROR(SUMIFS('Modified HPI_EXP_metro'!$G:$G,'Modified HPI_EXP_metro'!$D:$D,H2,'Modified HPI_EXP_metro'!$C:$C,"*FL*")/COUNTIFS('Modified HPI_EXP_metro'!$D:$D,H2,'Modified HPI_EXP_metro'!$C:$C,"*FL*"),"N/A")</f>
        <v>111.01208333333335</v>
      </c>
      <c r="I6" s="89">
        <f>IFERROR(SUMIFS('Modified HPI_EXP_metro'!$G:$G,'Modified HPI_EXP_metro'!$D:$D,I2,'Modified HPI_EXP_metro'!$C:$C,"*FL*")/COUNTIFS('Modified HPI_EXP_metro'!$D:$D,I2,'Modified HPI_EXP_metro'!$C:$C,"*FL*"),"N/A")</f>
        <v>113.08875</v>
      </c>
      <c r="J6" s="89">
        <f>IFERROR(SUMIFS('Modified HPI_EXP_metro'!$G:$G,'Modified HPI_EXP_metro'!$D:$D,J2,'Modified HPI_EXP_metro'!$C:$C,"*FL*")/COUNTIFS('Modified HPI_EXP_metro'!$D:$D,J2,'Modified HPI_EXP_metro'!$C:$C,"*FL*"),"N/A")</f>
        <v>117.83083333333333</v>
      </c>
      <c r="K6" s="89">
        <f>IFERROR(SUMIFS('Modified HPI_EXP_metro'!$G:$G,'Modified HPI_EXP_metro'!$D:$D,K2,'Modified HPI_EXP_metro'!$C:$C,"*FL*")/COUNTIFS('Modified HPI_EXP_metro'!$D:$D,K2,'Modified HPI_EXP_metro'!$C:$C,"*FL*"),"N/A")</f>
        <v>123.90083333333331</v>
      </c>
      <c r="L6" s="89">
        <f>IFERROR(SUMIFS('Modified HPI_EXP_metro'!$G:$G,'Modified HPI_EXP_metro'!$D:$D,L2,'Modified HPI_EXP_metro'!$C:$C,"*FL*")/COUNTIFS('Modified HPI_EXP_metro'!$D:$D,L2,'Modified HPI_EXP_metro'!$C:$C,"*FL*"),"N/A")</f>
        <v>133.19125000000003</v>
      </c>
      <c r="M6" s="89">
        <f>IFERROR(SUMIFS('Modified HPI_EXP_metro'!$G:$G,'Modified HPI_EXP_metro'!$D:$D,M2,'Modified HPI_EXP_metro'!$C:$C,"*FL*")/COUNTIFS('Modified HPI_EXP_metro'!$D:$D,M2,'Modified HPI_EXP_metro'!$C:$C,"*FL*"),"N/A")</f>
        <v>145.09374999999997</v>
      </c>
      <c r="N6" s="89">
        <f>IFERROR(SUMIFS('Modified HPI_EXP_metro'!$G:$G,'Modified HPI_EXP_metro'!$D:$D,N2,'Modified HPI_EXP_metro'!$C:$C,"*FL*")/COUNTIFS('Modified HPI_EXP_metro'!$D:$D,N2,'Modified HPI_EXP_metro'!$C:$C,"*FL*"),"N/A")</f>
        <v>160.33083333333329</v>
      </c>
      <c r="O6" s="89">
        <f>IFERROR(SUMIFS('Modified HPI_EXP_metro'!$G:$G,'Modified HPI_EXP_metro'!$D:$D,O2,'Modified HPI_EXP_metro'!$C:$C,"*FL*")/COUNTIFS('Modified HPI_EXP_metro'!$D:$D,O2,'Modified HPI_EXP_metro'!$C:$C,"*FL*"),"N/A")</f>
        <v>179.33499999999995</v>
      </c>
      <c r="P6" s="89">
        <f>IFERROR(SUMIFS('Modified HPI_EXP_metro'!$G:$G,'Modified HPI_EXP_metro'!$D:$D,P2,'Modified HPI_EXP_metro'!$C:$C,"*FL*")/COUNTIFS('Modified HPI_EXP_metro'!$D:$D,P2,'Modified HPI_EXP_metro'!$C:$C,"*FL*"),"N/A")</f>
        <v>210.65374999999997</v>
      </c>
      <c r="Q6" s="89">
        <f>IFERROR(SUMIFS('Modified HPI_EXP_metro'!$G:$G,'Modified HPI_EXP_metro'!$D:$D,Q2,'Modified HPI_EXP_metro'!$C:$C,"*FL*")/COUNTIFS('Modified HPI_EXP_metro'!$D:$D,Q2,'Modified HPI_EXP_metro'!$C:$C,"*FL*"),"N/A")</f>
        <v>264.39458333333329</v>
      </c>
      <c r="R6" s="89">
        <f>IFERROR(SUMIFS('Modified HPI_EXP_metro'!$G:$G,'Modified HPI_EXP_metro'!$D:$D,R2,'Modified HPI_EXP_metro'!$C:$C,"*FL*")/COUNTIFS('Modified HPI_EXP_metro'!$D:$D,R2,'Modified HPI_EXP_metro'!$C:$C,"*FL*"),"N/A")</f>
        <v>303.30250000000001</v>
      </c>
      <c r="S6" s="89">
        <f>IFERROR(SUMIFS('Modified HPI_EXP_metro'!$G:$G,'Modified HPI_EXP_metro'!$D:$D,S2,'Modified HPI_EXP_metro'!$C:$C,"*FL*")/COUNTIFS('Modified HPI_EXP_metro'!$D:$D,S2,'Modified HPI_EXP_metro'!$C:$C,"*FL*"),"N/A")</f>
        <v>282.74250000000001</v>
      </c>
      <c r="T6" s="89">
        <f>IFERROR(SUMIFS('Modified HPI_EXP_metro'!$G:$G,'Modified HPI_EXP_metro'!$D:$D,T2,'Modified HPI_EXP_metro'!$C:$C,"*FL*")/COUNTIFS('Modified HPI_EXP_metro'!$D:$D,T2,'Modified HPI_EXP_metro'!$C:$C,"*FL*"),"N/A")</f>
        <v>215.76708333333337</v>
      </c>
      <c r="U6" s="89">
        <f>IFERROR(SUMIFS('Modified HPI_EXP_metro'!$G:$G,'Modified HPI_EXP_metro'!$D:$D,U2,'Modified HPI_EXP_metro'!$C:$C,"*FL*")/COUNTIFS('Modified HPI_EXP_metro'!$D:$D,U2,'Modified HPI_EXP_metro'!$C:$C,"*FL*"),"N/A")</f>
        <v>167.35416666666666</v>
      </c>
      <c r="V6" s="89">
        <f>IFERROR(SUMIFS('Modified HPI_EXP_metro'!$G:$G,'Modified HPI_EXP_metro'!$D:$D,V2,'Modified HPI_EXP_metro'!$C:$C,"*FL*")/COUNTIFS('Modified HPI_EXP_metro'!$D:$D,V2,'Modified HPI_EXP_metro'!$C:$C,"*FL*"),"N/A")</f>
        <v>155.76874999999998</v>
      </c>
      <c r="W6" s="89">
        <f>IFERROR(SUMIFS('Modified HPI_EXP_metro'!$G:$G,'Modified HPI_EXP_metro'!$D:$D,W2,'Modified HPI_EXP_metro'!$C:$C,"*FL*")/COUNTIFS('Modified HPI_EXP_metro'!$D:$D,W2,'Modified HPI_EXP_metro'!$C:$C,"*FL*"),"N/A")</f>
        <v>146.06333333333336</v>
      </c>
      <c r="X6" s="89">
        <f>IFERROR(SUMIFS('Modified HPI_EXP_metro'!$G:$G,'Modified HPI_EXP_metro'!$D:$D,X2,'Modified HPI_EXP_metro'!$C:$C,"*FL*")/COUNTIFS('Modified HPI_EXP_metro'!$D:$D,X2,'Modified HPI_EXP_metro'!$C:$C,"*FL*"),"N/A")</f>
        <v>154.07750000000001</v>
      </c>
      <c r="Y6" s="89">
        <f>IFERROR(SUMIFS('Modified HPI_EXP_metro'!$G:$G,'Modified HPI_EXP_metro'!$D:$D,Y2,'Modified HPI_EXP_metro'!$C:$C,"*FL*")/COUNTIFS('Modified HPI_EXP_metro'!$D:$D,Y2,'Modified HPI_EXP_metro'!$C:$C,"*FL*"),"N/A")</f>
        <v>175.12625</v>
      </c>
      <c r="Z6" s="89">
        <f>IFERROR(SUMIFS('Modified HPI_EXP_metro'!$G:$G,'Modified HPI_EXP_metro'!$D:$D,Z2,'Modified HPI_EXP_metro'!$C:$C,"*FL*")/COUNTIFS('Modified HPI_EXP_metro'!$D:$D,Z2,'Modified HPI_EXP_metro'!$C:$C,"*FL*"),"N/A")</f>
        <v>192.65874999999997</v>
      </c>
      <c r="AA6" s="89">
        <f>IFERROR(SUMIFS('Modified HPI_EXP_metro'!$G:$G,'Modified HPI_EXP_metro'!$D:$D,AA2,'Modified HPI_EXP_metro'!$C:$C,"*FL*")/COUNTIFS('Modified HPI_EXP_metro'!$D:$D,AA2,'Modified HPI_EXP_metro'!$C:$C,"*FL*"),"N/A")</f>
        <v>210.18208333333334</v>
      </c>
      <c r="AB6" s="89">
        <f>IFERROR(SUMIFS('Modified HPI_EXP_metro'!$G:$G,'Modified HPI_EXP_metro'!$D:$D,AB2,'Modified HPI_EXP_metro'!$C:$C,"*FL*")/COUNTIFS('Modified HPI_EXP_metro'!$D:$D,AB2,'Modified HPI_EXP_metro'!$C:$C,"*FL*"),"N/A")</f>
        <v>231.21083333333331</v>
      </c>
      <c r="AC6" s="89">
        <f>IFERROR(SUMIFS('Modified HPI_EXP_metro'!$G:$G,'Modified HPI_EXP_metro'!$D:$D,AC2,'Modified HPI_EXP_metro'!$C:$C,"*FL*")/COUNTIFS('Modified HPI_EXP_metro'!$D:$D,AC2,'Modified HPI_EXP_metro'!$C:$C,"*FL*"),"N/A")</f>
        <v>252.22375</v>
      </c>
      <c r="AD6" s="89">
        <f>IFERROR(SUMIFS('Modified HPI_EXP_metro'!$G:$G,'Modified HPI_EXP_metro'!$D:$D,AD2,'Modified HPI_EXP_metro'!$C:$C,"*FL*")/COUNTIFS('Modified HPI_EXP_metro'!$D:$D,AD2,'Modified HPI_EXP_metro'!$C:$C,"*FL*"),"N/A")</f>
        <v>271.02666666666664</v>
      </c>
      <c r="AE6" s="89">
        <f>IFERROR(SUMIFS('Modified HPI_EXP_metro'!$G:$G,'Modified HPI_EXP_metro'!$D:$D,AE2,'Modified HPI_EXP_metro'!$C:$C,"*FL*")/COUNTIFS('Modified HPI_EXP_metro'!$D:$D,AE2,'Modified HPI_EXP_metro'!$C:$C,"*FL*"),"N/A")</f>
        <v>286.96333333333331</v>
      </c>
      <c r="AF6" s="89">
        <f>IFERROR(SUMIFS('Modified HPI_EXP_metro'!$G:$G,'Modified HPI_EXP_metro'!$D:$D,AF2,'Modified HPI_EXP_metro'!$C:$C,"*FL*")/COUNTIFS('Modified HPI_EXP_metro'!$D:$D,AF2,'Modified HPI_EXP_metro'!$C:$C,"*FL*"),"N/A")</f>
        <v>308.96916666666669</v>
      </c>
      <c r="AG6" s="89">
        <f>IFERROR(SUMIFS('Modified HPI_EXP_metro'!$G:$G,'Modified HPI_EXP_metro'!$D:$D,AG2,'Modified HPI_EXP_metro'!$C:$C,"*FL*")/COUNTIFS('Modified HPI_EXP_metro'!$D:$D,AG2,'Modified HPI_EXP_metro'!$C:$C,"*FL*"),"N/A")</f>
        <v>367.80666666666667</v>
      </c>
    </row>
    <row r="7" spans="1:33" ht="20" x14ac:dyDescent="0.2">
      <c r="A7" s="93" t="s">
        <v>76</v>
      </c>
      <c r="B7" s="93" t="s">
        <v>127</v>
      </c>
      <c r="C7" s="89">
        <f>IFERROR(SUMIFS('Modified HPI_EXP_metro'!$G:$G,'Modified HPI_EXP_metro'!$D:$D,C2,'Modified HPI_EXP_metro'!$C:$C,"*GA*")/COUNTIFS('Modified HPI_EXP_metro'!$D:$D,C2,'Modified HPI_EXP_metro'!$C:$C,"*GA*"),"N/A")</f>
        <v>99.485000000000014</v>
      </c>
      <c r="D7" s="89">
        <f>IFERROR(SUMIFS('Modified HPI_EXP_metro'!$G:$G,'Modified HPI_EXP_metro'!$D:$D,D2,'Modified HPI_EXP_metro'!$C:$C,"*GA*")/COUNTIFS('Modified HPI_EXP_metro'!$D:$D,D2,'Modified HPI_EXP_metro'!$C:$C,"*GA*"),"N/A")</f>
        <v>100.41500000000001</v>
      </c>
      <c r="E7" s="89">
        <f>IFERROR(SUMIFS('Modified HPI_EXP_metro'!$G:$G,'Modified HPI_EXP_metro'!$D:$D,E2,'Modified HPI_EXP_metro'!$C:$C,"*GA*")/COUNTIFS('Modified HPI_EXP_metro'!$D:$D,E2,'Modified HPI_EXP_metro'!$C:$C,"*GA*"),"N/A")</f>
        <v>102.52249999999999</v>
      </c>
      <c r="F7" s="89">
        <f>IFERROR(SUMIFS('Modified HPI_EXP_metro'!$G:$G,'Modified HPI_EXP_metro'!$D:$D,F2,'Modified HPI_EXP_metro'!$C:$C,"*GA*")/COUNTIFS('Modified HPI_EXP_metro'!$D:$D,F2,'Modified HPI_EXP_metro'!$C:$C,"*GA*"),"N/A")</f>
        <v>106.75750000000001</v>
      </c>
      <c r="G7" s="89">
        <f>IFERROR(SUMIFS('Modified HPI_EXP_metro'!$G:$G,'Modified HPI_EXP_metro'!$D:$D,G2,'Modified HPI_EXP_metro'!$C:$C,"*GA*")/COUNTIFS('Modified HPI_EXP_metro'!$D:$D,G2,'Modified HPI_EXP_metro'!$C:$C,"*GA*"),"N/A")</f>
        <v>110.785</v>
      </c>
      <c r="H7" s="89">
        <f>IFERROR(SUMIFS('Modified HPI_EXP_metro'!$G:$G,'Modified HPI_EXP_metro'!$D:$D,H2,'Modified HPI_EXP_metro'!$C:$C,"*GA*")/COUNTIFS('Modified HPI_EXP_metro'!$D:$D,H2,'Modified HPI_EXP_metro'!$C:$C,"*GA*"),"N/A")</f>
        <v>115.66999999999999</v>
      </c>
      <c r="I7" s="89">
        <f>IFERROR(SUMIFS('Modified HPI_EXP_metro'!$G:$G,'Modified HPI_EXP_metro'!$D:$D,I2,'Modified HPI_EXP_metro'!$C:$C,"*GA*")/COUNTIFS('Modified HPI_EXP_metro'!$D:$D,I2,'Modified HPI_EXP_metro'!$C:$C,"*GA*"),"N/A")</f>
        <v>120.735</v>
      </c>
      <c r="J7" s="89">
        <f>IFERROR(SUMIFS('Modified HPI_EXP_metro'!$G:$G,'Modified HPI_EXP_metro'!$D:$D,J2,'Modified HPI_EXP_metro'!$C:$C,"*GA*")/COUNTIFS('Modified HPI_EXP_metro'!$D:$D,J2,'Modified HPI_EXP_metro'!$C:$C,"*GA*"),"N/A")</f>
        <v>127.6275</v>
      </c>
      <c r="K7" s="89">
        <f>IFERROR(SUMIFS('Modified HPI_EXP_metro'!$G:$G,'Modified HPI_EXP_metro'!$D:$D,K2,'Modified HPI_EXP_metro'!$C:$C,"*GA*")/COUNTIFS('Modified HPI_EXP_metro'!$D:$D,K2,'Modified HPI_EXP_metro'!$C:$C,"*GA*"),"N/A")</f>
        <v>137.29000000000002</v>
      </c>
      <c r="L7" s="89">
        <f>IFERROR(SUMIFS('Modified HPI_EXP_metro'!$G:$G,'Modified HPI_EXP_metro'!$D:$D,L2,'Modified HPI_EXP_metro'!$C:$C,"*GA*")/COUNTIFS('Modified HPI_EXP_metro'!$D:$D,L2,'Modified HPI_EXP_metro'!$C:$C,"*GA*"),"N/A")</f>
        <v>148.08499999999998</v>
      </c>
      <c r="M7" s="89">
        <f>IFERROR(SUMIFS('Modified HPI_EXP_metro'!$G:$G,'Modified HPI_EXP_metro'!$D:$D,M2,'Modified HPI_EXP_metro'!$C:$C,"*GA*")/COUNTIFS('Modified HPI_EXP_metro'!$D:$D,M2,'Modified HPI_EXP_metro'!$C:$C,"*GA*"),"N/A")</f>
        <v>156.94749999999999</v>
      </c>
      <c r="N7" s="89">
        <f>IFERROR(SUMIFS('Modified HPI_EXP_metro'!$G:$G,'Modified HPI_EXP_metro'!$D:$D,N2,'Modified HPI_EXP_metro'!$C:$C,"*GA*")/COUNTIFS('Modified HPI_EXP_metro'!$D:$D,N2,'Modified HPI_EXP_metro'!$C:$C,"*GA*"),"N/A")</f>
        <v>163.38249999999999</v>
      </c>
      <c r="O7" s="89">
        <f>IFERROR(SUMIFS('Modified HPI_EXP_metro'!$G:$G,'Modified HPI_EXP_metro'!$D:$D,O2,'Modified HPI_EXP_metro'!$C:$C,"*GA*")/COUNTIFS('Modified HPI_EXP_metro'!$D:$D,O2,'Modified HPI_EXP_metro'!$C:$C,"*GA*"),"N/A")</f>
        <v>168.215</v>
      </c>
      <c r="P7" s="89">
        <f>IFERROR(SUMIFS('Modified HPI_EXP_metro'!$G:$G,'Modified HPI_EXP_metro'!$D:$D,P2,'Modified HPI_EXP_metro'!$C:$C,"*GA*")/COUNTIFS('Modified HPI_EXP_metro'!$D:$D,P2,'Modified HPI_EXP_metro'!$C:$C,"*GA*"),"N/A")</f>
        <v>172.93500000000003</v>
      </c>
      <c r="Q7" s="89">
        <f>IFERROR(SUMIFS('Modified HPI_EXP_metro'!$G:$G,'Modified HPI_EXP_metro'!$D:$D,Q2,'Modified HPI_EXP_metro'!$C:$C,"*GA*")/COUNTIFS('Modified HPI_EXP_metro'!$D:$D,Q2,'Modified HPI_EXP_metro'!$C:$C,"*GA*"),"N/A")</f>
        <v>181.1875</v>
      </c>
      <c r="R7" s="89">
        <f>IFERROR(SUMIFS('Modified HPI_EXP_metro'!$G:$G,'Modified HPI_EXP_metro'!$D:$D,R2,'Modified HPI_EXP_metro'!$C:$C,"*GA*")/COUNTIFS('Modified HPI_EXP_metro'!$D:$D,R2,'Modified HPI_EXP_metro'!$C:$C,"*GA*"),"N/A")</f>
        <v>182.60750000000002</v>
      </c>
      <c r="S7" s="89">
        <f>IFERROR(SUMIFS('Modified HPI_EXP_metro'!$G:$G,'Modified HPI_EXP_metro'!$D:$D,S2,'Modified HPI_EXP_metro'!$C:$C,"*GA*")/COUNTIFS('Modified HPI_EXP_metro'!$D:$D,S2,'Modified HPI_EXP_metro'!$C:$C,"*GA*"),"N/A")</f>
        <v>176.4025</v>
      </c>
      <c r="T7" s="89">
        <f>IFERROR(SUMIFS('Modified HPI_EXP_metro'!$G:$G,'Modified HPI_EXP_metro'!$D:$D,T2,'Modified HPI_EXP_metro'!$C:$C,"*GA*")/COUNTIFS('Modified HPI_EXP_metro'!$D:$D,T2,'Modified HPI_EXP_metro'!$C:$C,"*GA*"),"N/A")</f>
        <v>157.70749999999998</v>
      </c>
      <c r="U7" s="89">
        <f>IFERROR(SUMIFS('Modified HPI_EXP_metro'!$G:$G,'Modified HPI_EXP_metro'!$D:$D,U2,'Modified HPI_EXP_metro'!$C:$C,"*GA*")/COUNTIFS('Modified HPI_EXP_metro'!$D:$D,U2,'Modified HPI_EXP_metro'!$C:$C,"*GA*"),"N/A")</f>
        <v>137.0625</v>
      </c>
      <c r="V7" s="89">
        <f>IFERROR(SUMIFS('Modified HPI_EXP_metro'!$G:$G,'Modified HPI_EXP_metro'!$D:$D,V2,'Modified HPI_EXP_metro'!$C:$C,"*GA*")/COUNTIFS('Modified HPI_EXP_metro'!$D:$D,V2,'Modified HPI_EXP_metro'!$C:$C,"*GA*"),"N/A")</f>
        <v>129.0275</v>
      </c>
      <c r="W7" s="89">
        <f>IFERROR(SUMIFS('Modified HPI_EXP_metro'!$G:$G,'Modified HPI_EXP_metro'!$D:$D,W2,'Modified HPI_EXP_metro'!$C:$C,"*GA*")/COUNTIFS('Modified HPI_EXP_metro'!$D:$D,W2,'Modified HPI_EXP_metro'!$C:$C,"*GA*"),"N/A")</f>
        <v>115.7075</v>
      </c>
      <c r="X7" s="89">
        <f>IFERROR(SUMIFS('Modified HPI_EXP_metro'!$G:$G,'Modified HPI_EXP_metro'!$D:$D,X2,'Modified HPI_EXP_metro'!$C:$C,"*GA*")/COUNTIFS('Modified HPI_EXP_metro'!$D:$D,X2,'Modified HPI_EXP_metro'!$C:$C,"*GA*"),"N/A")</f>
        <v>116.57</v>
      </c>
      <c r="Y7" s="89">
        <f>IFERROR(SUMIFS('Modified HPI_EXP_metro'!$G:$G,'Modified HPI_EXP_metro'!$D:$D,Y2,'Modified HPI_EXP_metro'!$C:$C,"*GA*")/COUNTIFS('Modified HPI_EXP_metro'!$D:$D,Y2,'Modified HPI_EXP_metro'!$C:$C,"*GA*"),"N/A")</f>
        <v>135.05250000000001</v>
      </c>
      <c r="Z7" s="89">
        <f>IFERROR(SUMIFS('Modified HPI_EXP_metro'!$G:$G,'Modified HPI_EXP_metro'!$D:$D,Z2,'Modified HPI_EXP_metro'!$C:$C,"*GA*")/COUNTIFS('Modified HPI_EXP_metro'!$D:$D,Z2,'Modified HPI_EXP_metro'!$C:$C,"*GA*"),"N/A")</f>
        <v>149.875</v>
      </c>
      <c r="AA7" s="89">
        <f>IFERROR(SUMIFS('Modified HPI_EXP_metro'!$G:$G,'Modified HPI_EXP_metro'!$D:$D,AA2,'Modified HPI_EXP_metro'!$C:$C,"*GA*")/COUNTIFS('Modified HPI_EXP_metro'!$D:$D,AA2,'Modified HPI_EXP_metro'!$C:$C,"*GA*"),"N/A")</f>
        <v>163.35249999999999</v>
      </c>
      <c r="AB7" s="89">
        <f>IFERROR(SUMIFS('Modified HPI_EXP_metro'!$G:$G,'Modified HPI_EXP_metro'!$D:$D,AB2,'Modified HPI_EXP_metro'!$C:$C,"*GA*")/COUNTIFS('Modified HPI_EXP_metro'!$D:$D,AB2,'Modified HPI_EXP_metro'!$C:$C,"*GA*"),"N/A")</f>
        <v>176.31</v>
      </c>
      <c r="AC7" s="89">
        <f>IFERROR(SUMIFS('Modified HPI_EXP_metro'!$G:$G,'Modified HPI_EXP_metro'!$D:$D,AC2,'Modified HPI_EXP_metro'!$C:$C,"*GA*")/COUNTIFS('Modified HPI_EXP_metro'!$D:$D,AC2,'Modified HPI_EXP_metro'!$C:$C,"*GA*"),"N/A")</f>
        <v>190.08500000000001</v>
      </c>
      <c r="AD7" s="89">
        <f>IFERROR(SUMIFS('Modified HPI_EXP_metro'!$G:$G,'Modified HPI_EXP_metro'!$D:$D,AD2,'Modified HPI_EXP_metro'!$C:$C,"*GA*")/COUNTIFS('Modified HPI_EXP_metro'!$D:$D,AD2,'Modified HPI_EXP_metro'!$C:$C,"*GA*"),"N/A")</f>
        <v>206.64000000000001</v>
      </c>
      <c r="AE7" s="89">
        <f>IFERROR(SUMIFS('Modified HPI_EXP_metro'!$G:$G,'Modified HPI_EXP_metro'!$D:$D,AE2,'Modified HPI_EXP_metro'!$C:$C,"*GA*")/COUNTIFS('Modified HPI_EXP_metro'!$D:$D,AE2,'Modified HPI_EXP_metro'!$C:$C,"*GA*"),"N/A")</f>
        <v>220.3425</v>
      </c>
      <c r="AF7" s="89">
        <f>IFERROR(SUMIFS('Modified HPI_EXP_metro'!$G:$G,'Modified HPI_EXP_metro'!$D:$D,AF2,'Modified HPI_EXP_metro'!$C:$C,"*GA*")/COUNTIFS('Modified HPI_EXP_metro'!$D:$D,AF2,'Modified HPI_EXP_metro'!$C:$C,"*GA*"),"N/A")</f>
        <v>238.88000000000002</v>
      </c>
      <c r="AG7" s="89">
        <f>IFERROR(SUMIFS('Modified HPI_EXP_metro'!$G:$G,'Modified HPI_EXP_metro'!$D:$D,AG2,'Modified HPI_EXP_metro'!$C:$C,"*GA*")/COUNTIFS('Modified HPI_EXP_metro'!$D:$D,AG2,'Modified HPI_EXP_metro'!$C:$C,"*GA*"),"N/A")</f>
        <v>286.55250000000001</v>
      </c>
    </row>
    <row r="8" spans="1:33" ht="20" x14ac:dyDescent="0.2">
      <c r="A8" s="93" t="s">
        <v>79</v>
      </c>
      <c r="B8" s="93" t="s">
        <v>130</v>
      </c>
      <c r="C8" s="89">
        <f>IFERROR(SUMIFS('Modified HPI_EXP_metro'!$G:$G,'Modified HPI_EXP_metro'!$D:$D,C2,'Modified HPI_EXP_metro'!$C:$C,"*IL*")/COUNTIFS('Modified HPI_EXP_metro'!$D:$D,C2,'Modified HPI_EXP_metro'!$C:$C,"*IL*"),"N/A")</f>
        <v>100.72875000000001</v>
      </c>
      <c r="D8" s="89">
        <f>IFERROR(SUMIFS('Modified HPI_EXP_metro'!$G:$G,'Modified HPI_EXP_metro'!$D:$D,D2,'Modified HPI_EXP_metro'!$C:$C,"*IL*")/COUNTIFS('Modified HPI_EXP_metro'!$D:$D,D2,'Modified HPI_EXP_metro'!$C:$C,"*IL*"),"N/A")</f>
        <v>104.07625</v>
      </c>
      <c r="E8" s="89">
        <f>IFERROR(SUMIFS('Modified HPI_EXP_metro'!$G:$G,'Modified HPI_EXP_metro'!$D:$D,E2,'Modified HPI_EXP_metro'!$C:$C,"*IL*")/COUNTIFS('Modified HPI_EXP_metro'!$D:$D,E2,'Modified HPI_EXP_metro'!$C:$C,"*IL*"),"N/A")</f>
        <v>106.67500000000001</v>
      </c>
      <c r="F8" s="89">
        <f>IFERROR(SUMIFS('Modified HPI_EXP_metro'!$G:$G,'Modified HPI_EXP_metro'!$D:$D,F2,'Modified HPI_EXP_metro'!$C:$C,"*IL*")/COUNTIFS('Modified HPI_EXP_metro'!$D:$D,F2,'Modified HPI_EXP_metro'!$C:$C,"*IL*"),"N/A")</f>
        <v>111.54999999999998</v>
      </c>
      <c r="G8" s="89">
        <f>IFERROR(SUMIFS('Modified HPI_EXP_metro'!$G:$G,'Modified HPI_EXP_metro'!$D:$D,G2,'Modified HPI_EXP_metro'!$C:$C,"*IL*")/COUNTIFS('Modified HPI_EXP_metro'!$D:$D,G2,'Modified HPI_EXP_metro'!$C:$C,"*IL*"),"N/A")</f>
        <v>114.94500000000001</v>
      </c>
      <c r="H8" s="89">
        <f>IFERROR(SUMIFS('Modified HPI_EXP_metro'!$G:$G,'Modified HPI_EXP_metro'!$D:$D,H2,'Modified HPI_EXP_metro'!$C:$C,"*IL*")/COUNTIFS('Modified HPI_EXP_metro'!$D:$D,H2,'Modified HPI_EXP_metro'!$C:$C,"*IL*"),"N/A")</f>
        <v>118.24250000000001</v>
      </c>
      <c r="I8" s="89">
        <f>IFERROR(SUMIFS('Modified HPI_EXP_metro'!$G:$G,'Modified HPI_EXP_metro'!$D:$D,I2,'Modified HPI_EXP_metro'!$C:$C,"*IL*")/COUNTIFS('Modified HPI_EXP_metro'!$D:$D,I2,'Modified HPI_EXP_metro'!$C:$C,"*IL*"),"N/A")</f>
        <v>121.12625</v>
      </c>
      <c r="J8" s="89">
        <f>IFERROR(SUMIFS('Modified HPI_EXP_metro'!$G:$G,'Modified HPI_EXP_metro'!$D:$D,J2,'Modified HPI_EXP_metro'!$C:$C,"*IL*")/COUNTIFS('Modified HPI_EXP_metro'!$D:$D,J2,'Modified HPI_EXP_metro'!$C:$C,"*IL*"),"N/A")</f>
        <v>125.53249999999998</v>
      </c>
      <c r="K8" s="89">
        <f>IFERROR(SUMIFS('Modified HPI_EXP_metro'!$G:$G,'Modified HPI_EXP_metro'!$D:$D,K2,'Modified HPI_EXP_metro'!$C:$C,"*IL*")/COUNTIFS('Modified HPI_EXP_metro'!$D:$D,K2,'Modified HPI_EXP_metro'!$C:$C,"*IL*"),"N/A")</f>
        <v>133.14125000000001</v>
      </c>
      <c r="L8" s="89">
        <f>IFERROR(SUMIFS('Modified HPI_EXP_metro'!$G:$G,'Modified HPI_EXP_metro'!$D:$D,L2,'Modified HPI_EXP_metro'!$C:$C,"*IL*")/COUNTIFS('Modified HPI_EXP_metro'!$D:$D,L2,'Modified HPI_EXP_metro'!$C:$C,"*IL*"),"N/A")</f>
        <v>143.07500000000002</v>
      </c>
      <c r="M8" s="89">
        <f>IFERROR(SUMIFS('Modified HPI_EXP_metro'!$G:$G,'Modified HPI_EXP_metro'!$D:$D,M2,'Modified HPI_EXP_metro'!$C:$C,"*IL*")/COUNTIFS('Modified HPI_EXP_metro'!$D:$D,M2,'Modified HPI_EXP_metro'!$C:$C,"*IL*"),"N/A")</f>
        <v>153.39500000000001</v>
      </c>
      <c r="N8" s="89">
        <f>IFERROR(SUMIFS('Modified HPI_EXP_metro'!$G:$G,'Modified HPI_EXP_metro'!$D:$D,N2,'Modified HPI_EXP_metro'!$C:$C,"*IL*")/COUNTIFS('Modified HPI_EXP_metro'!$D:$D,N2,'Modified HPI_EXP_metro'!$C:$C,"*IL*"),"N/A")</f>
        <v>164.39125000000001</v>
      </c>
      <c r="O8" s="89">
        <f>IFERROR(SUMIFS('Modified HPI_EXP_metro'!$G:$G,'Modified HPI_EXP_metro'!$D:$D,O2,'Modified HPI_EXP_metro'!$C:$C,"*IL*")/COUNTIFS('Modified HPI_EXP_metro'!$D:$D,O2,'Modified HPI_EXP_metro'!$C:$C,"*IL*"),"N/A")</f>
        <v>176.81874999999999</v>
      </c>
      <c r="P8" s="89">
        <f>IFERROR(SUMIFS('Modified HPI_EXP_metro'!$G:$G,'Modified HPI_EXP_metro'!$D:$D,P2,'Modified HPI_EXP_metro'!$C:$C,"*IL*")/COUNTIFS('Modified HPI_EXP_metro'!$D:$D,P2,'Modified HPI_EXP_metro'!$C:$C,"*IL*"),"N/A")</f>
        <v>189.54625000000001</v>
      </c>
      <c r="Q8" s="89">
        <f>IFERROR(SUMIFS('Modified HPI_EXP_metro'!$G:$G,'Modified HPI_EXP_metro'!$D:$D,Q2,'Modified HPI_EXP_metro'!$C:$C,"*IL*")/COUNTIFS('Modified HPI_EXP_metro'!$D:$D,Q2,'Modified HPI_EXP_metro'!$C:$C,"*IL*"),"N/A")</f>
        <v>205.08374999999998</v>
      </c>
      <c r="R8" s="89">
        <f>IFERROR(SUMIFS('Modified HPI_EXP_metro'!$G:$G,'Modified HPI_EXP_metro'!$D:$D,R2,'Modified HPI_EXP_metro'!$C:$C,"*IL*")/COUNTIFS('Modified HPI_EXP_metro'!$D:$D,R2,'Modified HPI_EXP_metro'!$C:$C,"*IL*"),"N/A")</f>
        <v>215.28625</v>
      </c>
      <c r="S8" s="89">
        <f>IFERROR(SUMIFS('Modified HPI_EXP_metro'!$G:$G,'Modified HPI_EXP_metro'!$D:$D,S2,'Modified HPI_EXP_metro'!$C:$C,"*IL*")/COUNTIFS('Modified HPI_EXP_metro'!$D:$D,S2,'Modified HPI_EXP_metro'!$C:$C,"*IL*"),"N/A")</f>
        <v>209.47749999999999</v>
      </c>
      <c r="T8" s="89">
        <f>IFERROR(SUMIFS('Modified HPI_EXP_metro'!$G:$G,'Modified HPI_EXP_metro'!$D:$D,T2,'Modified HPI_EXP_metro'!$C:$C,"*IL*")/COUNTIFS('Modified HPI_EXP_metro'!$D:$D,T2,'Modified HPI_EXP_metro'!$C:$C,"*IL*"),"N/A")</f>
        <v>184.24124999999998</v>
      </c>
      <c r="U8" s="89">
        <f>IFERROR(SUMIFS('Modified HPI_EXP_metro'!$G:$G,'Modified HPI_EXP_metro'!$D:$D,U2,'Modified HPI_EXP_metro'!$C:$C,"*IL*")/COUNTIFS('Modified HPI_EXP_metro'!$D:$D,U2,'Modified HPI_EXP_metro'!$C:$C,"*IL*"),"N/A")</f>
        <v>162.92500000000001</v>
      </c>
      <c r="V8" s="89">
        <f>IFERROR(SUMIFS('Modified HPI_EXP_metro'!$G:$G,'Modified HPI_EXP_metro'!$D:$D,V2,'Modified HPI_EXP_metro'!$C:$C,"*IL*")/COUNTIFS('Modified HPI_EXP_metro'!$D:$D,V2,'Modified HPI_EXP_metro'!$C:$C,"*IL*"),"N/A")</f>
        <v>152.68374999999997</v>
      </c>
      <c r="W8" s="89">
        <f>IFERROR(SUMIFS('Modified HPI_EXP_metro'!$G:$G,'Modified HPI_EXP_metro'!$D:$D,W2,'Modified HPI_EXP_metro'!$C:$C,"*IL*")/COUNTIFS('Modified HPI_EXP_metro'!$D:$D,W2,'Modified HPI_EXP_metro'!$C:$C,"*IL*"),"N/A")</f>
        <v>140.62125</v>
      </c>
      <c r="X8" s="89">
        <f>IFERROR(SUMIFS('Modified HPI_EXP_metro'!$G:$G,'Modified HPI_EXP_metro'!$D:$D,X2,'Modified HPI_EXP_metro'!$C:$C,"*IL*")/COUNTIFS('Modified HPI_EXP_metro'!$D:$D,X2,'Modified HPI_EXP_metro'!$C:$C,"*IL*"),"N/A")</f>
        <v>138.38</v>
      </c>
      <c r="Y8" s="89">
        <f>IFERROR(SUMIFS('Modified HPI_EXP_metro'!$G:$G,'Modified HPI_EXP_metro'!$D:$D,Y2,'Modified HPI_EXP_metro'!$C:$C,"*IL*")/COUNTIFS('Modified HPI_EXP_metro'!$D:$D,Y2,'Modified HPI_EXP_metro'!$C:$C,"*IL*"),"N/A")</f>
        <v>146.12375</v>
      </c>
      <c r="Z8" s="89">
        <f>IFERROR(SUMIFS('Modified HPI_EXP_metro'!$G:$G,'Modified HPI_EXP_metro'!$D:$D,Z2,'Modified HPI_EXP_metro'!$C:$C,"*IL*")/COUNTIFS('Modified HPI_EXP_metro'!$D:$D,Z2,'Modified HPI_EXP_metro'!$C:$C,"*IL*"),"N/A")</f>
        <v>154.5575</v>
      </c>
      <c r="AA8" s="89">
        <f>IFERROR(SUMIFS('Modified HPI_EXP_metro'!$G:$G,'Modified HPI_EXP_metro'!$D:$D,AA2,'Modified HPI_EXP_metro'!$C:$C,"*IL*")/COUNTIFS('Modified HPI_EXP_metro'!$D:$D,AA2,'Modified HPI_EXP_metro'!$C:$C,"*IL*"),"N/A")</f>
        <v>161.98500000000001</v>
      </c>
      <c r="AB8" s="89">
        <f>IFERROR(SUMIFS('Modified HPI_EXP_metro'!$G:$G,'Modified HPI_EXP_metro'!$D:$D,AB2,'Modified HPI_EXP_metro'!$C:$C,"*IL*")/COUNTIFS('Modified HPI_EXP_metro'!$D:$D,AB2,'Modified HPI_EXP_metro'!$C:$C,"*IL*"),"N/A")</f>
        <v>170.56875000000002</v>
      </c>
      <c r="AC8" s="89">
        <f>IFERROR(SUMIFS('Modified HPI_EXP_metro'!$G:$G,'Modified HPI_EXP_metro'!$D:$D,AC2,'Modified HPI_EXP_metro'!$C:$C,"*IL*")/COUNTIFS('Modified HPI_EXP_metro'!$D:$D,AC2,'Modified HPI_EXP_metro'!$C:$C,"*IL*"),"N/A")</f>
        <v>180.13249999999999</v>
      </c>
      <c r="AD8" s="89">
        <f>IFERROR(SUMIFS('Modified HPI_EXP_metro'!$G:$G,'Modified HPI_EXP_metro'!$D:$D,AD2,'Modified HPI_EXP_metro'!$C:$C,"*IL*")/COUNTIFS('Modified HPI_EXP_metro'!$D:$D,AD2,'Modified HPI_EXP_metro'!$C:$C,"*IL*"),"N/A")</f>
        <v>189.58375000000004</v>
      </c>
      <c r="AE8" s="89">
        <f>IFERROR(SUMIFS('Modified HPI_EXP_metro'!$G:$G,'Modified HPI_EXP_metro'!$D:$D,AE2,'Modified HPI_EXP_metro'!$C:$C,"*IL*")/COUNTIFS('Modified HPI_EXP_metro'!$D:$D,AE2,'Modified HPI_EXP_metro'!$C:$C,"*IL*"),"N/A")</f>
        <v>197.495</v>
      </c>
      <c r="AF8" s="89">
        <f>IFERROR(SUMIFS('Modified HPI_EXP_metro'!$G:$G,'Modified HPI_EXP_metro'!$D:$D,AF2,'Modified HPI_EXP_metro'!$C:$C,"*IL*")/COUNTIFS('Modified HPI_EXP_metro'!$D:$D,AF2,'Modified HPI_EXP_metro'!$C:$C,"*IL*"),"N/A")</f>
        <v>211.93625000000003</v>
      </c>
      <c r="AG8" s="89">
        <f>IFERROR(SUMIFS('Modified HPI_EXP_metro'!$G:$G,'Modified HPI_EXP_metro'!$D:$D,AG2,'Modified HPI_EXP_metro'!$C:$C,"*IL*")/COUNTIFS('Modified HPI_EXP_metro'!$D:$D,AG2,'Modified HPI_EXP_metro'!$C:$C,"*IL*"),"N/A")</f>
        <v>237.35625000000002</v>
      </c>
    </row>
    <row r="9" spans="1:33" ht="20" x14ac:dyDescent="0.2">
      <c r="A9" s="93" t="s">
        <v>80</v>
      </c>
      <c r="B9" s="93" t="s">
        <v>131</v>
      </c>
      <c r="C9" s="89">
        <f>IFERROR(SUMIFS('Modified HPI_EXP_metro'!$G:$G,'Modified HPI_EXP_metro'!$D:$D,C2,'Modified HPI_EXP_metro'!$C:$C,"*IN*")/COUNTIFS('Modified HPI_EXP_metro'!$D:$D,C2,'Modified HPI_EXP_metro'!$C:$C,"*IN*"),"N/A")</f>
        <v>100.94749999999999</v>
      </c>
      <c r="D9" s="89">
        <f>IFERROR(SUMIFS('Modified HPI_EXP_metro'!$G:$G,'Modified HPI_EXP_metro'!$D:$D,D2,'Modified HPI_EXP_metro'!$C:$C,"*IN*")/COUNTIFS('Modified HPI_EXP_metro'!$D:$D,D2,'Modified HPI_EXP_metro'!$C:$C,"*IN*"),"N/A")</f>
        <v>104.93625000000002</v>
      </c>
      <c r="E9" s="89">
        <f>IFERROR(SUMIFS('Modified HPI_EXP_metro'!$G:$G,'Modified HPI_EXP_metro'!$D:$D,E2,'Modified HPI_EXP_metro'!$C:$C,"*IN*")/COUNTIFS('Modified HPI_EXP_metro'!$D:$D,E2,'Modified HPI_EXP_metro'!$C:$C,"*IN*"),"N/A")</f>
        <v>109.76375000000002</v>
      </c>
      <c r="F9" s="89">
        <f>IFERROR(SUMIFS('Modified HPI_EXP_metro'!$G:$G,'Modified HPI_EXP_metro'!$D:$D,F2,'Modified HPI_EXP_metro'!$C:$C,"*IN*")/COUNTIFS('Modified HPI_EXP_metro'!$D:$D,F2,'Modified HPI_EXP_metro'!$C:$C,"*IN*"),"N/A")</f>
        <v>114.61499999999998</v>
      </c>
      <c r="G9" s="89">
        <f>IFERROR(SUMIFS('Modified HPI_EXP_metro'!$G:$G,'Modified HPI_EXP_metro'!$D:$D,G2,'Modified HPI_EXP_metro'!$C:$C,"*IN*")/COUNTIFS('Modified HPI_EXP_metro'!$D:$D,G2,'Modified HPI_EXP_metro'!$C:$C,"*IN*"),"N/A")</f>
        <v>118.55374999999999</v>
      </c>
      <c r="H9" s="89">
        <f>IFERROR(SUMIFS('Modified HPI_EXP_metro'!$G:$G,'Modified HPI_EXP_metro'!$D:$D,H2,'Modified HPI_EXP_metro'!$C:$C,"*IN*")/COUNTIFS('Modified HPI_EXP_metro'!$D:$D,H2,'Modified HPI_EXP_metro'!$C:$C,"*IN*"),"N/A")</f>
        <v>123.06500000000001</v>
      </c>
      <c r="I9" s="89">
        <f>IFERROR(SUMIFS('Modified HPI_EXP_metro'!$G:$G,'Modified HPI_EXP_metro'!$D:$D,I2,'Modified HPI_EXP_metro'!$C:$C,"*IN*")/COUNTIFS('Modified HPI_EXP_metro'!$D:$D,I2,'Modified HPI_EXP_metro'!$C:$C,"*IN*"),"N/A")</f>
        <v>126.31</v>
      </c>
      <c r="J9" s="89">
        <f>IFERROR(SUMIFS('Modified HPI_EXP_metro'!$G:$G,'Modified HPI_EXP_metro'!$D:$D,J2,'Modified HPI_EXP_metro'!$C:$C,"*IN*")/COUNTIFS('Modified HPI_EXP_metro'!$D:$D,J2,'Modified HPI_EXP_metro'!$C:$C,"*IN*"),"N/A")</f>
        <v>130.56875000000002</v>
      </c>
      <c r="K9" s="89">
        <f>IFERROR(SUMIFS('Modified HPI_EXP_metro'!$G:$G,'Modified HPI_EXP_metro'!$D:$D,K2,'Modified HPI_EXP_metro'!$C:$C,"*IN*")/COUNTIFS('Modified HPI_EXP_metro'!$D:$D,K2,'Modified HPI_EXP_metro'!$C:$C,"*IN*"),"N/A")</f>
        <v>136.83750000000001</v>
      </c>
      <c r="L9" s="89">
        <f>IFERROR(SUMIFS('Modified HPI_EXP_metro'!$G:$G,'Modified HPI_EXP_metro'!$D:$D,L2,'Modified HPI_EXP_metro'!$C:$C,"*IN*")/COUNTIFS('Modified HPI_EXP_metro'!$D:$D,L2,'Modified HPI_EXP_metro'!$C:$C,"*IN*"),"N/A")</f>
        <v>142.06375</v>
      </c>
      <c r="M9" s="89">
        <f>IFERROR(SUMIFS('Modified HPI_EXP_metro'!$G:$G,'Modified HPI_EXP_metro'!$D:$D,M2,'Modified HPI_EXP_metro'!$C:$C,"*IN*")/COUNTIFS('Modified HPI_EXP_metro'!$D:$D,M2,'Modified HPI_EXP_metro'!$C:$C,"*IN*"),"N/A")</f>
        <v>146.13500000000002</v>
      </c>
      <c r="N9" s="89">
        <f>IFERROR(SUMIFS('Modified HPI_EXP_metro'!$G:$G,'Modified HPI_EXP_metro'!$D:$D,N2,'Modified HPI_EXP_metro'!$C:$C,"*IN*")/COUNTIFS('Modified HPI_EXP_metro'!$D:$D,N2,'Modified HPI_EXP_metro'!$C:$C,"*IN*"),"N/A")</f>
        <v>149.37375</v>
      </c>
      <c r="O9" s="89">
        <f>IFERROR(SUMIFS('Modified HPI_EXP_metro'!$G:$G,'Modified HPI_EXP_metro'!$D:$D,O2,'Modified HPI_EXP_metro'!$C:$C,"*IN*")/COUNTIFS('Modified HPI_EXP_metro'!$D:$D,O2,'Modified HPI_EXP_metro'!$C:$C,"*IN*"),"N/A")</f>
        <v>152.21875</v>
      </c>
      <c r="P9" s="89">
        <f>IFERROR(SUMIFS('Modified HPI_EXP_metro'!$G:$G,'Modified HPI_EXP_metro'!$D:$D,P2,'Modified HPI_EXP_metro'!$C:$C,"*IN*")/COUNTIFS('Modified HPI_EXP_metro'!$D:$D,P2,'Modified HPI_EXP_metro'!$C:$C,"*IN*"),"N/A")</f>
        <v>154.09625</v>
      </c>
      <c r="Q9" s="89">
        <f>IFERROR(SUMIFS('Modified HPI_EXP_metro'!$G:$G,'Modified HPI_EXP_metro'!$D:$D,Q2,'Modified HPI_EXP_metro'!$C:$C,"*IN*")/COUNTIFS('Modified HPI_EXP_metro'!$D:$D,Q2,'Modified HPI_EXP_metro'!$C:$C,"*IN*"),"N/A")</f>
        <v>158.39375000000001</v>
      </c>
      <c r="R9" s="89">
        <f>IFERROR(SUMIFS('Modified HPI_EXP_metro'!$G:$G,'Modified HPI_EXP_metro'!$D:$D,R2,'Modified HPI_EXP_metro'!$C:$C,"*IN*")/COUNTIFS('Modified HPI_EXP_metro'!$D:$D,R2,'Modified HPI_EXP_metro'!$C:$C,"*IN*"),"N/A")</f>
        <v>158.6575</v>
      </c>
      <c r="S9" s="89">
        <f>IFERROR(SUMIFS('Modified HPI_EXP_metro'!$G:$G,'Modified HPI_EXP_metro'!$D:$D,S2,'Modified HPI_EXP_metro'!$C:$C,"*IN*")/COUNTIFS('Modified HPI_EXP_metro'!$D:$D,S2,'Modified HPI_EXP_metro'!$C:$C,"*IN*"),"N/A")</f>
        <v>141.16374999999999</v>
      </c>
      <c r="T9" s="89">
        <f>IFERROR(SUMIFS('Modified HPI_EXP_metro'!$G:$G,'Modified HPI_EXP_metro'!$D:$D,T2,'Modified HPI_EXP_metro'!$C:$C,"*IN*")/COUNTIFS('Modified HPI_EXP_metro'!$D:$D,T2,'Modified HPI_EXP_metro'!$C:$C,"*IN*"),"N/A")</f>
        <v>142.35249999999999</v>
      </c>
      <c r="U9" s="89">
        <f>IFERROR(SUMIFS('Modified HPI_EXP_metro'!$G:$G,'Modified HPI_EXP_metro'!$D:$D,U2,'Modified HPI_EXP_metro'!$C:$C,"*IN*")/COUNTIFS('Modified HPI_EXP_metro'!$D:$D,U2,'Modified HPI_EXP_metro'!$C:$C,"*IN*"),"N/A")</f>
        <v>132.9975</v>
      </c>
      <c r="V9" s="89">
        <f>IFERROR(SUMIFS('Modified HPI_EXP_metro'!$G:$G,'Modified HPI_EXP_metro'!$D:$D,V2,'Modified HPI_EXP_metro'!$C:$C,"*IN*")/COUNTIFS('Modified HPI_EXP_metro'!$D:$D,V2,'Modified HPI_EXP_metro'!$C:$C,"*IN*"),"N/A")</f>
        <v>131.6825</v>
      </c>
      <c r="W9" s="89">
        <f>IFERROR(SUMIFS('Modified HPI_EXP_metro'!$G:$G,'Modified HPI_EXP_metro'!$D:$D,W2,'Modified HPI_EXP_metro'!$C:$C,"*IN*")/COUNTIFS('Modified HPI_EXP_metro'!$D:$D,W2,'Modified HPI_EXP_metro'!$C:$C,"*IN*"),"N/A")</f>
        <v>126.9875</v>
      </c>
      <c r="X9" s="89">
        <f>IFERROR(SUMIFS('Modified HPI_EXP_metro'!$G:$G,'Modified HPI_EXP_metro'!$D:$D,X2,'Modified HPI_EXP_metro'!$C:$C,"*IN*")/COUNTIFS('Modified HPI_EXP_metro'!$D:$D,X2,'Modified HPI_EXP_metro'!$C:$C,"*IN*"),"N/A")</f>
        <v>128.70874999999998</v>
      </c>
      <c r="Y9" s="89">
        <f>IFERROR(SUMIFS('Modified HPI_EXP_metro'!$G:$G,'Modified HPI_EXP_metro'!$D:$D,Y2,'Modified HPI_EXP_metro'!$C:$C,"*IN*")/COUNTIFS('Modified HPI_EXP_metro'!$D:$D,Y2,'Modified HPI_EXP_metro'!$C:$C,"*IN*"),"N/A")</f>
        <v>135.93</v>
      </c>
      <c r="Z9" s="89">
        <f>IFERROR(SUMIFS('Modified HPI_EXP_metro'!$G:$G,'Modified HPI_EXP_metro'!$D:$D,Z2,'Modified HPI_EXP_metro'!$C:$C,"*IN*")/COUNTIFS('Modified HPI_EXP_metro'!$D:$D,Z2,'Modified HPI_EXP_metro'!$C:$C,"*IN*"),"N/A")</f>
        <v>143.25874999999999</v>
      </c>
      <c r="AA9" s="89">
        <f>IFERROR(SUMIFS('Modified HPI_EXP_metro'!$G:$G,'Modified HPI_EXP_metro'!$D:$D,AA2,'Modified HPI_EXP_metro'!$C:$C,"*IN*")/COUNTIFS('Modified HPI_EXP_metro'!$D:$D,AA2,'Modified HPI_EXP_metro'!$C:$C,"*IN*"),"N/A")</f>
        <v>149.02750000000003</v>
      </c>
      <c r="AB9" s="89">
        <f>IFERROR(SUMIFS('Modified HPI_EXP_metro'!$G:$G,'Modified HPI_EXP_metro'!$D:$D,AB2,'Modified HPI_EXP_metro'!$C:$C,"*IN*")/COUNTIFS('Modified HPI_EXP_metro'!$D:$D,AB2,'Modified HPI_EXP_metro'!$C:$C,"*IN*"),"N/A")</f>
        <v>158.16624999999999</v>
      </c>
      <c r="AC9" s="89">
        <f>IFERROR(SUMIFS('Modified HPI_EXP_metro'!$G:$G,'Modified HPI_EXP_metro'!$D:$D,AC2,'Modified HPI_EXP_metro'!$C:$C,"*IN*")/COUNTIFS('Modified HPI_EXP_metro'!$D:$D,AC2,'Modified HPI_EXP_metro'!$C:$C,"*IN*"),"N/A")</f>
        <v>169.19124999999997</v>
      </c>
      <c r="AD9" s="89">
        <f>IFERROR(SUMIFS('Modified HPI_EXP_metro'!$G:$G,'Modified HPI_EXP_metro'!$D:$D,AD2,'Modified HPI_EXP_metro'!$C:$C,"*IN*")/COUNTIFS('Modified HPI_EXP_metro'!$D:$D,AD2,'Modified HPI_EXP_metro'!$C:$C,"*IN*"),"N/A")</f>
        <v>181.61250000000001</v>
      </c>
      <c r="AE9" s="89">
        <f>IFERROR(SUMIFS('Modified HPI_EXP_metro'!$G:$G,'Modified HPI_EXP_metro'!$D:$D,AE2,'Modified HPI_EXP_metro'!$C:$C,"*IN*")/COUNTIFS('Modified HPI_EXP_metro'!$D:$D,AE2,'Modified HPI_EXP_metro'!$C:$C,"*IN*"),"N/A")</f>
        <v>194.13750000000002</v>
      </c>
      <c r="AF9" s="89">
        <f>IFERROR(SUMIFS('Modified HPI_EXP_metro'!$G:$G,'Modified HPI_EXP_metro'!$D:$D,AF2,'Modified HPI_EXP_metro'!$C:$C,"*IN*")/COUNTIFS('Modified HPI_EXP_metro'!$D:$D,AF2,'Modified HPI_EXP_metro'!$C:$C,"*IN*"),"N/A")</f>
        <v>212.47249999999997</v>
      </c>
      <c r="AG9" s="89">
        <f>IFERROR(SUMIFS('Modified HPI_EXP_metro'!$G:$G,'Modified HPI_EXP_metro'!$D:$D,AG2,'Modified HPI_EXP_metro'!$C:$C,"*IN*")/COUNTIFS('Modified HPI_EXP_metro'!$D:$D,AG2,'Modified HPI_EXP_metro'!$C:$C,"*IN*"),"N/A")</f>
        <v>246.36875000000001</v>
      </c>
    </row>
    <row r="10" spans="1:33" ht="20" x14ac:dyDescent="0.2">
      <c r="A10" s="93" t="s">
        <v>82</v>
      </c>
      <c r="B10" s="93" t="s">
        <v>133</v>
      </c>
      <c r="C10" s="89">
        <f>IFERROR(SUMIFS('Modified HPI_EXP_metro'!$G:$G,'Modified HPI_EXP_metro'!$D:$D,C2,'Modified HPI_EXP_metro'!$C:$C,"*KS*")/COUNTIFS('Modified HPI_EXP_metro'!$D:$D,C2,'Modified HPI_EXP_metro'!$C:$C,"*KS*"),"N/A")</f>
        <v>100.07499999999999</v>
      </c>
      <c r="D10" s="89">
        <f>IFERROR(SUMIFS('Modified HPI_EXP_metro'!$G:$G,'Modified HPI_EXP_metro'!$D:$D,D2,'Modified HPI_EXP_metro'!$C:$C,"*KS*")/COUNTIFS('Modified HPI_EXP_metro'!$D:$D,D2,'Modified HPI_EXP_metro'!$C:$C,"*KS*"),"N/A")</f>
        <v>101.64500000000001</v>
      </c>
      <c r="E10" s="89">
        <f>IFERROR(SUMIFS('Modified HPI_EXP_metro'!$G:$G,'Modified HPI_EXP_metro'!$D:$D,E2,'Modified HPI_EXP_metro'!$C:$C,"*KS*")/COUNTIFS('Modified HPI_EXP_metro'!$D:$D,E2,'Modified HPI_EXP_metro'!$C:$C,"*KS*"),"N/A")</f>
        <v>104.58000000000001</v>
      </c>
      <c r="F10" s="89">
        <f>IFERROR(SUMIFS('Modified HPI_EXP_metro'!$G:$G,'Modified HPI_EXP_metro'!$D:$D,F2,'Modified HPI_EXP_metro'!$C:$C,"*KS*")/COUNTIFS('Modified HPI_EXP_metro'!$D:$D,F2,'Modified HPI_EXP_metro'!$C:$C,"*KS*"),"N/A")</f>
        <v>109.97999999999999</v>
      </c>
      <c r="G10" s="89">
        <f>IFERROR(SUMIFS('Modified HPI_EXP_metro'!$G:$G,'Modified HPI_EXP_metro'!$D:$D,G2,'Modified HPI_EXP_metro'!$C:$C,"*KS*")/COUNTIFS('Modified HPI_EXP_metro'!$D:$D,G2,'Modified HPI_EXP_metro'!$C:$C,"*KS*"),"N/A")</f>
        <v>115.0175</v>
      </c>
      <c r="H10" s="89">
        <f>IFERROR(SUMIFS('Modified HPI_EXP_metro'!$G:$G,'Modified HPI_EXP_metro'!$D:$D,H2,'Modified HPI_EXP_metro'!$C:$C,"*KS*")/COUNTIFS('Modified HPI_EXP_metro'!$D:$D,H2,'Modified HPI_EXP_metro'!$C:$C,"*KS*"),"N/A")</f>
        <v>121.26249999999999</v>
      </c>
      <c r="I10" s="89">
        <f>IFERROR(SUMIFS('Modified HPI_EXP_metro'!$G:$G,'Modified HPI_EXP_metro'!$D:$D,I2,'Modified HPI_EXP_metro'!$C:$C,"*KS*")/COUNTIFS('Modified HPI_EXP_metro'!$D:$D,I2,'Modified HPI_EXP_metro'!$C:$C,"*KS*"),"N/A")</f>
        <v>127.185</v>
      </c>
      <c r="J10" s="89">
        <f>IFERROR(SUMIFS('Modified HPI_EXP_metro'!$G:$G,'Modified HPI_EXP_metro'!$D:$D,J2,'Modified HPI_EXP_metro'!$C:$C,"*KS*")/COUNTIFS('Modified HPI_EXP_metro'!$D:$D,J2,'Modified HPI_EXP_metro'!$C:$C,"*KS*"),"N/A")</f>
        <v>135.43</v>
      </c>
      <c r="K10" s="89">
        <f>IFERROR(SUMIFS('Modified HPI_EXP_metro'!$G:$G,'Modified HPI_EXP_metro'!$D:$D,K2,'Modified HPI_EXP_metro'!$C:$C,"*KS*")/COUNTIFS('Modified HPI_EXP_metro'!$D:$D,K2,'Modified HPI_EXP_metro'!$C:$C,"*KS*"),"N/A")</f>
        <v>145.32750000000001</v>
      </c>
      <c r="L10" s="89">
        <f>IFERROR(SUMIFS('Modified HPI_EXP_metro'!$G:$G,'Modified HPI_EXP_metro'!$D:$D,L2,'Modified HPI_EXP_metro'!$C:$C,"*KS*")/COUNTIFS('Modified HPI_EXP_metro'!$D:$D,L2,'Modified HPI_EXP_metro'!$C:$C,"*KS*"),"N/A")</f>
        <v>155.36249999999998</v>
      </c>
      <c r="M10" s="89">
        <f>IFERROR(SUMIFS('Modified HPI_EXP_metro'!$G:$G,'Modified HPI_EXP_metro'!$D:$D,M2,'Modified HPI_EXP_metro'!$C:$C,"*KS*")/COUNTIFS('Modified HPI_EXP_metro'!$D:$D,M2,'Modified HPI_EXP_metro'!$C:$C,"*KS*"),"N/A")</f>
        <v>164.88749999999999</v>
      </c>
      <c r="N10" s="89">
        <f>IFERROR(SUMIFS('Modified HPI_EXP_metro'!$G:$G,'Modified HPI_EXP_metro'!$D:$D,N2,'Modified HPI_EXP_metro'!$C:$C,"*KS*")/COUNTIFS('Modified HPI_EXP_metro'!$D:$D,N2,'Modified HPI_EXP_metro'!$C:$C,"*KS*"),"N/A")</f>
        <v>172.98499999999999</v>
      </c>
      <c r="O10" s="89">
        <f>IFERROR(SUMIFS('Modified HPI_EXP_metro'!$G:$G,'Modified HPI_EXP_metro'!$D:$D,O2,'Modified HPI_EXP_metro'!$C:$C,"*KS*")/COUNTIFS('Modified HPI_EXP_metro'!$D:$D,O2,'Modified HPI_EXP_metro'!$C:$C,"*KS*"),"N/A")</f>
        <v>180.91499999999999</v>
      </c>
      <c r="P10" s="89">
        <f>IFERROR(SUMIFS('Modified HPI_EXP_metro'!$G:$G,'Modified HPI_EXP_metro'!$D:$D,P2,'Modified HPI_EXP_metro'!$C:$C,"*KS*")/COUNTIFS('Modified HPI_EXP_metro'!$D:$D,P2,'Modified HPI_EXP_metro'!$C:$C,"*KS*"),"N/A")</f>
        <v>188.70000000000002</v>
      </c>
      <c r="Q10" s="89">
        <f>IFERROR(SUMIFS('Modified HPI_EXP_metro'!$G:$G,'Modified HPI_EXP_metro'!$D:$D,Q2,'Modified HPI_EXP_metro'!$C:$C,"*KS*")/COUNTIFS('Modified HPI_EXP_metro'!$D:$D,Q2,'Modified HPI_EXP_metro'!$C:$C,"*KS*"),"N/A")</f>
        <v>195.19499999999999</v>
      </c>
      <c r="R10" s="89">
        <f>IFERROR(SUMIFS('Modified HPI_EXP_metro'!$G:$G,'Modified HPI_EXP_metro'!$D:$D,R2,'Modified HPI_EXP_metro'!$C:$C,"*KS*")/COUNTIFS('Modified HPI_EXP_metro'!$D:$D,R2,'Modified HPI_EXP_metro'!$C:$C,"*KS*"),"N/A")</f>
        <v>199.6875</v>
      </c>
      <c r="S10" s="89">
        <f>IFERROR(SUMIFS('Modified HPI_EXP_metro'!$G:$G,'Modified HPI_EXP_metro'!$D:$D,S2,'Modified HPI_EXP_metro'!$C:$C,"*KS*")/COUNTIFS('Modified HPI_EXP_metro'!$D:$D,S2,'Modified HPI_EXP_metro'!$C:$C,"*KS*"),"N/A")</f>
        <v>198.5325</v>
      </c>
      <c r="T10" s="89">
        <f>IFERROR(SUMIFS('Modified HPI_EXP_metro'!$G:$G,'Modified HPI_EXP_metro'!$D:$D,T2,'Modified HPI_EXP_metro'!$C:$C,"*KS*")/COUNTIFS('Modified HPI_EXP_metro'!$D:$D,T2,'Modified HPI_EXP_metro'!$C:$C,"*KS*"),"N/A")</f>
        <v>187.845</v>
      </c>
      <c r="U10" s="89">
        <f>IFERROR(SUMIFS('Modified HPI_EXP_metro'!$G:$G,'Modified HPI_EXP_metro'!$D:$D,U2,'Modified HPI_EXP_metro'!$C:$C,"*KS*")/COUNTIFS('Modified HPI_EXP_metro'!$D:$D,U2,'Modified HPI_EXP_metro'!$C:$C,"*KS*"),"N/A")</f>
        <v>181.70999999999998</v>
      </c>
      <c r="V10" s="89">
        <f>IFERROR(SUMIFS('Modified HPI_EXP_metro'!$G:$G,'Modified HPI_EXP_metro'!$D:$D,V2,'Modified HPI_EXP_metro'!$C:$C,"*KS*")/COUNTIFS('Modified HPI_EXP_metro'!$D:$D,V2,'Modified HPI_EXP_metro'!$C:$C,"*KS*"),"N/A")</f>
        <v>174.4375</v>
      </c>
      <c r="W10" s="89">
        <f>IFERROR(SUMIFS('Modified HPI_EXP_metro'!$G:$G,'Modified HPI_EXP_metro'!$D:$D,W2,'Modified HPI_EXP_metro'!$C:$C,"*KS*")/COUNTIFS('Modified HPI_EXP_metro'!$D:$D,W2,'Modified HPI_EXP_metro'!$C:$C,"*KS*"),"N/A")</f>
        <v>163.20500000000001</v>
      </c>
      <c r="X10" s="89">
        <f>IFERROR(SUMIFS('Modified HPI_EXP_metro'!$G:$G,'Modified HPI_EXP_metro'!$D:$D,X2,'Modified HPI_EXP_metro'!$C:$C,"*KS*")/COUNTIFS('Modified HPI_EXP_metro'!$D:$D,X2,'Modified HPI_EXP_metro'!$C:$C,"*KS*"),"N/A")</f>
        <v>166.73250000000002</v>
      </c>
      <c r="Y10" s="89">
        <f>IFERROR(SUMIFS('Modified HPI_EXP_metro'!$G:$G,'Modified HPI_EXP_metro'!$D:$D,Y2,'Modified HPI_EXP_metro'!$C:$C,"*KS*")/COUNTIFS('Modified HPI_EXP_metro'!$D:$D,Y2,'Modified HPI_EXP_metro'!$C:$C,"*KS*"),"N/A")</f>
        <v>172.96</v>
      </c>
      <c r="Z10" s="89">
        <f>IFERROR(SUMIFS('Modified HPI_EXP_metro'!$G:$G,'Modified HPI_EXP_metro'!$D:$D,Z2,'Modified HPI_EXP_metro'!$C:$C,"*KS*")/COUNTIFS('Modified HPI_EXP_metro'!$D:$D,Z2,'Modified HPI_EXP_metro'!$C:$C,"*KS*"),"N/A")</f>
        <v>182.565</v>
      </c>
      <c r="AA10" s="89">
        <f>IFERROR(SUMIFS('Modified HPI_EXP_metro'!$G:$G,'Modified HPI_EXP_metro'!$D:$D,AA2,'Modified HPI_EXP_metro'!$C:$C,"*KS*")/COUNTIFS('Modified HPI_EXP_metro'!$D:$D,AA2,'Modified HPI_EXP_metro'!$C:$C,"*KS*"),"N/A")</f>
        <v>193.41750000000002</v>
      </c>
      <c r="AB10" s="89">
        <f>IFERROR(SUMIFS('Modified HPI_EXP_metro'!$G:$G,'Modified HPI_EXP_metro'!$D:$D,AB2,'Modified HPI_EXP_metro'!$C:$C,"*KS*")/COUNTIFS('Modified HPI_EXP_metro'!$D:$D,AB2,'Modified HPI_EXP_metro'!$C:$C,"*KS*"),"N/A")</f>
        <v>208.20000000000002</v>
      </c>
      <c r="AC10" s="89">
        <f>IFERROR(SUMIFS('Modified HPI_EXP_metro'!$G:$G,'Modified HPI_EXP_metro'!$D:$D,AC2,'Modified HPI_EXP_metro'!$C:$C,"*KS*")/COUNTIFS('Modified HPI_EXP_metro'!$D:$D,AC2,'Modified HPI_EXP_metro'!$C:$C,"*KS*"),"N/A")</f>
        <v>224.94499999999999</v>
      </c>
      <c r="AD10" s="89">
        <f>IFERROR(SUMIFS('Modified HPI_EXP_metro'!$G:$G,'Modified HPI_EXP_metro'!$D:$D,AD2,'Modified HPI_EXP_metro'!$C:$C,"*KS*")/COUNTIFS('Modified HPI_EXP_metro'!$D:$D,AD2,'Modified HPI_EXP_metro'!$C:$C,"*KS*"),"N/A")</f>
        <v>243.4675</v>
      </c>
      <c r="AE10" s="89">
        <f>IFERROR(SUMIFS('Modified HPI_EXP_metro'!$G:$G,'Modified HPI_EXP_metro'!$D:$D,AE2,'Modified HPI_EXP_metro'!$C:$C,"*KS*")/COUNTIFS('Modified HPI_EXP_metro'!$D:$D,AE2,'Modified HPI_EXP_metro'!$C:$C,"*KS*"),"N/A")</f>
        <v>258.90999999999997</v>
      </c>
      <c r="AF10" s="89">
        <f>IFERROR(SUMIFS('Modified HPI_EXP_metro'!$G:$G,'Modified HPI_EXP_metro'!$D:$D,AF2,'Modified HPI_EXP_metro'!$C:$C,"*KS*")/COUNTIFS('Modified HPI_EXP_metro'!$D:$D,AF2,'Modified HPI_EXP_metro'!$C:$C,"*KS*"),"N/A")</f>
        <v>283.46749999999997</v>
      </c>
      <c r="AG10" s="89">
        <f>IFERROR(SUMIFS('Modified HPI_EXP_metro'!$G:$G,'Modified HPI_EXP_metro'!$D:$D,AG2,'Modified HPI_EXP_metro'!$C:$C,"*KS*")/COUNTIFS('Modified HPI_EXP_metro'!$D:$D,AG2,'Modified HPI_EXP_metro'!$C:$C,"*KS*"),"N/A")</f>
        <v>327.60249999999996</v>
      </c>
    </row>
    <row r="11" spans="1:33" ht="20" x14ac:dyDescent="0.2">
      <c r="A11" s="93" t="s">
        <v>83</v>
      </c>
      <c r="B11" s="93" t="s">
        <v>134</v>
      </c>
      <c r="C11" s="89">
        <f>IFERROR(SUMIFS('Modified HPI_EXP_metro'!$G:$G,'Modified HPI_EXP_metro'!$D:$D,C2,'Modified HPI_EXP_metro'!$C:$C,"*KY*")/COUNTIFS('Modified HPI_EXP_metro'!$D:$D,C2,'Modified HPI_EXP_metro'!$C:$C,"*KY*"),"N/A")</f>
        <v>101.14</v>
      </c>
      <c r="D11" s="89">
        <f>IFERROR(SUMIFS('Modified HPI_EXP_metro'!$G:$G,'Modified HPI_EXP_metro'!$D:$D,D2,'Modified HPI_EXP_metro'!$C:$C,"*KY*")/COUNTIFS('Modified HPI_EXP_metro'!$D:$D,D2,'Modified HPI_EXP_metro'!$C:$C,"*KY*"),"N/A")</f>
        <v>105.6575</v>
      </c>
      <c r="E11" s="89">
        <f>IFERROR(SUMIFS('Modified HPI_EXP_metro'!$G:$G,'Modified HPI_EXP_metro'!$D:$D,E2,'Modified HPI_EXP_metro'!$C:$C,"*KY*")/COUNTIFS('Modified HPI_EXP_metro'!$D:$D,E2,'Modified HPI_EXP_metro'!$C:$C,"*KY*"),"N/A")</f>
        <v>110.8725</v>
      </c>
      <c r="F11" s="89">
        <f>IFERROR(SUMIFS('Modified HPI_EXP_metro'!$G:$G,'Modified HPI_EXP_metro'!$D:$D,F2,'Modified HPI_EXP_metro'!$C:$C,"*KY*")/COUNTIFS('Modified HPI_EXP_metro'!$D:$D,F2,'Modified HPI_EXP_metro'!$C:$C,"*KY*"),"N/A")</f>
        <v>115.68249999999999</v>
      </c>
      <c r="G11" s="89">
        <f>IFERROR(SUMIFS('Modified HPI_EXP_metro'!$G:$G,'Modified HPI_EXP_metro'!$D:$D,G2,'Modified HPI_EXP_metro'!$C:$C,"*KY*")/COUNTIFS('Modified HPI_EXP_metro'!$D:$D,G2,'Modified HPI_EXP_metro'!$C:$C,"*KY*"),"N/A")</f>
        <v>118.6825</v>
      </c>
      <c r="H11" s="89">
        <f>IFERROR(SUMIFS('Modified HPI_EXP_metro'!$G:$G,'Modified HPI_EXP_metro'!$D:$D,H2,'Modified HPI_EXP_metro'!$C:$C,"*KY*")/COUNTIFS('Modified HPI_EXP_metro'!$D:$D,H2,'Modified HPI_EXP_metro'!$C:$C,"*KY*"),"N/A")</f>
        <v>123.4175</v>
      </c>
      <c r="I11" s="89">
        <f>IFERROR(SUMIFS('Modified HPI_EXP_metro'!$G:$G,'Modified HPI_EXP_metro'!$D:$D,I2,'Modified HPI_EXP_metro'!$C:$C,"*KY*")/COUNTIFS('Modified HPI_EXP_metro'!$D:$D,I2,'Modified HPI_EXP_metro'!$C:$C,"*KY*"),"N/A")</f>
        <v>126.92749999999999</v>
      </c>
      <c r="J11" s="89">
        <f>IFERROR(SUMIFS('Modified HPI_EXP_metro'!$G:$G,'Modified HPI_EXP_metro'!$D:$D,J2,'Modified HPI_EXP_metro'!$C:$C,"*KY*")/COUNTIFS('Modified HPI_EXP_metro'!$D:$D,J2,'Modified HPI_EXP_metro'!$C:$C,"*KY*"),"N/A")</f>
        <v>132.60250000000002</v>
      </c>
      <c r="K11" s="89">
        <f>IFERROR(SUMIFS('Modified HPI_EXP_metro'!$G:$G,'Modified HPI_EXP_metro'!$D:$D,K2,'Modified HPI_EXP_metro'!$C:$C,"*KY*")/COUNTIFS('Modified HPI_EXP_metro'!$D:$D,K2,'Modified HPI_EXP_metro'!$C:$C,"*KY*"),"N/A")</f>
        <v>140.12</v>
      </c>
      <c r="L11" s="89">
        <f>IFERROR(SUMIFS('Modified HPI_EXP_metro'!$G:$G,'Modified HPI_EXP_metro'!$D:$D,L2,'Modified HPI_EXP_metro'!$C:$C,"*KY*")/COUNTIFS('Modified HPI_EXP_metro'!$D:$D,L2,'Modified HPI_EXP_metro'!$C:$C,"*KY*"),"N/A")</f>
        <v>146.8175</v>
      </c>
      <c r="M11" s="89">
        <f>IFERROR(SUMIFS('Modified HPI_EXP_metro'!$G:$G,'Modified HPI_EXP_metro'!$D:$D,M2,'Modified HPI_EXP_metro'!$C:$C,"*KY*")/COUNTIFS('Modified HPI_EXP_metro'!$D:$D,M2,'Modified HPI_EXP_metro'!$C:$C,"*KY*"),"N/A")</f>
        <v>152.13250000000002</v>
      </c>
      <c r="N11" s="89">
        <f>IFERROR(SUMIFS('Modified HPI_EXP_metro'!$G:$G,'Modified HPI_EXP_metro'!$D:$D,N2,'Modified HPI_EXP_metro'!$C:$C,"*KY*")/COUNTIFS('Modified HPI_EXP_metro'!$D:$D,N2,'Modified HPI_EXP_metro'!$C:$C,"*KY*"),"N/A")</f>
        <v>156.95750000000001</v>
      </c>
      <c r="O11" s="89">
        <f>IFERROR(SUMIFS('Modified HPI_EXP_metro'!$G:$G,'Modified HPI_EXP_metro'!$D:$D,O2,'Modified HPI_EXP_metro'!$C:$C,"*KY*")/COUNTIFS('Modified HPI_EXP_metro'!$D:$D,O2,'Modified HPI_EXP_metro'!$C:$C,"*KY*"),"N/A")</f>
        <v>162.78750000000002</v>
      </c>
      <c r="P11" s="89">
        <f>IFERROR(SUMIFS('Modified HPI_EXP_metro'!$G:$G,'Modified HPI_EXP_metro'!$D:$D,P2,'Modified HPI_EXP_metro'!$C:$C,"*KY*")/COUNTIFS('Modified HPI_EXP_metro'!$D:$D,P2,'Modified HPI_EXP_metro'!$C:$C,"*KY*"),"N/A")</f>
        <v>165.315</v>
      </c>
      <c r="Q11" s="89">
        <f>IFERROR(SUMIFS('Modified HPI_EXP_metro'!$G:$G,'Modified HPI_EXP_metro'!$D:$D,Q2,'Modified HPI_EXP_metro'!$C:$C,"*KY*")/COUNTIFS('Modified HPI_EXP_metro'!$D:$D,Q2,'Modified HPI_EXP_metro'!$C:$C,"*KY*"),"N/A")</f>
        <v>170.67500000000001</v>
      </c>
      <c r="R11" s="89">
        <f>IFERROR(SUMIFS('Modified HPI_EXP_metro'!$G:$G,'Modified HPI_EXP_metro'!$D:$D,R2,'Modified HPI_EXP_metro'!$C:$C,"*KY*")/COUNTIFS('Modified HPI_EXP_metro'!$D:$D,R2,'Modified HPI_EXP_metro'!$C:$C,"*KY*"),"N/A")</f>
        <v>172.19</v>
      </c>
      <c r="S11" s="89">
        <f>IFERROR(SUMIFS('Modified HPI_EXP_metro'!$G:$G,'Modified HPI_EXP_metro'!$D:$D,S2,'Modified HPI_EXP_metro'!$C:$C,"*KY*")/COUNTIFS('Modified HPI_EXP_metro'!$D:$D,S2,'Modified HPI_EXP_metro'!$C:$C,"*KY*"),"N/A")</f>
        <v>165.72499999999999</v>
      </c>
      <c r="T11" s="89">
        <f>IFERROR(SUMIFS('Modified HPI_EXP_metro'!$G:$G,'Modified HPI_EXP_metro'!$D:$D,T2,'Modified HPI_EXP_metro'!$C:$C,"*KY*")/COUNTIFS('Modified HPI_EXP_metro'!$D:$D,T2,'Modified HPI_EXP_metro'!$C:$C,"*KY*"),"N/A")</f>
        <v>151.28750000000002</v>
      </c>
      <c r="U11" s="89">
        <f>IFERROR(SUMIFS('Modified HPI_EXP_metro'!$G:$G,'Modified HPI_EXP_metro'!$D:$D,U2,'Modified HPI_EXP_metro'!$C:$C,"*KY*")/COUNTIFS('Modified HPI_EXP_metro'!$D:$D,U2,'Modified HPI_EXP_metro'!$C:$C,"*KY*"),"N/A")</f>
        <v>143.29750000000001</v>
      </c>
      <c r="V11" s="89">
        <f>IFERROR(SUMIFS('Modified HPI_EXP_metro'!$G:$G,'Modified HPI_EXP_metro'!$D:$D,V2,'Modified HPI_EXP_metro'!$C:$C,"*KY*")/COUNTIFS('Modified HPI_EXP_metro'!$D:$D,V2,'Modified HPI_EXP_metro'!$C:$C,"*KY*"),"N/A")</f>
        <v>139.03</v>
      </c>
      <c r="W11" s="89">
        <f>IFERROR(SUMIFS('Modified HPI_EXP_metro'!$G:$G,'Modified HPI_EXP_metro'!$D:$D,W2,'Modified HPI_EXP_metro'!$C:$C,"*KY*")/COUNTIFS('Modified HPI_EXP_metro'!$D:$D,W2,'Modified HPI_EXP_metro'!$C:$C,"*KY*"),"N/A")</f>
        <v>132.0925</v>
      </c>
      <c r="X11" s="89">
        <f>IFERROR(SUMIFS('Modified HPI_EXP_metro'!$G:$G,'Modified HPI_EXP_metro'!$D:$D,X2,'Modified HPI_EXP_metro'!$C:$C,"*KY*")/COUNTIFS('Modified HPI_EXP_metro'!$D:$D,X2,'Modified HPI_EXP_metro'!$C:$C,"*KY*"),"N/A")</f>
        <v>132.54</v>
      </c>
      <c r="Y11" s="89">
        <f>IFERROR(SUMIFS('Modified HPI_EXP_metro'!$G:$G,'Modified HPI_EXP_metro'!$D:$D,Y2,'Modified HPI_EXP_metro'!$C:$C,"*KY*")/COUNTIFS('Modified HPI_EXP_metro'!$D:$D,Y2,'Modified HPI_EXP_metro'!$C:$C,"*KY*"),"N/A")</f>
        <v>137.8125</v>
      </c>
      <c r="Z11" s="89">
        <f>IFERROR(SUMIFS('Modified HPI_EXP_metro'!$G:$G,'Modified HPI_EXP_metro'!$D:$D,Z2,'Modified HPI_EXP_metro'!$C:$C,"*KY*")/COUNTIFS('Modified HPI_EXP_metro'!$D:$D,Z2,'Modified HPI_EXP_metro'!$C:$C,"*KY*"),"N/A")</f>
        <v>145.41249999999999</v>
      </c>
      <c r="AA11" s="89">
        <f>IFERROR(SUMIFS('Modified HPI_EXP_metro'!$G:$G,'Modified HPI_EXP_metro'!$D:$D,AA2,'Modified HPI_EXP_metro'!$C:$C,"*KY*")/COUNTIFS('Modified HPI_EXP_metro'!$D:$D,AA2,'Modified HPI_EXP_metro'!$C:$C,"*KY*"),"N/A")</f>
        <v>151.16750000000002</v>
      </c>
      <c r="AB11" s="89">
        <f>IFERROR(SUMIFS('Modified HPI_EXP_metro'!$G:$G,'Modified HPI_EXP_metro'!$D:$D,AB2,'Modified HPI_EXP_metro'!$C:$C,"*KY*")/COUNTIFS('Modified HPI_EXP_metro'!$D:$D,AB2,'Modified HPI_EXP_metro'!$C:$C,"*KY*"),"N/A")</f>
        <v>160.09749999999997</v>
      </c>
      <c r="AC11" s="89">
        <f>IFERROR(SUMIFS('Modified HPI_EXP_metro'!$G:$G,'Modified HPI_EXP_metro'!$D:$D,AC2,'Modified HPI_EXP_metro'!$C:$C,"*KY*")/COUNTIFS('Modified HPI_EXP_metro'!$D:$D,AC2,'Modified HPI_EXP_metro'!$C:$C,"*KY*"),"N/A")</f>
        <v>170.52749999999997</v>
      </c>
      <c r="AD11" s="89">
        <f>IFERROR(SUMIFS('Modified HPI_EXP_metro'!$G:$G,'Modified HPI_EXP_metro'!$D:$D,AD2,'Modified HPI_EXP_metro'!$C:$C,"*KY*")/COUNTIFS('Modified HPI_EXP_metro'!$D:$D,AD2,'Modified HPI_EXP_metro'!$C:$C,"*KY*"),"N/A")</f>
        <v>183.72749999999999</v>
      </c>
      <c r="AE11" s="89">
        <f>IFERROR(SUMIFS('Modified HPI_EXP_metro'!$G:$G,'Modified HPI_EXP_metro'!$D:$D,AE2,'Modified HPI_EXP_metro'!$C:$C,"*KY*")/COUNTIFS('Modified HPI_EXP_metro'!$D:$D,AE2,'Modified HPI_EXP_metro'!$C:$C,"*KY*"),"N/A")</f>
        <v>195.3125</v>
      </c>
      <c r="AF11" s="89">
        <f>IFERROR(SUMIFS('Modified HPI_EXP_metro'!$G:$G,'Modified HPI_EXP_metro'!$D:$D,AF2,'Modified HPI_EXP_metro'!$C:$C,"*KY*")/COUNTIFS('Modified HPI_EXP_metro'!$D:$D,AF2,'Modified HPI_EXP_metro'!$C:$C,"*KY*"),"N/A")</f>
        <v>213.49249999999998</v>
      </c>
      <c r="AG11" s="89">
        <f>IFERROR(SUMIFS('Modified HPI_EXP_metro'!$G:$G,'Modified HPI_EXP_metro'!$D:$D,AG2,'Modified HPI_EXP_metro'!$C:$C,"*KY*")/COUNTIFS('Modified HPI_EXP_metro'!$D:$D,AG2,'Modified HPI_EXP_metro'!$C:$C,"*KY*"),"N/A")</f>
        <v>245.85750000000002</v>
      </c>
    </row>
    <row r="12" spans="1:33" ht="20" x14ac:dyDescent="0.2">
      <c r="A12" s="93" t="s">
        <v>86</v>
      </c>
      <c r="B12" s="93" t="s">
        <v>137</v>
      </c>
      <c r="C12" s="89">
        <f>IFERROR(SUMIFS('Modified HPI_EXP_metro'!$G:$G,'Modified HPI_EXP_metro'!$D:$D,C2,'Modified HPI_EXP_metro'!$C:$C,"*MD*")/COUNTIFS('Modified HPI_EXP_metro'!$D:$D,C2,'Modified HPI_EXP_metro'!$C:$C,"*MD*"),"N/A")</f>
        <v>100.20625000000001</v>
      </c>
      <c r="D12" s="89">
        <f>IFERROR(SUMIFS('Modified HPI_EXP_metro'!$G:$G,'Modified HPI_EXP_metro'!$D:$D,D2,'Modified HPI_EXP_metro'!$C:$C,"*MD*")/COUNTIFS('Modified HPI_EXP_metro'!$D:$D,D2,'Modified HPI_EXP_metro'!$C:$C,"*MD*"),"N/A")</f>
        <v>101.48999999999998</v>
      </c>
      <c r="E12" s="89">
        <f>IFERROR(SUMIFS('Modified HPI_EXP_metro'!$G:$G,'Modified HPI_EXP_metro'!$D:$D,E2,'Modified HPI_EXP_metro'!$C:$C,"*MD*")/COUNTIFS('Modified HPI_EXP_metro'!$D:$D,E2,'Modified HPI_EXP_metro'!$C:$C,"*MD*"),"N/A")</f>
        <v>101.4075</v>
      </c>
      <c r="F12" s="89">
        <f>IFERROR(SUMIFS('Modified HPI_EXP_metro'!$G:$G,'Modified HPI_EXP_metro'!$D:$D,F2,'Modified HPI_EXP_metro'!$C:$C,"*MD*")/COUNTIFS('Modified HPI_EXP_metro'!$D:$D,F2,'Modified HPI_EXP_metro'!$C:$C,"*MD*"),"N/A")</f>
        <v>102.40375</v>
      </c>
      <c r="G12" s="89">
        <f>IFERROR(SUMIFS('Modified HPI_EXP_metro'!$G:$G,'Modified HPI_EXP_metro'!$D:$D,G2,'Modified HPI_EXP_metro'!$C:$C,"*MD*")/COUNTIFS('Modified HPI_EXP_metro'!$D:$D,G2,'Modified HPI_EXP_metro'!$C:$C,"*MD*"),"N/A")</f>
        <v>102.83625000000001</v>
      </c>
      <c r="H12" s="89">
        <f>IFERROR(SUMIFS('Modified HPI_EXP_metro'!$G:$G,'Modified HPI_EXP_metro'!$D:$D,H2,'Modified HPI_EXP_metro'!$C:$C,"*MD*")/COUNTIFS('Modified HPI_EXP_metro'!$D:$D,H2,'Modified HPI_EXP_metro'!$C:$C,"*MD*"),"N/A")</f>
        <v>103.01624999999999</v>
      </c>
      <c r="I12" s="89">
        <f>IFERROR(SUMIFS('Modified HPI_EXP_metro'!$G:$G,'Modified HPI_EXP_metro'!$D:$D,I2,'Modified HPI_EXP_metro'!$C:$C,"*MD*")/COUNTIFS('Modified HPI_EXP_metro'!$D:$D,I2,'Modified HPI_EXP_metro'!$C:$C,"*MD*"),"N/A")</f>
        <v>103.23249999999999</v>
      </c>
      <c r="J12" s="89">
        <f>IFERROR(SUMIFS('Modified HPI_EXP_metro'!$G:$G,'Modified HPI_EXP_metro'!$D:$D,J2,'Modified HPI_EXP_metro'!$C:$C,"*MD*")/COUNTIFS('Modified HPI_EXP_metro'!$D:$D,J2,'Modified HPI_EXP_metro'!$C:$C,"*MD*"),"N/A")</f>
        <v>104.93874999999998</v>
      </c>
      <c r="K12" s="89">
        <f>IFERROR(SUMIFS('Modified HPI_EXP_metro'!$G:$G,'Modified HPI_EXP_metro'!$D:$D,K2,'Modified HPI_EXP_metro'!$C:$C,"*MD*")/COUNTIFS('Modified HPI_EXP_metro'!$D:$D,K2,'Modified HPI_EXP_metro'!$C:$C,"*MD*"),"N/A")</f>
        <v>109.1125</v>
      </c>
      <c r="L12" s="89">
        <f>IFERROR(SUMIFS('Modified HPI_EXP_metro'!$G:$G,'Modified HPI_EXP_metro'!$D:$D,L2,'Modified HPI_EXP_metro'!$C:$C,"*MD*")/COUNTIFS('Modified HPI_EXP_metro'!$D:$D,L2,'Modified HPI_EXP_metro'!$C:$C,"*MD*"),"N/A")</f>
        <v>116.01125</v>
      </c>
      <c r="M12" s="89">
        <f>IFERROR(SUMIFS('Modified HPI_EXP_metro'!$G:$G,'Modified HPI_EXP_metro'!$D:$D,M2,'Modified HPI_EXP_metro'!$C:$C,"*MD*")/COUNTIFS('Modified HPI_EXP_metro'!$D:$D,M2,'Modified HPI_EXP_metro'!$C:$C,"*MD*"),"N/A")</f>
        <v>126.46249999999998</v>
      </c>
      <c r="N12" s="89">
        <f>IFERROR(SUMIFS('Modified HPI_EXP_metro'!$G:$G,'Modified HPI_EXP_metro'!$D:$D,N2,'Modified HPI_EXP_metro'!$C:$C,"*MD*")/COUNTIFS('Modified HPI_EXP_metro'!$D:$D,N2,'Modified HPI_EXP_metro'!$C:$C,"*MD*"),"N/A")</f>
        <v>141.78874999999999</v>
      </c>
      <c r="O12" s="89">
        <f>IFERROR(SUMIFS('Modified HPI_EXP_metro'!$G:$G,'Modified HPI_EXP_metro'!$D:$D,O2,'Modified HPI_EXP_metro'!$C:$C,"*MD*")/COUNTIFS('Modified HPI_EXP_metro'!$D:$D,O2,'Modified HPI_EXP_metro'!$C:$C,"*MD*"),"N/A")</f>
        <v>162.09125</v>
      </c>
      <c r="P12" s="89">
        <f>IFERROR(SUMIFS('Modified HPI_EXP_metro'!$G:$G,'Modified HPI_EXP_metro'!$D:$D,P2,'Modified HPI_EXP_metro'!$C:$C,"*MD*")/COUNTIFS('Modified HPI_EXP_metro'!$D:$D,P2,'Modified HPI_EXP_metro'!$C:$C,"*MD*"),"N/A")</f>
        <v>192.73374999999999</v>
      </c>
      <c r="Q12" s="89">
        <f>IFERROR(SUMIFS('Modified HPI_EXP_metro'!$G:$G,'Modified HPI_EXP_metro'!$D:$D,Q2,'Modified HPI_EXP_metro'!$C:$C,"*MD*")/COUNTIFS('Modified HPI_EXP_metro'!$D:$D,Q2,'Modified HPI_EXP_metro'!$C:$C,"*MD*"),"N/A")</f>
        <v>236.03125</v>
      </c>
      <c r="R12" s="89">
        <f>IFERROR(SUMIFS('Modified HPI_EXP_metro'!$G:$G,'Modified HPI_EXP_metro'!$D:$D,R2,'Modified HPI_EXP_metro'!$C:$C,"*MD*")/COUNTIFS('Modified HPI_EXP_metro'!$D:$D,R2,'Modified HPI_EXP_metro'!$C:$C,"*MD*"),"N/A")</f>
        <v>259.54500000000002</v>
      </c>
      <c r="S12" s="89">
        <f>IFERROR(SUMIFS('Modified HPI_EXP_metro'!$G:$G,'Modified HPI_EXP_metro'!$D:$D,S2,'Modified HPI_EXP_metro'!$C:$C,"*MD*")/COUNTIFS('Modified HPI_EXP_metro'!$D:$D,S2,'Modified HPI_EXP_metro'!$C:$C,"*MD*"),"N/A")</f>
        <v>248.37750000000003</v>
      </c>
      <c r="T12" s="89">
        <f>IFERROR(SUMIFS('Modified HPI_EXP_metro'!$G:$G,'Modified HPI_EXP_metro'!$D:$D,T2,'Modified HPI_EXP_metro'!$C:$C,"*MD*")/COUNTIFS('Modified HPI_EXP_metro'!$D:$D,T2,'Modified HPI_EXP_metro'!$C:$C,"*MD*"),"N/A")</f>
        <v>211.79124999999999</v>
      </c>
      <c r="U12" s="89">
        <f>IFERROR(SUMIFS('Modified HPI_EXP_metro'!$G:$G,'Modified HPI_EXP_metro'!$D:$D,U2,'Modified HPI_EXP_metro'!$C:$C,"*MD*")/COUNTIFS('Modified HPI_EXP_metro'!$D:$D,U2,'Modified HPI_EXP_metro'!$C:$C,"*MD*"),"N/A")</f>
        <v>190.25874999999996</v>
      </c>
      <c r="V12" s="89">
        <f>IFERROR(SUMIFS('Modified HPI_EXP_metro'!$G:$G,'Modified HPI_EXP_metro'!$D:$D,V2,'Modified HPI_EXP_metro'!$C:$C,"*MD*")/COUNTIFS('Modified HPI_EXP_metro'!$D:$D,V2,'Modified HPI_EXP_metro'!$C:$C,"*MD*"),"N/A")</f>
        <v>187.0325</v>
      </c>
      <c r="W12" s="89">
        <f>IFERROR(SUMIFS('Modified HPI_EXP_metro'!$G:$G,'Modified HPI_EXP_metro'!$D:$D,W2,'Modified HPI_EXP_metro'!$C:$C,"*MD*")/COUNTIFS('Modified HPI_EXP_metro'!$D:$D,W2,'Modified HPI_EXP_metro'!$C:$C,"*MD*"),"N/A")</f>
        <v>180.56875000000002</v>
      </c>
      <c r="X12" s="89">
        <f>IFERROR(SUMIFS('Modified HPI_EXP_metro'!$G:$G,'Modified HPI_EXP_metro'!$D:$D,X2,'Modified HPI_EXP_metro'!$C:$C,"*MD*")/COUNTIFS('Modified HPI_EXP_metro'!$D:$D,X2,'Modified HPI_EXP_metro'!$C:$C,"*MD*"),"N/A")</f>
        <v>185.57374999999996</v>
      </c>
      <c r="Y12" s="89">
        <f>IFERROR(SUMIFS('Modified HPI_EXP_metro'!$G:$G,'Modified HPI_EXP_metro'!$D:$D,Y2,'Modified HPI_EXP_metro'!$C:$C,"*MD*")/COUNTIFS('Modified HPI_EXP_metro'!$D:$D,Y2,'Modified HPI_EXP_metro'!$C:$C,"*MD*"),"N/A")</f>
        <v>195.7225</v>
      </c>
      <c r="Z12" s="89">
        <f>IFERROR(SUMIFS('Modified HPI_EXP_metro'!$G:$G,'Modified HPI_EXP_metro'!$D:$D,Z2,'Modified HPI_EXP_metro'!$C:$C,"*MD*")/COUNTIFS('Modified HPI_EXP_metro'!$D:$D,Z2,'Modified HPI_EXP_metro'!$C:$C,"*MD*"),"N/A")</f>
        <v>200.71375</v>
      </c>
      <c r="AA12" s="89">
        <f>IFERROR(SUMIFS('Modified HPI_EXP_metro'!$G:$G,'Modified HPI_EXP_metro'!$D:$D,AA2,'Modified HPI_EXP_metro'!$C:$C,"*MD*")/COUNTIFS('Modified HPI_EXP_metro'!$D:$D,AA2,'Modified HPI_EXP_metro'!$C:$C,"*MD*"),"N/A")</f>
        <v>204.29249999999999</v>
      </c>
      <c r="AB12" s="89">
        <f>IFERROR(SUMIFS('Modified HPI_EXP_metro'!$G:$G,'Modified HPI_EXP_metro'!$D:$D,AB2,'Modified HPI_EXP_metro'!$C:$C,"*MD*")/COUNTIFS('Modified HPI_EXP_metro'!$D:$D,AB2,'Modified HPI_EXP_metro'!$C:$C,"*MD*"),"N/A")</f>
        <v>210.60875000000001</v>
      </c>
      <c r="AC12" s="89">
        <f>IFERROR(SUMIFS('Modified HPI_EXP_metro'!$G:$G,'Modified HPI_EXP_metro'!$D:$D,AC2,'Modified HPI_EXP_metro'!$C:$C,"*MD*")/COUNTIFS('Modified HPI_EXP_metro'!$D:$D,AC2,'Modified HPI_EXP_metro'!$C:$C,"*MD*"),"N/A")</f>
        <v>219.66374999999999</v>
      </c>
      <c r="AD12" s="89">
        <f>IFERROR(SUMIFS('Modified HPI_EXP_metro'!$G:$G,'Modified HPI_EXP_metro'!$D:$D,AD2,'Modified HPI_EXP_metro'!$C:$C,"*MD*")/COUNTIFS('Modified HPI_EXP_metro'!$D:$D,AD2,'Modified HPI_EXP_metro'!$C:$C,"*MD*"),"N/A")</f>
        <v>229.0275</v>
      </c>
      <c r="AE12" s="89">
        <f>IFERROR(SUMIFS('Modified HPI_EXP_metro'!$G:$G,'Modified HPI_EXP_metro'!$D:$D,AE2,'Modified HPI_EXP_metro'!$C:$C,"*MD*")/COUNTIFS('Modified HPI_EXP_metro'!$D:$D,AE2,'Modified HPI_EXP_metro'!$C:$C,"*MD*"),"N/A")</f>
        <v>238.85374999999999</v>
      </c>
      <c r="AF12" s="89">
        <f>IFERROR(SUMIFS('Modified HPI_EXP_metro'!$G:$G,'Modified HPI_EXP_metro'!$D:$D,AF2,'Modified HPI_EXP_metro'!$C:$C,"*MD*")/COUNTIFS('Modified HPI_EXP_metro'!$D:$D,AF2,'Modified HPI_EXP_metro'!$C:$C,"*MD*"),"N/A")</f>
        <v>257.92374999999998</v>
      </c>
      <c r="AG12" s="89">
        <f>IFERROR(SUMIFS('Modified HPI_EXP_metro'!$G:$G,'Modified HPI_EXP_metro'!$D:$D,AG2,'Modified HPI_EXP_metro'!$C:$C,"*MD*")/COUNTIFS('Modified HPI_EXP_metro'!$D:$D,AG2,'Modified HPI_EXP_metro'!$C:$C,"*MD*"),"N/A")</f>
        <v>283.95125000000002</v>
      </c>
    </row>
    <row r="13" spans="1:33" ht="20" x14ac:dyDescent="0.2">
      <c r="A13" s="93" t="s">
        <v>87</v>
      </c>
      <c r="B13" s="93" t="s">
        <v>138</v>
      </c>
      <c r="C13" s="89">
        <f>IFERROR(SUMIFS('Modified HPI_EXP_metro'!$G:$G,'Modified HPI_EXP_metro'!$D:$D,C2,'Modified HPI_EXP_metro'!$C:$C,"*MA*")/COUNTIFS('Modified HPI_EXP_metro'!$D:$D,C2,'Modified HPI_EXP_metro'!$C:$C,"*MA*"),"N/A")</f>
        <v>98.176666666666662</v>
      </c>
      <c r="D13" s="89">
        <f>IFERROR(SUMIFS('Modified HPI_EXP_metro'!$G:$G,'Modified HPI_EXP_metro'!$D:$D,D2,'Modified HPI_EXP_metro'!$C:$C,"*MA*")/COUNTIFS('Modified HPI_EXP_metro'!$D:$D,D2,'Modified HPI_EXP_metro'!$C:$C,"*MA*"),"N/A")</f>
        <v>97.324999999999989</v>
      </c>
      <c r="E13" s="89">
        <f>IFERROR(SUMIFS('Modified HPI_EXP_metro'!$G:$G,'Modified HPI_EXP_metro'!$D:$D,E2,'Modified HPI_EXP_metro'!$C:$C,"*MA*")/COUNTIFS('Modified HPI_EXP_metro'!$D:$D,E2,'Modified HPI_EXP_metro'!$C:$C,"*MA*"),"N/A")</f>
        <v>96.829166666666666</v>
      </c>
      <c r="F13" s="89">
        <f>IFERROR(SUMIFS('Modified HPI_EXP_metro'!$G:$G,'Modified HPI_EXP_metro'!$D:$D,F2,'Modified HPI_EXP_metro'!$C:$C,"*MA*")/COUNTIFS('Modified HPI_EXP_metro'!$D:$D,F2,'Modified HPI_EXP_metro'!$C:$C,"*MA*"),"N/A")</f>
        <v>98.887500000000003</v>
      </c>
      <c r="G13" s="89">
        <f>IFERROR(SUMIFS('Modified HPI_EXP_metro'!$G:$G,'Modified HPI_EXP_metro'!$D:$D,G2,'Modified HPI_EXP_metro'!$C:$C,"*MA*")/COUNTIFS('Modified HPI_EXP_metro'!$D:$D,G2,'Modified HPI_EXP_metro'!$C:$C,"*MA*"),"N/A")</f>
        <v>100.40250000000002</v>
      </c>
      <c r="H13" s="89">
        <f>IFERROR(SUMIFS('Modified HPI_EXP_metro'!$G:$G,'Modified HPI_EXP_metro'!$D:$D,H2,'Modified HPI_EXP_metro'!$C:$C,"*MA*")/COUNTIFS('Modified HPI_EXP_metro'!$D:$D,H2,'Modified HPI_EXP_metro'!$C:$C,"*MA*"),"N/A")</f>
        <v>103.70666666666666</v>
      </c>
      <c r="I13" s="89">
        <f>IFERROR(SUMIFS('Modified HPI_EXP_metro'!$G:$G,'Modified HPI_EXP_metro'!$D:$D,I2,'Modified HPI_EXP_metro'!$C:$C,"*MA*")/COUNTIFS('Modified HPI_EXP_metro'!$D:$D,I2,'Modified HPI_EXP_metro'!$C:$C,"*MA*"),"N/A")</f>
        <v>108.40583333333332</v>
      </c>
      <c r="J13" s="89">
        <f>IFERROR(SUMIFS('Modified HPI_EXP_metro'!$G:$G,'Modified HPI_EXP_metro'!$D:$D,J2,'Modified HPI_EXP_metro'!$C:$C,"*MA*")/COUNTIFS('Modified HPI_EXP_metro'!$D:$D,J2,'Modified HPI_EXP_metro'!$C:$C,"*MA*"),"N/A")</f>
        <v>116.255</v>
      </c>
      <c r="K13" s="89">
        <f>IFERROR(SUMIFS('Modified HPI_EXP_metro'!$G:$G,'Modified HPI_EXP_metro'!$D:$D,K2,'Modified HPI_EXP_metro'!$C:$C,"*MA*")/COUNTIFS('Modified HPI_EXP_metro'!$D:$D,K2,'Modified HPI_EXP_metro'!$C:$C,"*MA*"),"N/A")</f>
        <v>129.14666666666668</v>
      </c>
      <c r="L13" s="89">
        <f>IFERROR(SUMIFS('Modified HPI_EXP_metro'!$G:$G,'Modified HPI_EXP_metro'!$D:$D,L2,'Modified HPI_EXP_metro'!$C:$C,"*MA*")/COUNTIFS('Modified HPI_EXP_metro'!$D:$D,L2,'Modified HPI_EXP_metro'!$C:$C,"*MA*"),"N/A")</f>
        <v>147.64583333333337</v>
      </c>
      <c r="M13" s="89">
        <f>IFERROR(SUMIFS('Modified HPI_EXP_metro'!$G:$G,'Modified HPI_EXP_metro'!$D:$D,M2,'Modified HPI_EXP_metro'!$C:$C,"*MA*")/COUNTIFS('Modified HPI_EXP_metro'!$D:$D,M2,'Modified HPI_EXP_metro'!$C:$C,"*MA*"),"N/A")</f>
        <v>168.87833333333336</v>
      </c>
      <c r="N13" s="89">
        <f>IFERROR(SUMIFS('Modified HPI_EXP_metro'!$G:$G,'Modified HPI_EXP_metro'!$D:$D,N2,'Modified HPI_EXP_metro'!$C:$C,"*MA*")/COUNTIFS('Modified HPI_EXP_metro'!$D:$D,N2,'Modified HPI_EXP_metro'!$C:$C,"*MA*"),"N/A")</f>
        <v>192.8208333333333</v>
      </c>
      <c r="O13" s="89">
        <f>IFERROR(SUMIFS('Modified HPI_EXP_metro'!$G:$G,'Modified HPI_EXP_metro'!$D:$D,O2,'Modified HPI_EXP_metro'!$C:$C,"*MA*")/COUNTIFS('Modified HPI_EXP_metro'!$D:$D,O2,'Modified HPI_EXP_metro'!$C:$C,"*MA*"),"N/A")</f>
        <v>217.54833333333332</v>
      </c>
      <c r="P13" s="89">
        <f>IFERROR(SUMIFS('Modified HPI_EXP_metro'!$G:$G,'Modified HPI_EXP_metro'!$D:$D,P2,'Modified HPI_EXP_metro'!$C:$C,"*MA*")/COUNTIFS('Modified HPI_EXP_metro'!$D:$D,P2,'Modified HPI_EXP_metro'!$C:$C,"*MA*"),"N/A")</f>
        <v>243.6258333333333</v>
      </c>
      <c r="Q13" s="89">
        <f>IFERROR(SUMIFS('Modified HPI_EXP_metro'!$G:$G,'Modified HPI_EXP_metro'!$D:$D,Q2,'Modified HPI_EXP_metro'!$C:$C,"*MA*")/COUNTIFS('Modified HPI_EXP_metro'!$D:$D,Q2,'Modified HPI_EXP_metro'!$C:$C,"*MA*"),"N/A")</f>
        <v>264.17416666666668</v>
      </c>
      <c r="R13" s="89">
        <f>IFERROR(SUMIFS('Modified HPI_EXP_metro'!$G:$G,'Modified HPI_EXP_metro'!$D:$D,R2,'Modified HPI_EXP_metro'!$C:$C,"*MA*")/COUNTIFS('Modified HPI_EXP_metro'!$D:$D,R2,'Modified HPI_EXP_metro'!$C:$C,"*MA*"),"N/A")</f>
        <v>263.62083333333334</v>
      </c>
      <c r="S13" s="89">
        <f>IFERROR(SUMIFS('Modified HPI_EXP_metro'!$G:$G,'Modified HPI_EXP_metro'!$D:$D,S2,'Modified HPI_EXP_metro'!$C:$C,"*MA*")/COUNTIFS('Modified HPI_EXP_metro'!$D:$D,S2,'Modified HPI_EXP_metro'!$C:$C,"*MA*"),"N/A")</f>
        <v>247.47666666666669</v>
      </c>
      <c r="T13" s="89">
        <f>IFERROR(SUMIFS('Modified HPI_EXP_metro'!$G:$G,'Modified HPI_EXP_metro'!$D:$D,T2,'Modified HPI_EXP_metro'!$C:$C,"*MA*")/COUNTIFS('Modified HPI_EXP_metro'!$D:$D,T2,'Modified HPI_EXP_metro'!$C:$C,"*MA*"),"N/A")</f>
        <v>223.76250000000005</v>
      </c>
      <c r="U13" s="89">
        <f>IFERROR(SUMIFS('Modified HPI_EXP_metro'!$G:$G,'Modified HPI_EXP_metro'!$D:$D,U2,'Modified HPI_EXP_metro'!$C:$C,"*MA*")/COUNTIFS('Modified HPI_EXP_metro'!$D:$D,U2,'Modified HPI_EXP_metro'!$C:$C,"*MA*"),"N/A")</f>
        <v>212.12666666666667</v>
      </c>
      <c r="V13" s="89">
        <f>IFERROR(SUMIFS('Modified HPI_EXP_metro'!$G:$G,'Modified HPI_EXP_metro'!$D:$D,V2,'Modified HPI_EXP_metro'!$C:$C,"*MA*")/COUNTIFS('Modified HPI_EXP_metro'!$D:$D,V2,'Modified HPI_EXP_metro'!$C:$C,"*MA*"),"N/A")</f>
        <v>208.04250000000002</v>
      </c>
      <c r="W13" s="89">
        <f>IFERROR(SUMIFS('Modified HPI_EXP_metro'!$G:$G,'Modified HPI_EXP_metro'!$D:$D,W2,'Modified HPI_EXP_metro'!$C:$C,"*MA*")/COUNTIFS('Modified HPI_EXP_metro'!$D:$D,W2,'Modified HPI_EXP_metro'!$C:$C,"*MA*"),"N/A")</f>
        <v>202.6816666666667</v>
      </c>
      <c r="X13" s="89">
        <f>IFERROR(SUMIFS('Modified HPI_EXP_metro'!$G:$G,'Modified HPI_EXP_metro'!$D:$D,X2,'Modified HPI_EXP_metro'!$C:$C,"*MA*")/COUNTIFS('Modified HPI_EXP_metro'!$D:$D,X2,'Modified HPI_EXP_metro'!$C:$C,"*MA*"),"N/A")</f>
        <v>204.4075</v>
      </c>
      <c r="Y13" s="89">
        <f>IFERROR(SUMIFS('Modified HPI_EXP_metro'!$G:$G,'Modified HPI_EXP_metro'!$D:$D,Y2,'Modified HPI_EXP_metro'!$C:$C,"*MA*")/COUNTIFS('Modified HPI_EXP_metro'!$D:$D,Y2,'Modified HPI_EXP_metro'!$C:$C,"*MA*"),"N/A")</f>
        <v>220.23416666666665</v>
      </c>
      <c r="Z13" s="89">
        <f>IFERROR(SUMIFS('Modified HPI_EXP_metro'!$G:$G,'Modified HPI_EXP_metro'!$D:$D,Z2,'Modified HPI_EXP_metro'!$C:$C,"*MA*")/COUNTIFS('Modified HPI_EXP_metro'!$D:$D,Z2,'Modified HPI_EXP_metro'!$C:$C,"*MA*"),"N/A")</f>
        <v>233.21166666666667</v>
      </c>
      <c r="AA13" s="89">
        <f>IFERROR(SUMIFS('Modified HPI_EXP_metro'!$G:$G,'Modified HPI_EXP_metro'!$D:$D,AA2,'Modified HPI_EXP_metro'!$C:$C,"*MA*")/COUNTIFS('Modified HPI_EXP_metro'!$D:$D,AA2,'Modified HPI_EXP_metro'!$C:$C,"*MA*"),"N/A")</f>
        <v>246.47000000000003</v>
      </c>
      <c r="AB13" s="89">
        <f>IFERROR(SUMIFS('Modified HPI_EXP_metro'!$G:$G,'Modified HPI_EXP_metro'!$D:$D,AB2,'Modified HPI_EXP_metro'!$C:$C,"*MA*")/COUNTIFS('Modified HPI_EXP_metro'!$D:$D,AB2,'Modified HPI_EXP_metro'!$C:$C,"*MA*"),"N/A")</f>
        <v>262.83083333333332</v>
      </c>
      <c r="AC13" s="89">
        <f>IFERROR(SUMIFS('Modified HPI_EXP_metro'!$G:$G,'Modified HPI_EXP_metro'!$D:$D,AC2,'Modified HPI_EXP_metro'!$C:$C,"*MA*")/COUNTIFS('Modified HPI_EXP_metro'!$D:$D,AC2,'Modified HPI_EXP_metro'!$C:$C,"*MA*"),"N/A")</f>
        <v>282.96666666666664</v>
      </c>
      <c r="AD13" s="89">
        <f>IFERROR(SUMIFS('Modified HPI_EXP_metro'!$G:$G,'Modified HPI_EXP_metro'!$D:$D,AD2,'Modified HPI_EXP_metro'!$C:$C,"*MA*")/COUNTIFS('Modified HPI_EXP_metro'!$D:$D,AD2,'Modified HPI_EXP_metro'!$C:$C,"*MA*"),"N/A")</f>
        <v>301.6225</v>
      </c>
      <c r="AE13" s="89">
        <f>IFERROR(SUMIFS('Modified HPI_EXP_metro'!$G:$G,'Modified HPI_EXP_metro'!$D:$D,AE2,'Modified HPI_EXP_metro'!$C:$C,"*MA*")/COUNTIFS('Modified HPI_EXP_metro'!$D:$D,AE2,'Modified HPI_EXP_metro'!$C:$C,"*MA*"),"N/A")</f>
        <v>316.7283333333333</v>
      </c>
      <c r="AF13" s="89">
        <f>IFERROR(SUMIFS('Modified HPI_EXP_metro'!$G:$G,'Modified HPI_EXP_metro'!$D:$D,AF2,'Modified HPI_EXP_metro'!$C:$C,"*MA*")/COUNTIFS('Modified HPI_EXP_metro'!$D:$D,AF2,'Modified HPI_EXP_metro'!$C:$C,"*MA*"),"N/A")</f>
        <v>343.1466666666667</v>
      </c>
      <c r="AG13" s="89">
        <f>IFERROR(SUMIFS('Modified HPI_EXP_metro'!$G:$G,'Modified HPI_EXP_metro'!$D:$D,AG2,'Modified HPI_EXP_metro'!$C:$C,"*MA*")/COUNTIFS('Modified HPI_EXP_metro'!$D:$D,AG2,'Modified HPI_EXP_metro'!$C:$C,"*MA*"),"N/A")</f>
        <v>398.87833333333339</v>
      </c>
    </row>
    <row r="14" spans="1:33" ht="20" x14ac:dyDescent="0.2">
      <c r="A14" s="93" t="s">
        <v>88</v>
      </c>
      <c r="B14" s="93" t="s">
        <v>139</v>
      </c>
      <c r="C14" s="89">
        <f>IFERROR(SUMIFS('Modified HPI_EXP_metro'!$G:$G,'Modified HPI_EXP_metro'!$D:$D,C2,'Modified HPI_EXP_metro'!$C:$C,"*MI*")/COUNTIFS('Modified HPI_EXP_metro'!$D:$D,C2,'Modified HPI_EXP_metro'!$C:$C,"*MI*"),"N/A")</f>
        <v>100.83625000000001</v>
      </c>
      <c r="D14" s="89">
        <f>IFERROR(SUMIFS('Modified HPI_EXP_metro'!$G:$G,'Modified HPI_EXP_metro'!$D:$D,D2,'Modified HPI_EXP_metro'!$C:$C,"*MI*")/COUNTIFS('Modified HPI_EXP_metro'!$D:$D,D2,'Modified HPI_EXP_metro'!$C:$C,"*MI*"),"N/A")</f>
        <v>104.57375</v>
      </c>
      <c r="E14" s="89">
        <f>IFERROR(SUMIFS('Modified HPI_EXP_metro'!$G:$G,'Modified HPI_EXP_metro'!$D:$D,E2,'Modified HPI_EXP_metro'!$C:$C,"*MI*")/COUNTIFS('Modified HPI_EXP_metro'!$D:$D,E2,'Modified HPI_EXP_metro'!$C:$C,"*MI*"),"N/A")</f>
        <v>107.13124999999999</v>
      </c>
      <c r="F14" s="89">
        <f>IFERROR(SUMIFS('Modified HPI_EXP_metro'!$G:$G,'Modified HPI_EXP_metro'!$D:$D,F2,'Modified HPI_EXP_metro'!$C:$C,"*MI*")/COUNTIFS('Modified HPI_EXP_metro'!$D:$D,F2,'Modified HPI_EXP_metro'!$C:$C,"*MI*"),"N/A")</f>
        <v>113.05125000000001</v>
      </c>
      <c r="G14" s="89">
        <f>IFERROR(SUMIFS('Modified HPI_EXP_metro'!$G:$G,'Modified HPI_EXP_metro'!$D:$D,G2,'Modified HPI_EXP_metro'!$C:$C,"*MI*")/COUNTIFS('Modified HPI_EXP_metro'!$D:$D,G2,'Modified HPI_EXP_metro'!$C:$C,"*MI*"),"N/A")</f>
        <v>122.43625</v>
      </c>
      <c r="H14" s="89">
        <f>IFERROR(SUMIFS('Modified HPI_EXP_metro'!$G:$G,'Modified HPI_EXP_metro'!$D:$D,H2,'Modified HPI_EXP_metro'!$C:$C,"*MI*")/COUNTIFS('Modified HPI_EXP_metro'!$D:$D,H2,'Modified HPI_EXP_metro'!$C:$C,"*MI*"),"N/A")</f>
        <v>134.08374999999998</v>
      </c>
      <c r="I14" s="89">
        <f>IFERROR(SUMIFS('Modified HPI_EXP_metro'!$G:$G,'Modified HPI_EXP_metro'!$D:$D,I2,'Modified HPI_EXP_metro'!$C:$C,"*MI*")/COUNTIFS('Modified HPI_EXP_metro'!$D:$D,I2,'Modified HPI_EXP_metro'!$C:$C,"*MI*"),"N/A")</f>
        <v>146.29999999999998</v>
      </c>
      <c r="J14" s="89">
        <f>IFERROR(SUMIFS('Modified HPI_EXP_metro'!$G:$G,'Modified HPI_EXP_metro'!$D:$D,J2,'Modified HPI_EXP_metro'!$C:$C,"*MI*")/COUNTIFS('Modified HPI_EXP_metro'!$D:$D,J2,'Modified HPI_EXP_metro'!$C:$C,"*MI*"),"N/A")</f>
        <v>156.55875</v>
      </c>
      <c r="K14" s="89">
        <f>IFERROR(SUMIFS('Modified HPI_EXP_metro'!$G:$G,'Modified HPI_EXP_metro'!$D:$D,K2,'Modified HPI_EXP_metro'!$C:$C,"*MI*")/COUNTIFS('Modified HPI_EXP_metro'!$D:$D,K2,'Modified HPI_EXP_metro'!$C:$C,"*MI*"),"N/A")</f>
        <v>170.94499999999999</v>
      </c>
      <c r="L14" s="89">
        <f>IFERROR(SUMIFS('Modified HPI_EXP_metro'!$G:$G,'Modified HPI_EXP_metro'!$D:$D,L2,'Modified HPI_EXP_metro'!$C:$C,"*MI*")/COUNTIFS('Modified HPI_EXP_metro'!$D:$D,L2,'Modified HPI_EXP_metro'!$C:$C,"*MI*"),"N/A")</f>
        <v>184.84375</v>
      </c>
      <c r="M14" s="89">
        <f>IFERROR(SUMIFS('Modified HPI_EXP_metro'!$G:$G,'Modified HPI_EXP_metro'!$D:$D,M2,'Modified HPI_EXP_metro'!$C:$C,"*MI*")/COUNTIFS('Modified HPI_EXP_metro'!$D:$D,M2,'Modified HPI_EXP_metro'!$C:$C,"*MI*"),"N/A")</f>
        <v>193.76625000000001</v>
      </c>
      <c r="N14" s="89">
        <f>IFERROR(SUMIFS('Modified HPI_EXP_metro'!$G:$G,'Modified HPI_EXP_metro'!$D:$D,N2,'Modified HPI_EXP_metro'!$C:$C,"*MI*")/COUNTIFS('Modified HPI_EXP_metro'!$D:$D,N2,'Modified HPI_EXP_metro'!$C:$C,"*MI*"),"N/A")</f>
        <v>198.60374999999999</v>
      </c>
      <c r="O14" s="89">
        <f>IFERROR(SUMIFS('Modified HPI_EXP_metro'!$G:$G,'Modified HPI_EXP_metro'!$D:$D,O2,'Modified HPI_EXP_metro'!$C:$C,"*MI*")/COUNTIFS('Modified HPI_EXP_metro'!$D:$D,O2,'Modified HPI_EXP_metro'!$C:$C,"*MI*"),"N/A")</f>
        <v>200.73624999999998</v>
      </c>
      <c r="P14" s="89">
        <f>IFERROR(SUMIFS('Modified HPI_EXP_metro'!$G:$G,'Modified HPI_EXP_metro'!$D:$D,P2,'Modified HPI_EXP_metro'!$C:$C,"*MI*")/COUNTIFS('Modified HPI_EXP_metro'!$D:$D,P2,'Modified HPI_EXP_metro'!$C:$C,"*MI*"),"N/A")</f>
        <v>199.68125000000001</v>
      </c>
      <c r="Q14" s="89">
        <f>IFERROR(SUMIFS('Modified HPI_EXP_metro'!$G:$G,'Modified HPI_EXP_metro'!$D:$D,Q2,'Modified HPI_EXP_metro'!$C:$C,"*MI*")/COUNTIFS('Modified HPI_EXP_metro'!$D:$D,Q2,'Modified HPI_EXP_metro'!$C:$C,"*MI*"),"N/A")</f>
        <v>199.10124999999999</v>
      </c>
      <c r="R14" s="89">
        <f>IFERROR(SUMIFS('Modified HPI_EXP_metro'!$G:$G,'Modified HPI_EXP_metro'!$D:$D,R2,'Modified HPI_EXP_metro'!$C:$C,"*MI*")/COUNTIFS('Modified HPI_EXP_metro'!$D:$D,R2,'Modified HPI_EXP_metro'!$C:$C,"*MI*"),"N/A")</f>
        <v>190.14750000000001</v>
      </c>
      <c r="S14" s="89">
        <f>IFERROR(SUMIFS('Modified HPI_EXP_metro'!$G:$G,'Modified HPI_EXP_metro'!$D:$D,S2,'Modified HPI_EXP_metro'!$C:$C,"*MI*")/COUNTIFS('Modified HPI_EXP_metro'!$D:$D,S2,'Modified HPI_EXP_metro'!$C:$C,"*MI*"),"N/A")</f>
        <v>159.74375000000001</v>
      </c>
      <c r="T14" s="89">
        <f>IFERROR(SUMIFS('Modified HPI_EXP_metro'!$G:$G,'Modified HPI_EXP_metro'!$D:$D,T2,'Modified HPI_EXP_metro'!$C:$C,"*MI*")/COUNTIFS('Modified HPI_EXP_metro'!$D:$D,T2,'Modified HPI_EXP_metro'!$C:$C,"*MI*"),"N/A")</f>
        <v>118.88999999999999</v>
      </c>
      <c r="U14" s="89">
        <f>IFERROR(SUMIFS('Modified HPI_EXP_metro'!$G:$G,'Modified HPI_EXP_metro'!$D:$D,U2,'Modified HPI_EXP_metro'!$C:$C,"*MI*")/COUNTIFS('Modified HPI_EXP_metro'!$D:$D,U2,'Modified HPI_EXP_metro'!$C:$C,"*MI*"),"N/A")</f>
        <v>90.929999999999993</v>
      </c>
      <c r="V14" s="89">
        <f>IFERROR(SUMIFS('Modified HPI_EXP_metro'!$G:$G,'Modified HPI_EXP_metro'!$D:$D,V2,'Modified HPI_EXP_metro'!$C:$C,"*MI*")/COUNTIFS('Modified HPI_EXP_metro'!$D:$D,V2,'Modified HPI_EXP_metro'!$C:$C,"*MI*"),"N/A")</f>
        <v>88.681250000000006</v>
      </c>
      <c r="W14" s="89">
        <f>IFERROR(SUMIFS('Modified HPI_EXP_metro'!$G:$G,'Modified HPI_EXP_metro'!$D:$D,W2,'Modified HPI_EXP_metro'!$C:$C,"*MI*")/COUNTIFS('Modified HPI_EXP_metro'!$D:$D,W2,'Modified HPI_EXP_metro'!$C:$C,"*MI*"),"N/A")</f>
        <v>85.053749999999994</v>
      </c>
      <c r="X14" s="89">
        <f>IFERROR(SUMIFS('Modified HPI_EXP_metro'!$G:$G,'Modified HPI_EXP_metro'!$D:$D,X2,'Modified HPI_EXP_metro'!$C:$C,"*MI*")/COUNTIFS('Modified HPI_EXP_metro'!$D:$D,X2,'Modified HPI_EXP_metro'!$C:$C,"*MI*"),"N/A")</f>
        <v>92.951250000000002</v>
      </c>
      <c r="Y14" s="89">
        <f>IFERROR(SUMIFS('Modified HPI_EXP_metro'!$G:$G,'Modified HPI_EXP_metro'!$D:$D,Y2,'Modified HPI_EXP_metro'!$C:$C,"*MI*")/COUNTIFS('Modified HPI_EXP_metro'!$D:$D,Y2,'Modified HPI_EXP_metro'!$C:$C,"*MI*"),"N/A")</f>
        <v>109.97499999999999</v>
      </c>
      <c r="Z14" s="89">
        <f>IFERROR(SUMIFS('Modified HPI_EXP_metro'!$G:$G,'Modified HPI_EXP_metro'!$D:$D,Z2,'Modified HPI_EXP_metro'!$C:$C,"*MI*")/COUNTIFS('Modified HPI_EXP_metro'!$D:$D,Z2,'Modified HPI_EXP_metro'!$C:$C,"*MI*"),"N/A")</f>
        <v>126.25750000000001</v>
      </c>
      <c r="AA14" s="89">
        <f>IFERROR(SUMIFS('Modified HPI_EXP_metro'!$G:$G,'Modified HPI_EXP_metro'!$D:$D,AA2,'Modified HPI_EXP_metro'!$C:$C,"*MI*")/COUNTIFS('Modified HPI_EXP_metro'!$D:$D,AA2,'Modified HPI_EXP_metro'!$C:$C,"*MI*"),"N/A")</f>
        <v>138.57374999999999</v>
      </c>
      <c r="AB14" s="89">
        <f>IFERROR(SUMIFS('Modified HPI_EXP_metro'!$G:$G,'Modified HPI_EXP_metro'!$D:$D,AB2,'Modified HPI_EXP_metro'!$C:$C,"*MI*")/COUNTIFS('Modified HPI_EXP_metro'!$D:$D,AB2,'Modified HPI_EXP_metro'!$C:$C,"*MI*"),"N/A")</f>
        <v>148.95124999999999</v>
      </c>
      <c r="AC14" s="89">
        <f>IFERROR(SUMIFS('Modified HPI_EXP_metro'!$G:$G,'Modified HPI_EXP_metro'!$D:$D,AC2,'Modified HPI_EXP_metro'!$C:$C,"*MI*")/COUNTIFS('Modified HPI_EXP_metro'!$D:$D,AC2,'Modified HPI_EXP_metro'!$C:$C,"*MI*"),"N/A")</f>
        <v>163.67125000000001</v>
      </c>
      <c r="AD14" s="89">
        <f>IFERROR(SUMIFS('Modified HPI_EXP_metro'!$G:$G,'Modified HPI_EXP_metro'!$D:$D,AD2,'Modified HPI_EXP_metro'!$C:$C,"*MI*")/COUNTIFS('Modified HPI_EXP_metro'!$D:$D,AD2,'Modified HPI_EXP_metro'!$C:$C,"*MI*"),"N/A")</f>
        <v>178.4975</v>
      </c>
      <c r="AE14" s="89">
        <f>IFERROR(SUMIFS('Modified HPI_EXP_metro'!$G:$G,'Modified HPI_EXP_metro'!$D:$D,AE2,'Modified HPI_EXP_metro'!$C:$C,"*MI*")/COUNTIFS('Modified HPI_EXP_metro'!$D:$D,AE2,'Modified HPI_EXP_metro'!$C:$C,"*MI*"),"N/A")</f>
        <v>190.35</v>
      </c>
      <c r="AF14" s="89">
        <f>IFERROR(SUMIFS('Modified HPI_EXP_metro'!$G:$G,'Modified HPI_EXP_metro'!$D:$D,AF2,'Modified HPI_EXP_metro'!$C:$C,"*MI*")/COUNTIFS('Modified HPI_EXP_metro'!$D:$D,AF2,'Modified HPI_EXP_metro'!$C:$C,"*MI*"),"N/A")</f>
        <v>207.66250000000002</v>
      </c>
      <c r="AG14" s="89">
        <f>IFERROR(SUMIFS('Modified HPI_EXP_metro'!$G:$G,'Modified HPI_EXP_metro'!$D:$D,AG2,'Modified HPI_EXP_metro'!$C:$C,"*MI*")/COUNTIFS('Modified HPI_EXP_metro'!$D:$D,AG2,'Modified HPI_EXP_metro'!$C:$C,"*MI*"),"N/A")</f>
        <v>236.50750000000002</v>
      </c>
    </row>
    <row r="15" spans="1:33" ht="20" x14ac:dyDescent="0.2">
      <c r="A15" s="93" t="s">
        <v>89</v>
      </c>
      <c r="B15" s="93" t="s">
        <v>140</v>
      </c>
      <c r="C15" s="89">
        <f>IFERROR(SUMIFS('Modified HPI_EXP_metro'!$G:$G,'Modified HPI_EXP_metro'!$D:$D,C2,'Modified HPI_EXP_metro'!$C:$C,"*MN*")/COUNTIFS('Modified HPI_EXP_metro'!$D:$D,C2,'Modified HPI_EXP_metro'!$C:$C,"*MN*"),"N/A")</f>
        <v>99.817499999999995</v>
      </c>
      <c r="D15" s="89">
        <f>IFERROR(SUMIFS('Modified HPI_EXP_metro'!$G:$G,'Modified HPI_EXP_metro'!$D:$D,D2,'Modified HPI_EXP_metro'!$C:$C,"*MN*")/COUNTIFS('Modified HPI_EXP_metro'!$D:$D,D2,'Modified HPI_EXP_metro'!$C:$C,"*MN*"),"N/A")</f>
        <v>101.9225</v>
      </c>
      <c r="E15" s="89">
        <f>IFERROR(SUMIFS('Modified HPI_EXP_metro'!$G:$G,'Modified HPI_EXP_metro'!$D:$D,E2,'Modified HPI_EXP_metro'!$C:$C,"*MN*")/COUNTIFS('Modified HPI_EXP_metro'!$D:$D,E2,'Modified HPI_EXP_metro'!$C:$C,"*MN*"),"N/A")</f>
        <v>105.77249999999999</v>
      </c>
      <c r="F15" s="89">
        <f>IFERROR(SUMIFS('Modified HPI_EXP_metro'!$G:$G,'Modified HPI_EXP_metro'!$D:$D,F2,'Modified HPI_EXP_metro'!$C:$C,"*MN*")/COUNTIFS('Modified HPI_EXP_metro'!$D:$D,F2,'Modified HPI_EXP_metro'!$C:$C,"*MN*"),"N/A")</f>
        <v>110.52249999999999</v>
      </c>
      <c r="G15" s="89">
        <f>IFERROR(SUMIFS('Modified HPI_EXP_metro'!$G:$G,'Modified HPI_EXP_metro'!$D:$D,G2,'Modified HPI_EXP_metro'!$C:$C,"*MN*")/COUNTIFS('Modified HPI_EXP_metro'!$D:$D,G2,'Modified HPI_EXP_metro'!$C:$C,"*MN*"),"N/A")</f>
        <v>115.78</v>
      </c>
      <c r="H15" s="89">
        <f>IFERROR(SUMIFS('Modified HPI_EXP_metro'!$G:$G,'Modified HPI_EXP_metro'!$D:$D,H2,'Modified HPI_EXP_metro'!$C:$C,"*MN*")/COUNTIFS('Modified HPI_EXP_metro'!$D:$D,H2,'Modified HPI_EXP_metro'!$C:$C,"*MN*"),"N/A")</f>
        <v>121.92750000000001</v>
      </c>
      <c r="I15" s="89">
        <f>IFERROR(SUMIFS('Modified HPI_EXP_metro'!$G:$G,'Modified HPI_EXP_metro'!$D:$D,I2,'Modified HPI_EXP_metro'!$C:$C,"*MN*")/COUNTIFS('Modified HPI_EXP_metro'!$D:$D,I2,'Modified HPI_EXP_metro'!$C:$C,"*MN*"),"N/A")</f>
        <v>128.5625</v>
      </c>
      <c r="J15" s="89">
        <f>IFERROR(SUMIFS('Modified HPI_EXP_metro'!$G:$G,'Modified HPI_EXP_metro'!$D:$D,J2,'Modified HPI_EXP_metro'!$C:$C,"*MN*")/COUNTIFS('Modified HPI_EXP_metro'!$D:$D,J2,'Modified HPI_EXP_metro'!$C:$C,"*MN*"),"N/A")</f>
        <v>137.95749999999998</v>
      </c>
      <c r="K15" s="89">
        <f>IFERROR(SUMIFS('Modified HPI_EXP_metro'!$G:$G,'Modified HPI_EXP_metro'!$D:$D,K2,'Modified HPI_EXP_metro'!$C:$C,"*MN*")/COUNTIFS('Modified HPI_EXP_metro'!$D:$D,K2,'Modified HPI_EXP_metro'!$C:$C,"*MN*"),"N/A")</f>
        <v>151.42750000000001</v>
      </c>
      <c r="L15" s="89">
        <f>IFERROR(SUMIFS('Modified HPI_EXP_metro'!$G:$G,'Modified HPI_EXP_metro'!$D:$D,L2,'Modified HPI_EXP_metro'!$C:$C,"*MN*")/COUNTIFS('Modified HPI_EXP_metro'!$D:$D,L2,'Modified HPI_EXP_metro'!$C:$C,"*MN*"),"N/A")</f>
        <v>173.5325</v>
      </c>
      <c r="M15" s="89">
        <f>IFERROR(SUMIFS('Modified HPI_EXP_metro'!$G:$G,'Modified HPI_EXP_metro'!$D:$D,M2,'Modified HPI_EXP_metro'!$C:$C,"*MN*")/COUNTIFS('Modified HPI_EXP_metro'!$D:$D,M2,'Modified HPI_EXP_metro'!$C:$C,"*MN*"),"N/A")</f>
        <v>196.94499999999999</v>
      </c>
      <c r="N15" s="89">
        <f>IFERROR(SUMIFS('Modified HPI_EXP_metro'!$G:$G,'Modified HPI_EXP_metro'!$D:$D,N2,'Modified HPI_EXP_metro'!$C:$C,"*MN*")/COUNTIFS('Modified HPI_EXP_metro'!$D:$D,N2,'Modified HPI_EXP_metro'!$C:$C,"*MN*"),"N/A")</f>
        <v>216.5575</v>
      </c>
      <c r="O15" s="89">
        <f>IFERROR(SUMIFS('Modified HPI_EXP_metro'!$G:$G,'Modified HPI_EXP_metro'!$D:$D,O2,'Modified HPI_EXP_metro'!$C:$C,"*MN*")/COUNTIFS('Modified HPI_EXP_metro'!$D:$D,O2,'Modified HPI_EXP_metro'!$C:$C,"*MN*"),"N/A")</f>
        <v>236.83749999999998</v>
      </c>
      <c r="P15" s="89">
        <f>IFERROR(SUMIFS('Modified HPI_EXP_metro'!$G:$G,'Modified HPI_EXP_metro'!$D:$D,P2,'Modified HPI_EXP_metro'!$C:$C,"*MN*")/COUNTIFS('Modified HPI_EXP_metro'!$D:$D,P2,'Modified HPI_EXP_metro'!$C:$C,"*MN*"),"N/A")</f>
        <v>253.60249999999999</v>
      </c>
      <c r="Q15" s="89">
        <f>IFERROR(SUMIFS('Modified HPI_EXP_metro'!$G:$G,'Modified HPI_EXP_metro'!$D:$D,Q2,'Modified HPI_EXP_metro'!$C:$C,"*MN*")/COUNTIFS('Modified HPI_EXP_metro'!$D:$D,Q2,'Modified HPI_EXP_metro'!$C:$C,"*MN*"),"N/A")</f>
        <v>270.72500000000002</v>
      </c>
      <c r="R15" s="89">
        <f>IFERROR(SUMIFS('Modified HPI_EXP_metro'!$G:$G,'Modified HPI_EXP_metro'!$D:$D,R2,'Modified HPI_EXP_metro'!$C:$C,"*MN*")/COUNTIFS('Modified HPI_EXP_metro'!$D:$D,R2,'Modified HPI_EXP_metro'!$C:$C,"*MN*"),"N/A")</f>
        <v>274.90499999999997</v>
      </c>
      <c r="S15" s="89">
        <f>IFERROR(SUMIFS('Modified HPI_EXP_metro'!$G:$G,'Modified HPI_EXP_metro'!$D:$D,S2,'Modified HPI_EXP_metro'!$C:$C,"*MN*")/COUNTIFS('Modified HPI_EXP_metro'!$D:$D,S2,'Modified HPI_EXP_metro'!$C:$C,"*MN*"),"N/A")</f>
        <v>255.94749999999999</v>
      </c>
      <c r="T15" s="89">
        <f>IFERROR(SUMIFS('Modified HPI_EXP_metro'!$G:$G,'Modified HPI_EXP_metro'!$D:$D,T2,'Modified HPI_EXP_metro'!$C:$C,"*MN*")/COUNTIFS('Modified HPI_EXP_metro'!$D:$D,T2,'Modified HPI_EXP_metro'!$C:$C,"*MN*"),"N/A")</f>
        <v>216.81</v>
      </c>
      <c r="U15" s="89">
        <f>IFERROR(SUMIFS('Modified HPI_EXP_metro'!$G:$G,'Modified HPI_EXP_metro'!$D:$D,U2,'Modified HPI_EXP_metro'!$C:$C,"*MN*")/COUNTIFS('Modified HPI_EXP_metro'!$D:$D,U2,'Modified HPI_EXP_metro'!$C:$C,"*MN*"),"N/A")</f>
        <v>194.10000000000002</v>
      </c>
      <c r="V15" s="89">
        <f>IFERROR(SUMIFS('Modified HPI_EXP_metro'!$G:$G,'Modified HPI_EXP_metro'!$D:$D,V2,'Modified HPI_EXP_metro'!$C:$C,"*MN*")/COUNTIFS('Modified HPI_EXP_metro'!$D:$D,V2,'Modified HPI_EXP_metro'!$C:$C,"*MN*"),"N/A")</f>
        <v>190.40249999999997</v>
      </c>
      <c r="W15" s="89">
        <f>IFERROR(SUMIFS('Modified HPI_EXP_metro'!$G:$G,'Modified HPI_EXP_metro'!$D:$D,W2,'Modified HPI_EXP_metro'!$C:$C,"*MN*")/COUNTIFS('Modified HPI_EXP_metro'!$D:$D,W2,'Modified HPI_EXP_metro'!$C:$C,"*MN*"),"N/A")</f>
        <v>178.94</v>
      </c>
      <c r="X15" s="89">
        <f>IFERROR(SUMIFS('Modified HPI_EXP_metro'!$G:$G,'Modified HPI_EXP_metro'!$D:$D,X2,'Modified HPI_EXP_metro'!$C:$C,"*MN*")/COUNTIFS('Modified HPI_EXP_metro'!$D:$D,X2,'Modified HPI_EXP_metro'!$C:$C,"*MN*"),"N/A")</f>
        <v>188.39249999999998</v>
      </c>
      <c r="Y15" s="89">
        <f>IFERROR(SUMIFS('Modified HPI_EXP_metro'!$G:$G,'Modified HPI_EXP_metro'!$D:$D,Y2,'Modified HPI_EXP_metro'!$C:$C,"*MN*")/COUNTIFS('Modified HPI_EXP_metro'!$D:$D,Y2,'Modified HPI_EXP_metro'!$C:$C,"*MN*"),"N/A")</f>
        <v>207.58749999999998</v>
      </c>
      <c r="Z15" s="89">
        <f>IFERROR(SUMIFS('Modified HPI_EXP_metro'!$G:$G,'Modified HPI_EXP_metro'!$D:$D,Z2,'Modified HPI_EXP_metro'!$C:$C,"*MN*")/COUNTIFS('Modified HPI_EXP_metro'!$D:$D,Z2,'Modified HPI_EXP_metro'!$C:$C,"*MN*"),"N/A")</f>
        <v>222.61500000000001</v>
      </c>
      <c r="AA15" s="89">
        <f>IFERROR(SUMIFS('Modified HPI_EXP_metro'!$G:$G,'Modified HPI_EXP_metro'!$D:$D,AA2,'Modified HPI_EXP_metro'!$C:$C,"*MN*")/COUNTIFS('Modified HPI_EXP_metro'!$D:$D,AA2,'Modified HPI_EXP_metro'!$C:$C,"*MN*"),"N/A")</f>
        <v>235.60500000000002</v>
      </c>
      <c r="AB15" s="89">
        <f>IFERROR(SUMIFS('Modified HPI_EXP_metro'!$G:$G,'Modified HPI_EXP_metro'!$D:$D,AB2,'Modified HPI_EXP_metro'!$C:$C,"*MN*")/COUNTIFS('Modified HPI_EXP_metro'!$D:$D,AB2,'Modified HPI_EXP_metro'!$C:$C,"*MN*"),"N/A")</f>
        <v>250.37</v>
      </c>
      <c r="AC15" s="89">
        <f>IFERROR(SUMIFS('Modified HPI_EXP_metro'!$G:$G,'Modified HPI_EXP_metro'!$D:$D,AC2,'Modified HPI_EXP_metro'!$C:$C,"*MN*")/COUNTIFS('Modified HPI_EXP_metro'!$D:$D,AC2,'Modified HPI_EXP_metro'!$C:$C,"*MN*"),"N/A")</f>
        <v>268.21749999999997</v>
      </c>
      <c r="AD15" s="89">
        <f>IFERROR(SUMIFS('Modified HPI_EXP_metro'!$G:$G,'Modified HPI_EXP_metro'!$D:$D,AD2,'Modified HPI_EXP_metro'!$C:$C,"*MN*")/COUNTIFS('Modified HPI_EXP_metro'!$D:$D,AD2,'Modified HPI_EXP_metro'!$C:$C,"*MN*"),"N/A")</f>
        <v>286.72249999999997</v>
      </c>
      <c r="AE15" s="89">
        <f>IFERROR(SUMIFS('Modified HPI_EXP_metro'!$G:$G,'Modified HPI_EXP_metro'!$D:$D,AE2,'Modified HPI_EXP_metro'!$C:$C,"*MN*")/COUNTIFS('Modified HPI_EXP_metro'!$D:$D,AE2,'Modified HPI_EXP_metro'!$C:$C,"*MN*"),"N/A")</f>
        <v>302.95000000000005</v>
      </c>
      <c r="AF15" s="89">
        <f>IFERROR(SUMIFS('Modified HPI_EXP_metro'!$G:$G,'Modified HPI_EXP_metro'!$D:$D,AF2,'Modified HPI_EXP_metro'!$C:$C,"*MN*")/COUNTIFS('Modified HPI_EXP_metro'!$D:$D,AF2,'Modified HPI_EXP_metro'!$C:$C,"*MN*"),"N/A")</f>
        <v>325.505</v>
      </c>
      <c r="AG15" s="89">
        <f>IFERROR(SUMIFS('Modified HPI_EXP_metro'!$G:$G,'Modified HPI_EXP_metro'!$D:$D,AG2,'Modified HPI_EXP_metro'!$C:$C,"*MN*")/COUNTIFS('Modified HPI_EXP_metro'!$D:$D,AG2,'Modified HPI_EXP_metro'!$C:$C,"*MN*"),"N/A")</f>
        <v>363.56499999999994</v>
      </c>
    </row>
    <row r="16" spans="1:33" ht="20" x14ac:dyDescent="0.2">
      <c r="A16" s="93" t="s">
        <v>91</v>
      </c>
      <c r="B16" s="93" t="s">
        <v>142</v>
      </c>
      <c r="C16" s="89">
        <f>IFERROR(SUMIFS('Modified HPI_EXP_metro'!$G:$G,'Modified HPI_EXP_metro'!$D:$D,C2,'Modified HPI_EXP_metro'!$C:$C,"*MO*")/COUNTIFS('Modified HPI_EXP_metro'!$D:$D,C2,'Modified HPI_EXP_metro'!$C:$C,"*MO*"),"N/A")</f>
        <v>100.07625</v>
      </c>
      <c r="D16" s="89">
        <f>IFERROR(SUMIFS('Modified HPI_EXP_metro'!$G:$G,'Modified HPI_EXP_metro'!$D:$D,D2,'Modified HPI_EXP_metro'!$C:$C,"*MO*")/COUNTIFS('Modified HPI_EXP_metro'!$D:$D,D2,'Modified HPI_EXP_metro'!$C:$C,"*MO*"),"N/A")</f>
        <v>101.9825</v>
      </c>
      <c r="E16" s="89">
        <f>IFERROR(SUMIFS('Modified HPI_EXP_metro'!$G:$G,'Modified HPI_EXP_metro'!$D:$D,E2,'Modified HPI_EXP_metro'!$C:$C,"*MO*")/COUNTIFS('Modified HPI_EXP_metro'!$D:$D,E2,'Modified HPI_EXP_metro'!$C:$C,"*MO*"),"N/A")</f>
        <v>104.31125000000002</v>
      </c>
      <c r="F16" s="89">
        <f>IFERROR(SUMIFS('Modified HPI_EXP_metro'!$G:$G,'Modified HPI_EXP_metro'!$D:$D,F2,'Modified HPI_EXP_metro'!$C:$C,"*MO*")/COUNTIFS('Modified HPI_EXP_metro'!$D:$D,F2,'Modified HPI_EXP_metro'!$C:$C,"*MO*"),"N/A")</f>
        <v>109.43124999999998</v>
      </c>
      <c r="G16" s="89">
        <f>IFERROR(SUMIFS('Modified HPI_EXP_metro'!$G:$G,'Modified HPI_EXP_metro'!$D:$D,G2,'Modified HPI_EXP_metro'!$C:$C,"*MO*")/COUNTIFS('Modified HPI_EXP_metro'!$D:$D,G2,'Modified HPI_EXP_metro'!$C:$C,"*MO*"),"N/A")</f>
        <v>113.62499999999999</v>
      </c>
      <c r="H16" s="89">
        <f>IFERROR(SUMIFS('Modified HPI_EXP_metro'!$G:$G,'Modified HPI_EXP_metro'!$D:$D,H2,'Modified HPI_EXP_metro'!$C:$C,"*MO*")/COUNTIFS('Modified HPI_EXP_metro'!$D:$D,H2,'Modified HPI_EXP_metro'!$C:$C,"*MO*"),"N/A")</f>
        <v>118.45124999999999</v>
      </c>
      <c r="I16" s="89">
        <f>IFERROR(SUMIFS('Modified HPI_EXP_metro'!$G:$G,'Modified HPI_EXP_metro'!$D:$D,I2,'Modified HPI_EXP_metro'!$C:$C,"*MO*")/COUNTIFS('Modified HPI_EXP_metro'!$D:$D,I2,'Modified HPI_EXP_metro'!$C:$C,"*MO*"),"N/A")</f>
        <v>123.12625</v>
      </c>
      <c r="J16" s="89">
        <f>IFERROR(SUMIFS('Modified HPI_EXP_metro'!$G:$G,'Modified HPI_EXP_metro'!$D:$D,J2,'Modified HPI_EXP_metro'!$C:$C,"*MO*")/COUNTIFS('Modified HPI_EXP_metro'!$D:$D,J2,'Modified HPI_EXP_metro'!$C:$C,"*MO*"),"N/A")</f>
        <v>129.58750000000001</v>
      </c>
      <c r="K16" s="89">
        <f>IFERROR(SUMIFS('Modified HPI_EXP_metro'!$G:$G,'Modified HPI_EXP_metro'!$D:$D,K2,'Modified HPI_EXP_metro'!$C:$C,"*MO*")/COUNTIFS('Modified HPI_EXP_metro'!$D:$D,K2,'Modified HPI_EXP_metro'!$C:$C,"*MO*"),"N/A")</f>
        <v>138.27249999999998</v>
      </c>
      <c r="L16" s="89">
        <f>IFERROR(SUMIFS('Modified HPI_EXP_metro'!$G:$G,'Modified HPI_EXP_metro'!$D:$D,L2,'Modified HPI_EXP_metro'!$C:$C,"*MO*")/COUNTIFS('Modified HPI_EXP_metro'!$D:$D,L2,'Modified HPI_EXP_metro'!$C:$C,"*MO*"),"N/A")</f>
        <v>147.67874999999998</v>
      </c>
      <c r="M16" s="89">
        <f>IFERROR(SUMIFS('Modified HPI_EXP_metro'!$G:$G,'Modified HPI_EXP_metro'!$D:$D,M2,'Modified HPI_EXP_metro'!$C:$C,"*MO*")/COUNTIFS('Modified HPI_EXP_metro'!$D:$D,M2,'Modified HPI_EXP_metro'!$C:$C,"*MO*"),"N/A")</f>
        <v>156.85499999999999</v>
      </c>
      <c r="N16" s="89">
        <f>IFERROR(SUMIFS('Modified HPI_EXP_metro'!$G:$G,'Modified HPI_EXP_metro'!$D:$D,N2,'Modified HPI_EXP_metro'!$C:$C,"*MO*")/COUNTIFS('Modified HPI_EXP_metro'!$D:$D,N2,'Modified HPI_EXP_metro'!$C:$C,"*MO*"),"N/A")</f>
        <v>165.6925</v>
      </c>
      <c r="O16" s="89">
        <f>IFERROR(SUMIFS('Modified HPI_EXP_metro'!$G:$G,'Modified HPI_EXP_metro'!$D:$D,O2,'Modified HPI_EXP_metro'!$C:$C,"*MO*")/COUNTIFS('Modified HPI_EXP_metro'!$D:$D,O2,'Modified HPI_EXP_metro'!$C:$C,"*MO*"),"N/A")</f>
        <v>174.66249999999999</v>
      </c>
      <c r="P16" s="89">
        <f>IFERROR(SUMIFS('Modified HPI_EXP_metro'!$G:$G,'Modified HPI_EXP_metro'!$D:$D,P2,'Modified HPI_EXP_metro'!$C:$C,"*MO*")/COUNTIFS('Modified HPI_EXP_metro'!$D:$D,P2,'Modified HPI_EXP_metro'!$C:$C,"*MO*"),"N/A")</f>
        <v>183.72625000000002</v>
      </c>
      <c r="Q16" s="89">
        <f>IFERROR(SUMIFS('Modified HPI_EXP_metro'!$G:$G,'Modified HPI_EXP_metro'!$D:$D,Q2,'Modified HPI_EXP_metro'!$C:$C,"*MO*")/COUNTIFS('Modified HPI_EXP_metro'!$D:$D,Q2,'Modified HPI_EXP_metro'!$C:$C,"*MO*"),"N/A")</f>
        <v>192.55499999999998</v>
      </c>
      <c r="R16" s="89">
        <f>IFERROR(SUMIFS('Modified HPI_EXP_metro'!$G:$G,'Modified HPI_EXP_metro'!$D:$D,R2,'Modified HPI_EXP_metro'!$C:$C,"*MO*")/COUNTIFS('Modified HPI_EXP_metro'!$D:$D,R2,'Modified HPI_EXP_metro'!$C:$C,"*MO*"),"N/A")</f>
        <v>197.96625</v>
      </c>
      <c r="S16" s="89">
        <f>IFERROR(SUMIFS('Modified HPI_EXP_metro'!$G:$G,'Modified HPI_EXP_metro'!$D:$D,S2,'Modified HPI_EXP_metro'!$C:$C,"*MO*")/COUNTIFS('Modified HPI_EXP_metro'!$D:$D,S2,'Modified HPI_EXP_metro'!$C:$C,"*MO*"),"N/A")</f>
        <v>194.63</v>
      </c>
      <c r="T16" s="89">
        <f>IFERROR(SUMIFS('Modified HPI_EXP_metro'!$G:$G,'Modified HPI_EXP_metro'!$D:$D,T2,'Modified HPI_EXP_metro'!$C:$C,"*MO*")/COUNTIFS('Modified HPI_EXP_metro'!$D:$D,T2,'Modified HPI_EXP_metro'!$C:$C,"*MO*"),"N/A")</f>
        <v>180.76999999999998</v>
      </c>
      <c r="U16" s="89">
        <f>IFERROR(SUMIFS('Modified HPI_EXP_metro'!$G:$G,'Modified HPI_EXP_metro'!$D:$D,U2,'Modified HPI_EXP_metro'!$C:$C,"*MO*")/COUNTIFS('Modified HPI_EXP_metro'!$D:$D,U2,'Modified HPI_EXP_metro'!$C:$C,"*MO*"),"N/A")</f>
        <v>173.29000000000002</v>
      </c>
      <c r="V16" s="89">
        <f>IFERROR(SUMIFS('Modified HPI_EXP_metro'!$G:$G,'Modified HPI_EXP_metro'!$D:$D,V2,'Modified HPI_EXP_metro'!$C:$C,"*MO*")/COUNTIFS('Modified HPI_EXP_metro'!$D:$D,V2,'Modified HPI_EXP_metro'!$C:$C,"*MO*"),"N/A")</f>
        <v>165.28625</v>
      </c>
      <c r="W16" s="89">
        <f>IFERROR(SUMIFS('Modified HPI_EXP_metro'!$G:$G,'Modified HPI_EXP_metro'!$D:$D,W2,'Modified HPI_EXP_metro'!$C:$C,"*MO*")/COUNTIFS('Modified HPI_EXP_metro'!$D:$D,W2,'Modified HPI_EXP_metro'!$C:$C,"*MO*"),"N/A")</f>
        <v>153.97749999999999</v>
      </c>
      <c r="X16" s="89">
        <f>IFERROR(SUMIFS('Modified HPI_EXP_metro'!$G:$G,'Modified HPI_EXP_metro'!$D:$D,X2,'Modified HPI_EXP_metro'!$C:$C,"*MO*")/COUNTIFS('Modified HPI_EXP_metro'!$D:$D,X2,'Modified HPI_EXP_metro'!$C:$C,"*MO*"),"N/A")</f>
        <v>155.20750000000001</v>
      </c>
      <c r="Y16" s="89">
        <f>IFERROR(SUMIFS('Modified HPI_EXP_metro'!$G:$G,'Modified HPI_EXP_metro'!$D:$D,Y2,'Modified HPI_EXP_metro'!$C:$C,"*MO*")/COUNTIFS('Modified HPI_EXP_metro'!$D:$D,Y2,'Modified HPI_EXP_metro'!$C:$C,"*MO*"),"N/A")</f>
        <v>160.99875</v>
      </c>
      <c r="Z16" s="89">
        <f>IFERROR(SUMIFS('Modified HPI_EXP_metro'!$G:$G,'Modified HPI_EXP_metro'!$D:$D,Z2,'Modified HPI_EXP_metro'!$C:$C,"*MO*")/COUNTIFS('Modified HPI_EXP_metro'!$D:$D,Z2,'Modified HPI_EXP_metro'!$C:$C,"*MO*"),"N/A")</f>
        <v>169.48499999999999</v>
      </c>
      <c r="AA16" s="89">
        <f>IFERROR(SUMIFS('Modified HPI_EXP_metro'!$G:$G,'Modified HPI_EXP_metro'!$D:$D,AA2,'Modified HPI_EXP_metro'!$C:$C,"*MO*")/COUNTIFS('Modified HPI_EXP_metro'!$D:$D,AA2,'Modified HPI_EXP_metro'!$C:$C,"*MO*"),"N/A")</f>
        <v>178.67625000000001</v>
      </c>
      <c r="AB16" s="89">
        <f>IFERROR(SUMIFS('Modified HPI_EXP_metro'!$G:$G,'Modified HPI_EXP_metro'!$D:$D,AB2,'Modified HPI_EXP_metro'!$C:$C,"*MO*")/COUNTIFS('Modified HPI_EXP_metro'!$D:$D,AB2,'Modified HPI_EXP_metro'!$C:$C,"*MO*"),"N/A")</f>
        <v>189.48875000000004</v>
      </c>
      <c r="AC16" s="89">
        <f>IFERROR(SUMIFS('Modified HPI_EXP_metro'!$G:$G,'Modified HPI_EXP_metro'!$D:$D,AC2,'Modified HPI_EXP_metro'!$C:$C,"*MO*")/COUNTIFS('Modified HPI_EXP_metro'!$D:$D,AC2,'Modified HPI_EXP_metro'!$C:$C,"*MO*"),"N/A")</f>
        <v>202.01000000000002</v>
      </c>
      <c r="AD16" s="89">
        <f>IFERROR(SUMIFS('Modified HPI_EXP_metro'!$G:$G,'Modified HPI_EXP_metro'!$D:$D,AD2,'Modified HPI_EXP_metro'!$C:$C,"*MO*")/COUNTIFS('Modified HPI_EXP_metro'!$D:$D,AD2,'Modified HPI_EXP_metro'!$C:$C,"*MO*"),"N/A")</f>
        <v>215.81250000000003</v>
      </c>
      <c r="AE16" s="89">
        <f>IFERROR(SUMIFS('Modified HPI_EXP_metro'!$G:$G,'Modified HPI_EXP_metro'!$D:$D,AE2,'Modified HPI_EXP_metro'!$C:$C,"*MO*")/COUNTIFS('Modified HPI_EXP_metro'!$D:$D,AE2,'Modified HPI_EXP_metro'!$C:$C,"*MO*"),"N/A")</f>
        <v>227.91874999999999</v>
      </c>
      <c r="AF16" s="89">
        <f>IFERROR(SUMIFS('Modified HPI_EXP_metro'!$G:$G,'Modified HPI_EXP_metro'!$D:$D,AF2,'Modified HPI_EXP_metro'!$C:$C,"*MO*")/COUNTIFS('Modified HPI_EXP_metro'!$D:$D,AF2,'Modified HPI_EXP_metro'!$C:$C,"*MO*"),"N/A")</f>
        <v>247.59375</v>
      </c>
      <c r="AG16" s="89">
        <f>IFERROR(SUMIFS('Modified HPI_EXP_metro'!$G:$G,'Modified HPI_EXP_metro'!$D:$D,AG2,'Modified HPI_EXP_metro'!$C:$C,"*MO*")/COUNTIFS('Modified HPI_EXP_metro'!$D:$D,AG2,'Modified HPI_EXP_metro'!$C:$C,"*MO*"),"N/A")</f>
        <v>283.91874999999999</v>
      </c>
    </row>
    <row r="17" spans="1:33" ht="20" x14ac:dyDescent="0.2">
      <c r="A17" s="93" t="s">
        <v>94</v>
      </c>
      <c r="B17" s="93" t="s">
        <v>145</v>
      </c>
      <c r="C17" s="89">
        <f>IFERROR(SUMIFS('Modified HPI_EXP_metro'!$G:$G,'Modified HPI_EXP_metro'!$D:$D,C2,'Modified HPI_EXP_metro'!$C:$C,"*NV*")/COUNTIFS('Modified HPI_EXP_metro'!$D:$D,C2,'Modified HPI_EXP_metro'!$C:$C,"*NV*"),"N/A")</f>
        <v>100.5625</v>
      </c>
      <c r="D17" s="89">
        <f>IFERROR(SUMIFS('Modified HPI_EXP_metro'!$G:$G,'Modified HPI_EXP_metro'!$D:$D,D2,'Modified HPI_EXP_metro'!$C:$C,"*NV*")/COUNTIFS('Modified HPI_EXP_metro'!$D:$D,D2,'Modified HPI_EXP_metro'!$C:$C,"*NV*"),"N/A")</f>
        <v>100.69750000000001</v>
      </c>
      <c r="E17" s="89">
        <f>IFERROR(SUMIFS('Modified HPI_EXP_metro'!$G:$G,'Modified HPI_EXP_metro'!$D:$D,E2,'Modified HPI_EXP_metro'!$C:$C,"*NV*")/COUNTIFS('Modified HPI_EXP_metro'!$D:$D,E2,'Modified HPI_EXP_metro'!$C:$C,"*NV*"),"N/A")</f>
        <v>103.22749999999999</v>
      </c>
      <c r="F17" s="89">
        <f>IFERROR(SUMIFS('Modified HPI_EXP_metro'!$G:$G,'Modified HPI_EXP_metro'!$D:$D,F2,'Modified HPI_EXP_metro'!$C:$C,"*NV*")/COUNTIFS('Modified HPI_EXP_metro'!$D:$D,F2,'Modified HPI_EXP_metro'!$C:$C,"*NV*"),"N/A")</f>
        <v>108.66249999999999</v>
      </c>
      <c r="G17" s="89">
        <f>IFERROR(SUMIFS('Modified HPI_EXP_metro'!$G:$G,'Modified HPI_EXP_metro'!$D:$D,G2,'Modified HPI_EXP_metro'!$C:$C,"*NV*")/COUNTIFS('Modified HPI_EXP_metro'!$D:$D,G2,'Modified HPI_EXP_metro'!$C:$C,"*NV*"),"N/A")</f>
        <v>111.955</v>
      </c>
      <c r="H17" s="89">
        <f>IFERROR(SUMIFS('Modified HPI_EXP_metro'!$G:$G,'Modified HPI_EXP_metro'!$D:$D,H2,'Modified HPI_EXP_metro'!$C:$C,"*NV*")/COUNTIFS('Modified HPI_EXP_metro'!$D:$D,H2,'Modified HPI_EXP_metro'!$C:$C,"*NV*"),"N/A")</f>
        <v>114.80000000000001</v>
      </c>
      <c r="I17" s="89">
        <f>IFERROR(SUMIFS('Modified HPI_EXP_metro'!$G:$G,'Modified HPI_EXP_metro'!$D:$D,I2,'Modified HPI_EXP_metro'!$C:$C,"*NV*")/COUNTIFS('Modified HPI_EXP_metro'!$D:$D,I2,'Modified HPI_EXP_metro'!$C:$C,"*NV*"),"N/A")</f>
        <v>118.465</v>
      </c>
      <c r="J17" s="89">
        <f>IFERROR(SUMIFS('Modified HPI_EXP_metro'!$G:$G,'Modified HPI_EXP_metro'!$D:$D,J2,'Modified HPI_EXP_metro'!$C:$C,"*NV*")/COUNTIFS('Modified HPI_EXP_metro'!$D:$D,J2,'Modified HPI_EXP_metro'!$C:$C,"*NV*"),"N/A")</f>
        <v>121.38000000000001</v>
      </c>
      <c r="K17" s="89">
        <f>IFERROR(SUMIFS('Modified HPI_EXP_metro'!$G:$G,'Modified HPI_EXP_metro'!$D:$D,K2,'Modified HPI_EXP_metro'!$C:$C,"*NV*")/COUNTIFS('Modified HPI_EXP_metro'!$D:$D,K2,'Modified HPI_EXP_metro'!$C:$C,"*NV*"),"N/A")</f>
        <v>125.91499999999999</v>
      </c>
      <c r="L17" s="89">
        <f>IFERROR(SUMIFS('Modified HPI_EXP_metro'!$G:$G,'Modified HPI_EXP_metro'!$D:$D,L2,'Modified HPI_EXP_metro'!$C:$C,"*NV*")/COUNTIFS('Modified HPI_EXP_metro'!$D:$D,L2,'Modified HPI_EXP_metro'!$C:$C,"*NV*"),"N/A")</f>
        <v>132.3775</v>
      </c>
      <c r="M17" s="89">
        <f>IFERROR(SUMIFS('Modified HPI_EXP_metro'!$G:$G,'Modified HPI_EXP_metro'!$D:$D,M2,'Modified HPI_EXP_metro'!$C:$C,"*NV*")/COUNTIFS('Modified HPI_EXP_metro'!$D:$D,M2,'Modified HPI_EXP_metro'!$C:$C,"*NV*"),"N/A")</f>
        <v>140.29750000000001</v>
      </c>
      <c r="N17" s="89">
        <f>IFERROR(SUMIFS('Modified HPI_EXP_metro'!$G:$G,'Modified HPI_EXP_metro'!$D:$D,N2,'Modified HPI_EXP_metro'!$C:$C,"*NV*")/COUNTIFS('Modified HPI_EXP_metro'!$D:$D,N2,'Modified HPI_EXP_metro'!$C:$C,"*NV*"),"N/A")</f>
        <v>150.07750000000001</v>
      </c>
      <c r="O17" s="89">
        <f>IFERROR(SUMIFS('Modified HPI_EXP_metro'!$G:$G,'Modified HPI_EXP_metro'!$D:$D,O2,'Modified HPI_EXP_metro'!$C:$C,"*NV*")/COUNTIFS('Modified HPI_EXP_metro'!$D:$D,O2,'Modified HPI_EXP_metro'!$C:$C,"*NV*"),"N/A")</f>
        <v>167.845</v>
      </c>
      <c r="P17" s="89">
        <f>IFERROR(SUMIFS('Modified HPI_EXP_metro'!$G:$G,'Modified HPI_EXP_metro'!$D:$D,P2,'Modified HPI_EXP_metro'!$C:$C,"*NV*")/COUNTIFS('Modified HPI_EXP_metro'!$D:$D,P2,'Modified HPI_EXP_metro'!$C:$C,"*NV*"),"N/A")</f>
        <v>224.465</v>
      </c>
      <c r="Q17" s="89">
        <f>IFERROR(SUMIFS('Modified HPI_EXP_metro'!$G:$G,'Modified HPI_EXP_metro'!$D:$D,Q2,'Modified HPI_EXP_metro'!$C:$C,"*NV*")/COUNTIFS('Modified HPI_EXP_metro'!$D:$D,Q2,'Modified HPI_EXP_metro'!$C:$C,"*NV*"),"N/A")</f>
        <v>269.44</v>
      </c>
      <c r="R17" s="89">
        <f>IFERROR(SUMIFS('Modified HPI_EXP_metro'!$G:$G,'Modified HPI_EXP_metro'!$D:$D,R2,'Modified HPI_EXP_metro'!$C:$C,"*NV*")/COUNTIFS('Modified HPI_EXP_metro'!$D:$D,R2,'Modified HPI_EXP_metro'!$C:$C,"*NV*"),"N/A")</f>
        <v>281.01499999999999</v>
      </c>
      <c r="S17" s="89">
        <f>IFERROR(SUMIFS('Modified HPI_EXP_metro'!$G:$G,'Modified HPI_EXP_metro'!$D:$D,S2,'Modified HPI_EXP_metro'!$C:$C,"*NV*")/COUNTIFS('Modified HPI_EXP_metro'!$D:$D,S2,'Modified HPI_EXP_metro'!$C:$C,"*NV*"),"N/A")</f>
        <v>250.33</v>
      </c>
      <c r="T17" s="89">
        <f>IFERROR(SUMIFS('Modified HPI_EXP_metro'!$G:$G,'Modified HPI_EXP_metro'!$D:$D,T2,'Modified HPI_EXP_metro'!$C:$C,"*NV*")/COUNTIFS('Modified HPI_EXP_metro'!$D:$D,T2,'Modified HPI_EXP_metro'!$C:$C,"*NV*"),"N/A")</f>
        <v>176.79999999999998</v>
      </c>
      <c r="U17" s="89">
        <f>IFERROR(SUMIFS('Modified HPI_EXP_metro'!$G:$G,'Modified HPI_EXP_metro'!$D:$D,U2,'Modified HPI_EXP_metro'!$C:$C,"*NV*")/COUNTIFS('Modified HPI_EXP_metro'!$D:$D,U2,'Modified HPI_EXP_metro'!$C:$C,"*NV*"),"N/A")</f>
        <v>128.4725</v>
      </c>
      <c r="V17" s="89">
        <f>IFERROR(SUMIFS('Modified HPI_EXP_metro'!$G:$G,'Modified HPI_EXP_metro'!$D:$D,V2,'Modified HPI_EXP_metro'!$C:$C,"*NV*")/COUNTIFS('Modified HPI_EXP_metro'!$D:$D,V2,'Modified HPI_EXP_metro'!$C:$C,"*NV*"),"N/A")</f>
        <v>120.14749999999999</v>
      </c>
      <c r="W17" s="89">
        <f>IFERROR(SUMIFS('Modified HPI_EXP_metro'!$G:$G,'Modified HPI_EXP_metro'!$D:$D,W2,'Modified HPI_EXP_metro'!$C:$C,"*NV*")/COUNTIFS('Modified HPI_EXP_metro'!$D:$D,W2,'Modified HPI_EXP_metro'!$C:$C,"*NV*"),"N/A")</f>
        <v>108.7175</v>
      </c>
      <c r="X17" s="89">
        <f>IFERROR(SUMIFS('Modified HPI_EXP_metro'!$G:$G,'Modified HPI_EXP_metro'!$D:$D,X2,'Modified HPI_EXP_metro'!$C:$C,"*NV*")/COUNTIFS('Modified HPI_EXP_metro'!$D:$D,X2,'Modified HPI_EXP_metro'!$C:$C,"*NV*"),"N/A")</f>
        <v>114.41</v>
      </c>
      <c r="Y17" s="89">
        <f>IFERROR(SUMIFS('Modified HPI_EXP_metro'!$G:$G,'Modified HPI_EXP_metro'!$D:$D,Y2,'Modified HPI_EXP_metro'!$C:$C,"*NV*")/COUNTIFS('Modified HPI_EXP_metro'!$D:$D,Y2,'Modified HPI_EXP_metro'!$C:$C,"*NV*"),"N/A")</f>
        <v>141.97999999999999</v>
      </c>
      <c r="Z17" s="89">
        <f>IFERROR(SUMIFS('Modified HPI_EXP_metro'!$G:$G,'Modified HPI_EXP_metro'!$D:$D,Z2,'Modified HPI_EXP_metro'!$C:$C,"*NV*")/COUNTIFS('Modified HPI_EXP_metro'!$D:$D,Z2,'Modified HPI_EXP_metro'!$C:$C,"*NV*"),"N/A")</f>
        <v>161.0925</v>
      </c>
      <c r="AA17" s="89">
        <f>IFERROR(SUMIFS('Modified HPI_EXP_metro'!$G:$G,'Modified HPI_EXP_metro'!$D:$D,AA2,'Modified HPI_EXP_metro'!$C:$C,"*NV*")/COUNTIFS('Modified HPI_EXP_metro'!$D:$D,AA2,'Modified HPI_EXP_metro'!$C:$C,"*NV*"),"N/A")</f>
        <v>174.02500000000001</v>
      </c>
      <c r="AB17" s="89">
        <f>IFERROR(SUMIFS('Modified HPI_EXP_metro'!$G:$G,'Modified HPI_EXP_metro'!$D:$D,AB2,'Modified HPI_EXP_metro'!$C:$C,"*NV*")/COUNTIFS('Modified HPI_EXP_metro'!$D:$D,AB2,'Modified HPI_EXP_metro'!$C:$C,"*NV*"),"N/A")</f>
        <v>186.44</v>
      </c>
      <c r="AC17" s="89">
        <f>IFERROR(SUMIFS('Modified HPI_EXP_metro'!$G:$G,'Modified HPI_EXP_metro'!$D:$D,AC2,'Modified HPI_EXP_metro'!$C:$C,"*NV*")/COUNTIFS('Modified HPI_EXP_metro'!$D:$D,AC2,'Modified HPI_EXP_metro'!$C:$C,"*NV*"),"N/A")</f>
        <v>205.45249999999999</v>
      </c>
      <c r="AD17" s="89">
        <f>IFERROR(SUMIFS('Modified HPI_EXP_metro'!$G:$G,'Modified HPI_EXP_metro'!$D:$D,AD2,'Modified HPI_EXP_metro'!$C:$C,"*NV*")/COUNTIFS('Modified HPI_EXP_metro'!$D:$D,AD2,'Modified HPI_EXP_metro'!$C:$C,"*NV*"),"N/A")</f>
        <v>232.1825</v>
      </c>
      <c r="AE17" s="89">
        <f>IFERROR(SUMIFS('Modified HPI_EXP_metro'!$G:$G,'Modified HPI_EXP_metro'!$D:$D,AE2,'Modified HPI_EXP_metro'!$C:$C,"*NV*")/COUNTIFS('Modified HPI_EXP_metro'!$D:$D,AE2,'Modified HPI_EXP_metro'!$C:$C,"*NV*"),"N/A")</f>
        <v>245.86750000000001</v>
      </c>
      <c r="AF17" s="89">
        <f>IFERROR(SUMIFS('Modified HPI_EXP_metro'!$G:$G,'Modified HPI_EXP_metro'!$D:$D,AF2,'Modified HPI_EXP_metro'!$C:$C,"*NV*")/COUNTIFS('Modified HPI_EXP_metro'!$D:$D,AF2,'Modified HPI_EXP_metro'!$C:$C,"*NV*"),"N/A")</f>
        <v>260.47499999999997</v>
      </c>
      <c r="AG17" s="89">
        <f>IFERROR(SUMIFS('Modified HPI_EXP_metro'!$G:$G,'Modified HPI_EXP_metro'!$D:$D,AG2,'Modified HPI_EXP_metro'!$C:$C,"*NV*")/COUNTIFS('Modified HPI_EXP_metro'!$D:$D,AG2,'Modified HPI_EXP_metro'!$C:$C,"*NV*"),"N/A")</f>
        <v>309.17499999999995</v>
      </c>
    </row>
    <row r="18" spans="1:33" ht="20" x14ac:dyDescent="0.2">
      <c r="A18" s="93" t="s">
        <v>96</v>
      </c>
      <c r="B18" s="93" t="s">
        <v>147</v>
      </c>
      <c r="C18" s="89">
        <f>IFERROR(SUMIFS('Modified HPI_EXP_metro'!$G:$G,'Modified HPI_EXP_metro'!$D:$D,C2,'Modified HPI_EXP_metro'!$C:$C,"*NJ*")/COUNTIFS('Modified HPI_EXP_metro'!$D:$D,C2,'Modified HPI_EXP_metro'!$C:$C,"*NJ*"),"N/A")</f>
        <v>99.65124999999999</v>
      </c>
      <c r="D18" s="89">
        <f>IFERROR(SUMIFS('Modified HPI_EXP_metro'!$G:$G,'Modified HPI_EXP_metro'!$D:$D,D2,'Modified HPI_EXP_metro'!$C:$C,"*NJ*")/COUNTIFS('Modified HPI_EXP_metro'!$D:$D,D2,'Modified HPI_EXP_metro'!$C:$C,"*NJ*"),"N/A")</f>
        <v>100.23875</v>
      </c>
      <c r="E18" s="89">
        <f>IFERROR(SUMIFS('Modified HPI_EXP_metro'!$G:$G,'Modified HPI_EXP_metro'!$D:$D,E2,'Modified HPI_EXP_metro'!$C:$C,"*NJ*")/COUNTIFS('Modified HPI_EXP_metro'!$D:$D,E2,'Modified HPI_EXP_metro'!$C:$C,"*NJ*"),"N/A")</f>
        <v>100.79625</v>
      </c>
      <c r="F18" s="89">
        <f>IFERROR(SUMIFS('Modified HPI_EXP_metro'!$G:$G,'Modified HPI_EXP_metro'!$D:$D,F2,'Modified HPI_EXP_metro'!$C:$C,"*NJ*")/COUNTIFS('Modified HPI_EXP_metro'!$D:$D,F2,'Modified HPI_EXP_metro'!$C:$C,"*NJ*"),"N/A")</f>
        <v>101.97375</v>
      </c>
      <c r="G18" s="89">
        <f>IFERROR(SUMIFS('Modified HPI_EXP_metro'!$G:$G,'Modified HPI_EXP_metro'!$D:$D,G2,'Modified HPI_EXP_metro'!$C:$C,"*NJ*")/COUNTIFS('Modified HPI_EXP_metro'!$D:$D,G2,'Modified HPI_EXP_metro'!$C:$C,"*NJ*"),"N/A")</f>
        <v>101.85999999999999</v>
      </c>
      <c r="H18" s="89">
        <f>IFERROR(SUMIFS('Modified HPI_EXP_metro'!$G:$G,'Modified HPI_EXP_metro'!$D:$D,H2,'Modified HPI_EXP_metro'!$C:$C,"*NJ*")/COUNTIFS('Modified HPI_EXP_metro'!$D:$D,H2,'Modified HPI_EXP_metro'!$C:$C,"*NJ*"),"N/A")</f>
        <v>102.66000000000001</v>
      </c>
      <c r="I18" s="89">
        <f>IFERROR(SUMIFS('Modified HPI_EXP_metro'!$G:$G,'Modified HPI_EXP_metro'!$D:$D,I2,'Modified HPI_EXP_metro'!$C:$C,"*NJ*")/COUNTIFS('Modified HPI_EXP_metro'!$D:$D,I2,'Modified HPI_EXP_metro'!$C:$C,"*NJ*"),"N/A")</f>
        <v>105.58624999999999</v>
      </c>
      <c r="J18" s="89">
        <f>IFERROR(SUMIFS('Modified HPI_EXP_metro'!$G:$G,'Modified HPI_EXP_metro'!$D:$D,J2,'Modified HPI_EXP_metro'!$C:$C,"*NJ*")/COUNTIFS('Modified HPI_EXP_metro'!$D:$D,J2,'Modified HPI_EXP_metro'!$C:$C,"*NJ*"),"N/A")</f>
        <v>111.58750000000001</v>
      </c>
      <c r="K18" s="89">
        <f>IFERROR(SUMIFS('Modified HPI_EXP_metro'!$G:$G,'Modified HPI_EXP_metro'!$D:$D,K2,'Modified HPI_EXP_metro'!$C:$C,"*NJ*")/COUNTIFS('Modified HPI_EXP_metro'!$D:$D,K2,'Modified HPI_EXP_metro'!$C:$C,"*NJ*"),"N/A")</f>
        <v>121.2475</v>
      </c>
      <c r="L18" s="89">
        <f>IFERROR(SUMIFS('Modified HPI_EXP_metro'!$G:$G,'Modified HPI_EXP_metro'!$D:$D,L2,'Modified HPI_EXP_metro'!$C:$C,"*NJ*")/COUNTIFS('Modified HPI_EXP_metro'!$D:$D,L2,'Modified HPI_EXP_metro'!$C:$C,"*NJ*"),"N/A")</f>
        <v>133.91874999999999</v>
      </c>
      <c r="M18" s="89">
        <f>IFERROR(SUMIFS('Modified HPI_EXP_metro'!$G:$G,'Modified HPI_EXP_metro'!$D:$D,M2,'Modified HPI_EXP_metro'!$C:$C,"*NJ*")/COUNTIFS('Modified HPI_EXP_metro'!$D:$D,M2,'Modified HPI_EXP_metro'!$C:$C,"*NJ*"),"N/A")</f>
        <v>149.63124999999999</v>
      </c>
      <c r="N18" s="89">
        <f>IFERROR(SUMIFS('Modified HPI_EXP_metro'!$G:$G,'Modified HPI_EXP_metro'!$D:$D,N2,'Modified HPI_EXP_metro'!$C:$C,"*NJ*")/COUNTIFS('Modified HPI_EXP_metro'!$D:$D,N2,'Modified HPI_EXP_metro'!$C:$C,"*NJ*"),"N/A")</f>
        <v>170.58625000000001</v>
      </c>
      <c r="O18" s="89">
        <f>IFERROR(SUMIFS('Modified HPI_EXP_metro'!$G:$G,'Modified HPI_EXP_metro'!$D:$D,O2,'Modified HPI_EXP_metro'!$C:$C,"*NJ*")/COUNTIFS('Modified HPI_EXP_metro'!$D:$D,O2,'Modified HPI_EXP_metro'!$C:$C,"*NJ*"),"N/A")</f>
        <v>195.77375000000001</v>
      </c>
      <c r="P18" s="89">
        <f>IFERROR(SUMIFS('Modified HPI_EXP_metro'!$G:$G,'Modified HPI_EXP_metro'!$D:$D,P2,'Modified HPI_EXP_metro'!$C:$C,"*NJ*")/COUNTIFS('Modified HPI_EXP_metro'!$D:$D,P2,'Modified HPI_EXP_metro'!$C:$C,"*NJ*"),"N/A")</f>
        <v>216.715</v>
      </c>
      <c r="Q18" s="89">
        <f>IFERROR(SUMIFS('Modified HPI_EXP_metro'!$G:$G,'Modified HPI_EXP_metro'!$D:$D,Q2,'Modified HPI_EXP_metro'!$C:$C,"*NJ*")/COUNTIFS('Modified HPI_EXP_metro'!$D:$D,Q2,'Modified HPI_EXP_metro'!$C:$C,"*NJ*"),"N/A")</f>
        <v>247.43374999999997</v>
      </c>
      <c r="R18" s="89">
        <f>IFERROR(SUMIFS('Modified HPI_EXP_metro'!$G:$G,'Modified HPI_EXP_metro'!$D:$D,R2,'Modified HPI_EXP_metro'!$C:$C,"*NJ*")/COUNTIFS('Modified HPI_EXP_metro'!$D:$D,R2,'Modified HPI_EXP_metro'!$C:$C,"*NJ*"),"N/A")</f>
        <v>269.68124999999998</v>
      </c>
      <c r="S18" s="89">
        <f>IFERROR(SUMIFS('Modified HPI_EXP_metro'!$G:$G,'Modified HPI_EXP_metro'!$D:$D,S2,'Modified HPI_EXP_metro'!$C:$C,"*NJ*")/COUNTIFS('Modified HPI_EXP_metro'!$D:$D,S2,'Modified HPI_EXP_metro'!$C:$C,"*NJ*"),"N/A")</f>
        <v>264.32125000000002</v>
      </c>
      <c r="T18" s="89">
        <f>IFERROR(SUMIFS('Modified HPI_EXP_metro'!$G:$G,'Modified HPI_EXP_metro'!$D:$D,T2,'Modified HPI_EXP_metro'!$C:$C,"*NJ*")/COUNTIFS('Modified HPI_EXP_metro'!$D:$D,T2,'Modified HPI_EXP_metro'!$C:$C,"*NJ*"),"N/A")</f>
        <v>238.23124999999999</v>
      </c>
      <c r="U18" s="89">
        <f>IFERROR(SUMIFS('Modified HPI_EXP_metro'!$G:$G,'Modified HPI_EXP_metro'!$D:$D,U2,'Modified HPI_EXP_metro'!$C:$C,"*NJ*")/COUNTIFS('Modified HPI_EXP_metro'!$D:$D,U2,'Modified HPI_EXP_metro'!$C:$C,"*NJ*"),"N/A")</f>
        <v>209.6825</v>
      </c>
      <c r="V18" s="89">
        <f>IFERROR(SUMIFS('Modified HPI_EXP_metro'!$G:$G,'Modified HPI_EXP_metro'!$D:$D,V2,'Modified HPI_EXP_metro'!$C:$C,"*NJ*")/COUNTIFS('Modified HPI_EXP_metro'!$D:$D,V2,'Modified HPI_EXP_metro'!$C:$C,"*NJ*"),"N/A")</f>
        <v>198.73250000000002</v>
      </c>
      <c r="W18" s="89">
        <f>IFERROR(SUMIFS('Modified HPI_EXP_metro'!$G:$G,'Modified HPI_EXP_metro'!$D:$D,W2,'Modified HPI_EXP_metro'!$C:$C,"*NJ*")/COUNTIFS('Modified HPI_EXP_metro'!$D:$D,W2,'Modified HPI_EXP_metro'!$C:$C,"*NJ*"),"N/A")</f>
        <v>189.39874999999998</v>
      </c>
      <c r="X18" s="89">
        <f>IFERROR(SUMIFS('Modified HPI_EXP_metro'!$G:$G,'Modified HPI_EXP_metro'!$D:$D,X2,'Modified HPI_EXP_metro'!$C:$C,"*NJ*")/COUNTIFS('Modified HPI_EXP_metro'!$D:$D,X2,'Modified HPI_EXP_metro'!$C:$C,"*NJ*"),"N/A")</f>
        <v>188.52624999999998</v>
      </c>
      <c r="Y18" s="89">
        <f>IFERROR(SUMIFS('Modified HPI_EXP_metro'!$G:$G,'Modified HPI_EXP_metro'!$D:$D,Y2,'Modified HPI_EXP_metro'!$C:$C,"*NJ*")/COUNTIFS('Modified HPI_EXP_metro'!$D:$D,Y2,'Modified HPI_EXP_metro'!$C:$C,"*NJ*"),"N/A")</f>
        <v>195.72499999999999</v>
      </c>
      <c r="Z18" s="89">
        <f>IFERROR(SUMIFS('Modified HPI_EXP_metro'!$G:$G,'Modified HPI_EXP_metro'!$D:$D,Z2,'Modified HPI_EXP_metro'!$C:$C,"*NJ*")/COUNTIFS('Modified HPI_EXP_metro'!$D:$D,Z2,'Modified HPI_EXP_metro'!$C:$C,"*NJ*"),"N/A")</f>
        <v>202.3775</v>
      </c>
      <c r="AA18" s="89">
        <f>IFERROR(SUMIFS('Modified HPI_EXP_metro'!$G:$G,'Modified HPI_EXP_metro'!$D:$D,AA2,'Modified HPI_EXP_metro'!$C:$C,"*NJ*")/COUNTIFS('Modified HPI_EXP_metro'!$D:$D,AA2,'Modified HPI_EXP_metro'!$C:$C,"*NJ*"),"N/A")</f>
        <v>208.24875</v>
      </c>
      <c r="AB18" s="89">
        <f>IFERROR(SUMIFS('Modified HPI_EXP_metro'!$G:$G,'Modified HPI_EXP_metro'!$D:$D,AB2,'Modified HPI_EXP_metro'!$C:$C,"*NJ*")/COUNTIFS('Modified HPI_EXP_metro'!$D:$D,AB2,'Modified HPI_EXP_metro'!$C:$C,"*NJ*"),"N/A")</f>
        <v>216.68874999999997</v>
      </c>
      <c r="AC18" s="89">
        <f>IFERROR(SUMIFS('Modified HPI_EXP_metro'!$G:$G,'Modified HPI_EXP_metro'!$D:$D,AC2,'Modified HPI_EXP_metro'!$C:$C,"*NJ*")/COUNTIFS('Modified HPI_EXP_metro'!$D:$D,AC2,'Modified HPI_EXP_metro'!$C:$C,"*NJ*"),"N/A")</f>
        <v>225.56875000000002</v>
      </c>
      <c r="AD18" s="89">
        <f>IFERROR(SUMIFS('Modified HPI_EXP_metro'!$G:$G,'Modified HPI_EXP_metro'!$D:$D,AD2,'Modified HPI_EXP_metro'!$C:$C,"*NJ*")/COUNTIFS('Modified HPI_EXP_metro'!$D:$D,AD2,'Modified HPI_EXP_metro'!$C:$C,"*NJ*"),"N/A")</f>
        <v>238.69</v>
      </c>
      <c r="AE18" s="89">
        <f>IFERROR(SUMIFS('Modified HPI_EXP_metro'!$G:$G,'Modified HPI_EXP_metro'!$D:$D,AE2,'Modified HPI_EXP_metro'!$C:$C,"*NJ*")/COUNTIFS('Modified HPI_EXP_metro'!$D:$D,AE2,'Modified HPI_EXP_metro'!$C:$C,"*NJ*"),"N/A")</f>
        <v>252.35249999999996</v>
      </c>
      <c r="AF18" s="89">
        <f>IFERROR(SUMIFS('Modified HPI_EXP_metro'!$G:$G,'Modified HPI_EXP_metro'!$D:$D,AF2,'Modified HPI_EXP_metro'!$C:$C,"*NJ*")/COUNTIFS('Modified HPI_EXP_metro'!$D:$D,AF2,'Modified HPI_EXP_metro'!$C:$C,"*NJ*"),"N/A")</f>
        <v>273.17750000000001</v>
      </c>
      <c r="AG18" s="89">
        <f>IFERROR(SUMIFS('Modified HPI_EXP_metro'!$G:$G,'Modified HPI_EXP_metro'!$D:$D,AG2,'Modified HPI_EXP_metro'!$C:$C,"*NJ*")/COUNTIFS('Modified HPI_EXP_metro'!$D:$D,AG2,'Modified HPI_EXP_metro'!$C:$C,"*NJ*"),"N/A")</f>
        <v>300.6225</v>
      </c>
    </row>
    <row r="19" spans="1:33" ht="20" x14ac:dyDescent="0.2">
      <c r="A19" s="93" t="s">
        <v>98</v>
      </c>
      <c r="B19" s="93" t="s">
        <v>149</v>
      </c>
      <c r="C19" s="89">
        <f>IFERROR(SUMIFS('Modified HPI_EXP_metro'!$G:$G,'Modified HPI_EXP_metro'!$D:$D,C2,'Modified HPI_EXP_metro'!$C:$C,"*NY*")/COUNTIFS('Modified HPI_EXP_metro'!$D:$D,C2,'Modified HPI_EXP_metro'!$C:$C,"*NY*"),"N/A")</f>
        <v>99.308750000000003</v>
      </c>
      <c r="D19" s="89">
        <f>IFERROR(SUMIFS('Modified HPI_EXP_metro'!$G:$G,'Modified HPI_EXP_metro'!$D:$D,D2,'Modified HPI_EXP_metro'!$C:$C,"*NY*")/COUNTIFS('Modified HPI_EXP_metro'!$D:$D,D2,'Modified HPI_EXP_metro'!$C:$C,"*NY*"),"N/A")</f>
        <v>99.46374999999999</v>
      </c>
      <c r="E19" s="89">
        <f>IFERROR(SUMIFS('Modified HPI_EXP_metro'!$G:$G,'Modified HPI_EXP_metro'!$D:$D,E2,'Modified HPI_EXP_metro'!$C:$C,"*NY*")/COUNTIFS('Modified HPI_EXP_metro'!$D:$D,E2,'Modified HPI_EXP_metro'!$C:$C,"*NY*"),"N/A")</f>
        <v>99.08</v>
      </c>
      <c r="F19" s="89">
        <f>IFERROR(SUMIFS('Modified HPI_EXP_metro'!$G:$G,'Modified HPI_EXP_metro'!$D:$D,F2,'Modified HPI_EXP_metro'!$C:$C,"*NY*")/COUNTIFS('Modified HPI_EXP_metro'!$D:$D,F2,'Modified HPI_EXP_metro'!$C:$C,"*NY*"),"N/A")</f>
        <v>99.149999999999991</v>
      </c>
      <c r="G19" s="89">
        <f>IFERROR(SUMIFS('Modified HPI_EXP_metro'!$G:$G,'Modified HPI_EXP_metro'!$D:$D,G2,'Modified HPI_EXP_metro'!$C:$C,"*NY*")/COUNTIFS('Modified HPI_EXP_metro'!$D:$D,G2,'Modified HPI_EXP_metro'!$C:$C,"*NY*"),"N/A")</f>
        <v>99.546250000000001</v>
      </c>
      <c r="H19" s="89">
        <f>IFERROR(SUMIFS('Modified HPI_EXP_metro'!$G:$G,'Modified HPI_EXP_metro'!$D:$D,H2,'Modified HPI_EXP_metro'!$C:$C,"*NY*")/COUNTIFS('Modified HPI_EXP_metro'!$D:$D,H2,'Modified HPI_EXP_metro'!$C:$C,"*NY*"),"N/A")</f>
        <v>101.075</v>
      </c>
      <c r="I19" s="89">
        <f>IFERROR(SUMIFS('Modified HPI_EXP_metro'!$G:$G,'Modified HPI_EXP_metro'!$D:$D,I2,'Modified HPI_EXP_metro'!$C:$C,"*NY*")/COUNTIFS('Modified HPI_EXP_metro'!$D:$D,I2,'Modified HPI_EXP_metro'!$C:$C,"*NY*"),"N/A")</f>
        <v>104.7625</v>
      </c>
      <c r="J19" s="89">
        <f>IFERROR(SUMIFS('Modified HPI_EXP_metro'!$G:$G,'Modified HPI_EXP_metro'!$D:$D,J2,'Modified HPI_EXP_metro'!$C:$C,"*NY*")/COUNTIFS('Modified HPI_EXP_metro'!$D:$D,J2,'Modified HPI_EXP_metro'!$C:$C,"*NY*"),"N/A")</f>
        <v>111.42374999999998</v>
      </c>
      <c r="K19" s="89">
        <f>IFERROR(SUMIFS('Modified HPI_EXP_metro'!$G:$G,'Modified HPI_EXP_metro'!$D:$D,K2,'Modified HPI_EXP_metro'!$C:$C,"*NY*")/COUNTIFS('Modified HPI_EXP_metro'!$D:$D,K2,'Modified HPI_EXP_metro'!$C:$C,"*NY*"),"N/A")</f>
        <v>122.69250000000001</v>
      </c>
      <c r="L19" s="89">
        <f>IFERROR(SUMIFS('Modified HPI_EXP_metro'!$G:$G,'Modified HPI_EXP_metro'!$D:$D,L2,'Modified HPI_EXP_metro'!$C:$C,"*NY*")/COUNTIFS('Modified HPI_EXP_metro'!$D:$D,L2,'Modified HPI_EXP_metro'!$C:$C,"*NY*"),"N/A")</f>
        <v>137.17499999999998</v>
      </c>
      <c r="M19" s="89">
        <f>IFERROR(SUMIFS('Modified HPI_EXP_metro'!$G:$G,'Modified HPI_EXP_metro'!$D:$D,M2,'Modified HPI_EXP_metro'!$C:$C,"*NY*")/COUNTIFS('Modified HPI_EXP_metro'!$D:$D,M2,'Modified HPI_EXP_metro'!$C:$C,"*NY*"),"N/A")</f>
        <v>154.88499999999999</v>
      </c>
      <c r="N19" s="89">
        <f>IFERROR(SUMIFS('Modified HPI_EXP_metro'!$G:$G,'Modified HPI_EXP_metro'!$D:$D,N2,'Modified HPI_EXP_metro'!$C:$C,"*NY*")/COUNTIFS('Modified HPI_EXP_metro'!$D:$D,N2,'Modified HPI_EXP_metro'!$C:$C,"*NY*"),"N/A")</f>
        <v>178.08999999999997</v>
      </c>
      <c r="O19" s="89">
        <f>IFERROR(SUMIFS('Modified HPI_EXP_metro'!$G:$G,'Modified HPI_EXP_metro'!$D:$D,O2,'Modified HPI_EXP_metro'!$C:$C,"*NY*")/COUNTIFS('Modified HPI_EXP_metro'!$D:$D,O2,'Modified HPI_EXP_metro'!$C:$C,"*NY*"),"N/A")</f>
        <v>206.8175</v>
      </c>
      <c r="P19" s="89">
        <f>IFERROR(SUMIFS('Modified HPI_EXP_metro'!$G:$G,'Modified HPI_EXP_metro'!$D:$D,P2,'Modified HPI_EXP_metro'!$C:$C,"*NY*")/COUNTIFS('Modified HPI_EXP_metro'!$D:$D,P2,'Modified HPI_EXP_metro'!$C:$C,"*NY*"),"N/A")</f>
        <v>229.76249999999999</v>
      </c>
      <c r="Q19" s="89">
        <f>IFERROR(SUMIFS('Modified HPI_EXP_metro'!$G:$G,'Modified HPI_EXP_metro'!$D:$D,Q2,'Modified HPI_EXP_metro'!$C:$C,"*NY*")/COUNTIFS('Modified HPI_EXP_metro'!$D:$D,Q2,'Modified HPI_EXP_metro'!$C:$C,"*NY*"),"N/A")</f>
        <v>262.25124999999997</v>
      </c>
      <c r="R19" s="89">
        <f>IFERROR(SUMIFS('Modified HPI_EXP_metro'!$G:$G,'Modified HPI_EXP_metro'!$D:$D,R2,'Modified HPI_EXP_metro'!$C:$C,"*NY*")/COUNTIFS('Modified HPI_EXP_metro'!$D:$D,R2,'Modified HPI_EXP_metro'!$C:$C,"*NY*"),"N/A")</f>
        <v>285.91624999999999</v>
      </c>
      <c r="S19" s="89">
        <f>IFERROR(SUMIFS('Modified HPI_EXP_metro'!$G:$G,'Modified HPI_EXP_metro'!$D:$D,S2,'Modified HPI_EXP_metro'!$C:$C,"*NY*")/COUNTIFS('Modified HPI_EXP_metro'!$D:$D,S2,'Modified HPI_EXP_metro'!$C:$C,"*NY*"),"N/A")</f>
        <v>278.58625000000001</v>
      </c>
      <c r="T19" s="89">
        <f>IFERROR(SUMIFS('Modified HPI_EXP_metro'!$G:$G,'Modified HPI_EXP_metro'!$D:$D,T2,'Modified HPI_EXP_metro'!$C:$C,"*NY*")/COUNTIFS('Modified HPI_EXP_metro'!$D:$D,T2,'Modified HPI_EXP_metro'!$C:$C,"*NY*"),"N/A")</f>
        <v>250.88750000000002</v>
      </c>
      <c r="U19" s="89">
        <f>IFERROR(SUMIFS('Modified HPI_EXP_metro'!$G:$G,'Modified HPI_EXP_metro'!$D:$D,U2,'Modified HPI_EXP_metro'!$C:$C,"*NY*")/COUNTIFS('Modified HPI_EXP_metro'!$D:$D,U2,'Modified HPI_EXP_metro'!$C:$C,"*NY*"),"N/A")</f>
        <v>223.83875</v>
      </c>
      <c r="V19" s="89">
        <f>IFERROR(SUMIFS('Modified HPI_EXP_metro'!$G:$G,'Modified HPI_EXP_metro'!$D:$D,V2,'Modified HPI_EXP_metro'!$C:$C,"*NY*")/COUNTIFS('Modified HPI_EXP_metro'!$D:$D,V2,'Modified HPI_EXP_metro'!$C:$C,"*NY*"),"N/A")</f>
        <v>213.55875000000003</v>
      </c>
      <c r="W19" s="89">
        <f>IFERROR(SUMIFS('Modified HPI_EXP_metro'!$G:$G,'Modified HPI_EXP_metro'!$D:$D,W2,'Modified HPI_EXP_metro'!$C:$C,"*NY*")/COUNTIFS('Modified HPI_EXP_metro'!$D:$D,W2,'Modified HPI_EXP_metro'!$C:$C,"*NY*"),"N/A")</f>
        <v>205.51499999999999</v>
      </c>
      <c r="X19" s="89">
        <f>IFERROR(SUMIFS('Modified HPI_EXP_metro'!$G:$G,'Modified HPI_EXP_metro'!$D:$D,X2,'Modified HPI_EXP_metro'!$C:$C,"*NY*")/COUNTIFS('Modified HPI_EXP_metro'!$D:$D,X2,'Modified HPI_EXP_metro'!$C:$C,"*NY*"),"N/A")</f>
        <v>205.10875000000001</v>
      </c>
      <c r="Y19" s="89">
        <f>IFERROR(SUMIFS('Modified HPI_EXP_metro'!$G:$G,'Modified HPI_EXP_metro'!$D:$D,Y2,'Modified HPI_EXP_metro'!$C:$C,"*NY*")/COUNTIFS('Modified HPI_EXP_metro'!$D:$D,Y2,'Modified HPI_EXP_metro'!$C:$C,"*NY*"),"N/A")</f>
        <v>212.3425</v>
      </c>
      <c r="Z19" s="89">
        <f>IFERROR(SUMIFS('Modified HPI_EXP_metro'!$G:$G,'Modified HPI_EXP_metro'!$D:$D,Z2,'Modified HPI_EXP_metro'!$C:$C,"*NY*")/COUNTIFS('Modified HPI_EXP_metro'!$D:$D,Z2,'Modified HPI_EXP_metro'!$C:$C,"*NY*"),"N/A")</f>
        <v>219.94875000000002</v>
      </c>
      <c r="AA19" s="89">
        <f>IFERROR(SUMIFS('Modified HPI_EXP_metro'!$G:$G,'Modified HPI_EXP_metro'!$D:$D,AA2,'Modified HPI_EXP_metro'!$C:$C,"*NY*")/COUNTIFS('Modified HPI_EXP_metro'!$D:$D,AA2,'Modified HPI_EXP_metro'!$C:$C,"*NY*"),"N/A")</f>
        <v>228.51125000000002</v>
      </c>
      <c r="AB19" s="89">
        <f>IFERROR(SUMIFS('Modified HPI_EXP_metro'!$G:$G,'Modified HPI_EXP_metro'!$D:$D,AB2,'Modified HPI_EXP_metro'!$C:$C,"*NY*")/COUNTIFS('Modified HPI_EXP_metro'!$D:$D,AB2,'Modified HPI_EXP_metro'!$C:$C,"*NY*"),"N/A")</f>
        <v>237.81874999999999</v>
      </c>
      <c r="AC19" s="89">
        <f>IFERROR(SUMIFS('Modified HPI_EXP_metro'!$G:$G,'Modified HPI_EXP_metro'!$D:$D,AC2,'Modified HPI_EXP_metro'!$C:$C,"*NY*")/COUNTIFS('Modified HPI_EXP_metro'!$D:$D,AC2,'Modified HPI_EXP_metro'!$C:$C,"*NY*"),"N/A")</f>
        <v>251.17875000000001</v>
      </c>
      <c r="AD19" s="89">
        <f>IFERROR(SUMIFS('Modified HPI_EXP_metro'!$G:$G,'Modified HPI_EXP_metro'!$D:$D,AD2,'Modified HPI_EXP_metro'!$C:$C,"*NY*")/COUNTIFS('Modified HPI_EXP_metro'!$D:$D,AD2,'Modified HPI_EXP_metro'!$C:$C,"*NY*"),"N/A")</f>
        <v>267.19875000000002</v>
      </c>
      <c r="AE19" s="89">
        <f>IFERROR(SUMIFS('Modified HPI_EXP_metro'!$G:$G,'Modified HPI_EXP_metro'!$D:$D,AE2,'Modified HPI_EXP_metro'!$C:$C,"*NY*")/COUNTIFS('Modified HPI_EXP_metro'!$D:$D,AE2,'Modified HPI_EXP_metro'!$C:$C,"*NY*"),"N/A")</f>
        <v>281.77625</v>
      </c>
      <c r="AF19" s="89">
        <f>IFERROR(SUMIFS('Modified HPI_EXP_metro'!$G:$G,'Modified HPI_EXP_metro'!$D:$D,AF2,'Modified HPI_EXP_metro'!$C:$C,"*NY*")/COUNTIFS('Modified HPI_EXP_metro'!$D:$D,AF2,'Modified HPI_EXP_metro'!$C:$C,"*NY*"),"N/A")</f>
        <v>304.9425</v>
      </c>
      <c r="AG19" s="89">
        <f>IFERROR(SUMIFS('Modified HPI_EXP_metro'!$G:$G,'Modified HPI_EXP_metro'!$D:$D,AG2,'Modified HPI_EXP_metro'!$C:$C,"*NY*")/COUNTIFS('Modified HPI_EXP_metro'!$D:$D,AG2,'Modified HPI_EXP_metro'!$C:$C,"*NY*"),"N/A")</f>
        <v>334.36499999999995</v>
      </c>
    </row>
    <row r="20" spans="1:33" ht="20" x14ac:dyDescent="0.2">
      <c r="A20" s="93" t="s">
        <v>99</v>
      </c>
      <c r="B20" s="93" t="s">
        <v>150</v>
      </c>
      <c r="C20" s="89">
        <f>IFERROR(SUMIFS('Modified HPI_EXP_metro'!$G:$G,'Modified HPI_EXP_metro'!$D:$D,C2,'Modified HPI_EXP_metro'!$C:$C,"*NC*")/COUNTIFS('Modified HPI_EXP_metro'!$D:$D,C2,'Modified HPI_EXP_metro'!$C:$C,"*NC*"),"N/A")</f>
        <v>100.26125</v>
      </c>
      <c r="D20" s="89">
        <f>IFERROR(SUMIFS('Modified HPI_EXP_metro'!$G:$G,'Modified HPI_EXP_metro'!$D:$D,D2,'Modified HPI_EXP_metro'!$C:$C,"*NC*")/COUNTIFS('Modified HPI_EXP_metro'!$D:$D,D2,'Modified HPI_EXP_metro'!$C:$C,"*NC*"),"N/A")</f>
        <v>102.64500000000001</v>
      </c>
      <c r="E20" s="89">
        <f>IFERROR(SUMIFS('Modified HPI_EXP_metro'!$G:$G,'Modified HPI_EXP_metro'!$D:$D,E2,'Modified HPI_EXP_metro'!$C:$C,"*NC*")/COUNTIFS('Modified HPI_EXP_metro'!$D:$D,E2,'Modified HPI_EXP_metro'!$C:$C,"*NC*"),"N/A")</f>
        <v>104.82125000000001</v>
      </c>
      <c r="F20" s="89">
        <f>IFERROR(SUMIFS('Modified HPI_EXP_metro'!$G:$G,'Modified HPI_EXP_metro'!$D:$D,F2,'Modified HPI_EXP_metro'!$C:$C,"*NC*")/COUNTIFS('Modified HPI_EXP_metro'!$D:$D,F2,'Modified HPI_EXP_metro'!$C:$C,"*NC*"),"N/A")</f>
        <v>109.07374999999999</v>
      </c>
      <c r="G20" s="89">
        <f>IFERROR(SUMIFS('Modified HPI_EXP_metro'!$G:$G,'Modified HPI_EXP_metro'!$D:$D,G2,'Modified HPI_EXP_metro'!$C:$C,"*NC*")/COUNTIFS('Modified HPI_EXP_metro'!$D:$D,G2,'Modified HPI_EXP_metro'!$C:$C,"*NC*"),"N/A")</f>
        <v>112.16374999999999</v>
      </c>
      <c r="H20" s="89">
        <f>IFERROR(SUMIFS('Modified HPI_EXP_metro'!$G:$G,'Modified HPI_EXP_metro'!$D:$D,H2,'Modified HPI_EXP_metro'!$C:$C,"*NC*")/COUNTIFS('Modified HPI_EXP_metro'!$D:$D,H2,'Modified HPI_EXP_metro'!$C:$C,"*NC*"),"N/A")</f>
        <v>115.71749999999999</v>
      </c>
      <c r="I20" s="89">
        <f>IFERROR(SUMIFS('Modified HPI_EXP_metro'!$G:$G,'Modified HPI_EXP_metro'!$D:$D,I2,'Modified HPI_EXP_metro'!$C:$C,"*NC*")/COUNTIFS('Modified HPI_EXP_metro'!$D:$D,I2,'Modified HPI_EXP_metro'!$C:$C,"*NC*"),"N/A")</f>
        <v>119.2925</v>
      </c>
      <c r="J20" s="89">
        <f>IFERROR(SUMIFS('Modified HPI_EXP_metro'!$G:$G,'Modified HPI_EXP_metro'!$D:$D,J2,'Modified HPI_EXP_metro'!$C:$C,"*NC*")/COUNTIFS('Modified HPI_EXP_metro'!$D:$D,J2,'Modified HPI_EXP_metro'!$C:$C,"*NC*"),"N/A")</f>
        <v>125.19875</v>
      </c>
      <c r="K20" s="89">
        <f>IFERROR(SUMIFS('Modified HPI_EXP_metro'!$G:$G,'Modified HPI_EXP_metro'!$D:$D,K2,'Modified HPI_EXP_metro'!$C:$C,"*NC*")/COUNTIFS('Modified HPI_EXP_metro'!$D:$D,K2,'Modified HPI_EXP_metro'!$C:$C,"*NC*"),"N/A")</f>
        <v>130.99875</v>
      </c>
      <c r="L20" s="89">
        <f>IFERROR(SUMIFS('Modified HPI_EXP_metro'!$G:$G,'Modified HPI_EXP_metro'!$D:$D,L2,'Modified HPI_EXP_metro'!$C:$C,"*NC*")/COUNTIFS('Modified HPI_EXP_metro'!$D:$D,L2,'Modified HPI_EXP_metro'!$C:$C,"*NC*"),"N/A")</f>
        <v>137.14375000000001</v>
      </c>
      <c r="M20" s="89">
        <f>IFERROR(SUMIFS('Modified HPI_EXP_metro'!$G:$G,'Modified HPI_EXP_metro'!$D:$D,M2,'Modified HPI_EXP_metro'!$C:$C,"*NC*")/COUNTIFS('Modified HPI_EXP_metro'!$D:$D,M2,'Modified HPI_EXP_metro'!$C:$C,"*NC*"),"N/A")</f>
        <v>142.70249999999999</v>
      </c>
      <c r="N20" s="89">
        <f>IFERROR(SUMIFS('Modified HPI_EXP_metro'!$G:$G,'Modified HPI_EXP_metro'!$D:$D,N2,'Modified HPI_EXP_metro'!$C:$C,"*NC*")/COUNTIFS('Modified HPI_EXP_metro'!$D:$D,N2,'Modified HPI_EXP_metro'!$C:$C,"*NC*"),"N/A")</f>
        <v>149.63999999999999</v>
      </c>
      <c r="O20" s="89">
        <f>IFERROR(SUMIFS('Modified HPI_EXP_metro'!$G:$G,'Modified HPI_EXP_metro'!$D:$D,O2,'Modified HPI_EXP_metro'!$C:$C,"*NC*")/COUNTIFS('Modified HPI_EXP_metro'!$D:$D,O2,'Modified HPI_EXP_metro'!$C:$C,"*NC*"),"N/A")</f>
        <v>161.13749999999999</v>
      </c>
      <c r="P20" s="89">
        <f>IFERROR(SUMIFS('Modified HPI_EXP_metro'!$G:$G,'Modified HPI_EXP_metro'!$D:$D,P2,'Modified HPI_EXP_metro'!$C:$C,"*NC*")/COUNTIFS('Modified HPI_EXP_metro'!$D:$D,P2,'Modified HPI_EXP_metro'!$C:$C,"*NC*"),"N/A")</f>
        <v>177.37875</v>
      </c>
      <c r="Q20" s="89">
        <f>IFERROR(SUMIFS('Modified HPI_EXP_metro'!$G:$G,'Modified HPI_EXP_metro'!$D:$D,Q2,'Modified HPI_EXP_metro'!$C:$C,"*NC*")/COUNTIFS('Modified HPI_EXP_metro'!$D:$D,Q2,'Modified HPI_EXP_metro'!$C:$C,"*NC*"),"N/A")</f>
        <v>204.64374999999998</v>
      </c>
      <c r="R20" s="89">
        <f>IFERROR(SUMIFS('Modified HPI_EXP_metro'!$G:$G,'Modified HPI_EXP_metro'!$D:$D,R2,'Modified HPI_EXP_metro'!$C:$C,"*NC*")/COUNTIFS('Modified HPI_EXP_metro'!$D:$D,R2,'Modified HPI_EXP_metro'!$C:$C,"*NC*"),"N/A")</f>
        <v>226.13624999999999</v>
      </c>
      <c r="S20" s="89">
        <f>IFERROR(SUMIFS('Modified HPI_EXP_metro'!$G:$G,'Modified HPI_EXP_metro'!$D:$D,S2,'Modified HPI_EXP_metro'!$C:$C,"*NC*")/COUNTIFS('Modified HPI_EXP_metro'!$D:$D,S2,'Modified HPI_EXP_metro'!$C:$C,"*NC*"),"N/A")</f>
        <v>233.45125000000002</v>
      </c>
      <c r="T20" s="89">
        <f>IFERROR(SUMIFS('Modified HPI_EXP_metro'!$G:$G,'Modified HPI_EXP_metro'!$D:$D,T2,'Modified HPI_EXP_metro'!$C:$C,"*NC*")/COUNTIFS('Modified HPI_EXP_metro'!$D:$D,T2,'Modified HPI_EXP_metro'!$C:$C,"*NC*"),"N/A")</f>
        <v>221.4425</v>
      </c>
      <c r="U20" s="89">
        <f>IFERROR(SUMIFS('Modified HPI_EXP_metro'!$G:$G,'Modified HPI_EXP_metro'!$D:$D,U2,'Modified HPI_EXP_metro'!$C:$C,"*NC*")/COUNTIFS('Modified HPI_EXP_metro'!$D:$D,U2,'Modified HPI_EXP_metro'!$C:$C,"*NC*"),"N/A")</f>
        <v>205.07499999999999</v>
      </c>
      <c r="V20" s="89">
        <f>IFERROR(SUMIFS('Modified HPI_EXP_metro'!$G:$G,'Modified HPI_EXP_metro'!$D:$D,V2,'Modified HPI_EXP_metro'!$C:$C,"*NC*")/COUNTIFS('Modified HPI_EXP_metro'!$D:$D,V2,'Modified HPI_EXP_metro'!$C:$C,"*NC*"),"N/A")</f>
        <v>193.29874999999998</v>
      </c>
      <c r="W20" s="89">
        <f>IFERROR(SUMIFS('Modified HPI_EXP_metro'!$G:$G,'Modified HPI_EXP_metro'!$D:$D,W2,'Modified HPI_EXP_metro'!$C:$C,"*NC*")/COUNTIFS('Modified HPI_EXP_metro'!$D:$D,W2,'Modified HPI_EXP_metro'!$C:$C,"*NC*"),"N/A")</f>
        <v>179.44375000000002</v>
      </c>
      <c r="X20" s="89">
        <f>IFERROR(SUMIFS('Modified HPI_EXP_metro'!$G:$G,'Modified HPI_EXP_metro'!$D:$D,X2,'Modified HPI_EXP_metro'!$C:$C,"*NC*")/COUNTIFS('Modified HPI_EXP_metro'!$D:$D,X2,'Modified HPI_EXP_metro'!$C:$C,"*NC*"),"N/A")</f>
        <v>181.27125000000001</v>
      </c>
      <c r="Y20" s="89">
        <f>IFERROR(SUMIFS('Modified HPI_EXP_metro'!$G:$G,'Modified HPI_EXP_metro'!$D:$D,Y2,'Modified HPI_EXP_metro'!$C:$C,"*NC*")/COUNTIFS('Modified HPI_EXP_metro'!$D:$D,Y2,'Modified HPI_EXP_metro'!$C:$C,"*NC*"),"N/A")</f>
        <v>189.50749999999999</v>
      </c>
      <c r="Z20" s="89">
        <f>IFERROR(SUMIFS('Modified HPI_EXP_metro'!$G:$G,'Modified HPI_EXP_metro'!$D:$D,Z2,'Modified HPI_EXP_metro'!$C:$C,"*NC*")/COUNTIFS('Modified HPI_EXP_metro'!$D:$D,Z2,'Modified HPI_EXP_metro'!$C:$C,"*NC*"),"N/A")</f>
        <v>196.03124999999997</v>
      </c>
      <c r="AA20" s="89">
        <f>IFERROR(SUMIFS('Modified HPI_EXP_metro'!$G:$G,'Modified HPI_EXP_metro'!$D:$D,AA2,'Modified HPI_EXP_metro'!$C:$C,"*NC*")/COUNTIFS('Modified HPI_EXP_metro'!$D:$D,AA2,'Modified HPI_EXP_metro'!$C:$C,"*NC*"),"N/A")</f>
        <v>205.79499999999999</v>
      </c>
      <c r="AB20" s="89">
        <f>IFERROR(SUMIFS('Modified HPI_EXP_metro'!$G:$G,'Modified HPI_EXP_metro'!$D:$D,AB2,'Modified HPI_EXP_metro'!$C:$C,"*NC*")/COUNTIFS('Modified HPI_EXP_metro'!$D:$D,AB2,'Modified HPI_EXP_metro'!$C:$C,"*NC*"),"N/A")</f>
        <v>215.21124999999998</v>
      </c>
      <c r="AC20" s="89">
        <f>IFERROR(SUMIFS('Modified HPI_EXP_metro'!$G:$G,'Modified HPI_EXP_metro'!$D:$D,AC2,'Modified HPI_EXP_metro'!$C:$C,"*NC*")/COUNTIFS('Modified HPI_EXP_metro'!$D:$D,AC2,'Modified HPI_EXP_metro'!$C:$C,"*NC*"),"N/A")</f>
        <v>227.01125000000002</v>
      </c>
      <c r="AD20" s="89">
        <f>IFERROR(SUMIFS('Modified HPI_EXP_metro'!$G:$G,'Modified HPI_EXP_metro'!$D:$D,AD2,'Modified HPI_EXP_metro'!$C:$C,"*NC*")/COUNTIFS('Modified HPI_EXP_metro'!$D:$D,AD2,'Modified HPI_EXP_metro'!$C:$C,"*NC*"),"N/A")</f>
        <v>238.94125000000003</v>
      </c>
      <c r="AE20" s="89">
        <f>IFERROR(SUMIFS('Modified HPI_EXP_metro'!$G:$G,'Modified HPI_EXP_metro'!$D:$D,AE2,'Modified HPI_EXP_metro'!$C:$C,"*NC*")/COUNTIFS('Modified HPI_EXP_metro'!$D:$D,AE2,'Modified HPI_EXP_metro'!$C:$C,"*NC*"),"N/A")</f>
        <v>251.46374999999998</v>
      </c>
      <c r="AF20" s="89">
        <f>IFERROR(SUMIFS('Modified HPI_EXP_metro'!$G:$G,'Modified HPI_EXP_metro'!$D:$D,AF2,'Modified HPI_EXP_metro'!$C:$C,"*NC*")/COUNTIFS('Modified HPI_EXP_metro'!$D:$D,AF2,'Modified HPI_EXP_metro'!$C:$C,"*NC*"),"N/A")</f>
        <v>271.97500000000002</v>
      </c>
      <c r="AG20" s="89">
        <f>IFERROR(SUMIFS('Modified HPI_EXP_metro'!$G:$G,'Modified HPI_EXP_metro'!$D:$D,AG2,'Modified HPI_EXP_metro'!$C:$C,"*NC*")/COUNTIFS('Modified HPI_EXP_metro'!$D:$D,AG2,'Modified HPI_EXP_metro'!$C:$C,"*NC*"),"N/A")</f>
        <v>319.35124999999999</v>
      </c>
    </row>
    <row r="21" spans="1:33" ht="20" x14ac:dyDescent="0.2">
      <c r="A21" s="93" t="s">
        <v>101</v>
      </c>
      <c r="B21" s="93" t="s">
        <v>152</v>
      </c>
      <c r="C21" s="89">
        <f>IFERROR(SUMIFS('Modified HPI_EXP_metro'!$G:$G,'Modified HPI_EXP_metro'!$D:$D,C2,'Modified HPI_EXP_metro'!$C:$C,"*OH*")/COUNTIFS('Modified HPI_EXP_metro'!$D:$D,C2,'Modified HPI_EXP_metro'!$C:$C,"*OH*"),"N/A")</f>
        <v>101.34583333333335</v>
      </c>
      <c r="D21" s="89">
        <f>IFERROR(SUMIFS('Modified HPI_EXP_metro'!$G:$G,'Modified HPI_EXP_metro'!$D:$D,D2,'Modified HPI_EXP_metro'!$C:$C,"*OH*")/COUNTIFS('Modified HPI_EXP_metro'!$D:$D,D2,'Modified HPI_EXP_metro'!$C:$C,"*OH*"),"N/A")</f>
        <v>105.91833333333331</v>
      </c>
      <c r="E21" s="89">
        <f>IFERROR(SUMIFS('Modified HPI_EXP_metro'!$G:$G,'Modified HPI_EXP_metro'!$D:$D,E2,'Modified HPI_EXP_metro'!$C:$C,"*OH*")/COUNTIFS('Modified HPI_EXP_metro'!$D:$D,E2,'Modified HPI_EXP_metro'!$C:$C,"*OH*"),"N/A")</f>
        <v>110.62166666666668</v>
      </c>
      <c r="F21" s="89">
        <f>IFERROR(SUMIFS('Modified HPI_EXP_metro'!$G:$G,'Modified HPI_EXP_metro'!$D:$D,F2,'Modified HPI_EXP_metro'!$C:$C,"*OH*")/COUNTIFS('Modified HPI_EXP_metro'!$D:$D,F2,'Modified HPI_EXP_metro'!$C:$C,"*OH*"),"N/A")</f>
        <v>116.14499999999997</v>
      </c>
      <c r="G21" s="89">
        <f>IFERROR(SUMIFS('Modified HPI_EXP_metro'!$G:$G,'Modified HPI_EXP_metro'!$D:$D,G2,'Modified HPI_EXP_metro'!$C:$C,"*OH*")/COUNTIFS('Modified HPI_EXP_metro'!$D:$D,G2,'Modified HPI_EXP_metro'!$C:$C,"*OH*"),"N/A")</f>
        <v>120.73916666666668</v>
      </c>
      <c r="H21" s="89">
        <f>IFERROR(SUMIFS('Modified HPI_EXP_metro'!$G:$G,'Modified HPI_EXP_metro'!$D:$D,H2,'Modified HPI_EXP_metro'!$C:$C,"*OH*")/COUNTIFS('Modified HPI_EXP_metro'!$D:$D,H2,'Modified HPI_EXP_metro'!$C:$C,"*OH*"),"N/A")</f>
        <v>126.02916666666665</v>
      </c>
      <c r="I21" s="89">
        <f>IFERROR(SUMIFS('Modified HPI_EXP_metro'!$G:$G,'Modified HPI_EXP_metro'!$D:$D,I2,'Modified HPI_EXP_metro'!$C:$C,"*OH*")/COUNTIFS('Modified HPI_EXP_metro'!$D:$D,I2,'Modified HPI_EXP_metro'!$C:$C,"*OH*"),"N/A")</f>
        <v>129.67583333333332</v>
      </c>
      <c r="J21" s="89">
        <f>IFERROR(SUMIFS('Modified HPI_EXP_metro'!$G:$G,'Modified HPI_EXP_metro'!$D:$D,J2,'Modified HPI_EXP_metro'!$C:$C,"*OH*")/COUNTIFS('Modified HPI_EXP_metro'!$D:$D,J2,'Modified HPI_EXP_metro'!$C:$C,"*OH*"),"N/A")</f>
        <v>135.1525</v>
      </c>
      <c r="K21" s="89">
        <f>IFERROR(SUMIFS('Modified HPI_EXP_metro'!$G:$G,'Modified HPI_EXP_metro'!$D:$D,K2,'Modified HPI_EXP_metro'!$C:$C,"*OH*")/COUNTIFS('Modified HPI_EXP_metro'!$D:$D,K2,'Modified HPI_EXP_metro'!$C:$C,"*OH*"),"N/A")</f>
        <v>142.08250000000001</v>
      </c>
      <c r="L21" s="89">
        <f>IFERROR(SUMIFS('Modified HPI_EXP_metro'!$G:$G,'Modified HPI_EXP_metro'!$D:$D,L2,'Modified HPI_EXP_metro'!$C:$C,"*OH*")/COUNTIFS('Modified HPI_EXP_metro'!$D:$D,L2,'Modified HPI_EXP_metro'!$C:$C,"*OH*"),"N/A")</f>
        <v>148.46416666666667</v>
      </c>
      <c r="M21" s="89">
        <f>IFERROR(SUMIFS('Modified HPI_EXP_metro'!$G:$G,'Modified HPI_EXP_metro'!$D:$D,M2,'Modified HPI_EXP_metro'!$C:$C,"*OH*")/COUNTIFS('Modified HPI_EXP_metro'!$D:$D,M2,'Modified HPI_EXP_metro'!$C:$C,"*OH*"),"N/A")</f>
        <v>153.215</v>
      </c>
      <c r="N21" s="89">
        <f>IFERROR(SUMIFS('Modified HPI_EXP_metro'!$G:$G,'Modified HPI_EXP_metro'!$D:$D,N2,'Modified HPI_EXP_metro'!$C:$C,"*OH*")/COUNTIFS('Modified HPI_EXP_metro'!$D:$D,N2,'Modified HPI_EXP_metro'!$C:$C,"*OH*"),"N/A")</f>
        <v>157.66083333333333</v>
      </c>
      <c r="O21" s="89">
        <f>IFERROR(SUMIFS('Modified HPI_EXP_metro'!$G:$G,'Modified HPI_EXP_metro'!$D:$D,O2,'Modified HPI_EXP_metro'!$C:$C,"*OH*")/COUNTIFS('Modified HPI_EXP_metro'!$D:$D,O2,'Modified HPI_EXP_metro'!$C:$C,"*OH*"),"N/A")</f>
        <v>162.33916666666664</v>
      </c>
      <c r="P21" s="89">
        <f>IFERROR(SUMIFS('Modified HPI_EXP_metro'!$G:$G,'Modified HPI_EXP_metro'!$D:$D,P2,'Modified HPI_EXP_metro'!$C:$C,"*OH*")/COUNTIFS('Modified HPI_EXP_metro'!$D:$D,P2,'Modified HPI_EXP_metro'!$C:$C,"*OH*"),"N/A")</f>
        <v>165.71416666666667</v>
      </c>
      <c r="Q21" s="89">
        <f>IFERROR(SUMIFS('Modified HPI_EXP_metro'!$G:$G,'Modified HPI_EXP_metro'!$D:$D,Q2,'Modified HPI_EXP_metro'!$C:$C,"*OH*")/COUNTIFS('Modified HPI_EXP_metro'!$D:$D,Q2,'Modified HPI_EXP_metro'!$C:$C,"*OH*"),"N/A")</f>
        <v>170.21083333333334</v>
      </c>
      <c r="R21" s="89">
        <f>IFERROR(SUMIFS('Modified HPI_EXP_metro'!$G:$G,'Modified HPI_EXP_metro'!$D:$D,R2,'Modified HPI_EXP_metro'!$C:$C,"*OH*")/COUNTIFS('Modified HPI_EXP_metro'!$D:$D,R2,'Modified HPI_EXP_metro'!$C:$C,"*OH*"),"N/A")</f>
        <v>169.66749999999999</v>
      </c>
      <c r="S21" s="89">
        <f>IFERROR(SUMIFS('Modified HPI_EXP_metro'!$G:$G,'Modified HPI_EXP_metro'!$D:$D,S2,'Modified HPI_EXP_metro'!$C:$C,"*OH*")/COUNTIFS('Modified HPI_EXP_metro'!$D:$D,S2,'Modified HPI_EXP_metro'!$C:$C,"*OH*"),"N/A")</f>
        <v>159.26250000000002</v>
      </c>
      <c r="T21" s="89">
        <f>IFERROR(SUMIFS('Modified HPI_EXP_metro'!$G:$G,'Modified HPI_EXP_metro'!$D:$D,T2,'Modified HPI_EXP_metro'!$C:$C,"*OH*")/COUNTIFS('Modified HPI_EXP_metro'!$D:$D,T2,'Modified HPI_EXP_metro'!$C:$C,"*OH*"),"N/A")</f>
        <v>141.65416666666667</v>
      </c>
      <c r="U21" s="89">
        <f>IFERROR(SUMIFS('Modified HPI_EXP_metro'!$G:$G,'Modified HPI_EXP_metro'!$D:$D,U2,'Modified HPI_EXP_metro'!$C:$C,"*OH*")/COUNTIFS('Modified HPI_EXP_metro'!$D:$D,U2,'Modified HPI_EXP_metro'!$C:$C,"*OH*"),"N/A")</f>
        <v>134.13333333333333</v>
      </c>
      <c r="V21" s="89">
        <f>IFERROR(SUMIFS('Modified HPI_EXP_metro'!$G:$G,'Modified HPI_EXP_metro'!$D:$D,V2,'Modified HPI_EXP_metro'!$C:$C,"*OH*")/COUNTIFS('Modified HPI_EXP_metro'!$D:$D,V2,'Modified HPI_EXP_metro'!$C:$C,"*OH*"),"N/A")</f>
        <v>130.93916666666667</v>
      </c>
      <c r="W21" s="89">
        <f>IFERROR(SUMIFS('Modified HPI_EXP_metro'!$G:$G,'Modified HPI_EXP_metro'!$D:$D,W2,'Modified HPI_EXP_metro'!$C:$C,"*OH*")/COUNTIFS('Modified HPI_EXP_metro'!$D:$D,W2,'Modified HPI_EXP_metro'!$C:$C,"*OH*"),"N/A")</f>
        <v>123.1425</v>
      </c>
      <c r="X21" s="89">
        <f>IFERROR(SUMIFS('Modified HPI_EXP_metro'!$G:$G,'Modified HPI_EXP_metro'!$D:$D,X2,'Modified HPI_EXP_metro'!$C:$C,"*OH*")/COUNTIFS('Modified HPI_EXP_metro'!$D:$D,X2,'Modified HPI_EXP_metro'!$C:$C,"*OH*"),"N/A")</f>
        <v>125.34166666666668</v>
      </c>
      <c r="Y21" s="89">
        <f>IFERROR(SUMIFS('Modified HPI_EXP_metro'!$G:$G,'Modified HPI_EXP_metro'!$D:$D,Y2,'Modified HPI_EXP_metro'!$C:$C,"*OH*")/COUNTIFS('Modified HPI_EXP_metro'!$D:$D,Y2,'Modified HPI_EXP_metro'!$C:$C,"*OH*"),"N/A")</f>
        <v>131.1525</v>
      </c>
      <c r="Z21" s="89">
        <f>IFERROR(SUMIFS('Modified HPI_EXP_metro'!$G:$G,'Modified HPI_EXP_metro'!$D:$D,Z2,'Modified HPI_EXP_metro'!$C:$C,"*OH*")/COUNTIFS('Modified HPI_EXP_metro'!$D:$D,Z2,'Modified HPI_EXP_metro'!$C:$C,"*OH*"),"N/A")</f>
        <v>140.24916666666667</v>
      </c>
      <c r="AA21" s="89">
        <f>IFERROR(SUMIFS('Modified HPI_EXP_metro'!$G:$G,'Modified HPI_EXP_metro'!$D:$D,AA2,'Modified HPI_EXP_metro'!$C:$C,"*OH*")/COUNTIFS('Modified HPI_EXP_metro'!$D:$D,AA2,'Modified HPI_EXP_metro'!$C:$C,"*OH*"),"N/A")</f>
        <v>146.40083333333334</v>
      </c>
      <c r="AB21" s="89">
        <f>IFERROR(SUMIFS('Modified HPI_EXP_metro'!$G:$G,'Modified HPI_EXP_metro'!$D:$D,AB2,'Modified HPI_EXP_metro'!$C:$C,"*OH*")/COUNTIFS('Modified HPI_EXP_metro'!$D:$D,AB2,'Modified HPI_EXP_metro'!$C:$C,"*OH*"),"N/A")</f>
        <v>155.49916666666664</v>
      </c>
      <c r="AC21" s="89">
        <f>IFERROR(SUMIFS('Modified HPI_EXP_metro'!$G:$G,'Modified HPI_EXP_metro'!$D:$D,AC2,'Modified HPI_EXP_metro'!$C:$C,"*OH*")/COUNTIFS('Modified HPI_EXP_metro'!$D:$D,AC2,'Modified HPI_EXP_metro'!$C:$C,"*OH*"),"N/A")</f>
        <v>167.00250000000003</v>
      </c>
      <c r="AD21" s="89">
        <f>IFERROR(SUMIFS('Modified HPI_EXP_metro'!$G:$G,'Modified HPI_EXP_metro'!$D:$D,AD2,'Modified HPI_EXP_metro'!$C:$C,"*OH*")/COUNTIFS('Modified HPI_EXP_metro'!$D:$D,AD2,'Modified HPI_EXP_metro'!$C:$C,"*OH*"),"N/A")</f>
        <v>179.77</v>
      </c>
      <c r="AE21" s="89">
        <f>IFERROR(SUMIFS('Modified HPI_EXP_metro'!$G:$G,'Modified HPI_EXP_metro'!$D:$D,AE2,'Modified HPI_EXP_metro'!$C:$C,"*OH*")/COUNTIFS('Modified HPI_EXP_metro'!$D:$D,AE2,'Modified HPI_EXP_metro'!$C:$C,"*OH*"),"N/A")</f>
        <v>191.71583333333331</v>
      </c>
      <c r="AF21" s="89">
        <f>IFERROR(SUMIFS('Modified HPI_EXP_metro'!$G:$G,'Modified HPI_EXP_metro'!$D:$D,AF2,'Modified HPI_EXP_metro'!$C:$C,"*OH*")/COUNTIFS('Modified HPI_EXP_metro'!$D:$D,AF2,'Modified HPI_EXP_metro'!$C:$C,"*OH*"),"N/A")</f>
        <v>210.26666666666665</v>
      </c>
      <c r="AG21" s="89">
        <f>IFERROR(SUMIFS('Modified HPI_EXP_metro'!$G:$G,'Modified HPI_EXP_metro'!$D:$D,AG2,'Modified HPI_EXP_metro'!$C:$C,"*OH*")/COUNTIFS('Modified HPI_EXP_metro'!$D:$D,AG2,'Modified HPI_EXP_metro'!$C:$C,"*OH*"),"N/A")</f>
        <v>243.56000000000003</v>
      </c>
    </row>
    <row r="22" spans="1:33" ht="20" x14ac:dyDescent="0.2">
      <c r="A22" s="93" t="s">
        <v>103</v>
      </c>
      <c r="B22" s="93" t="s">
        <v>154</v>
      </c>
      <c r="C22" s="89">
        <f>IFERROR(SUMIFS('Modified HPI_EXP_metro'!$G:$G,'Modified HPI_EXP_metro'!$D:$D,C2,'Modified HPI_EXP_metro'!$C:$C,"*OR*")/COUNTIFS('Modified HPI_EXP_metro'!$D:$D,C2,'Modified HPI_EXP_metro'!$C:$C,"*OR*"),"N/A")</f>
        <v>104.27749999999999</v>
      </c>
      <c r="D22" s="89">
        <f>IFERROR(SUMIFS('Modified HPI_EXP_metro'!$G:$G,'Modified HPI_EXP_metro'!$D:$D,D2,'Modified HPI_EXP_metro'!$C:$C,"*OR*")/COUNTIFS('Modified HPI_EXP_metro'!$D:$D,D2,'Modified HPI_EXP_metro'!$C:$C,"*OR*"),"N/A")</f>
        <v>114.38000000000001</v>
      </c>
      <c r="E22" s="89">
        <f>IFERROR(SUMIFS('Modified HPI_EXP_metro'!$G:$G,'Modified HPI_EXP_metro'!$D:$D,E2,'Modified HPI_EXP_metro'!$C:$C,"*OR*")/COUNTIFS('Modified HPI_EXP_metro'!$D:$D,E2,'Modified HPI_EXP_metro'!$C:$C,"*OR*"),"N/A")</f>
        <v>125.11500000000001</v>
      </c>
      <c r="F22" s="89">
        <f>IFERROR(SUMIFS('Modified HPI_EXP_metro'!$G:$G,'Modified HPI_EXP_metro'!$D:$D,F2,'Modified HPI_EXP_metro'!$C:$C,"*OR*")/COUNTIFS('Modified HPI_EXP_metro'!$D:$D,F2,'Modified HPI_EXP_metro'!$C:$C,"*OR*"),"N/A")</f>
        <v>138.3125</v>
      </c>
      <c r="G22" s="89">
        <f>IFERROR(SUMIFS('Modified HPI_EXP_metro'!$G:$G,'Modified HPI_EXP_metro'!$D:$D,G2,'Modified HPI_EXP_metro'!$C:$C,"*OR*")/COUNTIFS('Modified HPI_EXP_metro'!$D:$D,G2,'Modified HPI_EXP_metro'!$C:$C,"*OR*"),"N/A")</f>
        <v>151.88999999999999</v>
      </c>
      <c r="H22" s="89">
        <f>IFERROR(SUMIFS('Modified HPI_EXP_metro'!$G:$G,'Modified HPI_EXP_metro'!$D:$D,H2,'Modified HPI_EXP_metro'!$C:$C,"*OR*")/COUNTIFS('Modified HPI_EXP_metro'!$D:$D,H2,'Modified HPI_EXP_metro'!$C:$C,"*OR*"),"N/A")</f>
        <v>165.57250000000002</v>
      </c>
      <c r="I22" s="89">
        <f>IFERROR(SUMIFS('Modified HPI_EXP_metro'!$G:$G,'Modified HPI_EXP_metro'!$D:$D,I2,'Modified HPI_EXP_metro'!$C:$C,"*OR*")/COUNTIFS('Modified HPI_EXP_metro'!$D:$D,I2,'Modified HPI_EXP_metro'!$C:$C,"*OR*"),"N/A")</f>
        <v>178.60249999999999</v>
      </c>
      <c r="J22" s="89">
        <f>IFERROR(SUMIFS('Modified HPI_EXP_metro'!$G:$G,'Modified HPI_EXP_metro'!$D:$D,J2,'Modified HPI_EXP_metro'!$C:$C,"*OR*")/COUNTIFS('Modified HPI_EXP_metro'!$D:$D,J2,'Modified HPI_EXP_metro'!$C:$C,"*OR*"),"N/A")</f>
        <v>187.9725</v>
      </c>
      <c r="K22" s="89">
        <f>IFERROR(SUMIFS('Modified HPI_EXP_metro'!$G:$G,'Modified HPI_EXP_metro'!$D:$D,K2,'Modified HPI_EXP_metro'!$C:$C,"*OR*")/COUNTIFS('Modified HPI_EXP_metro'!$D:$D,K2,'Modified HPI_EXP_metro'!$C:$C,"*OR*"),"N/A")</f>
        <v>195.49250000000001</v>
      </c>
      <c r="L22" s="89">
        <f>IFERROR(SUMIFS('Modified HPI_EXP_metro'!$G:$G,'Modified HPI_EXP_metro'!$D:$D,L2,'Modified HPI_EXP_metro'!$C:$C,"*OR*")/COUNTIFS('Modified HPI_EXP_metro'!$D:$D,L2,'Modified HPI_EXP_metro'!$C:$C,"*OR*"),"N/A")</f>
        <v>202.21750000000003</v>
      </c>
      <c r="M22" s="89">
        <f>IFERROR(SUMIFS('Modified HPI_EXP_metro'!$G:$G,'Modified HPI_EXP_metro'!$D:$D,M2,'Modified HPI_EXP_metro'!$C:$C,"*OR*")/COUNTIFS('Modified HPI_EXP_metro'!$D:$D,M2,'Modified HPI_EXP_metro'!$C:$C,"*OR*"),"N/A")</f>
        <v>211.05</v>
      </c>
      <c r="N22" s="89">
        <f>IFERROR(SUMIFS('Modified HPI_EXP_metro'!$G:$G,'Modified HPI_EXP_metro'!$D:$D,N2,'Modified HPI_EXP_metro'!$C:$C,"*OR*")/COUNTIFS('Modified HPI_EXP_metro'!$D:$D,N2,'Modified HPI_EXP_metro'!$C:$C,"*OR*"),"N/A")</f>
        <v>221.03249999999997</v>
      </c>
      <c r="O22" s="89">
        <f>IFERROR(SUMIFS('Modified HPI_EXP_metro'!$G:$G,'Modified HPI_EXP_metro'!$D:$D,O2,'Modified HPI_EXP_metro'!$C:$C,"*OR*")/COUNTIFS('Modified HPI_EXP_metro'!$D:$D,O2,'Modified HPI_EXP_metro'!$C:$C,"*OR*"),"N/A")</f>
        <v>234.54499999999999</v>
      </c>
      <c r="P22" s="89">
        <f>IFERROR(SUMIFS('Modified HPI_EXP_metro'!$G:$G,'Modified HPI_EXP_metro'!$D:$D,P2,'Modified HPI_EXP_metro'!$C:$C,"*OR*")/COUNTIFS('Modified HPI_EXP_metro'!$D:$D,P2,'Modified HPI_EXP_metro'!$C:$C,"*OR*"),"N/A")</f>
        <v>257.03249999999997</v>
      </c>
      <c r="Q22" s="89">
        <f>IFERROR(SUMIFS('Modified HPI_EXP_metro'!$G:$G,'Modified HPI_EXP_metro'!$D:$D,Q2,'Modified HPI_EXP_metro'!$C:$C,"*OR*")/COUNTIFS('Modified HPI_EXP_metro'!$D:$D,Q2,'Modified HPI_EXP_metro'!$C:$C,"*OR*"),"N/A")</f>
        <v>300.8175</v>
      </c>
      <c r="R22" s="89">
        <f>IFERROR(SUMIFS('Modified HPI_EXP_metro'!$G:$G,'Modified HPI_EXP_metro'!$D:$D,R2,'Modified HPI_EXP_metro'!$C:$C,"*OR*")/COUNTIFS('Modified HPI_EXP_metro'!$D:$D,R2,'Modified HPI_EXP_metro'!$C:$C,"*OR*"),"N/A")</f>
        <v>349.63249999999999</v>
      </c>
      <c r="S22" s="89">
        <f>IFERROR(SUMIFS('Modified HPI_EXP_metro'!$G:$G,'Modified HPI_EXP_metro'!$D:$D,S2,'Modified HPI_EXP_metro'!$C:$C,"*OR*")/COUNTIFS('Modified HPI_EXP_metro'!$D:$D,S2,'Modified HPI_EXP_metro'!$C:$C,"*OR*"),"N/A")</f>
        <v>362.92250000000001</v>
      </c>
      <c r="T22" s="89">
        <f>IFERROR(SUMIFS('Modified HPI_EXP_metro'!$G:$G,'Modified HPI_EXP_metro'!$D:$D,T2,'Modified HPI_EXP_metro'!$C:$C,"*OR*")/COUNTIFS('Modified HPI_EXP_metro'!$D:$D,T2,'Modified HPI_EXP_metro'!$C:$C,"*OR*"),"N/A")</f>
        <v>334.78249999999997</v>
      </c>
      <c r="U22" s="89">
        <f>IFERROR(SUMIFS('Modified HPI_EXP_metro'!$G:$G,'Modified HPI_EXP_metro'!$D:$D,U2,'Modified HPI_EXP_metro'!$C:$C,"*OR*")/COUNTIFS('Modified HPI_EXP_metro'!$D:$D,U2,'Modified HPI_EXP_metro'!$C:$C,"*OR*"),"N/A")</f>
        <v>296.78499999999997</v>
      </c>
      <c r="V22" s="89">
        <f>IFERROR(SUMIFS('Modified HPI_EXP_metro'!$G:$G,'Modified HPI_EXP_metro'!$D:$D,V2,'Modified HPI_EXP_metro'!$C:$C,"*OR*")/COUNTIFS('Modified HPI_EXP_metro'!$D:$D,V2,'Modified HPI_EXP_metro'!$C:$C,"*OR*"),"N/A")</f>
        <v>280.77500000000003</v>
      </c>
      <c r="W22" s="89">
        <f>IFERROR(SUMIFS('Modified HPI_EXP_metro'!$G:$G,'Modified HPI_EXP_metro'!$D:$D,W2,'Modified HPI_EXP_metro'!$C:$C,"*OR*")/COUNTIFS('Modified HPI_EXP_metro'!$D:$D,W2,'Modified HPI_EXP_metro'!$C:$C,"*OR*"),"N/A")</f>
        <v>260.91500000000002</v>
      </c>
      <c r="X22" s="89">
        <f>IFERROR(SUMIFS('Modified HPI_EXP_metro'!$G:$G,'Modified HPI_EXP_metro'!$D:$D,X2,'Modified HPI_EXP_metro'!$C:$C,"*OR*")/COUNTIFS('Modified HPI_EXP_metro'!$D:$D,X2,'Modified HPI_EXP_metro'!$C:$C,"*OR*"),"N/A")</f>
        <v>269.70500000000004</v>
      </c>
      <c r="Y22" s="89">
        <f>IFERROR(SUMIFS('Modified HPI_EXP_metro'!$G:$G,'Modified HPI_EXP_metro'!$D:$D,Y2,'Modified HPI_EXP_metro'!$C:$C,"*OR*")/COUNTIFS('Modified HPI_EXP_metro'!$D:$D,Y2,'Modified HPI_EXP_metro'!$C:$C,"*OR*"),"N/A")</f>
        <v>304.64499999999998</v>
      </c>
      <c r="Z22" s="89">
        <f>IFERROR(SUMIFS('Modified HPI_EXP_metro'!$G:$G,'Modified HPI_EXP_metro'!$D:$D,Z2,'Modified HPI_EXP_metro'!$C:$C,"*OR*")/COUNTIFS('Modified HPI_EXP_metro'!$D:$D,Z2,'Modified HPI_EXP_metro'!$C:$C,"*OR*"),"N/A")</f>
        <v>331.59000000000003</v>
      </c>
      <c r="AA22" s="89">
        <f>IFERROR(SUMIFS('Modified HPI_EXP_metro'!$G:$G,'Modified HPI_EXP_metro'!$D:$D,AA2,'Modified HPI_EXP_metro'!$C:$C,"*OR*")/COUNTIFS('Modified HPI_EXP_metro'!$D:$D,AA2,'Modified HPI_EXP_metro'!$C:$C,"*OR*"),"N/A")</f>
        <v>364.28750000000002</v>
      </c>
      <c r="AB22" s="89">
        <f>IFERROR(SUMIFS('Modified HPI_EXP_metro'!$G:$G,'Modified HPI_EXP_metro'!$D:$D,AB2,'Modified HPI_EXP_metro'!$C:$C,"*OR*")/COUNTIFS('Modified HPI_EXP_metro'!$D:$D,AB2,'Modified HPI_EXP_metro'!$C:$C,"*OR*"),"N/A")</f>
        <v>408.26250000000005</v>
      </c>
      <c r="AC22" s="89">
        <f>IFERROR(SUMIFS('Modified HPI_EXP_metro'!$G:$G,'Modified HPI_EXP_metro'!$D:$D,AC2,'Modified HPI_EXP_metro'!$C:$C,"*OR*")/COUNTIFS('Modified HPI_EXP_metro'!$D:$D,AC2,'Modified HPI_EXP_metro'!$C:$C,"*OR*"),"N/A")</f>
        <v>443.97500000000002</v>
      </c>
      <c r="AD22" s="89">
        <f>IFERROR(SUMIFS('Modified HPI_EXP_metro'!$G:$G,'Modified HPI_EXP_metro'!$D:$D,AD2,'Modified HPI_EXP_metro'!$C:$C,"*OR*")/COUNTIFS('Modified HPI_EXP_metro'!$D:$D,AD2,'Modified HPI_EXP_metro'!$C:$C,"*OR*"),"N/A")</f>
        <v>471.7475</v>
      </c>
      <c r="AE22" s="89">
        <f>IFERROR(SUMIFS('Modified HPI_EXP_metro'!$G:$G,'Modified HPI_EXP_metro'!$D:$D,AE2,'Modified HPI_EXP_metro'!$C:$C,"*OR*")/COUNTIFS('Modified HPI_EXP_metro'!$D:$D,AE2,'Modified HPI_EXP_metro'!$C:$C,"*OR*"),"N/A")</f>
        <v>491.27750000000003</v>
      </c>
      <c r="AF22" s="89">
        <f>IFERROR(SUMIFS('Modified HPI_EXP_metro'!$G:$G,'Modified HPI_EXP_metro'!$D:$D,AF2,'Modified HPI_EXP_metro'!$C:$C,"*OR*")/COUNTIFS('Modified HPI_EXP_metro'!$D:$D,AF2,'Modified HPI_EXP_metro'!$C:$C,"*OR*"),"N/A")</f>
        <v>522.88250000000005</v>
      </c>
      <c r="AG22" s="89">
        <f>IFERROR(SUMIFS('Modified HPI_EXP_metro'!$G:$G,'Modified HPI_EXP_metro'!$D:$D,AG2,'Modified HPI_EXP_metro'!$C:$C,"*OR*")/COUNTIFS('Modified HPI_EXP_metro'!$D:$D,AG2,'Modified HPI_EXP_metro'!$C:$C,"*OR*"),"N/A")</f>
        <v>610.54</v>
      </c>
    </row>
    <row r="23" spans="1:33" ht="20" x14ac:dyDescent="0.2">
      <c r="A23" s="93" t="s">
        <v>104</v>
      </c>
      <c r="B23" s="93" t="s">
        <v>155</v>
      </c>
      <c r="C23" s="89">
        <f>IFERROR(SUMIFS('Modified HPI_EXP_metro'!$G:$G,'Modified HPI_EXP_metro'!$D:$D,C2,'Modified HPI_EXP_metro'!$C:$C,"*PA*")/COUNTIFS('Modified HPI_EXP_metro'!$D:$D,C2,'Modified HPI_EXP_metro'!$C:$C,"*PA*"),"N/A")</f>
        <v>100.36624999999999</v>
      </c>
      <c r="D23" s="89">
        <f>IFERROR(SUMIFS('Modified HPI_EXP_metro'!$G:$G,'Modified HPI_EXP_metro'!$D:$D,D2,'Modified HPI_EXP_metro'!$C:$C,"*PA*")/COUNTIFS('Modified HPI_EXP_metro'!$D:$D,D2,'Modified HPI_EXP_metro'!$C:$C,"*PA*"),"N/A")</f>
        <v>102.52187499999999</v>
      </c>
      <c r="E23" s="89">
        <f>IFERROR(SUMIFS('Modified HPI_EXP_metro'!$G:$G,'Modified HPI_EXP_metro'!$D:$D,E2,'Modified HPI_EXP_metro'!$C:$C,"*PA*")/COUNTIFS('Modified HPI_EXP_metro'!$D:$D,E2,'Modified HPI_EXP_metro'!$C:$C,"*PA*"),"N/A")</f>
        <v>103.43124999999999</v>
      </c>
      <c r="F23" s="89">
        <f>IFERROR(SUMIFS('Modified HPI_EXP_metro'!$G:$G,'Modified HPI_EXP_metro'!$D:$D,F2,'Modified HPI_EXP_metro'!$C:$C,"*PA*")/COUNTIFS('Modified HPI_EXP_metro'!$D:$D,F2,'Modified HPI_EXP_metro'!$C:$C,"*PA*"),"N/A")</f>
        <v>104.97437500000001</v>
      </c>
      <c r="G23" s="89">
        <f>IFERROR(SUMIFS('Modified HPI_EXP_metro'!$G:$G,'Modified HPI_EXP_metro'!$D:$D,G2,'Modified HPI_EXP_metro'!$C:$C,"*PA*")/COUNTIFS('Modified HPI_EXP_metro'!$D:$D,G2,'Modified HPI_EXP_metro'!$C:$C,"*PA*"),"N/A")</f>
        <v>105.30125000000001</v>
      </c>
      <c r="H23" s="89">
        <f>IFERROR(SUMIFS('Modified HPI_EXP_metro'!$G:$G,'Modified HPI_EXP_metro'!$D:$D,H2,'Modified HPI_EXP_metro'!$C:$C,"*PA*")/COUNTIFS('Modified HPI_EXP_metro'!$D:$D,H2,'Modified HPI_EXP_metro'!$C:$C,"*PA*"),"N/A")</f>
        <v>105.895</v>
      </c>
      <c r="I23" s="89">
        <f>IFERROR(SUMIFS('Modified HPI_EXP_metro'!$G:$G,'Modified HPI_EXP_metro'!$D:$D,I2,'Modified HPI_EXP_metro'!$C:$C,"*PA*")/COUNTIFS('Modified HPI_EXP_metro'!$D:$D,I2,'Modified HPI_EXP_metro'!$C:$C,"*PA*"),"N/A")</f>
        <v>106.57937500000001</v>
      </c>
      <c r="J23" s="89">
        <f>IFERROR(SUMIFS('Modified HPI_EXP_metro'!$G:$G,'Modified HPI_EXP_metro'!$D:$D,J2,'Modified HPI_EXP_metro'!$C:$C,"*PA*")/COUNTIFS('Modified HPI_EXP_metro'!$D:$D,J2,'Modified HPI_EXP_metro'!$C:$C,"*PA*"),"N/A")</f>
        <v>109.82499999999999</v>
      </c>
      <c r="K23" s="89">
        <f>IFERROR(SUMIFS('Modified HPI_EXP_metro'!$G:$G,'Modified HPI_EXP_metro'!$D:$D,K2,'Modified HPI_EXP_metro'!$C:$C,"*PA*")/COUNTIFS('Modified HPI_EXP_metro'!$D:$D,K2,'Modified HPI_EXP_metro'!$C:$C,"*PA*"),"N/A")</f>
        <v>115.856875</v>
      </c>
      <c r="L23" s="89">
        <f>IFERROR(SUMIFS('Modified HPI_EXP_metro'!$G:$G,'Modified HPI_EXP_metro'!$D:$D,L2,'Modified HPI_EXP_metro'!$C:$C,"*PA*")/COUNTIFS('Modified HPI_EXP_metro'!$D:$D,L2,'Modified HPI_EXP_metro'!$C:$C,"*PA*"),"N/A")</f>
        <v>123.794375</v>
      </c>
      <c r="M23" s="89">
        <f>IFERROR(SUMIFS('Modified HPI_EXP_metro'!$G:$G,'Modified HPI_EXP_metro'!$D:$D,M2,'Modified HPI_EXP_metro'!$C:$C,"*PA*")/COUNTIFS('Modified HPI_EXP_metro'!$D:$D,M2,'Modified HPI_EXP_metro'!$C:$C,"*PA*"),"N/A")</f>
        <v>132.91062499999995</v>
      </c>
      <c r="N23" s="89">
        <f>IFERROR(SUMIFS('Modified HPI_EXP_metro'!$G:$G,'Modified HPI_EXP_metro'!$D:$D,N2,'Modified HPI_EXP_metro'!$C:$C,"*PA*")/COUNTIFS('Modified HPI_EXP_metro'!$D:$D,N2,'Modified HPI_EXP_metro'!$C:$C,"*PA*"),"N/A")</f>
        <v>146.11750000000001</v>
      </c>
      <c r="O23" s="89">
        <f>IFERROR(SUMIFS('Modified HPI_EXP_metro'!$G:$G,'Modified HPI_EXP_metro'!$D:$D,O2,'Modified HPI_EXP_metro'!$C:$C,"*PA*")/COUNTIFS('Modified HPI_EXP_metro'!$D:$D,O2,'Modified HPI_EXP_metro'!$C:$C,"*PA*"),"N/A")</f>
        <v>162.26625000000001</v>
      </c>
      <c r="P23" s="89">
        <f>IFERROR(SUMIFS('Modified HPI_EXP_metro'!$G:$G,'Modified HPI_EXP_metro'!$D:$D,P2,'Modified HPI_EXP_metro'!$C:$C,"*PA*")/COUNTIFS('Modified HPI_EXP_metro'!$D:$D,P2,'Modified HPI_EXP_metro'!$C:$C,"*PA*"),"N/A")</f>
        <v>178.71249999999998</v>
      </c>
      <c r="Q23" s="89">
        <f>IFERROR(SUMIFS('Modified HPI_EXP_metro'!$G:$G,'Modified HPI_EXP_metro'!$D:$D,Q2,'Modified HPI_EXP_metro'!$C:$C,"*PA*")/COUNTIFS('Modified HPI_EXP_metro'!$D:$D,Q2,'Modified HPI_EXP_metro'!$C:$C,"*PA*"),"N/A")</f>
        <v>199.545625</v>
      </c>
      <c r="R23" s="89">
        <f>IFERROR(SUMIFS('Modified HPI_EXP_metro'!$G:$G,'Modified HPI_EXP_metro'!$D:$D,R2,'Modified HPI_EXP_metro'!$C:$C,"*PA*")/COUNTIFS('Modified HPI_EXP_metro'!$D:$D,R2,'Modified HPI_EXP_metro'!$C:$C,"*PA*"),"N/A")</f>
        <v>215.99312500000005</v>
      </c>
      <c r="S23" s="89">
        <f>IFERROR(SUMIFS('Modified HPI_EXP_metro'!$G:$G,'Modified HPI_EXP_metro'!$D:$D,S2,'Modified HPI_EXP_metro'!$C:$C,"*PA*")/COUNTIFS('Modified HPI_EXP_metro'!$D:$D,S2,'Modified HPI_EXP_metro'!$C:$C,"*PA*"),"N/A")</f>
        <v>215.44687500000003</v>
      </c>
      <c r="T23" s="89">
        <f>IFERROR(SUMIFS('Modified HPI_EXP_metro'!$G:$G,'Modified HPI_EXP_metro'!$D:$D,T2,'Modified HPI_EXP_metro'!$C:$C,"*PA*")/COUNTIFS('Modified HPI_EXP_metro'!$D:$D,T2,'Modified HPI_EXP_metro'!$C:$C,"*PA*"),"N/A")</f>
        <v>204.13249999999996</v>
      </c>
      <c r="U23" s="89">
        <f>IFERROR(SUMIFS('Modified HPI_EXP_metro'!$G:$G,'Modified HPI_EXP_metro'!$D:$D,U2,'Modified HPI_EXP_metro'!$C:$C,"*PA*")/COUNTIFS('Modified HPI_EXP_metro'!$D:$D,U2,'Modified HPI_EXP_metro'!$C:$C,"*PA*"),"N/A")</f>
        <v>192.75812499999998</v>
      </c>
      <c r="V23" s="89">
        <f>IFERROR(SUMIFS('Modified HPI_EXP_metro'!$G:$G,'Modified HPI_EXP_metro'!$D:$D,V2,'Modified HPI_EXP_metro'!$C:$C,"*PA*")/COUNTIFS('Modified HPI_EXP_metro'!$D:$D,V2,'Modified HPI_EXP_metro'!$C:$C,"*PA*"),"N/A")</f>
        <v>186.68437499999999</v>
      </c>
      <c r="W23" s="89">
        <f>IFERROR(SUMIFS('Modified HPI_EXP_metro'!$G:$G,'Modified HPI_EXP_metro'!$D:$D,W2,'Modified HPI_EXP_metro'!$C:$C,"*PA*")/COUNTIFS('Modified HPI_EXP_metro'!$D:$D,W2,'Modified HPI_EXP_metro'!$C:$C,"*PA*"),"N/A")</f>
        <v>178.073125</v>
      </c>
      <c r="X23" s="89">
        <f>IFERROR(SUMIFS('Modified HPI_EXP_metro'!$G:$G,'Modified HPI_EXP_metro'!$D:$D,X2,'Modified HPI_EXP_metro'!$C:$C,"*PA*")/COUNTIFS('Modified HPI_EXP_metro'!$D:$D,X2,'Modified HPI_EXP_metro'!$C:$C,"*PA*"),"N/A")</f>
        <v>177.21062499999999</v>
      </c>
      <c r="Y23" s="89">
        <f>IFERROR(SUMIFS('Modified HPI_EXP_metro'!$G:$G,'Modified HPI_EXP_metro'!$D:$D,Y2,'Modified HPI_EXP_metro'!$C:$C,"*PA*")/COUNTIFS('Modified HPI_EXP_metro'!$D:$D,Y2,'Modified HPI_EXP_metro'!$C:$C,"*PA*"),"N/A")</f>
        <v>182.40562499999999</v>
      </c>
      <c r="Z23" s="89">
        <f>IFERROR(SUMIFS('Modified HPI_EXP_metro'!$G:$G,'Modified HPI_EXP_metro'!$D:$D,Z2,'Modified HPI_EXP_metro'!$C:$C,"*PA*")/COUNTIFS('Modified HPI_EXP_metro'!$D:$D,Z2,'Modified HPI_EXP_metro'!$C:$C,"*PA*"),"N/A")</f>
        <v>187.71375000000003</v>
      </c>
      <c r="AA23" s="89">
        <f>IFERROR(SUMIFS('Modified HPI_EXP_metro'!$G:$G,'Modified HPI_EXP_metro'!$D:$D,AA2,'Modified HPI_EXP_metro'!$C:$C,"*PA*")/COUNTIFS('Modified HPI_EXP_metro'!$D:$D,AA2,'Modified HPI_EXP_metro'!$C:$C,"*PA*"),"N/A")</f>
        <v>192.73187499999997</v>
      </c>
      <c r="AB23" s="89">
        <f>IFERROR(SUMIFS('Modified HPI_EXP_metro'!$G:$G,'Modified HPI_EXP_metro'!$D:$D,AB2,'Modified HPI_EXP_metro'!$C:$C,"*PA*")/COUNTIFS('Modified HPI_EXP_metro'!$D:$D,AB2,'Modified HPI_EXP_metro'!$C:$C,"*PA*"),"N/A")</f>
        <v>200.23625000000001</v>
      </c>
      <c r="AC23" s="89">
        <f>IFERROR(SUMIFS('Modified HPI_EXP_metro'!$G:$G,'Modified HPI_EXP_metro'!$D:$D,AC2,'Modified HPI_EXP_metro'!$C:$C,"*PA*")/COUNTIFS('Modified HPI_EXP_metro'!$D:$D,AC2,'Modified HPI_EXP_metro'!$C:$C,"*PA*"),"N/A")</f>
        <v>209.40687500000001</v>
      </c>
      <c r="AD23" s="89">
        <f>IFERROR(SUMIFS('Modified HPI_EXP_metro'!$G:$G,'Modified HPI_EXP_metro'!$D:$D,AD2,'Modified HPI_EXP_metro'!$C:$C,"*PA*")/COUNTIFS('Modified HPI_EXP_metro'!$D:$D,AD2,'Modified HPI_EXP_metro'!$C:$C,"*PA*"),"N/A")</f>
        <v>223.16249999999997</v>
      </c>
      <c r="AE23" s="89">
        <f>IFERROR(SUMIFS('Modified HPI_EXP_metro'!$G:$G,'Modified HPI_EXP_metro'!$D:$D,AE2,'Modified HPI_EXP_metro'!$C:$C,"*PA*")/COUNTIFS('Modified HPI_EXP_metro'!$D:$D,AE2,'Modified HPI_EXP_metro'!$C:$C,"*PA*"),"N/A")</f>
        <v>236.95500000000001</v>
      </c>
      <c r="AF23" s="89">
        <f>IFERROR(SUMIFS('Modified HPI_EXP_metro'!$G:$G,'Modified HPI_EXP_metro'!$D:$D,AF2,'Modified HPI_EXP_metro'!$C:$C,"*PA*")/COUNTIFS('Modified HPI_EXP_metro'!$D:$D,AF2,'Modified HPI_EXP_metro'!$C:$C,"*PA*"),"N/A")</f>
        <v>257.87124999999997</v>
      </c>
      <c r="AG23" s="89">
        <f>IFERROR(SUMIFS('Modified HPI_EXP_metro'!$G:$G,'Modified HPI_EXP_metro'!$D:$D,AG2,'Modified HPI_EXP_metro'!$C:$C,"*PA*")/COUNTIFS('Modified HPI_EXP_metro'!$D:$D,AG2,'Modified HPI_EXP_metro'!$C:$C,"*PA*"),"N/A")</f>
        <v>290.14187499999997</v>
      </c>
    </row>
    <row r="24" spans="1:33" ht="20" x14ac:dyDescent="0.2">
      <c r="A24" s="93" t="s">
        <v>105</v>
      </c>
      <c r="B24" s="93" t="s">
        <v>156</v>
      </c>
      <c r="C24" s="89">
        <f>IFERROR(SUMIFS('Modified HPI_EXP_metro'!$G:$G,'Modified HPI_EXP_metro'!$D:$D,C2,'Modified HPI_EXP_metro'!$C:$C,"*RI*")/COUNTIFS('Modified HPI_EXP_metro'!$D:$D,C2,'Modified HPI_EXP_metro'!$C:$C,"*RI*"),"N/A")</f>
        <v>97.8</v>
      </c>
      <c r="D24" s="89">
        <f>IFERROR(SUMIFS('Modified HPI_EXP_metro'!$G:$G,'Modified HPI_EXP_metro'!$D:$D,D2,'Modified HPI_EXP_metro'!$C:$C,"*RI*")/COUNTIFS('Modified HPI_EXP_metro'!$D:$D,D2,'Modified HPI_EXP_metro'!$C:$C,"*RI*"),"N/A")</f>
        <v>96.544999999999987</v>
      </c>
      <c r="E24" s="89">
        <f>IFERROR(SUMIFS('Modified HPI_EXP_metro'!$G:$G,'Modified HPI_EXP_metro'!$D:$D,E2,'Modified HPI_EXP_metro'!$C:$C,"*RI*")/COUNTIFS('Modified HPI_EXP_metro'!$D:$D,E2,'Modified HPI_EXP_metro'!$C:$C,"*RI*"),"N/A")</f>
        <v>95.47</v>
      </c>
      <c r="F24" s="89">
        <f>IFERROR(SUMIFS('Modified HPI_EXP_metro'!$G:$G,'Modified HPI_EXP_metro'!$D:$D,F2,'Modified HPI_EXP_metro'!$C:$C,"*RI*")/COUNTIFS('Modified HPI_EXP_metro'!$D:$D,F2,'Modified HPI_EXP_metro'!$C:$C,"*RI*"),"N/A")</f>
        <v>95.960000000000008</v>
      </c>
      <c r="G24" s="89">
        <f>IFERROR(SUMIFS('Modified HPI_EXP_metro'!$G:$G,'Modified HPI_EXP_metro'!$D:$D,G2,'Modified HPI_EXP_metro'!$C:$C,"*RI*")/COUNTIFS('Modified HPI_EXP_metro'!$D:$D,G2,'Modified HPI_EXP_metro'!$C:$C,"*RI*"),"N/A")</f>
        <v>95.832499999999996</v>
      </c>
      <c r="H24" s="89">
        <f>IFERROR(SUMIFS('Modified HPI_EXP_metro'!$G:$G,'Modified HPI_EXP_metro'!$D:$D,H2,'Modified HPI_EXP_metro'!$C:$C,"*RI*")/COUNTIFS('Modified HPI_EXP_metro'!$D:$D,H2,'Modified HPI_EXP_metro'!$C:$C,"*RI*"),"N/A")</f>
        <v>96.6</v>
      </c>
      <c r="I24" s="89">
        <f>IFERROR(SUMIFS('Modified HPI_EXP_metro'!$G:$G,'Modified HPI_EXP_metro'!$D:$D,I2,'Modified HPI_EXP_metro'!$C:$C,"*RI*")/COUNTIFS('Modified HPI_EXP_metro'!$D:$D,I2,'Modified HPI_EXP_metro'!$C:$C,"*RI*"),"N/A")</f>
        <v>98.31</v>
      </c>
      <c r="J24" s="89">
        <f>IFERROR(SUMIFS('Modified HPI_EXP_metro'!$G:$G,'Modified HPI_EXP_metro'!$D:$D,J2,'Modified HPI_EXP_metro'!$C:$C,"*RI*")/COUNTIFS('Modified HPI_EXP_metro'!$D:$D,J2,'Modified HPI_EXP_metro'!$C:$C,"*RI*"),"N/A")</f>
        <v>102.04499999999999</v>
      </c>
      <c r="K24" s="89">
        <f>IFERROR(SUMIFS('Modified HPI_EXP_metro'!$G:$G,'Modified HPI_EXP_metro'!$D:$D,K2,'Modified HPI_EXP_metro'!$C:$C,"*RI*")/COUNTIFS('Modified HPI_EXP_metro'!$D:$D,K2,'Modified HPI_EXP_metro'!$C:$C,"*RI*"),"N/A")</f>
        <v>109.86</v>
      </c>
      <c r="L24" s="89">
        <f>IFERROR(SUMIFS('Modified HPI_EXP_metro'!$G:$G,'Modified HPI_EXP_metro'!$D:$D,L2,'Modified HPI_EXP_metro'!$C:$C,"*RI*")/COUNTIFS('Modified HPI_EXP_metro'!$D:$D,L2,'Modified HPI_EXP_metro'!$C:$C,"*RI*"),"N/A")</f>
        <v>122.81</v>
      </c>
      <c r="M24" s="89">
        <f>IFERROR(SUMIFS('Modified HPI_EXP_metro'!$G:$G,'Modified HPI_EXP_metro'!$D:$D,M2,'Modified HPI_EXP_metro'!$C:$C,"*RI*")/COUNTIFS('Modified HPI_EXP_metro'!$D:$D,M2,'Modified HPI_EXP_metro'!$C:$C,"*RI*"),"N/A")</f>
        <v>139.54500000000002</v>
      </c>
      <c r="N24" s="89">
        <f>IFERROR(SUMIFS('Modified HPI_EXP_metro'!$G:$G,'Modified HPI_EXP_metro'!$D:$D,N2,'Modified HPI_EXP_metro'!$C:$C,"*RI*")/COUNTIFS('Modified HPI_EXP_metro'!$D:$D,N2,'Modified HPI_EXP_metro'!$C:$C,"*RI*"),"N/A")</f>
        <v>164.58</v>
      </c>
      <c r="O24" s="89">
        <f>IFERROR(SUMIFS('Modified HPI_EXP_metro'!$G:$G,'Modified HPI_EXP_metro'!$D:$D,O2,'Modified HPI_EXP_metro'!$C:$C,"*RI*")/COUNTIFS('Modified HPI_EXP_metro'!$D:$D,O2,'Modified HPI_EXP_metro'!$C:$C,"*RI*"),"N/A")</f>
        <v>193.9425</v>
      </c>
      <c r="P24" s="89">
        <f>IFERROR(SUMIFS('Modified HPI_EXP_metro'!$G:$G,'Modified HPI_EXP_metro'!$D:$D,P2,'Modified HPI_EXP_metro'!$C:$C,"*RI*")/COUNTIFS('Modified HPI_EXP_metro'!$D:$D,P2,'Modified HPI_EXP_metro'!$C:$C,"*RI*"),"N/A")</f>
        <v>226.26499999999999</v>
      </c>
      <c r="Q24" s="89">
        <f>IFERROR(SUMIFS('Modified HPI_EXP_metro'!$G:$G,'Modified HPI_EXP_metro'!$D:$D,Q2,'Modified HPI_EXP_metro'!$C:$C,"*RI*")/COUNTIFS('Modified HPI_EXP_metro'!$D:$D,Q2,'Modified HPI_EXP_metro'!$C:$C,"*RI*"),"N/A")</f>
        <v>250.19</v>
      </c>
      <c r="R24" s="89">
        <f>IFERROR(SUMIFS('Modified HPI_EXP_metro'!$G:$G,'Modified HPI_EXP_metro'!$D:$D,R2,'Modified HPI_EXP_metro'!$C:$C,"*RI*")/COUNTIFS('Modified HPI_EXP_metro'!$D:$D,R2,'Modified HPI_EXP_metro'!$C:$C,"*RI*"),"N/A")</f>
        <v>254.74749999999997</v>
      </c>
      <c r="S24" s="89">
        <f>IFERROR(SUMIFS('Modified HPI_EXP_metro'!$G:$G,'Modified HPI_EXP_metro'!$D:$D,S2,'Modified HPI_EXP_metro'!$C:$C,"*RI*")/COUNTIFS('Modified HPI_EXP_metro'!$D:$D,S2,'Modified HPI_EXP_metro'!$C:$C,"*RI*"),"N/A")</f>
        <v>237.25749999999999</v>
      </c>
      <c r="T24" s="89">
        <f>IFERROR(SUMIFS('Modified HPI_EXP_metro'!$G:$G,'Modified HPI_EXP_metro'!$D:$D,T2,'Modified HPI_EXP_metro'!$C:$C,"*RI*")/COUNTIFS('Modified HPI_EXP_metro'!$D:$D,T2,'Modified HPI_EXP_metro'!$C:$C,"*RI*"),"N/A")</f>
        <v>206.97</v>
      </c>
      <c r="U24" s="89">
        <f>IFERROR(SUMIFS('Modified HPI_EXP_metro'!$G:$G,'Modified HPI_EXP_metro'!$D:$D,U2,'Modified HPI_EXP_metro'!$C:$C,"*RI*")/COUNTIFS('Modified HPI_EXP_metro'!$D:$D,U2,'Modified HPI_EXP_metro'!$C:$C,"*RI*"),"N/A")</f>
        <v>189.06</v>
      </c>
      <c r="V24" s="89">
        <f>IFERROR(SUMIFS('Modified HPI_EXP_metro'!$G:$G,'Modified HPI_EXP_metro'!$D:$D,V2,'Modified HPI_EXP_metro'!$C:$C,"*RI*")/COUNTIFS('Modified HPI_EXP_metro'!$D:$D,V2,'Modified HPI_EXP_metro'!$C:$C,"*RI*"),"N/A")</f>
        <v>181.905</v>
      </c>
      <c r="W24" s="89">
        <f>IFERROR(SUMIFS('Modified HPI_EXP_metro'!$G:$G,'Modified HPI_EXP_metro'!$D:$D,W2,'Modified HPI_EXP_metro'!$C:$C,"*RI*")/COUNTIFS('Modified HPI_EXP_metro'!$D:$D,W2,'Modified HPI_EXP_metro'!$C:$C,"*RI*"),"N/A")</f>
        <v>173.39</v>
      </c>
      <c r="X24" s="89">
        <f>IFERROR(SUMIFS('Modified HPI_EXP_metro'!$G:$G,'Modified HPI_EXP_metro'!$D:$D,X2,'Modified HPI_EXP_metro'!$C:$C,"*RI*")/COUNTIFS('Modified HPI_EXP_metro'!$D:$D,X2,'Modified HPI_EXP_metro'!$C:$C,"*RI*"),"N/A")</f>
        <v>171.64499999999998</v>
      </c>
      <c r="Y24" s="89">
        <f>IFERROR(SUMIFS('Modified HPI_EXP_metro'!$G:$G,'Modified HPI_EXP_metro'!$D:$D,Y2,'Modified HPI_EXP_metro'!$C:$C,"*RI*")/COUNTIFS('Modified HPI_EXP_metro'!$D:$D,Y2,'Modified HPI_EXP_metro'!$C:$C,"*RI*"),"N/A")</f>
        <v>181.6275</v>
      </c>
      <c r="Z24" s="89">
        <f>IFERROR(SUMIFS('Modified HPI_EXP_metro'!$G:$G,'Modified HPI_EXP_metro'!$D:$D,Z2,'Modified HPI_EXP_metro'!$C:$C,"*RI*")/COUNTIFS('Modified HPI_EXP_metro'!$D:$D,Z2,'Modified HPI_EXP_metro'!$C:$C,"*RI*"),"N/A")</f>
        <v>190.67250000000001</v>
      </c>
      <c r="AA24" s="89">
        <f>IFERROR(SUMIFS('Modified HPI_EXP_metro'!$G:$G,'Modified HPI_EXP_metro'!$D:$D,AA2,'Modified HPI_EXP_metro'!$C:$C,"*RI*")/COUNTIFS('Modified HPI_EXP_metro'!$D:$D,AA2,'Modified HPI_EXP_metro'!$C:$C,"*RI*"),"N/A")</f>
        <v>202.26750000000001</v>
      </c>
      <c r="AB24" s="89">
        <f>IFERROR(SUMIFS('Modified HPI_EXP_metro'!$G:$G,'Modified HPI_EXP_metro'!$D:$D,AB2,'Modified HPI_EXP_metro'!$C:$C,"*RI*")/COUNTIFS('Modified HPI_EXP_metro'!$D:$D,AB2,'Modified HPI_EXP_metro'!$C:$C,"*RI*"),"N/A")</f>
        <v>216.21750000000003</v>
      </c>
      <c r="AC24" s="89">
        <f>IFERROR(SUMIFS('Modified HPI_EXP_metro'!$G:$G,'Modified HPI_EXP_metro'!$D:$D,AC2,'Modified HPI_EXP_metro'!$C:$C,"*RI*")/COUNTIFS('Modified HPI_EXP_metro'!$D:$D,AC2,'Modified HPI_EXP_metro'!$C:$C,"*RI*"),"N/A")</f>
        <v>233.67</v>
      </c>
      <c r="AD24" s="89">
        <f>IFERROR(SUMIFS('Modified HPI_EXP_metro'!$G:$G,'Modified HPI_EXP_metro'!$D:$D,AD2,'Modified HPI_EXP_metro'!$C:$C,"*RI*")/COUNTIFS('Modified HPI_EXP_metro'!$D:$D,AD2,'Modified HPI_EXP_metro'!$C:$C,"*RI*"),"N/A")</f>
        <v>250.6925</v>
      </c>
      <c r="AE24" s="89">
        <f>IFERROR(SUMIFS('Modified HPI_EXP_metro'!$G:$G,'Modified HPI_EXP_metro'!$D:$D,AE2,'Modified HPI_EXP_metro'!$C:$C,"*RI*")/COUNTIFS('Modified HPI_EXP_metro'!$D:$D,AE2,'Modified HPI_EXP_metro'!$C:$C,"*RI*"),"N/A")</f>
        <v>264.89249999999998</v>
      </c>
      <c r="AF24" s="89">
        <f>IFERROR(SUMIFS('Modified HPI_EXP_metro'!$G:$G,'Modified HPI_EXP_metro'!$D:$D,AF2,'Modified HPI_EXP_metro'!$C:$C,"*RI*")/COUNTIFS('Modified HPI_EXP_metro'!$D:$D,AF2,'Modified HPI_EXP_metro'!$C:$C,"*RI*"),"N/A")</f>
        <v>290.61750000000001</v>
      </c>
      <c r="AG24" s="89">
        <f>IFERROR(SUMIFS('Modified HPI_EXP_metro'!$G:$G,'Modified HPI_EXP_metro'!$D:$D,AG2,'Modified HPI_EXP_metro'!$C:$C,"*RI*")/COUNTIFS('Modified HPI_EXP_metro'!$D:$D,AG2,'Modified HPI_EXP_metro'!$C:$C,"*RI*"),"N/A")</f>
        <v>344.40500000000003</v>
      </c>
    </row>
    <row r="25" spans="1:33" ht="20" x14ac:dyDescent="0.2">
      <c r="A25" s="93" t="s">
        <v>106</v>
      </c>
      <c r="B25" s="93" t="s">
        <v>157</v>
      </c>
      <c r="C25" s="89">
        <f>IFERROR(SUMIFS('Modified HPI_EXP_metro'!$G:$G,'Modified HPI_EXP_metro'!$D:$D,C2,'Modified HPI_EXP_metro'!$C:$C,"*SC*")/COUNTIFS('Modified HPI_EXP_metro'!$D:$D,C2,'Modified HPI_EXP_metro'!$C:$C,"*SC*"),"N/A")</f>
        <v>100.77250000000001</v>
      </c>
      <c r="D25" s="89">
        <f>IFERROR(SUMIFS('Modified HPI_EXP_metro'!$G:$G,'Modified HPI_EXP_metro'!$D:$D,D2,'Modified HPI_EXP_metro'!$C:$C,"*SC*")/COUNTIFS('Modified HPI_EXP_metro'!$D:$D,D2,'Modified HPI_EXP_metro'!$C:$C,"*SC*"),"N/A")</f>
        <v>103.0825</v>
      </c>
      <c r="E25" s="89">
        <f>IFERROR(SUMIFS('Modified HPI_EXP_metro'!$G:$G,'Modified HPI_EXP_metro'!$D:$D,E2,'Modified HPI_EXP_metro'!$C:$C,"*SC*")/COUNTIFS('Modified HPI_EXP_metro'!$D:$D,E2,'Modified HPI_EXP_metro'!$C:$C,"*SC*"),"N/A")</f>
        <v>104.8725</v>
      </c>
      <c r="F25" s="89">
        <f>IFERROR(SUMIFS('Modified HPI_EXP_metro'!$G:$G,'Modified HPI_EXP_metro'!$D:$D,F2,'Modified HPI_EXP_metro'!$C:$C,"*SC*")/COUNTIFS('Modified HPI_EXP_metro'!$D:$D,F2,'Modified HPI_EXP_metro'!$C:$C,"*SC*"),"N/A")</f>
        <v>110.72999999999999</v>
      </c>
      <c r="G25" s="89">
        <f>IFERROR(SUMIFS('Modified HPI_EXP_metro'!$G:$G,'Modified HPI_EXP_metro'!$D:$D,G2,'Modified HPI_EXP_metro'!$C:$C,"*SC*")/COUNTIFS('Modified HPI_EXP_metro'!$D:$D,G2,'Modified HPI_EXP_metro'!$C:$C,"*SC*"),"N/A")</f>
        <v>114.35249999999999</v>
      </c>
      <c r="H25" s="89">
        <f>IFERROR(SUMIFS('Modified HPI_EXP_metro'!$G:$G,'Modified HPI_EXP_metro'!$D:$D,H2,'Modified HPI_EXP_metro'!$C:$C,"*SC*")/COUNTIFS('Modified HPI_EXP_metro'!$D:$D,H2,'Modified HPI_EXP_metro'!$C:$C,"*SC*"),"N/A")</f>
        <v>118.78999999999999</v>
      </c>
      <c r="I25" s="89">
        <f>IFERROR(SUMIFS('Modified HPI_EXP_metro'!$G:$G,'Modified HPI_EXP_metro'!$D:$D,I2,'Modified HPI_EXP_metro'!$C:$C,"*SC*")/COUNTIFS('Modified HPI_EXP_metro'!$D:$D,I2,'Modified HPI_EXP_metro'!$C:$C,"*SC*"),"N/A")</f>
        <v>124.49249999999999</v>
      </c>
      <c r="J25" s="89">
        <f>IFERROR(SUMIFS('Modified HPI_EXP_metro'!$G:$G,'Modified HPI_EXP_metro'!$D:$D,J2,'Modified HPI_EXP_metro'!$C:$C,"*SC*")/COUNTIFS('Modified HPI_EXP_metro'!$D:$D,J2,'Modified HPI_EXP_metro'!$C:$C,"*SC*"),"N/A")</f>
        <v>134.3075</v>
      </c>
      <c r="K25" s="89">
        <f>IFERROR(SUMIFS('Modified HPI_EXP_metro'!$G:$G,'Modified HPI_EXP_metro'!$D:$D,K2,'Modified HPI_EXP_metro'!$C:$C,"*SC*")/COUNTIFS('Modified HPI_EXP_metro'!$D:$D,K2,'Modified HPI_EXP_metro'!$C:$C,"*SC*"),"N/A")</f>
        <v>140.995</v>
      </c>
      <c r="L25" s="89">
        <f>IFERROR(SUMIFS('Modified HPI_EXP_metro'!$G:$G,'Modified HPI_EXP_metro'!$D:$D,L2,'Modified HPI_EXP_metro'!$C:$C,"*SC*")/COUNTIFS('Modified HPI_EXP_metro'!$D:$D,L2,'Modified HPI_EXP_metro'!$C:$C,"*SC*"),"N/A")</f>
        <v>148.18</v>
      </c>
      <c r="M25" s="89">
        <f>IFERROR(SUMIFS('Modified HPI_EXP_metro'!$G:$G,'Modified HPI_EXP_metro'!$D:$D,M2,'Modified HPI_EXP_metro'!$C:$C,"*SC*")/COUNTIFS('Modified HPI_EXP_metro'!$D:$D,M2,'Modified HPI_EXP_metro'!$C:$C,"*SC*"),"N/A")</f>
        <v>151.67249999999999</v>
      </c>
      <c r="N25" s="89">
        <f>IFERROR(SUMIFS('Modified HPI_EXP_metro'!$G:$G,'Modified HPI_EXP_metro'!$D:$D,N2,'Modified HPI_EXP_metro'!$C:$C,"*SC*")/COUNTIFS('Modified HPI_EXP_metro'!$D:$D,N2,'Modified HPI_EXP_metro'!$C:$C,"*SC*"),"N/A")</f>
        <v>153.97999999999999</v>
      </c>
      <c r="O25" s="89">
        <f>IFERROR(SUMIFS('Modified HPI_EXP_metro'!$G:$G,'Modified HPI_EXP_metro'!$D:$D,O2,'Modified HPI_EXP_metro'!$C:$C,"*SC*")/COUNTIFS('Modified HPI_EXP_metro'!$D:$D,O2,'Modified HPI_EXP_metro'!$C:$C,"*SC*"),"N/A")</f>
        <v>157.1575</v>
      </c>
      <c r="P25" s="89">
        <f>IFERROR(SUMIFS('Modified HPI_EXP_metro'!$G:$G,'Modified HPI_EXP_metro'!$D:$D,P2,'Modified HPI_EXP_metro'!$C:$C,"*SC*")/COUNTIFS('Modified HPI_EXP_metro'!$D:$D,P2,'Modified HPI_EXP_metro'!$C:$C,"*SC*"),"N/A")</f>
        <v>161.51499999999999</v>
      </c>
      <c r="Q25" s="89">
        <f>IFERROR(SUMIFS('Modified HPI_EXP_metro'!$G:$G,'Modified HPI_EXP_metro'!$D:$D,Q2,'Modified HPI_EXP_metro'!$C:$C,"*SC*")/COUNTIFS('Modified HPI_EXP_metro'!$D:$D,Q2,'Modified HPI_EXP_metro'!$C:$C,"*SC*"),"N/A")</f>
        <v>169.75749999999999</v>
      </c>
      <c r="R25" s="89">
        <f>IFERROR(SUMIFS('Modified HPI_EXP_metro'!$G:$G,'Modified HPI_EXP_metro'!$D:$D,R2,'Modified HPI_EXP_metro'!$C:$C,"*SC*")/COUNTIFS('Modified HPI_EXP_metro'!$D:$D,R2,'Modified HPI_EXP_metro'!$C:$C,"*SC*"),"N/A")</f>
        <v>180.78</v>
      </c>
      <c r="S25" s="89">
        <f>IFERROR(SUMIFS('Modified HPI_EXP_metro'!$G:$G,'Modified HPI_EXP_metro'!$D:$D,S2,'Modified HPI_EXP_metro'!$C:$C,"*SC*")/COUNTIFS('Modified HPI_EXP_metro'!$D:$D,S2,'Modified HPI_EXP_metro'!$C:$C,"*SC*"),"N/A")</f>
        <v>187.23750000000001</v>
      </c>
      <c r="T25" s="89">
        <f>IFERROR(SUMIFS('Modified HPI_EXP_metro'!$G:$G,'Modified HPI_EXP_metro'!$D:$D,T2,'Modified HPI_EXP_metro'!$C:$C,"*SC*")/COUNTIFS('Modified HPI_EXP_metro'!$D:$D,T2,'Modified HPI_EXP_metro'!$C:$C,"*SC*"),"N/A")</f>
        <v>178.58249999999998</v>
      </c>
      <c r="U25" s="89">
        <f>IFERROR(SUMIFS('Modified HPI_EXP_metro'!$G:$G,'Modified HPI_EXP_metro'!$D:$D,U2,'Modified HPI_EXP_metro'!$C:$C,"*SC*")/COUNTIFS('Modified HPI_EXP_metro'!$D:$D,U2,'Modified HPI_EXP_metro'!$C:$C,"*SC*"),"N/A")</f>
        <v>166.05249999999998</v>
      </c>
      <c r="V25" s="89">
        <f>IFERROR(SUMIFS('Modified HPI_EXP_metro'!$G:$G,'Modified HPI_EXP_metro'!$D:$D,V2,'Modified HPI_EXP_metro'!$C:$C,"*SC*")/COUNTIFS('Modified HPI_EXP_metro'!$D:$D,V2,'Modified HPI_EXP_metro'!$C:$C,"*SC*"),"N/A")</f>
        <v>157.84500000000003</v>
      </c>
      <c r="W25" s="89">
        <f>IFERROR(SUMIFS('Modified HPI_EXP_metro'!$G:$G,'Modified HPI_EXP_metro'!$D:$D,W2,'Modified HPI_EXP_metro'!$C:$C,"*SC*")/COUNTIFS('Modified HPI_EXP_metro'!$D:$D,W2,'Modified HPI_EXP_metro'!$C:$C,"*SC*"),"N/A")</f>
        <v>150.58750000000001</v>
      </c>
      <c r="X25" s="89">
        <f>IFERROR(SUMIFS('Modified HPI_EXP_metro'!$G:$G,'Modified HPI_EXP_metro'!$D:$D,X2,'Modified HPI_EXP_metro'!$C:$C,"*SC*")/COUNTIFS('Modified HPI_EXP_metro'!$D:$D,X2,'Modified HPI_EXP_metro'!$C:$C,"*SC*"),"N/A")</f>
        <v>153.48750000000001</v>
      </c>
      <c r="Y25" s="89">
        <f>IFERROR(SUMIFS('Modified HPI_EXP_metro'!$G:$G,'Modified HPI_EXP_metro'!$D:$D,Y2,'Modified HPI_EXP_metro'!$C:$C,"*SC*")/COUNTIFS('Modified HPI_EXP_metro'!$D:$D,Y2,'Modified HPI_EXP_metro'!$C:$C,"*SC*"),"N/A")</f>
        <v>165.4725</v>
      </c>
      <c r="Z25" s="89">
        <f>IFERROR(SUMIFS('Modified HPI_EXP_metro'!$G:$G,'Modified HPI_EXP_metro'!$D:$D,Z2,'Modified HPI_EXP_metro'!$C:$C,"*SC*")/COUNTIFS('Modified HPI_EXP_metro'!$D:$D,Z2,'Modified HPI_EXP_metro'!$C:$C,"*SC*"),"N/A")</f>
        <v>174.33499999999998</v>
      </c>
      <c r="AA25" s="89">
        <f>IFERROR(SUMIFS('Modified HPI_EXP_metro'!$G:$G,'Modified HPI_EXP_metro'!$D:$D,AA2,'Modified HPI_EXP_metro'!$C:$C,"*SC*")/COUNTIFS('Modified HPI_EXP_metro'!$D:$D,AA2,'Modified HPI_EXP_metro'!$C:$C,"*SC*"),"N/A")</f>
        <v>185.745</v>
      </c>
      <c r="AB25" s="89">
        <f>IFERROR(SUMIFS('Modified HPI_EXP_metro'!$G:$G,'Modified HPI_EXP_metro'!$D:$D,AB2,'Modified HPI_EXP_metro'!$C:$C,"*SC*")/COUNTIFS('Modified HPI_EXP_metro'!$D:$D,AB2,'Modified HPI_EXP_metro'!$C:$C,"*SC*"),"N/A")</f>
        <v>198.64999999999998</v>
      </c>
      <c r="AC25" s="89">
        <f>IFERROR(SUMIFS('Modified HPI_EXP_metro'!$G:$G,'Modified HPI_EXP_metro'!$D:$D,AC2,'Modified HPI_EXP_metro'!$C:$C,"*SC*")/COUNTIFS('Modified HPI_EXP_metro'!$D:$D,AC2,'Modified HPI_EXP_metro'!$C:$C,"*SC*"),"N/A")</f>
        <v>214.23000000000002</v>
      </c>
      <c r="AD25" s="89">
        <f>IFERROR(SUMIFS('Modified HPI_EXP_metro'!$G:$G,'Modified HPI_EXP_metro'!$D:$D,AD2,'Modified HPI_EXP_metro'!$C:$C,"*SC*")/COUNTIFS('Modified HPI_EXP_metro'!$D:$D,AD2,'Modified HPI_EXP_metro'!$C:$C,"*SC*"),"N/A")</f>
        <v>229.77500000000001</v>
      </c>
      <c r="AE25" s="89">
        <f>IFERROR(SUMIFS('Modified HPI_EXP_metro'!$G:$G,'Modified HPI_EXP_metro'!$D:$D,AE2,'Modified HPI_EXP_metro'!$C:$C,"*SC*")/COUNTIFS('Modified HPI_EXP_metro'!$D:$D,AE2,'Modified HPI_EXP_metro'!$C:$C,"*SC*"),"N/A")</f>
        <v>244.61499999999998</v>
      </c>
      <c r="AF25" s="89">
        <f>IFERROR(SUMIFS('Modified HPI_EXP_metro'!$G:$G,'Modified HPI_EXP_metro'!$D:$D,AF2,'Modified HPI_EXP_metro'!$C:$C,"*SC*")/COUNTIFS('Modified HPI_EXP_metro'!$D:$D,AF2,'Modified HPI_EXP_metro'!$C:$C,"*SC*"),"N/A")</f>
        <v>266.14750000000004</v>
      </c>
      <c r="AG25" s="89">
        <f>IFERROR(SUMIFS('Modified HPI_EXP_metro'!$G:$G,'Modified HPI_EXP_metro'!$D:$D,AG2,'Modified HPI_EXP_metro'!$C:$C,"*SC*")/COUNTIFS('Modified HPI_EXP_metro'!$D:$D,AG2,'Modified HPI_EXP_metro'!$C:$C,"*SC*"),"N/A")</f>
        <v>321.09500000000003</v>
      </c>
    </row>
    <row r="26" spans="1:33" ht="20" x14ac:dyDescent="0.2">
      <c r="A26" s="93" t="s">
        <v>108</v>
      </c>
      <c r="B26" s="93" t="s">
        <v>159</v>
      </c>
      <c r="C26" s="89">
        <f>IFERROR(SUMIFS('Modified HPI_EXP_metro'!$G:$G,'Modified HPI_EXP_metro'!$D:$D,C2,'Modified HPI_EXP_metro'!$C:$C,"*TN*")/COUNTIFS('Modified HPI_EXP_metro'!$D:$D,C2,'Modified HPI_EXP_metro'!$C:$C,"*TN*"),"N/A")</f>
        <v>100.08750000000001</v>
      </c>
      <c r="D26" s="89">
        <f>IFERROR(SUMIFS('Modified HPI_EXP_metro'!$G:$G,'Modified HPI_EXP_metro'!$D:$D,D2,'Modified HPI_EXP_metro'!$C:$C,"*TN*")/COUNTIFS('Modified HPI_EXP_metro'!$D:$D,D2,'Modified HPI_EXP_metro'!$C:$C,"*TN*"),"N/A")</f>
        <v>102.2525</v>
      </c>
      <c r="E26" s="89">
        <f>IFERROR(SUMIFS('Modified HPI_EXP_metro'!$G:$G,'Modified HPI_EXP_metro'!$D:$D,E2,'Modified HPI_EXP_metro'!$C:$C,"*TN*")/COUNTIFS('Modified HPI_EXP_metro'!$D:$D,E2,'Modified HPI_EXP_metro'!$C:$C,"*TN*"),"N/A")</f>
        <v>105.91999999999999</v>
      </c>
      <c r="F26" s="89">
        <f>IFERROR(SUMIFS('Modified HPI_EXP_metro'!$G:$G,'Modified HPI_EXP_metro'!$D:$D,F2,'Modified HPI_EXP_metro'!$C:$C,"*TN*")/COUNTIFS('Modified HPI_EXP_metro'!$D:$D,F2,'Modified HPI_EXP_metro'!$C:$C,"*TN*"),"N/A")</f>
        <v>110.49000000000001</v>
      </c>
      <c r="G26" s="89">
        <f>IFERROR(SUMIFS('Modified HPI_EXP_metro'!$G:$G,'Modified HPI_EXP_metro'!$D:$D,G2,'Modified HPI_EXP_metro'!$C:$C,"*TN*")/COUNTIFS('Modified HPI_EXP_metro'!$D:$D,G2,'Modified HPI_EXP_metro'!$C:$C,"*TN*"),"N/A")</f>
        <v>119.02249999999999</v>
      </c>
      <c r="H26" s="89">
        <f>IFERROR(SUMIFS('Modified HPI_EXP_metro'!$G:$G,'Modified HPI_EXP_metro'!$D:$D,H2,'Modified HPI_EXP_metro'!$C:$C,"*TN*")/COUNTIFS('Modified HPI_EXP_metro'!$D:$D,H2,'Modified HPI_EXP_metro'!$C:$C,"*TN*"),"N/A")</f>
        <v>122.2025</v>
      </c>
      <c r="I26" s="89">
        <f>IFERROR(SUMIFS('Modified HPI_EXP_metro'!$G:$G,'Modified HPI_EXP_metro'!$D:$D,I2,'Modified HPI_EXP_metro'!$C:$C,"*TN*")/COUNTIFS('Modified HPI_EXP_metro'!$D:$D,I2,'Modified HPI_EXP_metro'!$C:$C,"*TN*"),"N/A")</f>
        <v>128.16749999999999</v>
      </c>
      <c r="J26" s="89">
        <f>IFERROR(SUMIFS('Modified HPI_EXP_metro'!$G:$G,'Modified HPI_EXP_metro'!$D:$D,J2,'Modified HPI_EXP_metro'!$C:$C,"*TN*")/COUNTIFS('Modified HPI_EXP_metro'!$D:$D,J2,'Modified HPI_EXP_metro'!$C:$C,"*TN*"),"N/A")</f>
        <v>142.66249999999999</v>
      </c>
      <c r="K26" s="89">
        <f>IFERROR(SUMIFS('Modified HPI_EXP_metro'!$G:$G,'Modified HPI_EXP_metro'!$D:$D,K2,'Modified HPI_EXP_metro'!$C:$C,"*TN*")/COUNTIFS('Modified HPI_EXP_metro'!$D:$D,K2,'Modified HPI_EXP_metro'!$C:$C,"*TN*"),"N/A")</f>
        <v>150.10000000000002</v>
      </c>
      <c r="L26" s="89">
        <f>IFERROR(SUMIFS('Modified HPI_EXP_metro'!$G:$G,'Modified HPI_EXP_metro'!$D:$D,L2,'Modified HPI_EXP_metro'!$C:$C,"*TN*")/COUNTIFS('Modified HPI_EXP_metro'!$D:$D,L2,'Modified HPI_EXP_metro'!$C:$C,"*TN*"),"N/A")</f>
        <v>156.14750000000001</v>
      </c>
      <c r="M26" s="89">
        <f>IFERROR(SUMIFS('Modified HPI_EXP_metro'!$G:$G,'Modified HPI_EXP_metro'!$D:$D,M2,'Modified HPI_EXP_metro'!$C:$C,"*TN*")/COUNTIFS('Modified HPI_EXP_metro'!$D:$D,M2,'Modified HPI_EXP_metro'!$C:$C,"*TN*"),"N/A")</f>
        <v>161.0675</v>
      </c>
      <c r="N26" s="89">
        <f>IFERROR(SUMIFS('Modified HPI_EXP_metro'!$G:$G,'Modified HPI_EXP_metro'!$D:$D,N2,'Modified HPI_EXP_metro'!$C:$C,"*TN*")/COUNTIFS('Modified HPI_EXP_metro'!$D:$D,N2,'Modified HPI_EXP_metro'!$C:$C,"*TN*"),"N/A")</f>
        <v>165.07000000000002</v>
      </c>
      <c r="O26" s="89">
        <f>IFERROR(SUMIFS('Modified HPI_EXP_metro'!$G:$G,'Modified HPI_EXP_metro'!$D:$D,O2,'Modified HPI_EXP_metro'!$C:$C,"*TN*")/COUNTIFS('Modified HPI_EXP_metro'!$D:$D,O2,'Modified HPI_EXP_metro'!$C:$C,"*TN*"),"N/A")</f>
        <v>170.36</v>
      </c>
      <c r="P26" s="89">
        <f>IFERROR(SUMIFS('Modified HPI_EXP_metro'!$G:$G,'Modified HPI_EXP_metro'!$D:$D,P2,'Modified HPI_EXP_metro'!$C:$C,"*TN*")/COUNTIFS('Modified HPI_EXP_metro'!$D:$D,P2,'Modified HPI_EXP_metro'!$C:$C,"*TN*"),"N/A")</f>
        <v>179.5575</v>
      </c>
      <c r="Q26" s="89">
        <f>IFERROR(SUMIFS('Modified HPI_EXP_metro'!$G:$G,'Modified HPI_EXP_metro'!$D:$D,Q2,'Modified HPI_EXP_metro'!$C:$C,"*TN*")/COUNTIFS('Modified HPI_EXP_metro'!$D:$D,Q2,'Modified HPI_EXP_metro'!$C:$C,"*TN*"),"N/A")</f>
        <v>193.80500000000001</v>
      </c>
      <c r="R26" s="89">
        <f>IFERROR(SUMIFS('Modified HPI_EXP_metro'!$G:$G,'Modified HPI_EXP_metro'!$D:$D,R2,'Modified HPI_EXP_metro'!$C:$C,"*TN*")/COUNTIFS('Modified HPI_EXP_metro'!$D:$D,R2,'Modified HPI_EXP_metro'!$C:$C,"*TN*"),"N/A")</f>
        <v>209.53749999999999</v>
      </c>
      <c r="S26" s="89">
        <f>IFERROR(SUMIFS('Modified HPI_EXP_metro'!$G:$G,'Modified HPI_EXP_metro'!$D:$D,S2,'Modified HPI_EXP_metro'!$C:$C,"*TN*")/COUNTIFS('Modified HPI_EXP_metro'!$D:$D,S2,'Modified HPI_EXP_metro'!$C:$C,"*TN*"),"N/A")</f>
        <v>216.99749999999997</v>
      </c>
      <c r="T26" s="89">
        <f>IFERROR(SUMIFS('Modified HPI_EXP_metro'!$G:$G,'Modified HPI_EXP_metro'!$D:$D,T2,'Modified HPI_EXP_metro'!$C:$C,"*TN*")/COUNTIFS('Modified HPI_EXP_metro'!$D:$D,T2,'Modified HPI_EXP_metro'!$C:$C,"*TN*"),"N/A")</f>
        <v>208.19</v>
      </c>
      <c r="U26" s="89">
        <f>IFERROR(SUMIFS('Modified HPI_EXP_metro'!$G:$G,'Modified HPI_EXP_metro'!$D:$D,U2,'Modified HPI_EXP_metro'!$C:$C,"*TN*")/COUNTIFS('Modified HPI_EXP_metro'!$D:$D,U2,'Modified HPI_EXP_metro'!$C:$C,"*TN*"),"N/A")</f>
        <v>196.29</v>
      </c>
      <c r="V26" s="89">
        <f>IFERROR(SUMIFS('Modified HPI_EXP_metro'!$G:$G,'Modified HPI_EXP_metro'!$D:$D,V2,'Modified HPI_EXP_metro'!$C:$C,"*TN*")/COUNTIFS('Modified HPI_EXP_metro'!$D:$D,V2,'Modified HPI_EXP_metro'!$C:$C,"*TN*"),"N/A")</f>
        <v>189.05749999999998</v>
      </c>
      <c r="W26" s="89">
        <f>IFERROR(SUMIFS('Modified HPI_EXP_metro'!$G:$G,'Modified HPI_EXP_metro'!$D:$D,W2,'Modified HPI_EXP_metro'!$C:$C,"*TN*")/COUNTIFS('Modified HPI_EXP_metro'!$D:$D,W2,'Modified HPI_EXP_metro'!$C:$C,"*TN*"),"N/A")</f>
        <v>183.22</v>
      </c>
      <c r="X26" s="89">
        <f>IFERROR(SUMIFS('Modified HPI_EXP_metro'!$G:$G,'Modified HPI_EXP_metro'!$D:$D,X2,'Modified HPI_EXP_metro'!$C:$C,"*TN*")/COUNTIFS('Modified HPI_EXP_metro'!$D:$D,X2,'Modified HPI_EXP_metro'!$C:$C,"*TN*"),"N/A")</f>
        <v>188.8</v>
      </c>
      <c r="Y26" s="89">
        <f>IFERROR(SUMIFS('Modified HPI_EXP_metro'!$G:$G,'Modified HPI_EXP_metro'!$D:$D,Y2,'Modified HPI_EXP_metro'!$C:$C,"*TN*")/COUNTIFS('Modified HPI_EXP_metro'!$D:$D,Y2,'Modified HPI_EXP_metro'!$C:$C,"*TN*"),"N/A")</f>
        <v>203.44499999999999</v>
      </c>
      <c r="Z26" s="89">
        <f>IFERROR(SUMIFS('Modified HPI_EXP_metro'!$G:$G,'Modified HPI_EXP_metro'!$D:$D,Z2,'Modified HPI_EXP_metro'!$C:$C,"*TN*")/COUNTIFS('Modified HPI_EXP_metro'!$D:$D,Z2,'Modified HPI_EXP_metro'!$C:$C,"*TN*"),"N/A")</f>
        <v>219.69500000000002</v>
      </c>
      <c r="AA26" s="89">
        <f>IFERROR(SUMIFS('Modified HPI_EXP_metro'!$G:$G,'Modified HPI_EXP_metro'!$D:$D,AA2,'Modified HPI_EXP_metro'!$C:$C,"*TN*")/COUNTIFS('Modified HPI_EXP_metro'!$D:$D,AA2,'Modified HPI_EXP_metro'!$C:$C,"*TN*"),"N/A")</f>
        <v>236.94749999999999</v>
      </c>
      <c r="AB26" s="89">
        <f>IFERROR(SUMIFS('Modified HPI_EXP_metro'!$G:$G,'Modified HPI_EXP_metro'!$D:$D,AB2,'Modified HPI_EXP_metro'!$C:$C,"*TN*")/COUNTIFS('Modified HPI_EXP_metro'!$D:$D,AB2,'Modified HPI_EXP_metro'!$C:$C,"*TN*"),"N/A")</f>
        <v>261.14499999999998</v>
      </c>
      <c r="AC26" s="89">
        <f>IFERROR(SUMIFS('Modified HPI_EXP_metro'!$G:$G,'Modified HPI_EXP_metro'!$D:$D,AC2,'Modified HPI_EXP_metro'!$C:$C,"*TN*")/COUNTIFS('Modified HPI_EXP_metro'!$D:$D,AC2,'Modified HPI_EXP_metro'!$C:$C,"*TN*"),"N/A")</f>
        <v>286.51499999999999</v>
      </c>
      <c r="AD26" s="89">
        <f>IFERROR(SUMIFS('Modified HPI_EXP_metro'!$G:$G,'Modified HPI_EXP_metro'!$D:$D,AD2,'Modified HPI_EXP_metro'!$C:$C,"*TN*")/COUNTIFS('Modified HPI_EXP_metro'!$D:$D,AD2,'Modified HPI_EXP_metro'!$C:$C,"*TN*"),"N/A")</f>
        <v>309.74749999999995</v>
      </c>
      <c r="AE26" s="89">
        <f>IFERROR(SUMIFS('Modified HPI_EXP_metro'!$G:$G,'Modified HPI_EXP_metro'!$D:$D,AE2,'Modified HPI_EXP_metro'!$C:$C,"*TN*")/COUNTIFS('Modified HPI_EXP_metro'!$D:$D,AE2,'Modified HPI_EXP_metro'!$C:$C,"*TN*"),"N/A")</f>
        <v>328.85</v>
      </c>
      <c r="AF26" s="89">
        <f>IFERROR(SUMIFS('Modified HPI_EXP_metro'!$G:$G,'Modified HPI_EXP_metro'!$D:$D,AF2,'Modified HPI_EXP_metro'!$C:$C,"*TN*")/COUNTIFS('Modified HPI_EXP_metro'!$D:$D,AF2,'Modified HPI_EXP_metro'!$C:$C,"*TN*"),"N/A")</f>
        <v>355.65250000000003</v>
      </c>
      <c r="AG26" s="89">
        <f>IFERROR(SUMIFS('Modified HPI_EXP_metro'!$G:$G,'Modified HPI_EXP_metro'!$D:$D,AG2,'Modified HPI_EXP_metro'!$C:$C,"*TN*")/COUNTIFS('Modified HPI_EXP_metro'!$D:$D,AG2,'Modified HPI_EXP_metro'!$C:$C,"*TN*"),"N/A")</f>
        <v>426.39499999999998</v>
      </c>
    </row>
    <row r="27" spans="1:33" ht="20" x14ac:dyDescent="0.2">
      <c r="A27" s="93" t="s">
        <v>109</v>
      </c>
      <c r="B27" s="93" t="s">
        <v>160</v>
      </c>
      <c r="C27" s="89">
        <f>IFERROR(SUMIFS('Modified HPI_EXP_metro'!$G:$G,'Modified HPI_EXP_metro'!$D:$D,C2,'Modified HPI_EXP_metro'!$C:$C,"*TX*")/COUNTIFS('Modified HPI_EXP_metro'!$D:$D,C2,'Modified HPI_EXP_metro'!$C:$C,"*TX*"),"N/A")</f>
        <v>100.38199999999999</v>
      </c>
      <c r="D27" s="89">
        <f>IFERROR(SUMIFS('Modified HPI_EXP_metro'!$G:$G,'Modified HPI_EXP_metro'!$D:$D,D2,'Modified HPI_EXP_metro'!$C:$C,"*TX*")/COUNTIFS('Modified HPI_EXP_metro'!$D:$D,D2,'Modified HPI_EXP_metro'!$C:$C,"*TX*"),"N/A")</f>
        <v>103.2145</v>
      </c>
      <c r="E27" s="89">
        <f>IFERROR(SUMIFS('Modified HPI_EXP_metro'!$G:$G,'Modified HPI_EXP_metro'!$D:$D,E2,'Modified HPI_EXP_metro'!$C:$C,"*TX*")/COUNTIFS('Modified HPI_EXP_metro'!$D:$D,E2,'Modified HPI_EXP_metro'!$C:$C,"*TX*"),"N/A")</f>
        <v>108.88050000000001</v>
      </c>
      <c r="F27" s="89">
        <f>IFERROR(SUMIFS('Modified HPI_EXP_metro'!$G:$G,'Modified HPI_EXP_metro'!$D:$D,F2,'Modified HPI_EXP_metro'!$C:$C,"*TX*")/COUNTIFS('Modified HPI_EXP_metro'!$D:$D,F2,'Modified HPI_EXP_metro'!$C:$C,"*TX*"),"N/A")</f>
        <v>114.28849999999997</v>
      </c>
      <c r="G27" s="89">
        <f>IFERROR(SUMIFS('Modified HPI_EXP_metro'!$G:$G,'Modified HPI_EXP_metro'!$D:$D,G2,'Modified HPI_EXP_metro'!$C:$C,"*TX*")/COUNTIFS('Modified HPI_EXP_metro'!$D:$D,G2,'Modified HPI_EXP_metro'!$C:$C,"*TX*"),"N/A")</f>
        <v>117.48350000000001</v>
      </c>
      <c r="H27" s="89">
        <f>IFERROR(SUMIFS('Modified HPI_EXP_metro'!$G:$G,'Modified HPI_EXP_metro'!$D:$D,H2,'Modified HPI_EXP_metro'!$C:$C,"*TX*")/COUNTIFS('Modified HPI_EXP_metro'!$D:$D,H2,'Modified HPI_EXP_metro'!$C:$C,"*TX*"),"N/A")</f>
        <v>120.79699999999998</v>
      </c>
      <c r="I27" s="89">
        <f>IFERROR(SUMIFS('Modified HPI_EXP_metro'!$G:$G,'Modified HPI_EXP_metro'!$D:$D,I2,'Modified HPI_EXP_metro'!$C:$C,"*TX*")/COUNTIFS('Modified HPI_EXP_metro'!$D:$D,I2,'Modified HPI_EXP_metro'!$C:$C,"*TX*"),"N/A")</f>
        <v>122.833</v>
      </c>
      <c r="J27" s="89">
        <f>IFERROR(SUMIFS('Modified HPI_EXP_metro'!$G:$G,'Modified HPI_EXP_metro'!$D:$D,J2,'Modified HPI_EXP_metro'!$C:$C,"*TX*")/COUNTIFS('Modified HPI_EXP_metro'!$D:$D,J2,'Modified HPI_EXP_metro'!$C:$C,"*TX*"),"N/A")</f>
        <v>128.42949999999999</v>
      </c>
      <c r="K27" s="89">
        <f>IFERROR(SUMIFS('Modified HPI_EXP_metro'!$G:$G,'Modified HPI_EXP_metro'!$D:$D,K2,'Modified HPI_EXP_metro'!$C:$C,"*TX*")/COUNTIFS('Modified HPI_EXP_metro'!$D:$D,K2,'Modified HPI_EXP_metro'!$C:$C,"*TX*"),"N/A")</f>
        <v>137.42449999999999</v>
      </c>
      <c r="L27" s="89">
        <f>IFERROR(SUMIFS('Modified HPI_EXP_metro'!$G:$G,'Modified HPI_EXP_metro'!$D:$D,L2,'Modified HPI_EXP_metro'!$C:$C,"*TX*")/COUNTIFS('Modified HPI_EXP_metro'!$D:$D,L2,'Modified HPI_EXP_metro'!$C:$C,"*TX*"),"N/A")</f>
        <v>149.435</v>
      </c>
      <c r="M27" s="89">
        <f>IFERROR(SUMIFS('Modified HPI_EXP_metro'!$G:$G,'Modified HPI_EXP_metro'!$D:$D,M2,'Modified HPI_EXP_metro'!$C:$C,"*TX*")/COUNTIFS('Modified HPI_EXP_metro'!$D:$D,M2,'Modified HPI_EXP_metro'!$C:$C,"*TX*"),"N/A")</f>
        <v>158.98699999999999</v>
      </c>
      <c r="N27" s="89">
        <f>IFERROR(SUMIFS('Modified HPI_EXP_metro'!$G:$G,'Modified HPI_EXP_metro'!$D:$D,N2,'Modified HPI_EXP_metro'!$C:$C,"*TX*")/COUNTIFS('Modified HPI_EXP_metro'!$D:$D,N2,'Modified HPI_EXP_metro'!$C:$C,"*TX*"),"N/A")</f>
        <v>164.22300000000001</v>
      </c>
      <c r="O27" s="89">
        <f>IFERROR(SUMIFS('Modified HPI_EXP_metro'!$G:$G,'Modified HPI_EXP_metro'!$D:$D,O2,'Modified HPI_EXP_metro'!$C:$C,"*TX*")/COUNTIFS('Modified HPI_EXP_metro'!$D:$D,O2,'Modified HPI_EXP_metro'!$C:$C,"*TX*"),"N/A")</f>
        <v>166.36150000000001</v>
      </c>
      <c r="P27" s="89">
        <f>IFERROR(SUMIFS('Modified HPI_EXP_metro'!$G:$G,'Modified HPI_EXP_metro'!$D:$D,P2,'Modified HPI_EXP_metro'!$C:$C,"*TX*")/COUNTIFS('Modified HPI_EXP_metro'!$D:$D,P2,'Modified HPI_EXP_metro'!$C:$C,"*TX*"),"N/A")</f>
        <v>168.52100000000002</v>
      </c>
      <c r="Q27" s="89">
        <f>IFERROR(SUMIFS('Modified HPI_EXP_metro'!$G:$G,'Modified HPI_EXP_metro'!$D:$D,Q2,'Modified HPI_EXP_metro'!$C:$C,"*TX*")/COUNTIFS('Modified HPI_EXP_metro'!$D:$D,Q2,'Modified HPI_EXP_metro'!$C:$C,"*TX*"),"N/A")</f>
        <v>175.08349999999999</v>
      </c>
      <c r="R27" s="89">
        <f>IFERROR(SUMIFS('Modified HPI_EXP_metro'!$G:$G,'Modified HPI_EXP_metro'!$D:$D,R2,'Modified HPI_EXP_metro'!$C:$C,"*TX*")/COUNTIFS('Modified HPI_EXP_metro'!$D:$D,R2,'Modified HPI_EXP_metro'!$C:$C,"*TX*"),"N/A")</f>
        <v>184.80350000000004</v>
      </c>
      <c r="S27" s="89">
        <f>IFERROR(SUMIFS('Modified HPI_EXP_metro'!$G:$G,'Modified HPI_EXP_metro'!$D:$D,S2,'Modified HPI_EXP_metro'!$C:$C,"*TX*")/COUNTIFS('Modified HPI_EXP_metro'!$D:$D,S2,'Modified HPI_EXP_metro'!$C:$C,"*TX*"),"N/A")</f>
        <v>192.99299999999994</v>
      </c>
      <c r="T27" s="89">
        <f>IFERROR(SUMIFS('Modified HPI_EXP_metro'!$G:$G,'Modified HPI_EXP_metro'!$D:$D,T2,'Modified HPI_EXP_metro'!$C:$C,"*TX*")/COUNTIFS('Modified HPI_EXP_metro'!$D:$D,T2,'Modified HPI_EXP_metro'!$C:$C,"*TX*"),"N/A")</f>
        <v>190.99950000000001</v>
      </c>
      <c r="U27" s="89">
        <f>IFERROR(SUMIFS('Modified HPI_EXP_metro'!$G:$G,'Modified HPI_EXP_metro'!$D:$D,U2,'Modified HPI_EXP_metro'!$C:$C,"*TX*")/COUNTIFS('Modified HPI_EXP_metro'!$D:$D,U2,'Modified HPI_EXP_metro'!$C:$C,"*TX*"),"N/A")</f>
        <v>185.26500000000001</v>
      </c>
      <c r="V27" s="89">
        <f>IFERROR(SUMIFS('Modified HPI_EXP_metro'!$G:$G,'Modified HPI_EXP_metro'!$D:$D,V2,'Modified HPI_EXP_metro'!$C:$C,"*TX*")/COUNTIFS('Modified HPI_EXP_metro'!$D:$D,V2,'Modified HPI_EXP_metro'!$C:$C,"*TX*"),"N/A")</f>
        <v>183.42499999999998</v>
      </c>
      <c r="W27" s="89">
        <f>IFERROR(SUMIFS('Modified HPI_EXP_metro'!$G:$G,'Modified HPI_EXP_metro'!$D:$D,W2,'Modified HPI_EXP_metro'!$C:$C,"*TX*")/COUNTIFS('Modified HPI_EXP_metro'!$D:$D,W2,'Modified HPI_EXP_metro'!$C:$C,"*TX*"),"N/A")</f>
        <v>178.86099999999999</v>
      </c>
      <c r="X27" s="89">
        <f>IFERROR(SUMIFS('Modified HPI_EXP_metro'!$G:$G,'Modified HPI_EXP_metro'!$D:$D,X2,'Modified HPI_EXP_metro'!$C:$C,"*TX*")/COUNTIFS('Modified HPI_EXP_metro'!$D:$D,X2,'Modified HPI_EXP_metro'!$C:$C,"*TX*"),"N/A")</f>
        <v>186.7655</v>
      </c>
      <c r="Y27" s="89">
        <f>IFERROR(SUMIFS('Modified HPI_EXP_metro'!$G:$G,'Modified HPI_EXP_metro'!$D:$D,Y2,'Modified HPI_EXP_metro'!$C:$C,"*TX*")/COUNTIFS('Modified HPI_EXP_metro'!$D:$D,Y2,'Modified HPI_EXP_metro'!$C:$C,"*TX*"),"N/A")</f>
        <v>202.31100000000001</v>
      </c>
      <c r="Z27" s="89">
        <f>IFERROR(SUMIFS('Modified HPI_EXP_metro'!$G:$G,'Modified HPI_EXP_metro'!$D:$D,Z2,'Modified HPI_EXP_metro'!$C:$C,"*TX*")/COUNTIFS('Modified HPI_EXP_metro'!$D:$D,Z2,'Modified HPI_EXP_metro'!$C:$C,"*TX*"),"N/A")</f>
        <v>220.84</v>
      </c>
      <c r="AA27" s="89">
        <f>IFERROR(SUMIFS('Modified HPI_EXP_metro'!$G:$G,'Modified HPI_EXP_metro'!$D:$D,AA2,'Modified HPI_EXP_metro'!$C:$C,"*TX*")/COUNTIFS('Modified HPI_EXP_metro'!$D:$D,AA2,'Modified HPI_EXP_metro'!$C:$C,"*TX*"),"N/A")</f>
        <v>240.42150000000001</v>
      </c>
      <c r="AB27" s="89">
        <f>IFERROR(SUMIFS('Modified HPI_EXP_metro'!$G:$G,'Modified HPI_EXP_metro'!$D:$D,AB2,'Modified HPI_EXP_metro'!$C:$C,"*TX*")/COUNTIFS('Modified HPI_EXP_metro'!$D:$D,AB2,'Modified HPI_EXP_metro'!$C:$C,"*TX*"),"N/A")</f>
        <v>260.17900000000003</v>
      </c>
      <c r="AC27" s="89">
        <f>IFERROR(SUMIFS('Modified HPI_EXP_metro'!$G:$G,'Modified HPI_EXP_metro'!$D:$D,AC2,'Modified HPI_EXP_metro'!$C:$C,"*TX*")/COUNTIFS('Modified HPI_EXP_metro'!$D:$D,AC2,'Modified HPI_EXP_metro'!$C:$C,"*TX*"),"N/A")</f>
        <v>280.50450000000001</v>
      </c>
      <c r="AD27" s="89">
        <f>IFERROR(SUMIFS('Modified HPI_EXP_metro'!$G:$G,'Modified HPI_EXP_metro'!$D:$D,AD2,'Modified HPI_EXP_metro'!$C:$C,"*TX*")/COUNTIFS('Modified HPI_EXP_metro'!$D:$D,AD2,'Modified HPI_EXP_metro'!$C:$C,"*TX*"),"N/A")</f>
        <v>297.572</v>
      </c>
      <c r="AE27" s="89">
        <f>IFERROR(SUMIFS('Modified HPI_EXP_metro'!$G:$G,'Modified HPI_EXP_metro'!$D:$D,AE2,'Modified HPI_EXP_metro'!$C:$C,"*TX*")/COUNTIFS('Modified HPI_EXP_metro'!$D:$D,AE2,'Modified HPI_EXP_metro'!$C:$C,"*TX*"),"N/A")</f>
        <v>313.65599999999995</v>
      </c>
      <c r="AF27" s="89">
        <f>IFERROR(SUMIFS('Modified HPI_EXP_metro'!$G:$G,'Modified HPI_EXP_metro'!$D:$D,AF2,'Modified HPI_EXP_metro'!$C:$C,"*TX*")/COUNTIFS('Modified HPI_EXP_metro'!$D:$D,AF2,'Modified HPI_EXP_metro'!$C:$C,"*TX*"),"N/A")</f>
        <v>335.87099999999998</v>
      </c>
      <c r="AG27" s="89">
        <f>IFERROR(SUMIFS('Modified HPI_EXP_metro'!$G:$G,'Modified HPI_EXP_metro'!$D:$D,AG2,'Modified HPI_EXP_metro'!$C:$C,"*TX*")/COUNTIFS('Modified HPI_EXP_metro'!$D:$D,AG2,'Modified HPI_EXP_metro'!$C:$C,"*TX*"),"N/A")</f>
        <v>407.76900000000001</v>
      </c>
    </row>
    <row r="28" spans="1:33" ht="20" x14ac:dyDescent="0.2">
      <c r="A28" s="93" t="s">
        <v>112</v>
      </c>
      <c r="B28" s="93" t="s">
        <v>163</v>
      </c>
      <c r="C28" s="89">
        <f>IFERROR(SUMIFS('Modified HPI_EXP_metro'!$G:$G,'Modified HPI_EXP_metro'!$D:$D,C2,'Modified HPI_EXP_metro'!$C:$C,"*VA*")/COUNTIFS('Modified HPI_EXP_metro'!$D:$D,C2,'Modified HPI_EXP_metro'!$C:$C,"*VA*"),"N/A")</f>
        <v>99.833750000000009</v>
      </c>
      <c r="D28" s="89">
        <f>IFERROR(SUMIFS('Modified HPI_EXP_metro'!$G:$G,'Modified HPI_EXP_metro'!$D:$D,D2,'Modified HPI_EXP_metro'!$C:$C,"*VA*")/COUNTIFS('Modified HPI_EXP_metro'!$D:$D,D2,'Modified HPI_EXP_metro'!$C:$C,"*VA*"),"N/A")</f>
        <v>101.29249999999999</v>
      </c>
      <c r="E28" s="89">
        <f>IFERROR(SUMIFS('Modified HPI_EXP_metro'!$G:$G,'Modified HPI_EXP_metro'!$D:$D,E2,'Modified HPI_EXP_metro'!$C:$C,"*VA*")/COUNTIFS('Modified HPI_EXP_metro'!$D:$D,E2,'Modified HPI_EXP_metro'!$C:$C,"*VA*"),"N/A")</f>
        <v>102.22999999999999</v>
      </c>
      <c r="F28" s="89">
        <f>IFERROR(SUMIFS('Modified HPI_EXP_metro'!$G:$G,'Modified HPI_EXP_metro'!$D:$D,F2,'Modified HPI_EXP_metro'!$C:$C,"*VA*")/COUNTIFS('Modified HPI_EXP_metro'!$D:$D,F2,'Modified HPI_EXP_metro'!$C:$C,"*VA*"),"N/A")</f>
        <v>103.99375000000001</v>
      </c>
      <c r="G28" s="89">
        <f>IFERROR(SUMIFS('Modified HPI_EXP_metro'!$G:$G,'Modified HPI_EXP_metro'!$D:$D,G2,'Modified HPI_EXP_metro'!$C:$C,"*VA*")/COUNTIFS('Modified HPI_EXP_metro'!$D:$D,G2,'Modified HPI_EXP_metro'!$C:$C,"*VA*"),"N/A")</f>
        <v>105.22375</v>
      </c>
      <c r="H28" s="89">
        <f>IFERROR(SUMIFS('Modified HPI_EXP_metro'!$G:$G,'Modified HPI_EXP_metro'!$D:$D,H2,'Modified HPI_EXP_metro'!$C:$C,"*VA*")/COUNTIFS('Modified HPI_EXP_metro'!$D:$D,H2,'Modified HPI_EXP_metro'!$C:$C,"*VA*"),"N/A")</f>
        <v>106.12125</v>
      </c>
      <c r="I28" s="89">
        <f>IFERROR(SUMIFS('Modified HPI_EXP_metro'!$G:$G,'Modified HPI_EXP_metro'!$D:$D,I2,'Modified HPI_EXP_metro'!$C:$C,"*VA*")/COUNTIFS('Modified HPI_EXP_metro'!$D:$D,I2,'Modified HPI_EXP_metro'!$C:$C,"*VA*"),"N/A")</f>
        <v>106.96375</v>
      </c>
      <c r="J28" s="89">
        <f>IFERROR(SUMIFS('Modified HPI_EXP_metro'!$G:$G,'Modified HPI_EXP_metro'!$D:$D,J2,'Modified HPI_EXP_metro'!$C:$C,"*VA*")/COUNTIFS('Modified HPI_EXP_metro'!$D:$D,J2,'Modified HPI_EXP_metro'!$C:$C,"*VA*"),"N/A")</f>
        <v>109.09875000000001</v>
      </c>
      <c r="K28" s="89">
        <f>IFERROR(SUMIFS('Modified HPI_EXP_metro'!$G:$G,'Modified HPI_EXP_metro'!$D:$D,K2,'Modified HPI_EXP_metro'!$C:$C,"*VA*")/COUNTIFS('Modified HPI_EXP_metro'!$D:$D,K2,'Modified HPI_EXP_metro'!$C:$C,"*VA*"),"N/A")</f>
        <v>114.11125</v>
      </c>
      <c r="L28" s="89">
        <f>IFERROR(SUMIFS('Modified HPI_EXP_metro'!$G:$G,'Modified HPI_EXP_metro'!$D:$D,L2,'Modified HPI_EXP_metro'!$C:$C,"*VA*")/COUNTIFS('Modified HPI_EXP_metro'!$D:$D,L2,'Modified HPI_EXP_metro'!$C:$C,"*VA*"),"N/A")</f>
        <v>121.1725</v>
      </c>
      <c r="M28" s="89">
        <f>IFERROR(SUMIFS('Modified HPI_EXP_metro'!$G:$G,'Modified HPI_EXP_metro'!$D:$D,M2,'Modified HPI_EXP_metro'!$C:$C,"*VA*")/COUNTIFS('Modified HPI_EXP_metro'!$D:$D,M2,'Modified HPI_EXP_metro'!$C:$C,"*VA*"),"N/A")</f>
        <v>132.48750000000001</v>
      </c>
      <c r="N28" s="89">
        <f>IFERROR(SUMIFS('Modified HPI_EXP_metro'!$G:$G,'Modified HPI_EXP_metro'!$D:$D,N2,'Modified HPI_EXP_metro'!$C:$C,"*VA*")/COUNTIFS('Modified HPI_EXP_metro'!$D:$D,N2,'Modified HPI_EXP_metro'!$C:$C,"*VA*"),"N/A")</f>
        <v>147.32499999999999</v>
      </c>
      <c r="O28" s="89">
        <f>IFERROR(SUMIFS('Modified HPI_EXP_metro'!$G:$G,'Modified HPI_EXP_metro'!$D:$D,O2,'Modified HPI_EXP_metro'!$C:$C,"*VA*")/COUNTIFS('Modified HPI_EXP_metro'!$D:$D,O2,'Modified HPI_EXP_metro'!$C:$C,"*VA*"),"N/A")</f>
        <v>168.52875</v>
      </c>
      <c r="P28" s="89">
        <f>IFERROR(SUMIFS('Modified HPI_EXP_metro'!$G:$G,'Modified HPI_EXP_metro'!$D:$D,P2,'Modified HPI_EXP_metro'!$C:$C,"*VA*")/COUNTIFS('Modified HPI_EXP_metro'!$D:$D,P2,'Modified HPI_EXP_metro'!$C:$C,"*VA*"),"N/A")</f>
        <v>200.2525</v>
      </c>
      <c r="Q28" s="89">
        <f>IFERROR(SUMIFS('Modified HPI_EXP_metro'!$G:$G,'Modified HPI_EXP_metro'!$D:$D,Q2,'Modified HPI_EXP_metro'!$C:$C,"*VA*")/COUNTIFS('Modified HPI_EXP_metro'!$D:$D,Q2,'Modified HPI_EXP_metro'!$C:$C,"*VA*"),"N/A")</f>
        <v>248.92500000000001</v>
      </c>
      <c r="R28" s="89">
        <f>IFERROR(SUMIFS('Modified HPI_EXP_metro'!$G:$G,'Modified HPI_EXP_metro'!$D:$D,R2,'Modified HPI_EXP_metro'!$C:$C,"*VA*")/COUNTIFS('Modified HPI_EXP_metro'!$D:$D,R2,'Modified HPI_EXP_metro'!$C:$C,"*VA*"),"N/A")</f>
        <v>274.23374999999999</v>
      </c>
      <c r="S28" s="89">
        <f>IFERROR(SUMIFS('Modified HPI_EXP_metro'!$G:$G,'Modified HPI_EXP_metro'!$D:$D,S2,'Modified HPI_EXP_metro'!$C:$C,"*VA*")/COUNTIFS('Modified HPI_EXP_metro'!$D:$D,S2,'Modified HPI_EXP_metro'!$C:$C,"*VA*"),"N/A")</f>
        <v>265.53625</v>
      </c>
      <c r="T28" s="89">
        <f>IFERROR(SUMIFS('Modified HPI_EXP_metro'!$G:$G,'Modified HPI_EXP_metro'!$D:$D,T2,'Modified HPI_EXP_metro'!$C:$C,"*VA*")/COUNTIFS('Modified HPI_EXP_metro'!$D:$D,T2,'Modified HPI_EXP_metro'!$C:$C,"*VA*"),"N/A")</f>
        <v>230.67250000000001</v>
      </c>
      <c r="U28" s="89">
        <f>IFERROR(SUMIFS('Modified HPI_EXP_metro'!$G:$G,'Modified HPI_EXP_metro'!$D:$D,U2,'Modified HPI_EXP_metro'!$C:$C,"*VA*")/COUNTIFS('Modified HPI_EXP_metro'!$D:$D,U2,'Modified HPI_EXP_metro'!$C:$C,"*VA*"),"N/A")</f>
        <v>211.10249999999996</v>
      </c>
      <c r="V28" s="89">
        <f>IFERROR(SUMIFS('Modified HPI_EXP_metro'!$G:$G,'Modified HPI_EXP_metro'!$D:$D,V2,'Modified HPI_EXP_metro'!$C:$C,"*VA*")/COUNTIFS('Modified HPI_EXP_metro'!$D:$D,V2,'Modified HPI_EXP_metro'!$C:$C,"*VA*"),"N/A")</f>
        <v>205.21375</v>
      </c>
      <c r="W28" s="89">
        <f>IFERROR(SUMIFS('Modified HPI_EXP_metro'!$G:$G,'Modified HPI_EXP_metro'!$D:$D,W2,'Modified HPI_EXP_metro'!$C:$C,"*VA*")/COUNTIFS('Modified HPI_EXP_metro'!$D:$D,W2,'Modified HPI_EXP_metro'!$C:$C,"*VA*"),"N/A")</f>
        <v>194.36</v>
      </c>
      <c r="X28" s="89">
        <f>IFERROR(SUMIFS('Modified HPI_EXP_metro'!$G:$G,'Modified HPI_EXP_metro'!$D:$D,X2,'Modified HPI_EXP_metro'!$C:$C,"*VA*")/COUNTIFS('Modified HPI_EXP_metro'!$D:$D,X2,'Modified HPI_EXP_metro'!$C:$C,"*VA*"),"N/A")</f>
        <v>199.36750000000001</v>
      </c>
      <c r="Y28" s="89">
        <f>IFERROR(SUMIFS('Modified HPI_EXP_metro'!$G:$G,'Modified HPI_EXP_metro'!$D:$D,Y2,'Modified HPI_EXP_metro'!$C:$C,"*VA*")/COUNTIFS('Modified HPI_EXP_metro'!$D:$D,Y2,'Modified HPI_EXP_metro'!$C:$C,"*VA*"),"N/A")</f>
        <v>209.73624999999998</v>
      </c>
      <c r="Z28" s="89">
        <f>IFERROR(SUMIFS('Modified HPI_EXP_metro'!$G:$G,'Modified HPI_EXP_metro'!$D:$D,Z2,'Modified HPI_EXP_metro'!$C:$C,"*VA*")/COUNTIFS('Modified HPI_EXP_metro'!$D:$D,Z2,'Modified HPI_EXP_metro'!$C:$C,"*VA*"),"N/A")</f>
        <v>216.47624999999999</v>
      </c>
      <c r="AA28" s="89">
        <f>IFERROR(SUMIFS('Modified HPI_EXP_metro'!$G:$G,'Modified HPI_EXP_metro'!$D:$D,AA2,'Modified HPI_EXP_metro'!$C:$C,"*VA*")/COUNTIFS('Modified HPI_EXP_metro'!$D:$D,AA2,'Modified HPI_EXP_metro'!$C:$C,"*VA*"),"N/A")</f>
        <v>223.74499999999998</v>
      </c>
      <c r="AB28" s="89">
        <f>IFERROR(SUMIFS('Modified HPI_EXP_metro'!$G:$G,'Modified HPI_EXP_metro'!$D:$D,AB2,'Modified HPI_EXP_metro'!$C:$C,"*VA*")/COUNTIFS('Modified HPI_EXP_metro'!$D:$D,AB2,'Modified HPI_EXP_metro'!$C:$C,"*VA*"),"N/A")</f>
        <v>230.09875000000002</v>
      </c>
      <c r="AC28" s="89">
        <f>IFERROR(SUMIFS('Modified HPI_EXP_metro'!$G:$G,'Modified HPI_EXP_metro'!$D:$D,AC2,'Modified HPI_EXP_metro'!$C:$C,"*VA*")/COUNTIFS('Modified HPI_EXP_metro'!$D:$D,AC2,'Modified HPI_EXP_metro'!$C:$C,"*VA*"),"N/A")</f>
        <v>238.76625000000001</v>
      </c>
      <c r="AD28" s="89">
        <f>IFERROR(SUMIFS('Modified HPI_EXP_metro'!$G:$G,'Modified HPI_EXP_metro'!$D:$D,AD2,'Modified HPI_EXP_metro'!$C:$C,"*VA*")/COUNTIFS('Modified HPI_EXP_metro'!$D:$D,AD2,'Modified HPI_EXP_metro'!$C:$C,"*VA*"),"N/A")</f>
        <v>247.57500000000002</v>
      </c>
      <c r="AE28" s="89">
        <f>IFERROR(SUMIFS('Modified HPI_EXP_metro'!$G:$G,'Modified HPI_EXP_metro'!$D:$D,AE2,'Modified HPI_EXP_metro'!$C:$C,"*VA*")/COUNTIFS('Modified HPI_EXP_metro'!$D:$D,AE2,'Modified HPI_EXP_metro'!$C:$C,"*VA*"),"N/A")</f>
        <v>258.435</v>
      </c>
      <c r="AF28" s="89">
        <f>IFERROR(SUMIFS('Modified HPI_EXP_metro'!$G:$G,'Modified HPI_EXP_metro'!$D:$D,AF2,'Modified HPI_EXP_metro'!$C:$C,"*VA*")/COUNTIFS('Modified HPI_EXP_metro'!$D:$D,AF2,'Modified HPI_EXP_metro'!$C:$C,"*VA*"),"N/A")</f>
        <v>278.29499999999996</v>
      </c>
      <c r="AG28" s="89">
        <f>IFERROR(SUMIFS('Modified HPI_EXP_metro'!$G:$G,'Modified HPI_EXP_metro'!$D:$D,AG2,'Modified HPI_EXP_metro'!$C:$C,"*VA*")/COUNTIFS('Modified HPI_EXP_metro'!$D:$D,AG2,'Modified HPI_EXP_metro'!$C:$C,"*VA*"),"N/A")</f>
        <v>315.17250000000001</v>
      </c>
    </row>
    <row r="29" spans="1:33" ht="20" x14ac:dyDescent="0.2">
      <c r="A29" s="93" t="s">
        <v>113</v>
      </c>
      <c r="B29" s="93" t="s">
        <v>164</v>
      </c>
      <c r="C29" s="89">
        <f>IFERROR(SUMIFS('Modified HPI_EXP_metro'!$G:$G,'Modified HPI_EXP_metro'!$D:$D,C2,'Modified HPI_EXP_metro'!$C:$C,"*WA*")/COUNTIFS('Modified HPI_EXP_metro'!$D:$D,C2,'Modified HPI_EXP_metro'!$C:$C,"*WA*"),"N/A")</f>
        <v>102.95874999999998</v>
      </c>
      <c r="D29" s="89">
        <f>IFERROR(SUMIFS('Modified HPI_EXP_metro'!$G:$G,'Modified HPI_EXP_metro'!$D:$D,D2,'Modified HPI_EXP_metro'!$C:$C,"*WA*")/COUNTIFS('Modified HPI_EXP_metro'!$D:$D,D2,'Modified HPI_EXP_metro'!$C:$C,"*WA*"),"N/A")</f>
        <v>109.24875</v>
      </c>
      <c r="E29" s="89">
        <f>IFERROR(SUMIFS('Modified HPI_EXP_metro'!$G:$G,'Modified HPI_EXP_metro'!$D:$D,E2,'Modified HPI_EXP_metro'!$C:$C,"*WA*")/COUNTIFS('Modified HPI_EXP_metro'!$D:$D,E2,'Modified HPI_EXP_metro'!$C:$C,"*WA*"),"N/A")</f>
        <v>115.66249999999999</v>
      </c>
      <c r="F29" s="89">
        <f>IFERROR(SUMIFS('Modified HPI_EXP_metro'!$G:$G,'Modified HPI_EXP_metro'!$D:$D,F2,'Modified HPI_EXP_metro'!$C:$C,"*WA*")/COUNTIFS('Modified HPI_EXP_metro'!$D:$D,F2,'Modified HPI_EXP_metro'!$C:$C,"*WA*"),"N/A")</f>
        <v>124.63124999999999</v>
      </c>
      <c r="G29" s="89">
        <f>IFERROR(SUMIFS('Modified HPI_EXP_metro'!$G:$G,'Modified HPI_EXP_metro'!$D:$D,G2,'Modified HPI_EXP_metro'!$C:$C,"*WA*")/COUNTIFS('Modified HPI_EXP_metro'!$D:$D,G2,'Modified HPI_EXP_metro'!$C:$C,"*WA*"),"N/A")</f>
        <v>132.80374999999998</v>
      </c>
      <c r="H29" s="89">
        <f>IFERROR(SUMIFS('Modified HPI_EXP_metro'!$G:$G,'Modified HPI_EXP_metro'!$D:$D,H2,'Modified HPI_EXP_metro'!$C:$C,"*WA*")/COUNTIFS('Modified HPI_EXP_metro'!$D:$D,H2,'Modified HPI_EXP_metro'!$C:$C,"*WA*"),"N/A")</f>
        <v>141.85250000000002</v>
      </c>
      <c r="I29" s="89">
        <f>IFERROR(SUMIFS('Modified HPI_EXP_metro'!$G:$G,'Modified HPI_EXP_metro'!$D:$D,I2,'Modified HPI_EXP_metro'!$C:$C,"*WA*")/COUNTIFS('Modified HPI_EXP_metro'!$D:$D,I2,'Modified HPI_EXP_metro'!$C:$C,"*WA*"),"N/A")</f>
        <v>152.91624999999999</v>
      </c>
      <c r="J29" s="89">
        <f>IFERROR(SUMIFS('Modified HPI_EXP_metro'!$G:$G,'Modified HPI_EXP_metro'!$D:$D,J2,'Modified HPI_EXP_metro'!$C:$C,"*WA*")/COUNTIFS('Modified HPI_EXP_metro'!$D:$D,J2,'Modified HPI_EXP_metro'!$C:$C,"*WA*"),"N/A")</f>
        <v>164.35</v>
      </c>
      <c r="K29" s="89">
        <f>IFERROR(SUMIFS('Modified HPI_EXP_metro'!$G:$G,'Modified HPI_EXP_metro'!$D:$D,K2,'Modified HPI_EXP_metro'!$C:$C,"*WA*")/COUNTIFS('Modified HPI_EXP_metro'!$D:$D,K2,'Modified HPI_EXP_metro'!$C:$C,"*WA*"),"N/A")</f>
        <v>174.72749999999999</v>
      </c>
      <c r="L29" s="89">
        <f>IFERROR(SUMIFS('Modified HPI_EXP_metro'!$G:$G,'Modified HPI_EXP_metro'!$D:$D,L2,'Modified HPI_EXP_metro'!$C:$C,"*WA*")/COUNTIFS('Modified HPI_EXP_metro'!$D:$D,L2,'Modified HPI_EXP_metro'!$C:$C,"*WA*"),"N/A")</f>
        <v>184.41750000000005</v>
      </c>
      <c r="M29" s="89">
        <f>IFERROR(SUMIFS('Modified HPI_EXP_metro'!$G:$G,'Modified HPI_EXP_metro'!$D:$D,M2,'Modified HPI_EXP_metro'!$C:$C,"*WA*")/COUNTIFS('Modified HPI_EXP_metro'!$D:$D,M2,'Modified HPI_EXP_metro'!$C:$C,"*WA*"),"N/A")</f>
        <v>193.63249999999999</v>
      </c>
      <c r="N29" s="89">
        <f>IFERROR(SUMIFS('Modified HPI_EXP_metro'!$G:$G,'Modified HPI_EXP_metro'!$D:$D,N2,'Modified HPI_EXP_metro'!$C:$C,"*WA*")/COUNTIFS('Modified HPI_EXP_metro'!$D:$D,N2,'Modified HPI_EXP_metro'!$C:$C,"*WA*"),"N/A")</f>
        <v>202.58499999999998</v>
      </c>
      <c r="O29" s="89">
        <f>IFERROR(SUMIFS('Modified HPI_EXP_metro'!$G:$G,'Modified HPI_EXP_metro'!$D:$D,O2,'Modified HPI_EXP_metro'!$C:$C,"*WA*")/COUNTIFS('Modified HPI_EXP_metro'!$D:$D,O2,'Modified HPI_EXP_metro'!$C:$C,"*WA*"),"N/A")</f>
        <v>214.53125</v>
      </c>
      <c r="P29" s="89">
        <f>IFERROR(SUMIFS('Modified HPI_EXP_metro'!$G:$G,'Modified HPI_EXP_metro'!$D:$D,P2,'Modified HPI_EXP_metro'!$C:$C,"*WA*")/COUNTIFS('Modified HPI_EXP_metro'!$D:$D,P2,'Modified HPI_EXP_metro'!$C:$C,"*WA*"),"N/A")</f>
        <v>235.77625</v>
      </c>
      <c r="Q29" s="89">
        <f>IFERROR(SUMIFS('Modified HPI_EXP_metro'!$G:$G,'Modified HPI_EXP_metro'!$D:$D,Q2,'Modified HPI_EXP_metro'!$C:$C,"*WA*")/COUNTIFS('Modified HPI_EXP_metro'!$D:$D,Q2,'Modified HPI_EXP_metro'!$C:$C,"*WA*"),"N/A")</f>
        <v>274.73874999999998</v>
      </c>
      <c r="R29" s="89">
        <f>IFERROR(SUMIFS('Modified HPI_EXP_metro'!$G:$G,'Modified HPI_EXP_metro'!$D:$D,R2,'Modified HPI_EXP_metro'!$C:$C,"*WA*")/COUNTIFS('Modified HPI_EXP_metro'!$D:$D,R2,'Modified HPI_EXP_metro'!$C:$C,"*WA*"),"N/A")</f>
        <v>319.41874999999999</v>
      </c>
      <c r="S29" s="89">
        <f>IFERROR(SUMIFS('Modified HPI_EXP_metro'!$G:$G,'Modified HPI_EXP_metro'!$D:$D,S2,'Modified HPI_EXP_metro'!$C:$C,"*WA*")/COUNTIFS('Modified HPI_EXP_metro'!$D:$D,S2,'Modified HPI_EXP_metro'!$C:$C,"*WA*"),"N/A")</f>
        <v>334.15375</v>
      </c>
      <c r="T29" s="89">
        <f>IFERROR(SUMIFS('Modified HPI_EXP_metro'!$G:$G,'Modified HPI_EXP_metro'!$D:$D,T2,'Modified HPI_EXP_metro'!$C:$C,"*WA*")/COUNTIFS('Modified HPI_EXP_metro'!$D:$D,T2,'Modified HPI_EXP_metro'!$C:$C,"*WA*"),"N/A")</f>
        <v>306.8</v>
      </c>
      <c r="U29" s="89">
        <f>IFERROR(SUMIFS('Modified HPI_EXP_metro'!$G:$G,'Modified HPI_EXP_metro'!$D:$D,U2,'Modified HPI_EXP_metro'!$C:$C,"*WA*")/COUNTIFS('Modified HPI_EXP_metro'!$D:$D,U2,'Modified HPI_EXP_metro'!$C:$C,"*WA*"),"N/A")</f>
        <v>268.89625000000001</v>
      </c>
      <c r="V29" s="89">
        <f>IFERROR(SUMIFS('Modified HPI_EXP_metro'!$G:$G,'Modified HPI_EXP_metro'!$D:$D,V2,'Modified HPI_EXP_metro'!$C:$C,"*WA*")/COUNTIFS('Modified HPI_EXP_metro'!$D:$D,V2,'Modified HPI_EXP_metro'!$C:$C,"*WA*"),"N/A")</f>
        <v>252.98499999999999</v>
      </c>
      <c r="W29" s="89">
        <f>IFERROR(SUMIFS('Modified HPI_EXP_metro'!$G:$G,'Modified HPI_EXP_metro'!$D:$D,W2,'Modified HPI_EXP_metro'!$C:$C,"*WA*")/COUNTIFS('Modified HPI_EXP_metro'!$D:$D,W2,'Modified HPI_EXP_metro'!$C:$C,"*WA*"),"N/A")</f>
        <v>233.03125000000003</v>
      </c>
      <c r="X29" s="89">
        <f>IFERROR(SUMIFS('Modified HPI_EXP_metro'!$G:$G,'Modified HPI_EXP_metro'!$D:$D,X2,'Modified HPI_EXP_metro'!$C:$C,"*WA*")/COUNTIFS('Modified HPI_EXP_metro'!$D:$D,X2,'Modified HPI_EXP_metro'!$C:$C,"*WA*"),"N/A")</f>
        <v>241.45500000000004</v>
      </c>
      <c r="Y29" s="89">
        <f>IFERROR(SUMIFS('Modified HPI_EXP_metro'!$G:$G,'Modified HPI_EXP_metro'!$D:$D,Y2,'Modified HPI_EXP_metro'!$C:$C,"*WA*")/COUNTIFS('Modified HPI_EXP_metro'!$D:$D,Y2,'Modified HPI_EXP_metro'!$C:$C,"*WA*"),"N/A")</f>
        <v>273.97000000000003</v>
      </c>
      <c r="Z29" s="89">
        <f>IFERROR(SUMIFS('Modified HPI_EXP_metro'!$G:$G,'Modified HPI_EXP_metro'!$D:$D,Z2,'Modified HPI_EXP_metro'!$C:$C,"*WA*")/COUNTIFS('Modified HPI_EXP_metro'!$D:$D,Z2,'Modified HPI_EXP_metro'!$C:$C,"*WA*"),"N/A")</f>
        <v>298.59500000000003</v>
      </c>
      <c r="AA29" s="89">
        <f>IFERROR(SUMIFS('Modified HPI_EXP_metro'!$G:$G,'Modified HPI_EXP_metro'!$D:$D,AA2,'Modified HPI_EXP_metro'!$C:$C,"*WA*")/COUNTIFS('Modified HPI_EXP_metro'!$D:$D,AA2,'Modified HPI_EXP_metro'!$C:$C,"*WA*"),"N/A")</f>
        <v>328.21250000000003</v>
      </c>
      <c r="AB29" s="89">
        <f>IFERROR(SUMIFS('Modified HPI_EXP_metro'!$G:$G,'Modified HPI_EXP_metro'!$D:$D,AB2,'Modified HPI_EXP_metro'!$C:$C,"*WA*")/COUNTIFS('Modified HPI_EXP_metro'!$D:$D,AB2,'Modified HPI_EXP_metro'!$C:$C,"*WA*"),"N/A")</f>
        <v>368.20125000000007</v>
      </c>
      <c r="AC29" s="89">
        <f>IFERROR(SUMIFS('Modified HPI_EXP_metro'!$G:$G,'Modified HPI_EXP_metro'!$D:$D,AC2,'Modified HPI_EXP_metro'!$C:$C,"*WA*")/COUNTIFS('Modified HPI_EXP_metro'!$D:$D,AC2,'Modified HPI_EXP_metro'!$C:$C,"*WA*"),"N/A")</f>
        <v>406.35249999999996</v>
      </c>
      <c r="AD29" s="89">
        <f>IFERROR(SUMIFS('Modified HPI_EXP_metro'!$G:$G,'Modified HPI_EXP_metro'!$D:$D,AD2,'Modified HPI_EXP_metro'!$C:$C,"*WA*")/COUNTIFS('Modified HPI_EXP_metro'!$D:$D,AD2,'Modified HPI_EXP_metro'!$C:$C,"*WA*"),"N/A")</f>
        <v>437.4</v>
      </c>
      <c r="AE29" s="89">
        <f>IFERROR(SUMIFS('Modified HPI_EXP_metro'!$G:$G,'Modified HPI_EXP_metro'!$D:$D,AE2,'Modified HPI_EXP_metro'!$C:$C,"*WA*")/COUNTIFS('Modified HPI_EXP_metro'!$D:$D,AE2,'Modified HPI_EXP_metro'!$C:$C,"*WA*"),"N/A")</f>
        <v>453.94875000000002</v>
      </c>
      <c r="AF29" s="89">
        <f>IFERROR(SUMIFS('Modified HPI_EXP_metro'!$G:$G,'Modified HPI_EXP_metro'!$D:$D,AF2,'Modified HPI_EXP_metro'!$C:$C,"*WA*")/COUNTIFS('Modified HPI_EXP_metro'!$D:$D,AF2,'Modified HPI_EXP_metro'!$C:$C,"*WA*"),"N/A")</f>
        <v>488.95749999999998</v>
      </c>
      <c r="AG29" s="89">
        <f>IFERROR(SUMIFS('Modified HPI_EXP_metro'!$G:$G,'Modified HPI_EXP_metro'!$D:$D,AG2,'Modified HPI_EXP_metro'!$C:$C,"*WA*")/COUNTIFS('Modified HPI_EXP_metro'!$D:$D,AG2,'Modified HPI_EXP_metro'!$C:$C,"*WA*"),"N/A")</f>
        <v>578.41125</v>
      </c>
    </row>
    <row r="30" spans="1:33" ht="20" x14ac:dyDescent="0.2">
      <c r="A30" s="93" t="s">
        <v>114</v>
      </c>
      <c r="B30" s="93" t="s">
        <v>165</v>
      </c>
      <c r="C30" s="89">
        <f>IFERROR(SUMIFS('Modified HPI_EXP_metro'!$G:$G,'Modified HPI_EXP_metro'!$D:$D,C2,'Modified HPI_EXP_metro'!$C:$C,"*WV*")/COUNTIFS('Modified HPI_EXP_metro'!$D:$D,C2,'Modified HPI_EXP_metro'!$C:$C,"*WV*"),"N/A")</f>
        <v>99.917500000000004</v>
      </c>
      <c r="D30" s="89">
        <f>IFERROR(SUMIFS('Modified HPI_EXP_metro'!$G:$G,'Modified HPI_EXP_metro'!$D:$D,D2,'Modified HPI_EXP_metro'!$C:$C,"*WV*")/COUNTIFS('Modified HPI_EXP_metro'!$D:$D,D2,'Modified HPI_EXP_metro'!$C:$C,"*WV*"),"N/A")</f>
        <v>100.3775</v>
      </c>
      <c r="E30" s="89">
        <f>IFERROR(SUMIFS('Modified HPI_EXP_metro'!$G:$G,'Modified HPI_EXP_metro'!$D:$D,E2,'Modified HPI_EXP_metro'!$C:$C,"*WV*")/COUNTIFS('Modified HPI_EXP_metro'!$D:$D,E2,'Modified HPI_EXP_metro'!$C:$C,"*WV*"),"N/A")</f>
        <v>99.690000000000012</v>
      </c>
      <c r="F30" s="89">
        <f>IFERROR(SUMIFS('Modified HPI_EXP_metro'!$G:$G,'Modified HPI_EXP_metro'!$D:$D,F2,'Modified HPI_EXP_metro'!$C:$C,"*WV*")/COUNTIFS('Modified HPI_EXP_metro'!$D:$D,F2,'Modified HPI_EXP_metro'!$C:$C,"*WV*"),"N/A")</f>
        <v>100.57000000000001</v>
      </c>
      <c r="G30" s="89">
        <f>IFERROR(SUMIFS('Modified HPI_EXP_metro'!$G:$G,'Modified HPI_EXP_metro'!$D:$D,G2,'Modified HPI_EXP_metro'!$C:$C,"*WV*")/COUNTIFS('Modified HPI_EXP_metro'!$D:$D,G2,'Modified HPI_EXP_metro'!$C:$C,"*WV*"),"N/A")</f>
        <v>100.4725</v>
      </c>
      <c r="H30" s="89">
        <f>IFERROR(SUMIFS('Modified HPI_EXP_metro'!$G:$G,'Modified HPI_EXP_metro'!$D:$D,H2,'Modified HPI_EXP_metro'!$C:$C,"*WV*")/COUNTIFS('Modified HPI_EXP_metro'!$D:$D,H2,'Modified HPI_EXP_metro'!$C:$C,"*WV*"),"N/A")</f>
        <v>99.597499999999997</v>
      </c>
      <c r="I30" s="89">
        <f>IFERROR(SUMIFS('Modified HPI_EXP_metro'!$G:$G,'Modified HPI_EXP_metro'!$D:$D,I2,'Modified HPI_EXP_metro'!$C:$C,"*WV*")/COUNTIFS('Modified HPI_EXP_metro'!$D:$D,I2,'Modified HPI_EXP_metro'!$C:$C,"*WV*"),"N/A")</f>
        <v>99.834999999999994</v>
      </c>
      <c r="J30" s="89">
        <f>IFERROR(SUMIFS('Modified HPI_EXP_metro'!$G:$G,'Modified HPI_EXP_metro'!$D:$D,J2,'Modified HPI_EXP_metro'!$C:$C,"*WV*")/COUNTIFS('Modified HPI_EXP_metro'!$D:$D,J2,'Modified HPI_EXP_metro'!$C:$C,"*WV*"),"N/A")</f>
        <v>102.10749999999999</v>
      </c>
      <c r="K30" s="89">
        <f>IFERROR(SUMIFS('Modified HPI_EXP_metro'!$G:$G,'Modified HPI_EXP_metro'!$D:$D,K2,'Modified HPI_EXP_metro'!$C:$C,"*WV*")/COUNTIFS('Modified HPI_EXP_metro'!$D:$D,K2,'Modified HPI_EXP_metro'!$C:$C,"*WV*"),"N/A")</f>
        <v>107.22</v>
      </c>
      <c r="L30" s="89">
        <f>IFERROR(SUMIFS('Modified HPI_EXP_metro'!$G:$G,'Modified HPI_EXP_metro'!$D:$D,L2,'Modified HPI_EXP_metro'!$C:$C,"*WV*")/COUNTIFS('Modified HPI_EXP_metro'!$D:$D,L2,'Modified HPI_EXP_metro'!$C:$C,"*WV*"),"N/A")</f>
        <v>116.23750000000001</v>
      </c>
      <c r="M30" s="89">
        <f>IFERROR(SUMIFS('Modified HPI_EXP_metro'!$G:$G,'Modified HPI_EXP_metro'!$D:$D,M2,'Modified HPI_EXP_metro'!$C:$C,"*WV*")/COUNTIFS('Modified HPI_EXP_metro'!$D:$D,M2,'Modified HPI_EXP_metro'!$C:$C,"*WV*"),"N/A")</f>
        <v>131.24250000000001</v>
      </c>
      <c r="N30" s="89">
        <f>IFERROR(SUMIFS('Modified HPI_EXP_metro'!$G:$G,'Modified HPI_EXP_metro'!$D:$D,N2,'Modified HPI_EXP_metro'!$C:$C,"*WV*")/COUNTIFS('Modified HPI_EXP_metro'!$D:$D,N2,'Modified HPI_EXP_metro'!$C:$C,"*WV*"),"N/A")</f>
        <v>149.35000000000002</v>
      </c>
      <c r="O30" s="89">
        <f>IFERROR(SUMIFS('Modified HPI_EXP_metro'!$G:$G,'Modified HPI_EXP_metro'!$D:$D,O2,'Modified HPI_EXP_metro'!$C:$C,"*WV*")/COUNTIFS('Modified HPI_EXP_metro'!$D:$D,O2,'Modified HPI_EXP_metro'!$C:$C,"*WV*"),"N/A")</f>
        <v>171.94</v>
      </c>
      <c r="P30" s="89">
        <f>IFERROR(SUMIFS('Modified HPI_EXP_metro'!$G:$G,'Modified HPI_EXP_metro'!$D:$D,P2,'Modified HPI_EXP_metro'!$C:$C,"*WV*")/COUNTIFS('Modified HPI_EXP_metro'!$D:$D,P2,'Modified HPI_EXP_metro'!$C:$C,"*WV*"),"N/A")</f>
        <v>207.26249999999999</v>
      </c>
      <c r="Q30" s="89">
        <f>IFERROR(SUMIFS('Modified HPI_EXP_metro'!$G:$G,'Modified HPI_EXP_metro'!$D:$D,Q2,'Modified HPI_EXP_metro'!$C:$C,"*WV*")/COUNTIFS('Modified HPI_EXP_metro'!$D:$D,Q2,'Modified HPI_EXP_metro'!$C:$C,"*WV*"),"N/A")</f>
        <v>258.32</v>
      </c>
      <c r="R30" s="89">
        <f>IFERROR(SUMIFS('Modified HPI_EXP_metro'!$G:$G,'Modified HPI_EXP_metro'!$D:$D,R2,'Modified HPI_EXP_metro'!$C:$C,"*WV*")/COUNTIFS('Modified HPI_EXP_metro'!$D:$D,R2,'Modified HPI_EXP_metro'!$C:$C,"*WV*"),"N/A")</f>
        <v>276.97500000000002</v>
      </c>
      <c r="S30" s="89">
        <f>IFERROR(SUMIFS('Modified HPI_EXP_metro'!$G:$G,'Modified HPI_EXP_metro'!$D:$D,S2,'Modified HPI_EXP_metro'!$C:$C,"*WV*")/COUNTIFS('Modified HPI_EXP_metro'!$D:$D,S2,'Modified HPI_EXP_metro'!$C:$C,"*WV*"),"N/A")</f>
        <v>251.40749999999997</v>
      </c>
      <c r="T30" s="89">
        <f>IFERROR(SUMIFS('Modified HPI_EXP_metro'!$G:$G,'Modified HPI_EXP_metro'!$D:$D,T2,'Modified HPI_EXP_metro'!$C:$C,"*WV*")/COUNTIFS('Modified HPI_EXP_metro'!$D:$D,T2,'Modified HPI_EXP_metro'!$C:$C,"*WV*"),"N/A")</f>
        <v>197.04250000000002</v>
      </c>
      <c r="U30" s="89">
        <f>IFERROR(SUMIFS('Modified HPI_EXP_metro'!$G:$G,'Modified HPI_EXP_metro'!$D:$D,U2,'Modified HPI_EXP_metro'!$C:$C,"*WV*")/COUNTIFS('Modified HPI_EXP_metro'!$D:$D,U2,'Modified HPI_EXP_metro'!$C:$C,"*WV*"),"N/A")</f>
        <v>178.10749999999999</v>
      </c>
      <c r="V30" s="89">
        <f>IFERROR(SUMIFS('Modified HPI_EXP_metro'!$G:$G,'Modified HPI_EXP_metro'!$D:$D,V2,'Modified HPI_EXP_metro'!$C:$C,"*WV*")/COUNTIFS('Modified HPI_EXP_metro'!$D:$D,V2,'Modified HPI_EXP_metro'!$C:$C,"*WV*"),"N/A")</f>
        <v>181.67500000000001</v>
      </c>
      <c r="W30" s="89">
        <f>IFERROR(SUMIFS('Modified HPI_EXP_metro'!$G:$G,'Modified HPI_EXP_metro'!$D:$D,W2,'Modified HPI_EXP_metro'!$C:$C,"*WV*")/COUNTIFS('Modified HPI_EXP_metro'!$D:$D,W2,'Modified HPI_EXP_metro'!$C:$C,"*WV*"),"N/A")</f>
        <v>180.42000000000002</v>
      </c>
      <c r="X30" s="89">
        <f>IFERROR(SUMIFS('Modified HPI_EXP_metro'!$G:$G,'Modified HPI_EXP_metro'!$D:$D,X2,'Modified HPI_EXP_metro'!$C:$C,"*WV*")/COUNTIFS('Modified HPI_EXP_metro'!$D:$D,X2,'Modified HPI_EXP_metro'!$C:$C,"*WV*"),"N/A")</f>
        <v>189.68</v>
      </c>
      <c r="Y30" s="89">
        <f>IFERROR(SUMIFS('Modified HPI_EXP_metro'!$G:$G,'Modified HPI_EXP_metro'!$D:$D,Y2,'Modified HPI_EXP_metro'!$C:$C,"*WV*")/COUNTIFS('Modified HPI_EXP_metro'!$D:$D,Y2,'Modified HPI_EXP_metro'!$C:$C,"*WV*"),"N/A")</f>
        <v>205.93</v>
      </c>
      <c r="Z30" s="89">
        <f>IFERROR(SUMIFS('Modified HPI_EXP_metro'!$G:$G,'Modified HPI_EXP_metro'!$D:$D,Z2,'Modified HPI_EXP_metro'!$C:$C,"*WV*")/COUNTIFS('Modified HPI_EXP_metro'!$D:$D,Z2,'Modified HPI_EXP_metro'!$C:$C,"*WV*"),"N/A")</f>
        <v>215.22499999999999</v>
      </c>
      <c r="AA30" s="89">
        <f>IFERROR(SUMIFS('Modified HPI_EXP_metro'!$G:$G,'Modified HPI_EXP_metro'!$D:$D,AA2,'Modified HPI_EXP_metro'!$C:$C,"*WV*")/COUNTIFS('Modified HPI_EXP_metro'!$D:$D,AA2,'Modified HPI_EXP_metro'!$C:$C,"*WV*"),"N/A")</f>
        <v>221.64499999999998</v>
      </c>
      <c r="AB30" s="89">
        <f>IFERROR(SUMIFS('Modified HPI_EXP_metro'!$G:$G,'Modified HPI_EXP_metro'!$D:$D,AB2,'Modified HPI_EXP_metro'!$C:$C,"*WV*")/COUNTIFS('Modified HPI_EXP_metro'!$D:$D,AB2,'Modified HPI_EXP_metro'!$C:$C,"*WV*"),"N/A")</f>
        <v>228.42500000000001</v>
      </c>
      <c r="AC30" s="89">
        <f>IFERROR(SUMIFS('Modified HPI_EXP_metro'!$G:$G,'Modified HPI_EXP_metro'!$D:$D,AC2,'Modified HPI_EXP_metro'!$C:$C,"*WV*")/COUNTIFS('Modified HPI_EXP_metro'!$D:$D,AC2,'Modified HPI_EXP_metro'!$C:$C,"*WV*"),"N/A")</f>
        <v>237.73999999999998</v>
      </c>
      <c r="AD30" s="89">
        <f>IFERROR(SUMIFS('Modified HPI_EXP_metro'!$G:$G,'Modified HPI_EXP_metro'!$D:$D,AD2,'Modified HPI_EXP_metro'!$C:$C,"*WV*")/COUNTIFS('Modified HPI_EXP_metro'!$D:$D,AD2,'Modified HPI_EXP_metro'!$C:$C,"*WV*"),"N/A")</f>
        <v>247.04249999999999</v>
      </c>
      <c r="AE30" s="89">
        <f>IFERROR(SUMIFS('Modified HPI_EXP_metro'!$G:$G,'Modified HPI_EXP_metro'!$D:$D,AE2,'Modified HPI_EXP_metro'!$C:$C,"*WV*")/COUNTIFS('Modified HPI_EXP_metro'!$D:$D,AE2,'Modified HPI_EXP_metro'!$C:$C,"*WV*"),"N/A")</f>
        <v>258.5575</v>
      </c>
      <c r="AF30" s="89">
        <f>IFERROR(SUMIFS('Modified HPI_EXP_metro'!$G:$G,'Modified HPI_EXP_metro'!$D:$D,AF2,'Modified HPI_EXP_metro'!$C:$C,"*WV*")/COUNTIFS('Modified HPI_EXP_metro'!$D:$D,AF2,'Modified HPI_EXP_metro'!$C:$C,"*WV*"),"N/A")</f>
        <v>278.78749999999997</v>
      </c>
      <c r="AG30" s="89">
        <f>IFERROR(SUMIFS('Modified HPI_EXP_metro'!$G:$G,'Modified HPI_EXP_metro'!$D:$D,AG2,'Modified HPI_EXP_metro'!$C:$C,"*WV*")/COUNTIFS('Modified HPI_EXP_metro'!$D:$D,AG2,'Modified HPI_EXP_metro'!$C:$C,"*WV*"),"N/A")</f>
        <v>312.73749999999995</v>
      </c>
    </row>
    <row r="31" spans="1:33" ht="20" x14ac:dyDescent="0.2">
      <c r="A31" s="93" t="s">
        <v>115</v>
      </c>
      <c r="B31" s="93" t="s">
        <v>166</v>
      </c>
      <c r="C31" s="89">
        <f>IFERROR(SUMIFS('Modified HPI_EXP_metro'!$G:$G,'Modified HPI_EXP_metro'!$D:$D,C2,'Modified HPI_EXP_metro'!$C:$C,"*WI*")/COUNTIFS('Modified HPI_EXP_metro'!$D:$D,C2,'Modified HPI_EXP_metro'!$C:$C,"*WI*"),"N/A")</f>
        <v>100.77375000000001</v>
      </c>
      <c r="D31" s="89">
        <f>IFERROR(SUMIFS('Modified HPI_EXP_metro'!$G:$G,'Modified HPI_EXP_metro'!$D:$D,D2,'Modified HPI_EXP_metro'!$C:$C,"*WI*")/COUNTIFS('Modified HPI_EXP_metro'!$D:$D,D2,'Modified HPI_EXP_metro'!$C:$C,"*WI*"),"N/A")</f>
        <v>105.13249999999999</v>
      </c>
      <c r="E31" s="89">
        <f>IFERROR(SUMIFS('Modified HPI_EXP_metro'!$G:$G,'Modified HPI_EXP_metro'!$D:$D,E2,'Modified HPI_EXP_metro'!$C:$C,"*WI*")/COUNTIFS('Modified HPI_EXP_metro'!$D:$D,E2,'Modified HPI_EXP_metro'!$C:$C,"*WI*"),"N/A")</f>
        <v>110.69375000000001</v>
      </c>
      <c r="F31" s="89">
        <f>IFERROR(SUMIFS('Modified HPI_EXP_metro'!$G:$G,'Modified HPI_EXP_metro'!$D:$D,F2,'Modified HPI_EXP_metro'!$C:$C,"*WI*")/COUNTIFS('Modified HPI_EXP_metro'!$D:$D,F2,'Modified HPI_EXP_metro'!$C:$C,"*WI*"),"N/A")</f>
        <v>116.60874999999999</v>
      </c>
      <c r="G31" s="89">
        <f>IFERROR(SUMIFS('Modified HPI_EXP_metro'!$G:$G,'Modified HPI_EXP_metro'!$D:$D,G2,'Modified HPI_EXP_metro'!$C:$C,"*WI*")/COUNTIFS('Modified HPI_EXP_metro'!$D:$D,G2,'Modified HPI_EXP_metro'!$C:$C,"*WI*"),"N/A")</f>
        <v>120.99625</v>
      </c>
      <c r="H31" s="89">
        <f>IFERROR(SUMIFS('Modified HPI_EXP_metro'!$G:$G,'Modified HPI_EXP_metro'!$D:$D,H2,'Modified HPI_EXP_metro'!$C:$C,"*WI*")/COUNTIFS('Modified HPI_EXP_metro'!$D:$D,H2,'Modified HPI_EXP_metro'!$C:$C,"*WI*"),"N/A")</f>
        <v>125.8425</v>
      </c>
      <c r="I31" s="89">
        <f>IFERROR(SUMIFS('Modified HPI_EXP_metro'!$G:$G,'Modified HPI_EXP_metro'!$D:$D,I2,'Modified HPI_EXP_metro'!$C:$C,"*WI*")/COUNTIFS('Modified HPI_EXP_metro'!$D:$D,I2,'Modified HPI_EXP_metro'!$C:$C,"*WI*"),"N/A")</f>
        <v>131.00375</v>
      </c>
      <c r="J31" s="89">
        <f>IFERROR(SUMIFS('Modified HPI_EXP_metro'!$G:$G,'Modified HPI_EXP_metro'!$D:$D,J2,'Modified HPI_EXP_metro'!$C:$C,"*WI*")/COUNTIFS('Modified HPI_EXP_metro'!$D:$D,J2,'Modified HPI_EXP_metro'!$C:$C,"*WI*"),"N/A")</f>
        <v>137.745</v>
      </c>
      <c r="K31" s="89">
        <f>IFERROR(SUMIFS('Modified HPI_EXP_metro'!$G:$G,'Modified HPI_EXP_metro'!$D:$D,K2,'Modified HPI_EXP_metro'!$C:$C,"*WI*")/COUNTIFS('Modified HPI_EXP_metro'!$D:$D,K2,'Modified HPI_EXP_metro'!$C:$C,"*WI*"),"N/A")</f>
        <v>147.98875000000001</v>
      </c>
      <c r="L31" s="89">
        <f>IFERROR(SUMIFS('Modified HPI_EXP_metro'!$G:$G,'Modified HPI_EXP_metro'!$D:$D,L2,'Modified HPI_EXP_metro'!$C:$C,"*WI*")/COUNTIFS('Modified HPI_EXP_metro'!$D:$D,L2,'Modified HPI_EXP_metro'!$C:$C,"*WI*"),"N/A")</f>
        <v>164.035</v>
      </c>
      <c r="M31" s="89">
        <f>IFERROR(SUMIFS('Modified HPI_EXP_metro'!$G:$G,'Modified HPI_EXP_metro'!$D:$D,M2,'Modified HPI_EXP_metro'!$C:$C,"*WI*")/COUNTIFS('Modified HPI_EXP_metro'!$D:$D,M2,'Modified HPI_EXP_metro'!$C:$C,"*WI*"),"N/A")</f>
        <v>181.04124999999999</v>
      </c>
      <c r="N31" s="89">
        <f>IFERROR(SUMIFS('Modified HPI_EXP_metro'!$G:$G,'Modified HPI_EXP_metro'!$D:$D,N2,'Modified HPI_EXP_metro'!$C:$C,"*WI*")/COUNTIFS('Modified HPI_EXP_metro'!$D:$D,N2,'Modified HPI_EXP_metro'!$C:$C,"*WI*"),"N/A")</f>
        <v>197.10750000000002</v>
      </c>
      <c r="O31" s="89">
        <f>IFERROR(SUMIFS('Modified HPI_EXP_metro'!$G:$G,'Modified HPI_EXP_metro'!$D:$D,O2,'Modified HPI_EXP_metro'!$C:$C,"*WI*")/COUNTIFS('Modified HPI_EXP_metro'!$D:$D,O2,'Modified HPI_EXP_metro'!$C:$C,"*WI*"),"N/A")</f>
        <v>214.44125</v>
      </c>
      <c r="P31" s="89">
        <f>IFERROR(SUMIFS('Modified HPI_EXP_metro'!$G:$G,'Modified HPI_EXP_metro'!$D:$D,P2,'Modified HPI_EXP_metro'!$C:$C,"*WI*")/COUNTIFS('Modified HPI_EXP_metro'!$D:$D,P2,'Modified HPI_EXP_metro'!$C:$C,"*WI*"),"N/A")</f>
        <v>229.16</v>
      </c>
      <c r="Q31" s="89">
        <f>IFERROR(SUMIFS('Modified HPI_EXP_metro'!$G:$G,'Modified HPI_EXP_metro'!$D:$D,Q2,'Modified HPI_EXP_metro'!$C:$C,"*WI*")/COUNTIFS('Modified HPI_EXP_metro'!$D:$D,Q2,'Modified HPI_EXP_metro'!$C:$C,"*WI*"),"N/A")</f>
        <v>246.73500000000001</v>
      </c>
      <c r="R31" s="89">
        <f>IFERROR(SUMIFS('Modified HPI_EXP_metro'!$G:$G,'Modified HPI_EXP_metro'!$D:$D,R2,'Modified HPI_EXP_metro'!$C:$C,"*WI*")/COUNTIFS('Modified HPI_EXP_metro'!$D:$D,R2,'Modified HPI_EXP_metro'!$C:$C,"*WI*"),"N/A")</f>
        <v>254.18999999999997</v>
      </c>
      <c r="S31" s="89">
        <f>IFERROR(SUMIFS('Modified HPI_EXP_metro'!$G:$G,'Modified HPI_EXP_metro'!$D:$D,S2,'Modified HPI_EXP_metro'!$C:$C,"*WI*")/COUNTIFS('Modified HPI_EXP_metro'!$D:$D,S2,'Modified HPI_EXP_metro'!$C:$C,"*WI*"),"N/A")</f>
        <v>243.03749999999997</v>
      </c>
      <c r="T31" s="89">
        <f>IFERROR(SUMIFS('Modified HPI_EXP_metro'!$G:$G,'Modified HPI_EXP_metro'!$D:$D,T2,'Modified HPI_EXP_metro'!$C:$C,"*WI*")/COUNTIFS('Modified HPI_EXP_metro'!$D:$D,T2,'Modified HPI_EXP_metro'!$C:$C,"*WI*"),"N/A")</f>
        <v>213.99124999999998</v>
      </c>
      <c r="U31" s="89">
        <f>IFERROR(SUMIFS('Modified HPI_EXP_metro'!$G:$G,'Modified HPI_EXP_metro'!$D:$D,U2,'Modified HPI_EXP_metro'!$C:$C,"*WI*")/COUNTIFS('Modified HPI_EXP_metro'!$D:$D,U2,'Modified HPI_EXP_metro'!$C:$C,"*WI*"),"N/A")</f>
        <v>193.38624999999999</v>
      </c>
      <c r="V31" s="89">
        <f>IFERROR(SUMIFS('Modified HPI_EXP_metro'!$G:$G,'Modified HPI_EXP_metro'!$D:$D,V2,'Modified HPI_EXP_metro'!$C:$C,"*WI*")/COUNTIFS('Modified HPI_EXP_metro'!$D:$D,V2,'Modified HPI_EXP_metro'!$C:$C,"*WI*"),"N/A")</f>
        <v>188.08500000000001</v>
      </c>
      <c r="W31" s="89">
        <f>IFERROR(SUMIFS('Modified HPI_EXP_metro'!$G:$G,'Modified HPI_EXP_metro'!$D:$D,W2,'Modified HPI_EXP_metro'!$C:$C,"*WI*")/COUNTIFS('Modified HPI_EXP_metro'!$D:$D,W2,'Modified HPI_EXP_metro'!$C:$C,"*WI*"),"N/A")</f>
        <v>176.84125000000003</v>
      </c>
      <c r="X31" s="89">
        <f>IFERROR(SUMIFS('Modified HPI_EXP_metro'!$G:$G,'Modified HPI_EXP_metro'!$D:$D,X2,'Modified HPI_EXP_metro'!$C:$C,"*WI*")/COUNTIFS('Modified HPI_EXP_metro'!$D:$D,X2,'Modified HPI_EXP_metro'!$C:$C,"*WI*"),"N/A")</f>
        <v>180.64625000000001</v>
      </c>
      <c r="Y31" s="89">
        <f>IFERROR(SUMIFS('Modified HPI_EXP_metro'!$G:$G,'Modified HPI_EXP_metro'!$D:$D,Y2,'Modified HPI_EXP_metro'!$C:$C,"*WI*")/COUNTIFS('Modified HPI_EXP_metro'!$D:$D,Y2,'Modified HPI_EXP_metro'!$C:$C,"*WI*"),"N/A")</f>
        <v>193.57499999999999</v>
      </c>
      <c r="Z31" s="89">
        <f>IFERROR(SUMIFS('Modified HPI_EXP_metro'!$G:$G,'Modified HPI_EXP_metro'!$D:$D,Z2,'Modified HPI_EXP_metro'!$C:$C,"*WI*")/COUNTIFS('Modified HPI_EXP_metro'!$D:$D,Z2,'Modified HPI_EXP_metro'!$C:$C,"*WI*"),"N/A")</f>
        <v>203.98625000000001</v>
      </c>
      <c r="AA31" s="89">
        <f>IFERROR(SUMIFS('Modified HPI_EXP_metro'!$G:$G,'Modified HPI_EXP_metro'!$D:$D,AA2,'Modified HPI_EXP_metro'!$C:$C,"*WI*")/COUNTIFS('Modified HPI_EXP_metro'!$D:$D,AA2,'Modified HPI_EXP_metro'!$C:$C,"*WI*"),"N/A")</f>
        <v>214.97125</v>
      </c>
      <c r="AB31" s="89">
        <f>IFERROR(SUMIFS('Modified HPI_EXP_metro'!$G:$G,'Modified HPI_EXP_metro'!$D:$D,AB2,'Modified HPI_EXP_metro'!$C:$C,"*WI*")/COUNTIFS('Modified HPI_EXP_metro'!$D:$D,AB2,'Modified HPI_EXP_metro'!$C:$C,"*WI*"),"N/A")</f>
        <v>227.01874999999998</v>
      </c>
      <c r="AC31" s="89">
        <f>IFERROR(SUMIFS('Modified HPI_EXP_metro'!$G:$G,'Modified HPI_EXP_metro'!$D:$D,AC2,'Modified HPI_EXP_metro'!$C:$C,"*WI*")/COUNTIFS('Modified HPI_EXP_metro'!$D:$D,AC2,'Modified HPI_EXP_metro'!$C:$C,"*WI*"),"N/A")</f>
        <v>241.74625</v>
      </c>
      <c r="AD31" s="89">
        <f>IFERROR(SUMIFS('Modified HPI_EXP_metro'!$G:$G,'Modified HPI_EXP_metro'!$D:$D,AD2,'Modified HPI_EXP_metro'!$C:$C,"*WI*")/COUNTIFS('Modified HPI_EXP_metro'!$D:$D,AD2,'Modified HPI_EXP_metro'!$C:$C,"*WI*"),"N/A")</f>
        <v>258.76</v>
      </c>
      <c r="AE31" s="89">
        <f>IFERROR(SUMIFS('Modified HPI_EXP_metro'!$G:$G,'Modified HPI_EXP_metro'!$D:$D,AE2,'Modified HPI_EXP_metro'!$C:$C,"*WI*")/COUNTIFS('Modified HPI_EXP_metro'!$D:$D,AE2,'Modified HPI_EXP_metro'!$C:$C,"*WI*"),"N/A")</f>
        <v>273.85500000000002</v>
      </c>
      <c r="AF31" s="89">
        <f>IFERROR(SUMIFS('Modified HPI_EXP_metro'!$G:$G,'Modified HPI_EXP_metro'!$D:$D,AF2,'Modified HPI_EXP_metro'!$C:$C,"*WI*")/COUNTIFS('Modified HPI_EXP_metro'!$D:$D,AF2,'Modified HPI_EXP_metro'!$C:$C,"*WI*"),"N/A")</f>
        <v>296.75375000000003</v>
      </c>
      <c r="AG31" s="89">
        <f>IFERROR(SUMIFS('Modified HPI_EXP_metro'!$G:$G,'Modified HPI_EXP_metro'!$D:$D,AG2,'Modified HPI_EXP_metro'!$C:$C,"*WI*")/COUNTIFS('Modified HPI_EXP_metro'!$D:$D,AG2,'Modified HPI_EXP_metro'!$C:$C,"*WI*"),"N/A")</f>
        <v>333.92624999999998</v>
      </c>
    </row>
    <row r="33" spans="2:33" x14ac:dyDescent="0.2">
      <c r="B33" s="90"/>
      <c r="C33" s="90"/>
      <c r="D33" s="94">
        <f>(D3-C3)/C3</f>
        <v>1.1416037289064991E-2</v>
      </c>
      <c r="E33" s="94">
        <f t="shared" ref="E33:AG42" si="0">(E3-D3)/D3</f>
        <v>3.1692830914064656E-2</v>
      </c>
      <c r="F33" s="94">
        <f t="shared" si="0"/>
        <v>6.2943410649021869E-2</v>
      </c>
      <c r="G33" s="94">
        <f t="shared" si="0"/>
        <v>6.6272641467032239E-2</v>
      </c>
      <c r="H33" s="94">
        <f t="shared" si="0"/>
        <v>5.7601112820620866E-2</v>
      </c>
      <c r="I33" s="94">
        <f t="shared" si="0"/>
        <v>4.625348744519725E-2</v>
      </c>
      <c r="J33" s="94">
        <f t="shared" si="0"/>
        <v>5.9370297708614996E-2</v>
      </c>
      <c r="K33" s="94">
        <f t="shared" si="0"/>
        <v>7.0121183789420699E-2</v>
      </c>
      <c r="L33" s="94">
        <f t="shared" si="0"/>
        <v>7.2919116905810169E-2</v>
      </c>
      <c r="M33" s="94">
        <f t="shared" si="0"/>
        <v>5.5466817000218993E-2</v>
      </c>
      <c r="N33" s="94">
        <f t="shared" si="0"/>
        <v>4.995548961424344E-2</v>
      </c>
      <c r="O33" s="94">
        <f t="shared" si="0"/>
        <v>6.3306343352127509E-2</v>
      </c>
      <c r="P33" s="94">
        <f t="shared" si="0"/>
        <v>0.13403856632158093</v>
      </c>
      <c r="Q33" s="94">
        <f t="shared" si="0"/>
        <v>0.33996226547759956</v>
      </c>
      <c r="R33" s="94">
        <f t="shared" si="0"/>
        <v>0.14478367718181256</v>
      </c>
      <c r="S33" s="94">
        <f t="shared" si="0"/>
        <v>-8.9703433207535696E-2</v>
      </c>
      <c r="T33" s="94">
        <f t="shared" si="0"/>
        <v>-0.25928194971298135</v>
      </c>
      <c r="U33" s="94">
        <f t="shared" si="0"/>
        <v>-0.26710551659283255</v>
      </c>
      <c r="V33" s="94">
        <f t="shared" si="0"/>
        <v>-4.705809603314464E-2</v>
      </c>
      <c r="W33" s="94">
        <f t="shared" si="0"/>
        <v>-6.0299795593913352E-2</v>
      </c>
      <c r="X33" s="94">
        <f t="shared" si="0"/>
        <v>0.17415623651273196</v>
      </c>
      <c r="Y33" s="94">
        <f t="shared" si="0"/>
        <v>0.19678590857630146</v>
      </c>
      <c r="Z33" s="94">
        <f t="shared" si="0"/>
        <v>8.4278290354681554E-2</v>
      </c>
      <c r="AA33" s="94">
        <f t="shared" si="0"/>
        <v>6.587579455453943E-2</v>
      </c>
      <c r="AB33" s="94">
        <f t="shared" si="0"/>
        <v>7.3444525943170622E-2</v>
      </c>
      <c r="AC33" s="94">
        <f t="shared" si="0"/>
        <v>7.7609427609427725E-2</v>
      </c>
      <c r="AD33" s="94">
        <f t="shared" si="0"/>
        <v>8.136596303886337E-2</v>
      </c>
      <c r="AE33" s="94">
        <f t="shared" si="0"/>
        <v>7.3730995742366412E-2</v>
      </c>
      <c r="AF33" s="94">
        <f t="shared" si="0"/>
        <v>0.11343363910500442</v>
      </c>
      <c r="AG33" s="94">
        <f t="shared" si="0"/>
        <v>0.27668664121866093</v>
      </c>
    </row>
    <row r="34" spans="2:33" x14ac:dyDescent="0.2">
      <c r="B34" s="90"/>
      <c r="C34" s="90"/>
      <c r="D34" s="94">
        <f t="shared" ref="D34:S61" si="1">(D4-C4)/C4</f>
        <v>-3.3354799189532991E-2</v>
      </c>
      <c r="E34" s="94">
        <f t="shared" si="1"/>
        <v>-5.3396464933688915E-2</v>
      </c>
      <c r="F34" s="94">
        <f t="shared" si="1"/>
        <v>-2.1902872091346868E-2</v>
      </c>
      <c r="G34" s="94">
        <f t="shared" si="1"/>
        <v>-1.2769123851375262E-2</v>
      </c>
      <c r="H34" s="94">
        <f t="shared" si="1"/>
        <v>3.6157685908098903E-3</v>
      </c>
      <c r="I34" s="94">
        <f t="shared" si="1"/>
        <v>4.874860513311053E-2</v>
      </c>
      <c r="J34" s="94">
        <f t="shared" si="1"/>
        <v>9.9139998513744471E-2</v>
      </c>
      <c r="K34" s="94">
        <f t="shared" si="1"/>
        <v>0.1168145889931038</v>
      </c>
      <c r="L34" s="94">
        <f t="shared" si="1"/>
        <v>0.17378311369896532</v>
      </c>
      <c r="M34" s="94">
        <f t="shared" si="1"/>
        <v>0.10485721854553079</v>
      </c>
      <c r="N34" s="94">
        <f t="shared" si="1"/>
        <v>0.10806744905991851</v>
      </c>
      <c r="O34" s="94">
        <f t="shared" si="1"/>
        <v>0.13667611351537648</v>
      </c>
      <c r="P34" s="94">
        <f t="shared" si="1"/>
        <v>0.22778325289128074</v>
      </c>
      <c r="Q34" s="94">
        <f t="shared" si="1"/>
        <v>0.19075995532418816</v>
      </c>
      <c r="R34" s="94">
        <f t="shared" si="1"/>
        <v>5.34146546628212E-2</v>
      </c>
      <c r="S34" s="94">
        <f t="shared" si="1"/>
        <v>-8.9426901250071356E-2</v>
      </c>
      <c r="T34" s="94">
        <f t="shared" si="0"/>
        <v>-0.23579378570098547</v>
      </c>
      <c r="U34" s="94">
        <f t="shared" si="0"/>
        <v>-0.14062205259120469</v>
      </c>
      <c r="V34" s="94">
        <f t="shared" si="0"/>
        <v>1.7647865811833009E-2</v>
      </c>
      <c r="W34" s="94">
        <f t="shared" si="0"/>
        <v>-3.1676501726453012E-2</v>
      </c>
      <c r="X34" s="94">
        <f t="shared" si="0"/>
        <v>5.1169438669438641E-2</v>
      </c>
      <c r="Y34" s="94">
        <f t="shared" si="0"/>
        <v>0.18135182575589051</v>
      </c>
      <c r="Z34" s="94">
        <f t="shared" si="0"/>
        <v>0.1135753823340801</v>
      </c>
      <c r="AA34" s="94">
        <f t="shared" si="0"/>
        <v>8.5055230930931897E-2</v>
      </c>
      <c r="AB34" s="94">
        <f t="shared" si="0"/>
        <v>7.1078995355834187E-2</v>
      </c>
      <c r="AC34" s="94">
        <f t="shared" si="0"/>
        <v>8.0453371002597571E-2</v>
      </c>
      <c r="AD34" s="94">
        <f t="shared" si="0"/>
        <v>7.8976006910146765E-2</v>
      </c>
      <c r="AE34" s="94">
        <f t="shared" si="0"/>
        <v>3.3183957800999503E-2</v>
      </c>
      <c r="AF34" s="94">
        <f t="shared" si="0"/>
        <v>5.3083699173191924E-2</v>
      </c>
      <c r="AG34" s="94">
        <f t="shared" si="0"/>
        <v>0.15770715067540172</v>
      </c>
    </row>
    <row r="35" spans="2:33" x14ac:dyDescent="0.2">
      <c r="B35" s="90"/>
      <c r="C35" s="90"/>
      <c r="D35" s="94">
        <f t="shared" si="1"/>
        <v>6.9929204416060195E-2</v>
      </c>
      <c r="E35" s="94">
        <f t="shared" si="0"/>
        <v>0.10031696087731072</v>
      </c>
      <c r="F35" s="94">
        <f t="shared" si="0"/>
        <v>0.11127231438844373</v>
      </c>
      <c r="G35" s="94">
        <f t="shared" si="0"/>
        <v>7.6479158388677748E-2</v>
      </c>
      <c r="H35" s="94">
        <f t="shared" si="0"/>
        <v>6.489374791274842E-2</v>
      </c>
      <c r="I35" s="94">
        <f t="shared" si="0"/>
        <v>6.367912849715282E-2</v>
      </c>
      <c r="J35" s="94">
        <f t="shared" si="0"/>
        <v>8.6774358735626764E-2</v>
      </c>
      <c r="K35" s="94">
        <f t="shared" si="0"/>
        <v>0.12416648818447908</v>
      </c>
      <c r="L35" s="94">
        <f t="shared" si="0"/>
        <v>0.14816273132565316</v>
      </c>
      <c r="M35" s="94">
        <f t="shared" si="0"/>
        <v>0.11092304969246439</v>
      </c>
      <c r="N35" s="94">
        <f t="shared" si="0"/>
        <v>4.2171614072473343E-2</v>
      </c>
      <c r="O35" s="94">
        <f t="shared" si="0"/>
        <v>1.1179269621051469E-2</v>
      </c>
      <c r="P35" s="94">
        <f t="shared" si="0"/>
        <v>2.1175870280077183E-2</v>
      </c>
      <c r="Q35" s="94">
        <f t="shared" si="0"/>
        <v>2.4752704290777187E-2</v>
      </c>
      <c r="R35" s="94">
        <f t="shared" si="0"/>
        <v>3.3229791230223182E-3</v>
      </c>
      <c r="S35" s="94">
        <f t="shared" si="0"/>
        <v>-5.4863561091511304E-2</v>
      </c>
      <c r="T35" s="94">
        <f t="shared" si="0"/>
        <v>-9.9356288565551745E-2</v>
      </c>
      <c r="U35" s="94">
        <f t="shared" si="0"/>
        <v>-4.1022604723943198E-3</v>
      </c>
      <c r="V35" s="94">
        <f t="shared" si="0"/>
        <v>1.8345117523409105E-2</v>
      </c>
      <c r="W35" s="94">
        <f t="shared" si="0"/>
        <v>-8.7049894706115617E-3</v>
      </c>
      <c r="X35" s="94">
        <f t="shared" si="0"/>
        <v>7.75815831817179E-2</v>
      </c>
      <c r="Y35" s="94">
        <f t="shared" si="0"/>
        <v>0.11102435977514052</v>
      </c>
      <c r="Z35" s="94">
        <f t="shared" si="0"/>
        <v>0.10455024595924102</v>
      </c>
      <c r="AA35" s="94">
        <f t="shared" si="0"/>
        <v>0.1237613526109016</v>
      </c>
      <c r="AB35" s="94">
        <f t="shared" si="0"/>
        <v>0.10572241408594243</v>
      </c>
      <c r="AC35" s="94">
        <f t="shared" si="0"/>
        <v>8.9757621141427144E-2</v>
      </c>
      <c r="AD35" s="94">
        <f t="shared" si="0"/>
        <v>7.5093823230573092E-2</v>
      </c>
      <c r="AE35" s="94">
        <f t="shared" si="0"/>
        <v>4.6767875970347331E-2</v>
      </c>
      <c r="AF35" s="94">
        <f t="shared" si="0"/>
        <v>6.7260221069441753E-2</v>
      </c>
      <c r="AG35" s="94">
        <f t="shared" si="0"/>
        <v>0.17735278872578267</v>
      </c>
    </row>
    <row r="36" spans="2:33" x14ac:dyDescent="0.2">
      <c r="B36" s="90"/>
      <c r="C36" s="90"/>
      <c r="D36" s="94">
        <f t="shared" si="1"/>
        <v>7.7524893314366416E-3</v>
      </c>
      <c r="E36" s="94">
        <f t="shared" si="0"/>
        <v>2.0865767437612211E-2</v>
      </c>
      <c r="F36" s="94">
        <f t="shared" si="0"/>
        <v>3.2269346357651524E-2</v>
      </c>
      <c r="G36" s="94">
        <f t="shared" si="0"/>
        <v>2.6741886429713899E-2</v>
      </c>
      <c r="H36" s="94">
        <f t="shared" si="0"/>
        <v>2.2281311631404753E-2</v>
      </c>
      <c r="I36" s="94">
        <f t="shared" si="0"/>
        <v>1.8706672321706603E-2</v>
      </c>
      <c r="J36" s="94">
        <f t="shared" si="0"/>
        <v>4.1932405595899912E-2</v>
      </c>
      <c r="K36" s="94">
        <f t="shared" si="0"/>
        <v>5.1514530011244758E-2</v>
      </c>
      <c r="L36" s="94">
        <f t="shared" si="0"/>
        <v>7.4982681041962734E-2</v>
      </c>
      <c r="M36" s="94">
        <f t="shared" si="0"/>
        <v>8.9363978489577542E-2</v>
      </c>
      <c r="N36" s="94">
        <f t="shared" si="0"/>
        <v>0.10501543542249972</v>
      </c>
      <c r="O36" s="94">
        <f t="shared" si="0"/>
        <v>0.11853095422485799</v>
      </c>
      <c r="P36" s="94">
        <f t="shared" si="0"/>
        <v>0.17463824685644203</v>
      </c>
      <c r="Q36" s="94">
        <f t="shared" si="0"/>
        <v>0.25511453431677966</v>
      </c>
      <c r="R36" s="94">
        <f t="shared" si="0"/>
        <v>0.14715852411247732</v>
      </c>
      <c r="S36" s="94">
        <f t="shared" si="0"/>
        <v>-6.7787110228237496E-2</v>
      </c>
      <c r="T36" s="94">
        <f t="shared" si="0"/>
        <v>-0.23687778337769042</v>
      </c>
      <c r="U36" s="94">
        <f t="shared" si="0"/>
        <v>-0.2243758219221732</v>
      </c>
      <c r="V36" s="94">
        <f t="shared" si="0"/>
        <v>-6.9226938877131883E-2</v>
      </c>
      <c r="W36" s="94">
        <f t="shared" si="0"/>
        <v>-6.2306570905053954E-2</v>
      </c>
      <c r="X36" s="94">
        <f t="shared" si="0"/>
        <v>5.4867751432027101E-2</v>
      </c>
      <c r="Y36" s="94">
        <f t="shared" si="0"/>
        <v>0.13661144553877097</v>
      </c>
      <c r="Z36" s="94">
        <f t="shared" si="0"/>
        <v>0.10011348955396447</v>
      </c>
      <c r="AA36" s="94">
        <f t="shared" si="0"/>
        <v>9.0955294443327242E-2</v>
      </c>
      <c r="AB36" s="94">
        <f t="shared" si="0"/>
        <v>0.1000501549251937</v>
      </c>
      <c r="AC36" s="94">
        <f t="shared" si="0"/>
        <v>9.0882059303738008E-2</v>
      </c>
      <c r="AD36" s="94">
        <f t="shared" si="0"/>
        <v>7.4548557249928482E-2</v>
      </c>
      <c r="AE36" s="94">
        <f t="shared" si="0"/>
        <v>5.8801101982584744E-2</v>
      </c>
      <c r="AF36" s="94">
        <f t="shared" si="0"/>
        <v>7.6685174644844478E-2</v>
      </c>
      <c r="AG36" s="94">
        <f t="shared" si="0"/>
        <v>0.1904316234359954</v>
      </c>
    </row>
    <row r="37" spans="2:33" x14ac:dyDescent="0.2">
      <c r="B37" s="90"/>
      <c r="C37" s="90"/>
      <c r="D37" s="94">
        <f t="shared" si="1"/>
        <v>9.3481429361209484E-3</v>
      </c>
      <c r="E37" s="94">
        <f t="shared" si="0"/>
        <v>2.0987900214111312E-2</v>
      </c>
      <c r="F37" s="94">
        <f t="shared" si="0"/>
        <v>4.1308005559755313E-2</v>
      </c>
      <c r="G37" s="94">
        <f t="shared" si="0"/>
        <v>3.7725686719902479E-2</v>
      </c>
      <c r="H37" s="94">
        <f t="shared" si="0"/>
        <v>4.4094417114230185E-2</v>
      </c>
      <c r="I37" s="94">
        <f t="shared" si="0"/>
        <v>4.3788363447739363E-2</v>
      </c>
      <c r="J37" s="94">
        <f t="shared" si="0"/>
        <v>5.7087836998384878E-2</v>
      </c>
      <c r="K37" s="94">
        <f t="shared" si="0"/>
        <v>7.5708605120370004E-2</v>
      </c>
      <c r="L37" s="94">
        <f t="shared" si="0"/>
        <v>7.8629179109913017E-2</v>
      </c>
      <c r="M37" s="94">
        <f t="shared" si="0"/>
        <v>5.9847384947834099E-2</v>
      </c>
      <c r="N37" s="94">
        <f t="shared" si="0"/>
        <v>4.1000971662498623E-2</v>
      </c>
      <c r="O37" s="94">
        <f t="shared" si="0"/>
        <v>2.9577831163068325E-2</v>
      </c>
      <c r="P37" s="94">
        <f t="shared" si="0"/>
        <v>2.8059328835121879E-2</v>
      </c>
      <c r="Q37" s="94">
        <f t="shared" si="0"/>
        <v>4.7720241709312564E-2</v>
      </c>
      <c r="R37" s="94">
        <f t="shared" si="0"/>
        <v>7.8371852362884627E-3</v>
      </c>
      <c r="S37" s="94">
        <f t="shared" si="0"/>
        <v>-3.3979984392755021E-2</v>
      </c>
      <c r="T37" s="94">
        <f t="shared" si="0"/>
        <v>-0.10597922365045859</v>
      </c>
      <c r="U37" s="94">
        <f t="shared" si="0"/>
        <v>-0.1309069004327631</v>
      </c>
      <c r="V37" s="94">
        <f t="shared" si="0"/>
        <v>-5.8622891016871841E-2</v>
      </c>
      <c r="W37" s="94">
        <f t="shared" si="0"/>
        <v>-0.10323380674662383</v>
      </c>
      <c r="X37" s="94">
        <f t="shared" si="0"/>
        <v>7.454140829246135E-3</v>
      </c>
      <c r="Y37" s="94">
        <f t="shared" si="0"/>
        <v>0.15855280089216794</v>
      </c>
      <c r="Z37" s="94">
        <f t="shared" si="0"/>
        <v>0.10975361433516588</v>
      </c>
      <c r="AA37" s="94">
        <f t="shared" si="0"/>
        <v>8.9924937447873179E-2</v>
      </c>
      <c r="AB37" s="94">
        <f t="shared" si="0"/>
        <v>7.9322324421113921E-2</v>
      </c>
      <c r="AC37" s="94">
        <f t="shared" si="0"/>
        <v>7.8129431115648601E-2</v>
      </c>
      <c r="AD37" s="94">
        <f t="shared" si="0"/>
        <v>8.7092616461056926E-2</v>
      </c>
      <c r="AE37" s="94">
        <f t="shared" si="0"/>
        <v>6.6310975609756032E-2</v>
      </c>
      <c r="AF37" s="94">
        <f t="shared" si="0"/>
        <v>8.4130387918808322E-2</v>
      </c>
      <c r="AG37" s="94">
        <f t="shared" si="0"/>
        <v>0.19956672806429998</v>
      </c>
    </row>
    <row r="38" spans="2:33" x14ac:dyDescent="0.2">
      <c r="B38" s="90"/>
      <c r="C38" s="90"/>
      <c r="D38" s="94">
        <f t="shared" si="1"/>
        <v>3.3232815854460585E-2</v>
      </c>
      <c r="E38" s="94">
        <f t="shared" si="0"/>
        <v>2.4969673676751514E-2</v>
      </c>
      <c r="F38" s="94">
        <f t="shared" si="0"/>
        <v>4.5699554722287053E-2</v>
      </c>
      <c r="G38" s="94">
        <f t="shared" si="0"/>
        <v>3.0434782608695875E-2</v>
      </c>
      <c r="H38" s="94">
        <f t="shared" si="0"/>
        <v>2.8687633215885851E-2</v>
      </c>
      <c r="I38" s="94">
        <f t="shared" si="0"/>
        <v>2.4388439013045157E-2</v>
      </c>
      <c r="J38" s="94">
        <f t="shared" si="0"/>
        <v>3.6377333567248933E-2</v>
      </c>
      <c r="K38" s="94">
        <f t="shared" si="0"/>
        <v>6.0611793758588654E-2</v>
      </c>
      <c r="L38" s="94">
        <f t="shared" si="0"/>
        <v>7.4610610911344175E-2</v>
      </c>
      <c r="M38" s="94">
        <f t="shared" si="0"/>
        <v>7.2130001747335262E-2</v>
      </c>
      <c r="N38" s="94">
        <f t="shared" si="0"/>
        <v>7.1685843736758056E-2</v>
      </c>
      <c r="O38" s="94">
        <f t="shared" si="0"/>
        <v>7.5597089261137562E-2</v>
      </c>
      <c r="P38" s="94">
        <f t="shared" si="0"/>
        <v>7.1980488494574363E-2</v>
      </c>
      <c r="Q38" s="94">
        <f t="shared" si="0"/>
        <v>8.1972078054828118E-2</v>
      </c>
      <c r="R38" s="94">
        <f t="shared" si="0"/>
        <v>4.9747968817617269E-2</v>
      </c>
      <c r="S38" s="94">
        <f t="shared" si="0"/>
        <v>-2.6981518791841113E-2</v>
      </c>
      <c r="T38" s="94">
        <f t="shared" si="0"/>
        <v>-0.12047236576720656</v>
      </c>
      <c r="U38" s="94">
        <f t="shared" si="0"/>
        <v>-0.11569748902593729</v>
      </c>
      <c r="V38" s="94">
        <f t="shared" si="0"/>
        <v>-6.2858677305508884E-2</v>
      </c>
      <c r="W38" s="94">
        <f t="shared" si="0"/>
        <v>-7.9003168313589195E-2</v>
      </c>
      <c r="X38" s="94">
        <f t="shared" si="0"/>
        <v>-1.5938202796519075E-2</v>
      </c>
      <c r="Y38" s="94">
        <f t="shared" si="0"/>
        <v>5.5960037577684682E-2</v>
      </c>
      <c r="Z38" s="94">
        <f t="shared" si="0"/>
        <v>5.7716490303595436E-2</v>
      </c>
      <c r="AA38" s="94">
        <f t="shared" si="0"/>
        <v>4.8056548533717283E-2</v>
      </c>
      <c r="AB38" s="94">
        <f t="shared" si="0"/>
        <v>5.2991017686822905E-2</v>
      </c>
      <c r="AC38" s="94">
        <f t="shared" si="0"/>
        <v>5.6069766589718038E-2</v>
      </c>
      <c r="AD38" s="94">
        <f t="shared" si="0"/>
        <v>5.2468321929690892E-2</v>
      </c>
      <c r="AE38" s="94">
        <f t="shared" si="0"/>
        <v>4.1729578616310554E-2</v>
      </c>
      <c r="AF38" s="94">
        <f t="shared" si="0"/>
        <v>7.3122104357072462E-2</v>
      </c>
      <c r="AG38" s="94">
        <f t="shared" si="0"/>
        <v>0.11994172776011647</v>
      </c>
    </row>
    <row r="39" spans="2:33" x14ac:dyDescent="0.2">
      <c r="B39" s="90"/>
      <c r="C39" s="90"/>
      <c r="D39" s="94">
        <f t="shared" si="1"/>
        <v>3.9513113251938133E-2</v>
      </c>
      <c r="E39" s="94">
        <f t="shared" si="0"/>
        <v>4.6004121549988682E-2</v>
      </c>
      <c r="F39" s="94">
        <f t="shared" si="0"/>
        <v>4.4197196251038837E-2</v>
      </c>
      <c r="G39" s="94">
        <f t="shared" si="0"/>
        <v>3.4365048204859867E-2</v>
      </c>
      <c r="H39" s="94">
        <f t="shared" si="0"/>
        <v>3.8052360216357717E-2</v>
      </c>
      <c r="I39" s="94">
        <f t="shared" si="0"/>
        <v>2.6368179417380979E-2</v>
      </c>
      <c r="J39" s="94">
        <f t="shared" si="0"/>
        <v>3.3716649513102846E-2</v>
      </c>
      <c r="K39" s="94">
        <f t="shared" si="0"/>
        <v>4.8011105260638412E-2</v>
      </c>
      <c r="L39" s="94">
        <f t="shared" si="0"/>
        <v>3.8193112268201282E-2</v>
      </c>
      <c r="M39" s="94">
        <f t="shared" si="0"/>
        <v>2.8657908861338805E-2</v>
      </c>
      <c r="N39" s="94">
        <f t="shared" si="0"/>
        <v>2.2162726246278998E-2</v>
      </c>
      <c r="O39" s="94">
        <f t="shared" si="0"/>
        <v>1.9046184486899466E-2</v>
      </c>
      <c r="P39" s="94">
        <f t="shared" si="0"/>
        <v>1.2334222952165864E-2</v>
      </c>
      <c r="Q39" s="94">
        <f t="shared" si="0"/>
        <v>2.7888413897158522E-2</v>
      </c>
      <c r="R39" s="94">
        <f t="shared" si="0"/>
        <v>1.6651540859408118E-3</v>
      </c>
      <c r="S39" s="94">
        <f t="shared" si="0"/>
        <v>-0.11026109701715964</v>
      </c>
      <c r="T39" s="94">
        <f t="shared" si="0"/>
        <v>8.4210712736095417E-3</v>
      </c>
      <c r="U39" s="94">
        <f t="shared" si="0"/>
        <v>-6.5717145817600603E-2</v>
      </c>
      <c r="V39" s="94">
        <f t="shared" si="0"/>
        <v>-9.8874038985695047E-3</v>
      </c>
      <c r="W39" s="94">
        <f t="shared" si="0"/>
        <v>-3.5653940348945437E-2</v>
      </c>
      <c r="X39" s="94">
        <f t="shared" si="0"/>
        <v>1.3554483709026349E-2</v>
      </c>
      <c r="Y39" s="94">
        <f t="shared" si="0"/>
        <v>5.6105354142589582E-2</v>
      </c>
      <c r="Z39" s="94">
        <f t="shared" si="0"/>
        <v>5.3915618332965383E-2</v>
      </c>
      <c r="AA39" s="94">
        <f t="shared" si="0"/>
        <v>4.0268046454405335E-2</v>
      </c>
      <c r="AB39" s="94">
        <f t="shared" si="0"/>
        <v>6.1322574692590004E-2</v>
      </c>
      <c r="AC39" s="94">
        <f t="shared" si="0"/>
        <v>6.9705136209526231E-2</v>
      </c>
      <c r="AD39" s="94">
        <f t="shared" si="0"/>
        <v>7.3415439628231632E-2</v>
      </c>
      <c r="AE39" s="94">
        <f t="shared" si="0"/>
        <v>6.8965517241379337E-2</v>
      </c>
      <c r="AF39" s="94">
        <f t="shared" si="0"/>
        <v>9.4443371321872124E-2</v>
      </c>
      <c r="AG39" s="94">
        <f t="shared" si="0"/>
        <v>0.15953241007659835</v>
      </c>
    </row>
    <row r="40" spans="2:33" x14ac:dyDescent="0.2">
      <c r="B40" s="90"/>
      <c r="C40" s="90"/>
      <c r="D40" s="94">
        <f t="shared" si="1"/>
        <v>1.5688233824631744E-2</v>
      </c>
      <c r="E40" s="94">
        <f t="shared" si="0"/>
        <v>2.8875006148851416E-2</v>
      </c>
      <c r="F40" s="94">
        <f t="shared" si="0"/>
        <v>5.1635111876075508E-2</v>
      </c>
      <c r="G40" s="94">
        <f t="shared" si="0"/>
        <v>4.5803782505910245E-2</v>
      </c>
      <c r="H40" s="94">
        <f t="shared" si="0"/>
        <v>5.429608537831191E-2</v>
      </c>
      <c r="I40" s="94">
        <f t="shared" si="0"/>
        <v>4.8840325739614589E-2</v>
      </c>
      <c r="J40" s="94">
        <f t="shared" si="0"/>
        <v>6.4826827062939851E-2</v>
      </c>
      <c r="K40" s="94">
        <f t="shared" si="0"/>
        <v>7.3082034999630854E-2</v>
      </c>
      <c r="L40" s="94">
        <f t="shared" si="0"/>
        <v>6.9050936677504032E-2</v>
      </c>
      <c r="M40" s="94">
        <f t="shared" si="0"/>
        <v>6.1308230750663814E-2</v>
      </c>
      <c r="N40" s="94">
        <f t="shared" si="0"/>
        <v>4.9109241149268422E-2</v>
      </c>
      <c r="O40" s="94">
        <f t="shared" si="0"/>
        <v>4.5842125039743373E-2</v>
      </c>
      <c r="P40" s="94">
        <f t="shared" si="0"/>
        <v>4.3031257772987455E-2</v>
      </c>
      <c r="Q40" s="94">
        <f t="shared" si="0"/>
        <v>3.4419713831478405E-2</v>
      </c>
      <c r="R40" s="94">
        <f t="shared" si="0"/>
        <v>2.3015446092369204E-2</v>
      </c>
      <c r="S40" s="94">
        <f t="shared" si="0"/>
        <v>-5.7840375586854518E-3</v>
      </c>
      <c r="T40" s="94">
        <f t="shared" si="0"/>
        <v>-5.3832495938952063E-2</v>
      </c>
      <c r="U40" s="94">
        <f t="shared" si="0"/>
        <v>-3.2659905773377088E-2</v>
      </c>
      <c r="V40" s="94">
        <f t="shared" si="0"/>
        <v>-4.0022563425237911E-2</v>
      </c>
      <c r="W40" s="94">
        <f t="shared" si="0"/>
        <v>-6.4392690791830812E-2</v>
      </c>
      <c r="X40" s="94">
        <f t="shared" si="0"/>
        <v>2.1613921142121892E-2</v>
      </c>
      <c r="Y40" s="94">
        <f t="shared" si="0"/>
        <v>3.735024665257218E-2</v>
      </c>
      <c r="Z40" s="94">
        <f t="shared" si="0"/>
        <v>5.5533071230342214E-2</v>
      </c>
      <c r="AA40" s="94">
        <f t="shared" si="0"/>
        <v>5.9444581381973657E-2</v>
      </c>
      <c r="AB40" s="94">
        <f t="shared" si="0"/>
        <v>7.6427934390631655E-2</v>
      </c>
      <c r="AC40" s="94">
        <f t="shared" si="0"/>
        <v>8.0427473583093059E-2</v>
      </c>
      <c r="AD40" s="94">
        <f t="shared" si="0"/>
        <v>8.2342350352308386E-2</v>
      </c>
      <c r="AE40" s="94">
        <f t="shared" si="0"/>
        <v>6.3427356834074231E-2</v>
      </c>
      <c r="AF40" s="94">
        <f t="shared" si="0"/>
        <v>9.4849561623730289E-2</v>
      </c>
      <c r="AG40" s="94">
        <f t="shared" si="0"/>
        <v>0.15569686119220014</v>
      </c>
    </row>
    <row r="41" spans="2:33" x14ac:dyDescent="0.2">
      <c r="B41" s="90"/>
      <c r="C41" s="90"/>
      <c r="D41" s="94">
        <f t="shared" si="1"/>
        <v>4.4665809768637516E-2</v>
      </c>
      <c r="E41" s="94">
        <f t="shared" si="0"/>
        <v>4.9357594113054001E-2</v>
      </c>
      <c r="F41" s="94">
        <f t="shared" si="0"/>
        <v>4.3383165347583831E-2</v>
      </c>
      <c r="G41" s="94">
        <f t="shared" si="0"/>
        <v>2.5933049510513815E-2</v>
      </c>
      <c r="H41" s="94">
        <f t="shared" si="0"/>
        <v>3.9896362142691627E-2</v>
      </c>
      <c r="I41" s="94">
        <f t="shared" si="0"/>
        <v>2.8440051046245394E-2</v>
      </c>
      <c r="J41" s="94">
        <f t="shared" si="0"/>
        <v>4.4710563116740078E-2</v>
      </c>
      <c r="K41" s="94">
        <f t="shared" si="0"/>
        <v>5.6691992986557437E-2</v>
      </c>
      <c r="L41" s="94">
        <f t="shared" si="0"/>
        <v>4.7798315729374756E-2</v>
      </c>
      <c r="M41" s="94">
        <f t="shared" si="0"/>
        <v>3.6201406508079938E-2</v>
      </c>
      <c r="N41" s="94">
        <f t="shared" si="0"/>
        <v>3.1715774078517001E-2</v>
      </c>
      <c r="O41" s="94">
        <f t="shared" si="0"/>
        <v>3.7143812815571171E-2</v>
      </c>
      <c r="P41" s="94">
        <f t="shared" si="0"/>
        <v>1.552637641096506E-2</v>
      </c>
      <c r="Q41" s="94">
        <f t="shared" si="0"/>
        <v>3.2422950125518032E-2</v>
      </c>
      <c r="R41" s="94">
        <f t="shared" si="0"/>
        <v>8.8765197011863844E-3</v>
      </c>
      <c r="S41" s="94">
        <f t="shared" si="0"/>
        <v>-3.7545734363203458E-2</v>
      </c>
      <c r="T41" s="94">
        <f t="shared" si="0"/>
        <v>-8.7117212249207862E-2</v>
      </c>
      <c r="U41" s="94">
        <f t="shared" si="0"/>
        <v>-5.2813352061472411E-2</v>
      </c>
      <c r="V41" s="94">
        <f t="shared" si="0"/>
        <v>-2.9780700989200874E-2</v>
      </c>
      <c r="W41" s="94">
        <f t="shared" si="0"/>
        <v>-4.9899302308854206E-2</v>
      </c>
      <c r="X41" s="94">
        <f t="shared" si="0"/>
        <v>3.3877775044002566E-3</v>
      </c>
      <c r="Y41" s="94">
        <f t="shared" si="0"/>
        <v>3.9780443639656014E-2</v>
      </c>
      <c r="Z41" s="94">
        <f t="shared" si="0"/>
        <v>5.514739229024939E-2</v>
      </c>
      <c r="AA41" s="94">
        <f t="shared" si="0"/>
        <v>3.957706524542267E-2</v>
      </c>
      <c r="AB41" s="94">
        <f t="shared" si="0"/>
        <v>5.9073544247275032E-2</v>
      </c>
      <c r="AC41" s="94">
        <f t="shared" si="0"/>
        <v>6.5147800559034394E-2</v>
      </c>
      <c r="AD41" s="94">
        <f t="shared" si="0"/>
        <v>7.7406869859700161E-2</v>
      </c>
      <c r="AE41" s="94">
        <f t="shared" si="0"/>
        <v>6.3055340109673341E-2</v>
      </c>
      <c r="AF41" s="94">
        <f t="shared" si="0"/>
        <v>9.3081599999999889E-2</v>
      </c>
      <c r="AG41" s="94">
        <f t="shared" si="0"/>
        <v>0.15159783130554957</v>
      </c>
    </row>
    <row r="42" spans="2:33" x14ac:dyDescent="0.2">
      <c r="B42" s="90"/>
      <c r="C42" s="90"/>
      <c r="D42" s="94">
        <f t="shared" si="1"/>
        <v>1.2811077153370863E-2</v>
      </c>
      <c r="E42" s="94">
        <f t="shared" si="0"/>
        <v>-8.1288796925787588E-4</v>
      </c>
      <c r="F42" s="94">
        <f t="shared" si="0"/>
        <v>9.8242240465449149E-3</v>
      </c>
      <c r="G42" s="94">
        <f t="shared" si="0"/>
        <v>4.2234781441109776E-3</v>
      </c>
      <c r="H42" s="94">
        <f t="shared" si="0"/>
        <v>1.7503555409690492E-3</v>
      </c>
      <c r="I42" s="94">
        <f t="shared" si="0"/>
        <v>2.0991833812626873E-3</v>
      </c>
      <c r="J42" s="94">
        <f t="shared" si="0"/>
        <v>1.6528225122902161E-2</v>
      </c>
      <c r="K42" s="94">
        <f t="shared" si="0"/>
        <v>3.9773201033936591E-2</v>
      </c>
      <c r="L42" s="94">
        <f t="shared" si="0"/>
        <v>6.3226028181922397E-2</v>
      </c>
      <c r="M42" s="94">
        <f t="shared" si="0"/>
        <v>9.0088245752028132E-2</v>
      </c>
      <c r="N42" s="94">
        <f t="shared" ref="E42:AG51" si="2">(N12-M12)/M12</f>
        <v>0.12119205298013259</v>
      </c>
      <c r="O42" s="94">
        <f t="shared" si="2"/>
        <v>0.14318837002230439</v>
      </c>
      <c r="P42" s="94">
        <f t="shared" si="2"/>
        <v>0.18904475102758467</v>
      </c>
      <c r="Q42" s="94">
        <f t="shared" si="2"/>
        <v>0.22464928949911481</v>
      </c>
      <c r="R42" s="94">
        <f t="shared" si="2"/>
        <v>9.9621342512908842E-2</v>
      </c>
      <c r="S42" s="94">
        <f t="shared" si="2"/>
        <v>-4.3027220713171083E-2</v>
      </c>
      <c r="T42" s="94">
        <f t="shared" si="2"/>
        <v>-0.14730098338215028</v>
      </c>
      <c r="U42" s="94">
        <f t="shared" si="2"/>
        <v>-0.1016685061351686</v>
      </c>
      <c r="V42" s="94">
        <f t="shared" si="2"/>
        <v>-1.6957170169571521E-2</v>
      </c>
      <c r="W42" s="94">
        <f t="shared" si="2"/>
        <v>-3.4559501690882476E-2</v>
      </c>
      <c r="X42" s="94">
        <f t="shared" si="2"/>
        <v>2.7717974455712509E-2</v>
      </c>
      <c r="Y42" s="94">
        <f t="shared" si="2"/>
        <v>5.4688499855179075E-2</v>
      </c>
      <c r="Z42" s="94">
        <f t="shared" si="2"/>
        <v>2.5501666900841793E-2</v>
      </c>
      <c r="AA42" s="94">
        <f t="shared" si="2"/>
        <v>1.7830118763662108E-2</v>
      </c>
      <c r="AB42" s="94">
        <f t="shared" si="2"/>
        <v>3.0917679307855283E-2</v>
      </c>
      <c r="AC42" s="94">
        <f t="shared" si="2"/>
        <v>4.2994414999376701E-2</v>
      </c>
      <c r="AD42" s="94">
        <f t="shared" si="2"/>
        <v>4.2627652491592311E-2</v>
      </c>
      <c r="AE42" s="94">
        <f t="shared" si="2"/>
        <v>4.2904236390826377E-2</v>
      </c>
      <c r="AF42" s="94">
        <f t="shared" si="2"/>
        <v>7.9839650832360776E-2</v>
      </c>
      <c r="AG42" s="94">
        <f t="shared" si="2"/>
        <v>0.10091160662792796</v>
      </c>
    </row>
    <row r="43" spans="2:33" x14ac:dyDescent="0.2">
      <c r="B43" s="90"/>
      <c r="C43" s="90"/>
      <c r="D43" s="94">
        <f t="shared" si="1"/>
        <v>-8.6748378772961033E-3</v>
      </c>
      <c r="E43" s="94">
        <f t="shared" si="2"/>
        <v>-5.0946142649198351E-3</v>
      </c>
      <c r="F43" s="94">
        <f t="shared" si="2"/>
        <v>2.125736907784332E-2</v>
      </c>
      <c r="G43" s="94">
        <f t="shared" si="2"/>
        <v>1.5320439893818882E-2</v>
      </c>
      <c r="H43" s="94">
        <f t="shared" si="2"/>
        <v>3.2909207108056525E-2</v>
      </c>
      <c r="I43" s="94">
        <f t="shared" si="2"/>
        <v>4.5312098225764874E-2</v>
      </c>
      <c r="J43" s="94">
        <f t="shared" si="2"/>
        <v>7.2405390238840253E-2</v>
      </c>
      <c r="K43" s="94">
        <f t="shared" si="2"/>
        <v>0.11089128782991424</v>
      </c>
      <c r="L43" s="94">
        <f t="shared" si="2"/>
        <v>0.14324153417303345</v>
      </c>
      <c r="M43" s="94">
        <f t="shared" si="2"/>
        <v>0.14380697050938326</v>
      </c>
      <c r="N43" s="94">
        <f t="shared" si="2"/>
        <v>0.1417736634855464</v>
      </c>
      <c r="O43" s="94">
        <f t="shared" si="2"/>
        <v>0.12824081076992905</v>
      </c>
      <c r="P43" s="94">
        <f t="shared" si="2"/>
        <v>0.11986991396547889</v>
      </c>
      <c r="Q43" s="94">
        <f t="shared" si="2"/>
        <v>8.4343819586729832E-2</v>
      </c>
      <c r="R43" s="94">
        <f t="shared" si="2"/>
        <v>-2.0945777564675134E-3</v>
      </c>
      <c r="S43" s="94">
        <f t="shared" si="2"/>
        <v>-6.1240101787605236E-2</v>
      </c>
      <c r="T43" s="94">
        <f t="shared" si="2"/>
        <v>-9.5823848713009876E-2</v>
      </c>
      <c r="U43" s="94">
        <f t="shared" si="2"/>
        <v>-5.2000819321080957E-2</v>
      </c>
      <c r="V43" s="94">
        <f t="shared" si="2"/>
        <v>-1.9253433483138911E-2</v>
      </c>
      <c r="W43" s="94">
        <f t="shared" si="2"/>
        <v>-2.5767972089036216E-2</v>
      </c>
      <c r="X43" s="94">
        <f t="shared" si="2"/>
        <v>8.5149947783468242E-3</v>
      </c>
      <c r="Y43" s="94">
        <f t="shared" si="2"/>
        <v>7.7427035048452983E-2</v>
      </c>
      <c r="Z43" s="94">
        <f t="shared" si="2"/>
        <v>5.8925915975798583E-2</v>
      </c>
      <c r="AA43" s="94">
        <f t="shared" si="2"/>
        <v>5.6851072344865625E-2</v>
      </c>
      <c r="AB43" s="94">
        <f t="shared" si="2"/>
        <v>6.6380627797838626E-2</v>
      </c>
      <c r="AC43" s="94">
        <f t="shared" si="2"/>
        <v>7.661138184573725E-2</v>
      </c>
      <c r="AD43" s="94">
        <f t="shared" si="2"/>
        <v>6.5929438096360107E-2</v>
      </c>
      <c r="AE43" s="94">
        <f t="shared" si="2"/>
        <v>5.0081918070877647E-2</v>
      </c>
      <c r="AF43" s="94">
        <f t="shared" si="2"/>
        <v>8.3410072775301894E-2</v>
      </c>
      <c r="AG43" s="94">
        <f t="shared" si="2"/>
        <v>0.16241354522847376</v>
      </c>
    </row>
    <row r="44" spans="2:33" x14ac:dyDescent="0.2">
      <c r="B44" s="90"/>
      <c r="C44" s="90"/>
      <c r="D44" s="94">
        <f t="shared" si="1"/>
        <v>3.7065043573119752E-2</v>
      </c>
      <c r="E44" s="94">
        <f t="shared" si="2"/>
        <v>2.4456424293859504E-2</v>
      </c>
      <c r="F44" s="94">
        <f t="shared" si="2"/>
        <v>5.5259319759640782E-2</v>
      </c>
      <c r="G44" s="94">
        <f t="shared" si="2"/>
        <v>8.3015446534204534E-2</v>
      </c>
      <c r="H44" s="94">
        <f t="shared" si="2"/>
        <v>9.5131139674728513E-2</v>
      </c>
      <c r="I44" s="94">
        <f t="shared" si="2"/>
        <v>9.1109101587627167E-2</v>
      </c>
      <c r="J44" s="94">
        <f t="shared" si="2"/>
        <v>7.012132604237882E-2</v>
      </c>
      <c r="K44" s="94">
        <f t="shared" si="2"/>
        <v>9.1890424521146152E-2</v>
      </c>
      <c r="L44" s="94">
        <f t="shared" si="2"/>
        <v>8.1305390622714954E-2</v>
      </c>
      <c r="M44" s="94">
        <f t="shared" si="2"/>
        <v>4.8270498732037266E-2</v>
      </c>
      <c r="N44" s="94">
        <f t="shared" si="2"/>
        <v>2.4965648042422128E-2</v>
      </c>
      <c r="O44" s="94">
        <f t="shared" si="2"/>
        <v>1.0737460898900415E-2</v>
      </c>
      <c r="P44" s="94">
        <f t="shared" si="2"/>
        <v>-5.2556526287602691E-3</v>
      </c>
      <c r="Q44" s="94">
        <f t="shared" si="2"/>
        <v>-2.9046292528718269E-3</v>
      </c>
      <c r="R44" s="94">
        <f t="shared" si="2"/>
        <v>-4.4970837701922943E-2</v>
      </c>
      <c r="S44" s="94">
        <f t="shared" si="2"/>
        <v>-0.15989560735744621</v>
      </c>
      <c r="T44" s="94">
        <f t="shared" si="2"/>
        <v>-0.25574552995031113</v>
      </c>
      <c r="U44" s="94">
        <f t="shared" si="2"/>
        <v>-0.23517537219278323</v>
      </c>
      <c r="V44" s="94">
        <f t="shared" si="2"/>
        <v>-2.4730561970746585E-2</v>
      </c>
      <c r="W44" s="94">
        <f t="shared" si="2"/>
        <v>-4.0904926351399105E-2</v>
      </c>
      <c r="X44" s="94">
        <f t="shared" si="2"/>
        <v>9.2853048807371913E-2</v>
      </c>
      <c r="Y44" s="94">
        <f t="shared" si="2"/>
        <v>0.18314707978644712</v>
      </c>
      <c r="Z44" s="94">
        <f t="shared" si="2"/>
        <v>0.14805637644919312</v>
      </c>
      <c r="AA44" s="94">
        <f t="shared" si="2"/>
        <v>9.7548660475615168E-2</v>
      </c>
      <c r="AB44" s="94">
        <f t="shared" si="2"/>
        <v>7.4887920692050247E-2</v>
      </c>
      <c r="AC44" s="94">
        <f t="shared" si="2"/>
        <v>9.8824279755960615E-2</v>
      </c>
      <c r="AD44" s="94">
        <f t="shared" si="2"/>
        <v>9.0585548775365163E-2</v>
      </c>
      <c r="AE44" s="94">
        <f t="shared" si="2"/>
        <v>6.6401490216949771E-2</v>
      </c>
      <c r="AF44" s="94">
        <f t="shared" si="2"/>
        <v>9.0950879957972311E-2</v>
      </c>
      <c r="AG44" s="94">
        <f t="shared" si="2"/>
        <v>0.13890326852464935</v>
      </c>
    </row>
    <row r="45" spans="2:33" x14ac:dyDescent="0.2">
      <c r="B45" s="90"/>
      <c r="C45" s="90"/>
      <c r="D45" s="94">
        <f t="shared" si="1"/>
        <v>2.1088486487840348E-2</v>
      </c>
      <c r="E45" s="94">
        <f t="shared" si="2"/>
        <v>3.7773798719615337E-2</v>
      </c>
      <c r="F45" s="94">
        <f t="shared" si="2"/>
        <v>4.4907702852820919E-2</v>
      </c>
      <c r="G45" s="94">
        <f t="shared" si="2"/>
        <v>4.7569499423194439E-2</v>
      </c>
      <c r="H45" s="94">
        <f t="shared" si="2"/>
        <v>5.3096389704612265E-2</v>
      </c>
      <c r="I45" s="94">
        <f t="shared" si="2"/>
        <v>5.4417584220130738E-2</v>
      </c>
      <c r="J45" s="94">
        <f t="shared" si="2"/>
        <v>7.3077297034516139E-2</v>
      </c>
      <c r="K45" s="94">
        <f t="shared" si="2"/>
        <v>9.7638765561858035E-2</v>
      </c>
      <c r="L45" s="94">
        <f t="shared" si="2"/>
        <v>0.14597744795364109</v>
      </c>
      <c r="M45" s="94">
        <f t="shared" si="2"/>
        <v>0.1349170904585596</v>
      </c>
      <c r="N45" s="94">
        <f t="shared" si="2"/>
        <v>9.9583640102566762E-2</v>
      </c>
      <c r="O45" s="94">
        <f t="shared" si="2"/>
        <v>9.3647183773362605E-2</v>
      </c>
      <c r="P45" s="94">
        <f t="shared" si="2"/>
        <v>7.0786931968121677E-2</v>
      </c>
      <c r="Q45" s="94">
        <f t="shared" si="2"/>
        <v>6.751707889314984E-2</v>
      </c>
      <c r="R45" s="94">
        <f t="shared" si="2"/>
        <v>1.5440022162711052E-2</v>
      </c>
      <c r="S45" s="94">
        <f t="shared" si="2"/>
        <v>-6.8960186246157698E-2</v>
      </c>
      <c r="T45" s="94">
        <f t="shared" si="2"/>
        <v>-0.15291221832602386</v>
      </c>
      <c r="U45" s="94">
        <f t="shared" si="2"/>
        <v>-0.10474609104746081</v>
      </c>
      <c r="V45" s="94">
        <f t="shared" si="2"/>
        <v>-1.9049459041731311E-2</v>
      </c>
      <c r="W45" s="94">
        <f t="shared" si="2"/>
        <v>-6.0201415422591505E-2</v>
      </c>
      <c r="X45" s="94">
        <f t="shared" si="2"/>
        <v>5.2824969263440186E-2</v>
      </c>
      <c r="Y45" s="94">
        <f t="shared" si="2"/>
        <v>0.10188834481202805</v>
      </c>
      <c r="Z45" s="94">
        <f t="shared" si="2"/>
        <v>7.239116035406773E-2</v>
      </c>
      <c r="AA45" s="94">
        <f t="shared" si="2"/>
        <v>5.8351863082002596E-2</v>
      </c>
      <c r="AB45" s="94">
        <f t="shared" si="2"/>
        <v>6.2668449311347324E-2</v>
      </c>
      <c r="AC45" s="94">
        <f t="shared" si="2"/>
        <v>7.1284498941566354E-2</v>
      </c>
      <c r="AD45" s="94">
        <f t="shared" si="2"/>
        <v>6.899251540261167E-2</v>
      </c>
      <c r="AE45" s="94">
        <f t="shared" si="2"/>
        <v>5.6596534977199485E-2</v>
      </c>
      <c r="AF45" s="94">
        <f t="shared" si="2"/>
        <v>7.4451229575837427E-2</v>
      </c>
      <c r="AG45" s="94">
        <f t="shared" si="2"/>
        <v>0.11692600728099398</v>
      </c>
    </row>
    <row r="46" spans="2:33" x14ac:dyDescent="0.2">
      <c r="B46" s="90"/>
      <c r="C46" s="90"/>
      <c r="D46" s="94">
        <f t="shared" si="1"/>
        <v>1.9047975918362249E-2</v>
      </c>
      <c r="E46" s="94">
        <f t="shared" si="2"/>
        <v>2.2834800088250569E-2</v>
      </c>
      <c r="F46" s="94">
        <f t="shared" si="2"/>
        <v>4.9083871586237927E-2</v>
      </c>
      <c r="G46" s="94">
        <f t="shared" si="2"/>
        <v>3.832314809526538E-2</v>
      </c>
      <c r="H46" s="94">
        <f t="shared" si="2"/>
        <v>4.2475247524752492E-2</v>
      </c>
      <c r="I46" s="94">
        <f t="shared" si="2"/>
        <v>3.9467713510832614E-2</v>
      </c>
      <c r="J46" s="94">
        <f t="shared" si="2"/>
        <v>5.2476624602795965E-2</v>
      </c>
      <c r="K46" s="94">
        <f t="shared" si="2"/>
        <v>6.7020353043310305E-2</v>
      </c>
      <c r="L46" s="94">
        <f t="shared" si="2"/>
        <v>6.8026903397277128E-2</v>
      </c>
      <c r="M46" s="94">
        <f t="shared" si="2"/>
        <v>6.2136563317335851E-2</v>
      </c>
      <c r="N46" s="94">
        <f t="shared" si="2"/>
        <v>5.6341844378566229E-2</v>
      </c>
      <c r="O46" s="94">
        <f t="shared" si="2"/>
        <v>5.4136427418259719E-2</v>
      </c>
      <c r="P46" s="94">
        <f t="shared" si="2"/>
        <v>5.1892936377299234E-2</v>
      </c>
      <c r="Q46" s="94">
        <f t="shared" si="2"/>
        <v>4.8053830086881737E-2</v>
      </c>
      <c r="R46" s="94">
        <f t="shared" si="2"/>
        <v>2.810236036457129E-2</v>
      </c>
      <c r="S46" s="94">
        <f t="shared" si="2"/>
        <v>-1.685262008044304E-2</v>
      </c>
      <c r="T46" s="94">
        <f t="shared" si="2"/>
        <v>-7.12120433643324E-2</v>
      </c>
      <c r="U46" s="94">
        <f t="shared" si="2"/>
        <v>-4.137854732533032E-2</v>
      </c>
      <c r="V46" s="94">
        <f t="shared" si="2"/>
        <v>-4.6187027526112437E-2</v>
      </c>
      <c r="W46" s="94">
        <f t="shared" si="2"/>
        <v>-6.8419181873870347E-2</v>
      </c>
      <c r="X46" s="94">
        <f t="shared" si="2"/>
        <v>7.9881800912472156E-3</v>
      </c>
      <c r="Y46" s="94">
        <f t="shared" si="2"/>
        <v>3.7312952015849686E-2</v>
      </c>
      <c r="Z46" s="94">
        <f t="shared" si="2"/>
        <v>5.2710036568606802E-2</v>
      </c>
      <c r="AA46" s="94">
        <f t="shared" si="2"/>
        <v>5.4230462872820753E-2</v>
      </c>
      <c r="AB46" s="94">
        <f t="shared" si="2"/>
        <v>6.0514478001413324E-2</v>
      </c>
      <c r="AC46" s="94">
        <f t="shared" si="2"/>
        <v>6.6079120792131338E-2</v>
      </c>
      <c r="AD46" s="94">
        <f t="shared" si="2"/>
        <v>6.8325825454185474E-2</v>
      </c>
      <c r="AE46" s="94">
        <f t="shared" si="2"/>
        <v>5.6096148276860512E-2</v>
      </c>
      <c r="AF46" s="94">
        <f t="shared" si="2"/>
        <v>8.6324622261222533E-2</v>
      </c>
      <c r="AG46" s="94">
        <f t="shared" si="2"/>
        <v>0.14671210400100967</v>
      </c>
    </row>
    <row r="47" spans="2:33" x14ac:dyDescent="0.2">
      <c r="B47" s="90"/>
      <c r="C47" s="90"/>
      <c r="D47" s="94">
        <f t="shared" si="1"/>
        <v>1.3424487259167694E-3</v>
      </c>
      <c r="E47" s="94">
        <f t="shared" si="2"/>
        <v>2.5124754835025565E-2</v>
      </c>
      <c r="F47" s="94">
        <f t="shared" si="2"/>
        <v>5.2650698699474488E-2</v>
      </c>
      <c r="G47" s="94">
        <f t="shared" si="2"/>
        <v>3.0300241573680012E-2</v>
      </c>
      <c r="H47" s="94">
        <f t="shared" si="2"/>
        <v>2.5411995891206407E-2</v>
      </c>
      <c r="I47" s="94">
        <f t="shared" si="2"/>
        <v>3.1925087108013867E-2</v>
      </c>
      <c r="J47" s="94">
        <f t="shared" si="2"/>
        <v>2.4606423838264519E-2</v>
      </c>
      <c r="K47" s="94">
        <f t="shared" si="2"/>
        <v>3.7362003624979254E-2</v>
      </c>
      <c r="L47" s="94">
        <f t="shared" si="2"/>
        <v>5.1324306079498123E-2</v>
      </c>
      <c r="M47" s="94">
        <f t="shared" si="2"/>
        <v>5.9828898415516356E-2</v>
      </c>
      <c r="N47" s="94">
        <f t="shared" si="2"/>
        <v>6.9709011208325164E-2</v>
      </c>
      <c r="O47" s="94">
        <f t="shared" si="2"/>
        <v>0.11838883243657432</v>
      </c>
      <c r="P47" s="94">
        <f t="shared" si="2"/>
        <v>0.33733504125830382</v>
      </c>
      <c r="Q47" s="94">
        <f t="shared" si="2"/>
        <v>0.20036531307776265</v>
      </c>
      <c r="R47" s="94">
        <f t="shared" si="2"/>
        <v>4.2959471496437016E-2</v>
      </c>
      <c r="S47" s="94">
        <f t="shared" si="2"/>
        <v>-0.10919345942387408</v>
      </c>
      <c r="T47" s="94">
        <f t="shared" si="2"/>
        <v>-0.29373227339911329</v>
      </c>
      <c r="U47" s="94">
        <f t="shared" si="2"/>
        <v>-0.27334558823529409</v>
      </c>
      <c r="V47" s="94">
        <f t="shared" si="2"/>
        <v>-6.4799859892194847E-2</v>
      </c>
      <c r="W47" s="94">
        <f t="shared" si="2"/>
        <v>-9.5133065606858178E-2</v>
      </c>
      <c r="X47" s="94">
        <f t="shared" si="2"/>
        <v>5.236047554441553E-2</v>
      </c>
      <c r="Y47" s="94">
        <f t="shared" si="2"/>
        <v>0.24097543920985923</v>
      </c>
      <c r="Z47" s="94">
        <f t="shared" si="2"/>
        <v>0.13461403014509093</v>
      </c>
      <c r="AA47" s="94">
        <f t="shared" si="2"/>
        <v>8.027996337507956E-2</v>
      </c>
      <c r="AB47" s="94">
        <f t="shared" si="2"/>
        <v>7.1340324665996213E-2</v>
      </c>
      <c r="AC47" s="94">
        <f t="shared" si="2"/>
        <v>0.10197650718729881</v>
      </c>
      <c r="AD47" s="94">
        <f t="shared" si="2"/>
        <v>0.13010306518538359</v>
      </c>
      <c r="AE47" s="94">
        <f t="shared" si="2"/>
        <v>5.8940703972090926E-2</v>
      </c>
      <c r="AF47" s="94">
        <f t="shared" si="2"/>
        <v>5.9412081710677328E-2</v>
      </c>
      <c r="AG47" s="94">
        <f t="shared" si="2"/>
        <v>0.186966119589212</v>
      </c>
    </row>
    <row r="48" spans="2:33" x14ac:dyDescent="0.2">
      <c r="B48" s="90"/>
      <c r="C48" s="90"/>
      <c r="D48" s="94">
        <f t="shared" si="1"/>
        <v>5.8955607681790822E-3</v>
      </c>
      <c r="E48" s="94">
        <f t="shared" si="2"/>
        <v>5.5617213901809886E-3</v>
      </c>
      <c r="F48" s="94">
        <f t="shared" si="2"/>
        <v>1.1681982216600269E-2</v>
      </c>
      <c r="G48" s="94">
        <f t="shared" si="2"/>
        <v>-1.1154831513012931E-3</v>
      </c>
      <c r="H48" s="94">
        <f t="shared" si="2"/>
        <v>7.8539171411744126E-3</v>
      </c>
      <c r="I48" s="94">
        <f t="shared" si="2"/>
        <v>2.8504285992596742E-2</v>
      </c>
      <c r="J48" s="94">
        <f t="shared" si="2"/>
        <v>5.683741964507702E-2</v>
      </c>
      <c r="K48" s="94">
        <f t="shared" si="2"/>
        <v>8.6568836115156228E-2</v>
      </c>
      <c r="L48" s="94">
        <f t="shared" si="2"/>
        <v>0.10450730942906028</v>
      </c>
      <c r="M48" s="94">
        <f t="shared" si="2"/>
        <v>0.11732860409763388</v>
      </c>
      <c r="N48" s="94">
        <f t="shared" si="2"/>
        <v>0.14004427551063039</v>
      </c>
      <c r="O48" s="94">
        <f t="shared" si="2"/>
        <v>0.14765258043951374</v>
      </c>
      <c r="P48" s="94">
        <f t="shared" si="2"/>
        <v>0.10696658770647237</v>
      </c>
      <c r="Q48" s="94">
        <f t="shared" si="2"/>
        <v>0.14174722561890027</v>
      </c>
      <c r="R48" s="94">
        <f t="shared" si="2"/>
        <v>8.9912956498456681E-2</v>
      </c>
      <c r="S48" s="94">
        <f t="shared" si="2"/>
        <v>-1.9875315766298019E-2</v>
      </c>
      <c r="T48" s="94">
        <f t="shared" si="2"/>
        <v>-9.8705647010976338E-2</v>
      </c>
      <c r="U48" s="94">
        <f t="shared" si="2"/>
        <v>-0.11983629351732816</v>
      </c>
      <c r="V48" s="94">
        <f t="shared" si="2"/>
        <v>-5.2221811548412427E-2</v>
      </c>
      <c r="W48" s="94">
        <f t="shared" si="2"/>
        <v>-4.6966399557193901E-2</v>
      </c>
      <c r="X48" s="94">
        <f t="shared" si="2"/>
        <v>-4.60668299025206E-3</v>
      </c>
      <c r="Y48" s="94">
        <f t="shared" si="2"/>
        <v>3.8184337724852739E-2</v>
      </c>
      <c r="Z48" s="94">
        <f t="shared" si="2"/>
        <v>3.3989015199897832E-2</v>
      </c>
      <c r="AA48" s="94">
        <f t="shared" si="2"/>
        <v>2.9011377252906097E-2</v>
      </c>
      <c r="AB48" s="94">
        <f t="shared" si="2"/>
        <v>4.0528454552548186E-2</v>
      </c>
      <c r="AC48" s="94">
        <f t="shared" si="2"/>
        <v>4.0980438532226771E-2</v>
      </c>
      <c r="AD48" s="94">
        <f t="shared" si="2"/>
        <v>5.8169626776758632E-2</v>
      </c>
      <c r="AE48" s="94">
        <f t="shared" si="2"/>
        <v>5.7239515689806723E-2</v>
      </c>
      <c r="AF48" s="94">
        <f t="shared" si="2"/>
        <v>8.2523454295083454E-2</v>
      </c>
      <c r="AG48" s="94">
        <f t="shared" si="2"/>
        <v>0.10046581435147474</v>
      </c>
    </row>
    <row r="49" spans="2:33" x14ac:dyDescent="0.2">
      <c r="B49" s="90"/>
      <c r="C49" s="90"/>
      <c r="D49" s="94">
        <f t="shared" si="1"/>
        <v>1.5607889536419189E-3</v>
      </c>
      <c r="E49" s="94">
        <f t="shared" si="2"/>
        <v>-3.8581895414157626E-3</v>
      </c>
      <c r="F49" s="94">
        <f t="shared" si="2"/>
        <v>7.0649979814284595E-4</v>
      </c>
      <c r="G49" s="94">
        <f t="shared" si="2"/>
        <v>3.9964699949572276E-3</v>
      </c>
      <c r="H49" s="94">
        <f t="shared" si="2"/>
        <v>1.5357183218855579E-2</v>
      </c>
      <c r="I49" s="94">
        <f t="shared" si="2"/>
        <v>3.6482809794706902E-2</v>
      </c>
      <c r="J49" s="94">
        <f t="shared" si="2"/>
        <v>6.3584297816489499E-2</v>
      </c>
      <c r="K49" s="94">
        <f t="shared" si="2"/>
        <v>0.1011341836906407</v>
      </c>
      <c r="L49" s="94">
        <f t="shared" si="2"/>
        <v>0.11803899993887135</v>
      </c>
      <c r="M49" s="94">
        <f t="shared" si="2"/>
        <v>0.12910515764534361</v>
      </c>
      <c r="N49" s="94">
        <f t="shared" si="2"/>
        <v>0.14982083481292563</v>
      </c>
      <c r="O49" s="94">
        <f t="shared" si="2"/>
        <v>0.16130888876410818</v>
      </c>
      <c r="P49" s="94">
        <f t="shared" si="2"/>
        <v>0.11094322288974576</v>
      </c>
      <c r="Q49" s="94">
        <f t="shared" si="2"/>
        <v>0.1414014471465099</v>
      </c>
      <c r="R49" s="94">
        <f t="shared" si="2"/>
        <v>9.0237892097749864E-2</v>
      </c>
      <c r="S49" s="94">
        <f t="shared" si="2"/>
        <v>-2.5636877931911824E-2</v>
      </c>
      <c r="T49" s="94">
        <f t="shared" si="2"/>
        <v>-9.9426120276933941E-2</v>
      </c>
      <c r="U49" s="94">
        <f t="shared" si="2"/>
        <v>-0.10781226645408803</v>
      </c>
      <c r="V49" s="94">
        <f t="shared" si="2"/>
        <v>-4.5925917652774477E-2</v>
      </c>
      <c r="W49" s="94">
        <f t="shared" si="2"/>
        <v>-3.7665279460570189E-2</v>
      </c>
      <c r="X49" s="94">
        <f t="shared" si="2"/>
        <v>-1.9767413570784204E-3</v>
      </c>
      <c r="Y49" s="94">
        <f t="shared" si="2"/>
        <v>3.5267876187632101E-2</v>
      </c>
      <c r="Z49" s="94">
        <f t="shared" si="2"/>
        <v>3.5820667082661344E-2</v>
      </c>
      <c r="AA49" s="94">
        <f t="shared" si="2"/>
        <v>3.8929523354872438E-2</v>
      </c>
      <c r="AB49" s="94">
        <f t="shared" si="2"/>
        <v>4.0731036218129194E-2</v>
      </c>
      <c r="AC49" s="94">
        <f t="shared" si="2"/>
        <v>5.6177235815090334E-2</v>
      </c>
      <c r="AD49" s="94">
        <f t="shared" si="2"/>
        <v>6.3779280691539431E-2</v>
      </c>
      <c r="AE49" s="94">
        <f t="shared" si="2"/>
        <v>5.4556767200445305E-2</v>
      </c>
      <c r="AF49" s="94">
        <f t="shared" si="2"/>
        <v>8.2215055385256891E-2</v>
      </c>
      <c r="AG49" s="94">
        <f t="shared" si="2"/>
        <v>9.6485402985808655E-2</v>
      </c>
    </row>
    <row r="50" spans="2:33" x14ac:dyDescent="0.2">
      <c r="B50" s="90"/>
      <c r="C50" s="90"/>
      <c r="D50" s="94">
        <f t="shared" si="1"/>
        <v>2.3775386801979888E-2</v>
      </c>
      <c r="E50" s="94">
        <f t="shared" si="2"/>
        <v>2.1201714647571687E-2</v>
      </c>
      <c r="F50" s="94">
        <f t="shared" si="2"/>
        <v>4.0569064001812448E-2</v>
      </c>
      <c r="G50" s="94">
        <f t="shared" si="2"/>
        <v>2.8329455987348044E-2</v>
      </c>
      <c r="H50" s="94">
        <f t="shared" si="2"/>
        <v>3.1683587611862067E-2</v>
      </c>
      <c r="I50" s="94">
        <f t="shared" si="2"/>
        <v>3.089420355607421E-2</v>
      </c>
      <c r="J50" s="94">
        <f t="shared" si="2"/>
        <v>4.951065657941614E-2</v>
      </c>
      <c r="K50" s="94">
        <f t="shared" si="2"/>
        <v>4.6326341117622953E-2</v>
      </c>
      <c r="L50" s="94">
        <f t="shared" si="2"/>
        <v>4.6908844550043495E-2</v>
      </c>
      <c r="M50" s="94">
        <f t="shared" si="2"/>
        <v>4.0532288201248504E-2</v>
      </c>
      <c r="N50" s="94">
        <f t="shared" si="2"/>
        <v>4.8615125873758346E-2</v>
      </c>
      <c r="O50" s="94">
        <f t="shared" si="2"/>
        <v>7.6834402566158796E-2</v>
      </c>
      <c r="P50" s="94">
        <f t="shared" si="2"/>
        <v>0.10079124970909943</v>
      </c>
      <c r="Q50" s="94">
        <f t="shared" si="2"/>
        <v>0.15371063331994383</v>
      </c>
      <c r="R50" s="94">
        <f t="shared" si="2"/>
        <v>0.10502397458998874</v>
      </c>
      <c r="S50" s="94">
        <f t="shared" si="2"/>
        <v>3.2347754948620695E-2</v>
      </c>
      <c r="T50" s="94">
        <f t="shared" si="2"/>
        <v>-5.1440075818827355E-2</v>
      </c>
      <c r="U50" s="94">
        <f t="shared" si="2"/>
        <v>-7.3913092563532332E-2</v>
      </c>
      <c r="V50" s="94">
        <f t="shared" si="2"/>
        <v>-5.7424113129342952E-2</v>
      </c>
      <c r="W50" s="94">
        <f t="shared" si="2"/>
        <v>-7.1676614566829652E-2</v>
      </c>
      <c r="X50" s="94">
        <f t="shared" si="2"/>
        <v>1.0184249939047674E-2</v>
      </c>
      <c r="Y50" s="94">
        <f t="shared" si="2"/>
        <v>4.5436052324899751E-2</v>
      </c>
      <c r="Z50" s="94">
        <f t="shared" si="2"/>
        <v>3.4424758914554723E-2</v>
      </c>
      <c r="AA50" s="94">
        <f t="shared" si="2"/>
        <v>4.9807109835804331E-2</v>
      </c>
      <c r="AB50" s="94">
        <f t="shared" si="2"/>
        <v>4.5755484827133756E-2</v>
      </c>
      <c r="AC50" s="94">
        <f t="shared" si="2"/>
        <v>5.482984741736336E-2</v>
      </c>
      <c r="AD50" s="94">
        <f t="shared" si="2"/>
        <v>5.2552461607078972E-2</v>
      </c>
      <c r="AE50" s="94">
        <f t="shared" si="2"/>
        <v>5.2408280278101627E-2</v>
      </c>
      <c r="AF50" s="94">
        <f t="shared" si="2"/>
        <v>8.1567422739858328E-2</v>
      </c>
      <c r="AG50" s="94">
        <f t="shared" si="2"/>
        <v>0.17419340012868817</v>
      </c>
    </row>
    <row r="51" spans="2:33" x14ac:dyDescent="0.2">
      <c r="B51" s="90"/>
      <c r="C51" s="90"/>
      <c r="D51" s="94">
        <f t="shared" si="1"/>
        <v>4.511778974633026E-2</v>
      </c>
      <c r="E51" s="94">
        <f t="shared" si="2"/>
        <v>4.4405280798099578E-2</v>
      </c>
      <c r="F51" s="94">
        <f t="shared" si="2"/>
        <v>4.992994139183056E-2</v>
      </c>
      <c r="G51" s="94">
        <f t="shared" si="2"/>
        <v>3.9555440756525985E-2</v>
      </c>
      <c r="H51" s="94">
        <f t="shared" ref="E51:AG59" si="3">(H21-G21)/G21</f>
        <v>4.381345462325794E-2</v>
      </c>
      <c r="I51" s="94">
        <f t="shared" si="3"/>
        <v>2.89351010017522E-2</v>
      </c>
      <c r="J51" s="94">
        <f t="shared" si="3"/>
        <v>4.2233518196014591E-2</v>
      </c>
      <c r="K51" s="94">
        <f t="shared" si="3"/>
        <v>5.1275411109672459E-2</v>
      </c>
      <c r="L51" s="94">
        <f t="shared" si="3"/>
        <v>4.4915219444102268E-2</v>
      </c>
      <c r="M51" s="94">
        <f t="shared" si="3"/>
        <v>3.1999865287358896E-2</v>
      </c>
      <c r="N51" s="94">
        <f t="shared" si="3"/>
        <v>2.9016958739897045E-2</v>
      </c>
      <c r="O51" s="94">
        <f t="shared" si="3"/>
        <v>2.9673402292896545E-2</v>
      </c>
      <c r="P51" s="94">
        <f t="shared" si="3"/>
        <v>2.0789807347785422E-2</v>
      </c>
      <c r="Q51" s="94">
        <f t="shared" si="3"/>
        <v>2.7135076964854159E-2</v>
      </c>
      <c r="R51" s="94">
        <f t="shared" si="3"/>
        <v>-3.1921195771911349E-3</v>
      </c>
      <c r="S51" s="94">
        <f t="shared" si="3"/>
        <v>-6.1325828458602696E-2</v>
      </c>
      <c r="T51" s="94">
        <f t="shared" si="3"/>
        <v>-0.11056170368626228</v>
      </c>
      <c r="U51" s="94">
        <f t="shared" si="3"/>
        <v>-5.3092919963526261E-2</v>
      </c>
      <c r="V51" s="94">
        <f t="shared" si="3"/>
        <v>-2.3813369781312082E-2</v>
      </c>
      <c r="W51" s="94">
        <f t="shared" si="3"/>
        <v>-5.9544190368300803E-2</v>
      </c>
      <c r="X51" s="94">
        <f t="shared" si="3"/>
        <v>1.7858713820709214E-2</v>
      </c>
      <c r="Y51" s="94">
        <f t="shared" si="3"/>
        <v>4.635994947144461E-2</v>
      </c>
      <c r="Z51" s="94">
        <f t="shared" si="3"/>
        <v>6.9359460678726392E-2</v>
      </c>
      <c r="AA51" s="94">
        <f t="shared" si="3"/>
        <v>4.3862411541363909E-2</v>
      </c>
      <c r="AB51" s="94">
        <f t="shared" si="3"/>
        <v>6.2146731860588E-2</v>
      </c>
      <c r="AC51" s="94">
        <f t="shared" si="3"/>
        <v>7.3976816596016418E-2</v>
      </c>
      <c r="AD51" s="94">
        <f t="shared" si="3"/>
        <v>7.6450951333063774E-2</v>
      </c>
      <c r="AE51" s="94">
        <f t="shared" si="3"/>
        <v>6.6450649904507414E-2</v>
      </c>
      <c r="AF51" s="94">
        <f t="shared" si="3"/>
        <v>9.6762134930604829E-2</v>
      </c>
      <c r="AG51" s="94">
        <f t="shared" si="3"/>
        <v>0.15833861762840859</v>
      </c>
    </row>
    <row r="52" spans="2:33" x14ac:dyDescent="0.2">
      <c r="B52" s="90"/>
      <c r="C52" s="90"/>
      <c r="D52" s="94">
        <f t="shared" si="1"/>
        <v>9.6880918702500748E-2</v>
      </c>
      <c r="E52" s="94">
        <f t="shared" si="3"/>
        <v>9.3853820598006635E-2</v>
      </c>
      <c r="F52" s="94">
        <f t="shared" si="3"/>
        <v>0.10548295568077361</v>
      </c>
      <c r="G52" s="94">
        <f t="shared" si="3"/>
        <v>9.8165386353366371E-2</v>
      </c>
      <c r="H52" s="94">
        <f t="shared" si="3"/>
        <v>9.0081638027520144E-2</v>
      </c>
      <c r="I52" s="94">
        <f t="shared" si="3"/>
        <v>7.8696643464343241E-2</v>
      </c>
      <c r="J52" s="94">
        <f t="shared" si="3"/>
        <v>5.2462871460365927E-2</v>
      </c>
      <c r="K52" s="94">
        <f t="shared" si="3"/>
        <v>4.0005851919828757E-2</v>
      </c>
      <c r="L52" s="94">
        <f t="shared" si="3"/>
        <v>3.4400296686573767E-2</v>
      </c>
      <c r="M52" s="94">
        <f t="shared" si="3"/>
        <v>4.367821776057948E-2</v>
      </c>
      <c r="N52" s="94">
        <f t="shared" si="3"/>
        <v>4.7299218194740388E-2</v>
      </c>
      <c r="O52" s="94">
        <f t="shared" si="3"/>
        <v>6.1133543709635543E-2</v>
      </c>
      <c r="P52" s="94">
        <f t="shared" si="3"/>
        <v>9.5877123792875496E-2</v>
      </c>
      <c r="Q52" s="94">
        <f t="shared" si="3"/>
        <v>0.17034810772956738</v>
      </c>
      <c r="R52" s="94">
        <f t="shared" si="3"/>
        <v>0.16227446873935192</v>
      </c>
      <c r="S52" s="94">
        <f t="shared" si="3"/>
        <v>3.801134047893151E-2</v>
      </c>
      <c r="T52" s="94">
        <f t="shared" si="3"/>
        <v>-7.7537215245679289E-2</v>
      </c>
      <c r="U52" s="94">
        <f t="shared" si="3"/>
        <v>-0.11349906282437107</v>
      </c>
      <c r="V52" s="94">
        <f t="shared" si="3"/>
        <v>-5.3944774837003003E-2</v>
      </c>
      <c r="W52" s="94">
        <f t="shared" si="3"/>
        <v>-7.0732793161784394E-2</v>
      </c>
      <c r="X52" s="94">
        <f t="shared" si="3"/>
        <v>3.3689132476093821E-2</v>
      </c>
      <c r="Y52" s="94">
        <f t="shared" si="3"/>
        <v>0.12954895163233879</v>
      </c>
      <c r="Z52" s="94">
        <f t="shared" si="3"/>
        <v>8.8447209046595393E-2</v>
      </c>
      <c r="AA52" s="94">
        <f t="shared" si="3"/>
        <v>9.8608220995808044E-2</v>
      </c>
      <c r="AB52" s="94">
        <f t="shared" si="3"/>
        <v>0.12071509453385038</v>
      </c>
      <c r="AC52" s="94">
        <f t="shared" si="3"/>
        <v>8.7474357796760591E-2</v>
      </c>
      <c r="AD52" s="94">
        <f t="shared" si="3"/>
        <v>6.2554197871501724E-2</v>
      </c>
      <c r="AE52" s="94">
        <f t="shared" si="3"/>
        <v>4.1399265496902538E-2</v>
      </c>
      <c r="AF52" s="94">
        <f t="shared" si="3"/>
        <v>6.4332276564670707E-2</v>
      </c>
      <c r="AG52" s="94">
        <f t="shared" si="3"/>
        <v>0.16764282606512917</v>
      </c>
    </row>
    <row r="53" spans="2:33" x14ac:dyDescent="0.2">
      <c r="B53" s="90"/>
      <c r="C53" s="90"/>
      <c r="D53" s="94">
        <f t="shared" si="1"/>
        <v>2.1477588332731379E-2</v>
      </c>
      <c r="E53" s="94">
        <f t="shared" si="3"/>
        <v>8.870058219282443E-3</v>
      </c>
      <c r="F53" s="94">
        <f t="shared" si="3"/>
        <v>1.4919330473140542E-2</v>
      </c>
      <c r="G53" s="94">
        <f t="shared" si="3"/>
        <v>3.1138551670348226E-3</v>
      </c>
      <c r="H53" s="94">
        <f t="shared" si="3"/>
        <v>5.6385845372204577E-3</v>
      </c>
      <c r="I53" s="94">
        <f t="shared" si="3"/>
        <v>6.4627697247274856E-3</v>
      </c>
      <c r="J53" s="94">
        <f t="shared" si="3"/>
        <v>3.0452655591196469E-2</v>
      </c>
      <c r="K53" s="94">
        <f t="shared" si="3"/>
        <v>5.4922604142954828E-2</v>
      </c>
      <c r="L53" s="94">
        <f t="shared" si="3"/>
        <v>6.8511255805924334E-2</v>
      </c>
      <c r="M53" s="94">
        <f t="shared" si="3"/>
        <v>7.3640260310696273E-2</v>
      </c>
      <c r="N53" s="94">
        <f t="shared" si="3"/>
        <v>9.9366585628500786E-2</v>
      </c>
      <c r="O53" s="94">
        <f t="shared" si="3"/>
        <v>0.11051893168169456</v>
      </c>
      <c r="P53" s="94">
        <f t="shared" si="3"/>
        <v>0.10135348539822644</v>
      </c>
      <c r="Q53" s="94">
        <f t="shared" si="3"/>
        <v>0.11657340700846346</v>
      </c>
      <c r="R53" s="94">
        <f t="shared" si="3"/>
        <v>8.2424758748782634E-2</v>
      </c>
      <c r="S53" s="94">
        <f t="shared" si="3"/>
        <v>-2.5290156804760088E-3</v>
      </c>
      <c r="T53" s="94">
        <f t="shared" si="3"/>
        <v>-5.2515846423857704E-2</v>
      </c>
      <c r="U53" s="94">
        <f t="shared" si="3"/>
        <v>-5.5720549153123529E-2</v>
      </c>
      <c r="V53" s="94">
        <f t="shared" si="3"/>
        <v>-3.1509696413575254E-2</v>
      </c>
      <c r="W53" s="94">
        <f t="shared" si="3"/>
        <v>-4.6127320510888949E-2</v>
      </c>
      <c r="X53" s="94">
        <f t="shared" si="3"/>
        <v>-4.8435158309262632E-3</v>
      </c>
      <c r="Y53" s="94">
        <f t="shared" si="3"/>
        <v>2.9315397990385697E-2</v>
      </c>
      <c r="Z53" s="94">
        <f t="shared" si="3"/>
        <v>2.9100665069950814E-2</v>
      </c>
      <c r="AA53" s="94">
        <f t="shared" si="3"/>
        <v>2.673285787535511E-2</v>
      </c>
      <c r="AB53" s="94">
        <f t="shared" si="3"/>
        <v>3.8936865010004387E-2</v>
      </c>
      <c r="AC53" s="94">
        <f t="shared" si="3"/>
        <v>4.5799024901834712E-2</v>
      </c>
      <c r="AD53" s="94">
        <f t="shared" si="3"/>
        <v>6.5688507122796003E-2</v>
      </c>
      <c r="AE53" s="94">
        <f t="shared" si="3"/>
        <v>6.1804738699378477E-2</v>
      </c>
      <c r="AF53" s="94">
        <f t="shared" si="3"/>
        <v>8.8270979721887965E-2</v>
      </c>
      <c r="AG53" s="94">
        <f t="shared" si="3"/>
        <v>0.12514239179435474</v>
      </c>
    </row>
    <row r="54" spans="2:33" x14ac:dyDescent="0.2">
      <c r="B54" s="90"/>
      <c r="C54" s="90"/>
      <c r="D54" s="94">
        <f t="shared" si="1"/>
        <v>-1.2832310838445908E-2</v>
      </c>
      <c r="E54" s="94">
        <f t="shared" si="3"/>
        <v>-1.1134704024030129E-2</v>
      </c>
      <c r="F54" s="94">
        <f t="shared" si="3"/>
        <v>5.1325023567613814E-3</v>
      </c>
      <c r="G54" s="94">
        <f t="shared" si="3"/>
        <v>-1.3286786160901618E-3</v>
      </c>
      <c r="H54" s="94">
        <f t="shared" si="3"/>
        <v>8.0087652936112318E-3</v>
      </c>
      <c r="I54" s="94">
        <f t="shared" si="3"/>
        <v>1.770186335403735E-2</v>
      </c>
      <c r="J54" s="94">
        <f t="shared" si="3"/>
        <v>3.7992065913945529E-2</v>
      </c>
      <c r="K54" s="94">
        <f t="shared" si="3"/>
        <v>7.6583860061737591E-2</v>
      </c>
      <c r="L54" s="94">
        <f t="shared" si="3"/>
        <v>0.11787729837975608</v>
      </c>
      <c r="M54" s="94">
        <f t="shared" si="3"/>
        <v>0.13626740493445169</v>
      </c>
      <c r="N54" s="94">
        <f t="shared" si="3"/>
        <v>0.17940449317424481</v>
      </c>
      <c r="O54" s="94">
        <f t="shared" si="3"/>
        <v>0.17840867663142532</v>
      </c>
      <c r="P54" s="94">
        <f t="shared" si="3"/>
        <v>0.16666022145739068</v>
      </c>
      <c r="Q54" s="94">
        <f t="shared" si="3"/>
        <v>0.1057388460433563</v>
      </c>
      <c r="R54" s="94">
        <f t="shared" si="3"/>
        <v>1.8216155721651448E-2</v>
      </c>
      <c r="S54" s="94">
        <f t="shared" si="3"/>
        <v>-6.865621841234941E-2</v>
      </c>
      <c r="T54" s="94">
        <f t="shared" si="3"/>
        <v>-0.12765665995806241</v>
      </c>
      <c r="U54" s="94">
        <f t="shared" si="3"/>
        <v>-8.653428033048266E-2</v>
      </c>
      <c r="V54" s="94">
        <f t="shared" si="3"/>
        <v>-3.7845128530625202E-2</v>
      </c>
      <c r="W54" s="94">
        <f t="shared" si="3"/>
        <v>-4.6810148154256423E-2</v>
      </c>
      <c r="X54" s="94">
        <f t="shared" si="3"/>
        <v>-1.0064017532729711E-2</v>
      </c>
      <c r="Y54" s="94">
        <f t="shared" si="3"/>
        <v>5.815782574499704E-2</v>
      </c>
      <c r="Z54" s="94">
        <f t="shared" si="3"/>
        <v>4.9799727464178142E-2</v>
      </c>
      <c r="AA54" s="94">
        <f t="shared" si="3"/>
        <v>6.0811076584195406E-2</v>
      </c>
      <c r="AB54" s="94">
        <f t="shared" si="3"/>
        <v>6.8968074455856801E-2</v>
      </c>
      <c r="AC54" s="94">
        <f t="shared" si="3"/>
        <v>8.0717333240833675E-2</v>
      </c>
      <c r="AD54" s="94">
        <f t="shared" si="3"/>
        <v>7.2848461505542042E-2</v>
      </c>
      <c r="AE54" s="94">
        <f t="shared" si="3"/>
        <v>5.6643098616831332E-2</v>
      </c>
      <c r="AF54" s="94">
        <f t="shared" si="3"/>
        <v>9.7114867351850376E-2</v>
      </c>
      <c r="AG54" s="94">
        <f t="shared" si="3"/>
        <v>0.18508004507643216</v>
      </c>
    </row>
    <row r="55" spans="2:33" x14ac:dyDescent="0.2">
      <c r="B55" s="90"/>
      <c r="C55" s="90"/>
      <c r="D55" s="94">
        <f t="shared" si="1"/>
        <v>2.2922920439603939E-2</v>
      </c>
      <c r="E55" s="94">
        <f t="shared" si="3"/>
        <v>1.7364732132030231E-2</v>
      </c>
      <c r="F55" s="94">
        <f t="shared" si="3"/>
        <v>5.5853536437102072E-2</v>
      </c>
      <c r="G55" s="94">
        <f t="shared" si="3"/>
        <v>3.2714711460308882E-2</v>
      </c>
      <c r="H55" s="94">
        <f t="shared" si="3"/>
        <v>3.8805448066286267E-2</v>
      </c>
      <c r="I55" s="94">
        <f t="shared" si="3"/>
        <v>4.8004882565872556E-2</v>
      </c>
      <c r="J55" s="94">
        <f t="shared" si="3"/>
        <v>7.8840090768520291E-2</v>
      </c>
      <c r="K55" s="94">
        <f t="shared" si="3"/>
        <v>4.9792453883811399E-2</v>
      </c>
      <c r="L55" s="94">
        <f t="shared" si="3"/>
        <v>5.0959253874250876E-2</v>
      </c>
      <c r="M55" s="94">
        <f t="shared" si="3"/>
        <v>2.3569307598866097E-2</v>
      </c>
      <c r="N55" s="94">
        <f t="shared" si="3"/>
        <v>1.5213700571956056E-2</v>
      </c>
      <c r="O55" s="94">
        <f t="shared" si="3"/>
        <v>2.0635796856734702E-2</v>
      </c>
      <c r="P55" s="94">
        <f t="shared" si="3"/>
        <v>2.7726961805831649E-2</v>
      </c>
      <c r="Q55" s="94">
        <f t="shared" si="3"/>
        <v>5.1032411850292586E-2</v>
      </c>
      <c r="R55" s="94">
        <f t="shared" si="3"/>
        <v>6.4930857252256946E-2</v>
      </c>
      <c r="S55" s="94">
        <f t="shared" si="3"/>
        <v>3.5720212412877587E-2</v>
      </c>
      <c r="T55" s="94">
        <f t="shared" si="3"/>
        <v>-4.6224714600440774E-2</v>
      </c>
      <c r="U55" s="94">
        <f t="shared" si="3"/>
        <v>-7.0163649853709084E-2</v>
      </c>
      <c r="V55" s="94">
        <f t="shared" si="3"/>
        <v>-4.9427139007241411E-2</v>
      </c>
      <c r="W55" s="94">
        <f t="shared" si="3"/>
        <v>-4.5978649941398338E-2</v>
      </c>
      <c r="X55" s="94">
        <f t="shared" si="3"/>
        <v>1.9257906532746779E-2</v>
      </c>
      <c r="Y55" s="94">
        <f t="shared" si="3"/>
        <v>7.8084534571219055E-2</v>
      </c>
      <c r="Z55" s="94">
        <f t="shared" si="3"/>
        <v>5.3558748432518899E-2</v>
      </c>
      <c r="AA55" s="94">
        <f t="shared" si="3"/>
        <v>6.5448705079301492E-2</v>
      </c>
      <c r="AB55" s="94">
        <f t="shared" si="3"/>
        <v>6.9476971116315234E-2</v>
      </c>
      <c r="AC55" s="94">
        <f t="shared" si="3"/>
        <v>7.8429398439466613E-2</v>
      </c>
      <c r="AD55" s="94">
        <f t="shared" si="3"/>
        <v>7.2562199505204622E-2</v>
      </c>
      <c r="AE55" s="94">
        <f t="shared" si="3"/>
        <v>6.4584920030464468E-2</v>
      </c>
      <c r="AF55" s="94">
        <f t="shared" si="3"/>
        <v>8.802608180201564E-2</v>
      </c>
      <c r="AG55" s="94">
        <f t="shared" si="3"/>
        <v>0.20645506720897241</v>
      </c>
    </row>
    <row r="56" spans="2:33" x14ac:dyDescent="0.2">
      <c r="B56" s="90"/>
      <c r="C56" s="90"/>
      <c r="D56" s="94">
        <f t="shared" si="1"/>
        <v>2.163107281129004E-2</v>
      </c>
      <c r="E56" s="94">
        <f t="shared" si="3"/>
        <v>3.5867093714090019E-2</v>
      </c>
      <c r="F56" s="94">
        <f t="shared" si="3"/>
        <v>4.3145770392749451E-2</v>
      </c>
      <c r="G56" s="94">
        <f t="shared" si="3"/>
        <v>7.7224183183998402E-2</v>
      </c>
      <c r="H56" s="94">
        <f t="shared" si="3"/>
        <v>2.6717637421495993E-2</v>
      </c>
      <c r="I56" s="94">
        <f t="shared" si="3"/>
        <v>4.8812422004459725E-2</v>
      </c>
      <c r="J56" s="94">
        <f t="shared" si="3"/>
        <v>0.1130941931456883</v>
      </c>
      <c r="K56" s="94">
        <f t="shared" si="3"/>
        <v>5.2133531937264721E-2</v>
      </c>
      <c r="L56" s="94">
        <f t="shared" si="3"/>
        <v>4.0289806795469583E-2</v>
      </c>
      <c r="M56" s="94">
        <f t="shared" si="3"/>
        <v>3.1508669687314798E-2</v>
      </c>
      <c r="N56" s="94">
        <f t="shared" si="3"/>
        <v>2.48498300402007E-2</v>
      </c>
      <c r="O56" s="94">
        <f t="shared" si="3"/>
        <v>3.2047010359241485E-2</v>
      </c>
      <c r="P56" s="94">
        <f t="shared" si="3"/>
        <v>5.398861235031692E-2</v>
      </c>
      <c r="Q56" s="94">
        <f t="shared" si="3"/>
        <v>7.934784122077887E-2</v>
      </c>
      <c r="R56" s="94">
        <f t="shared" si="3"/>
        <v>8.1176956218879728E-2</v>
      </c>
      <c r="S56" s="94">
        <f t="shared" si="3"/>
        <v>3.5602219173178927E-2</v>
      </c>
      <c r="T56" s="94">
        <f t="shared" si="3"/>
        <v>-4.0588025207663581E-2</v>
      </c>
      <c r="U56" s="94">
        <f t="shared" si="3"/>
        <v>-5.7159325616023854E-2</v>
      </c>
      <c r="V56" s="94">
        <f t="shared" si="3"/>
        <v>-3.6845993173366023E-2</v>
      </c>
      <c r="W56" s="94">
        <f t="shared" si="3"/>
        <v>-3.0876849635692729E-2</v>
      </c>
      <c r="X56" s="94">
        <f t="shared" si="3"/>
        <v>3.0455190481388564E-2</v>
      </c>
      <c r="Y56" s="94">
        <f t="shared" si="3"/>
        <v>7.7568855932203293E-2</v>
      </c>
      <c r="Z56" s="94">
        <f t="shared" si="3"/>
        <v>7.9874167465408485E-2</v>
      </c>
      <c r="AA56" s="94">
        <f t="shared" si="3"/>
        <v>7.8529324745669982E-2</v>
      </c>
      <c r="AB56" s="94">
        <f t="shared" si="3"/>
        <v>0.10212177803099839</v>
      </c>
      <c r="AC56" s="94">
        <f t="shared" si="3"/>
        <v>9.7149093415535459E-2</v>
      </c>
      <c r="AD56" s="94">
        <f t="shared" si="3"/>
        <v>8.1086505069542472E-2</v>
      </c>
      <c r="AE56" s="94">
        <f t="shared" si="3"/>
        <v>6.1671199928974664E-2</v>
      </c>
      <c r="AF56" s="94">
        <f t="shared" si="3"/>
        <v>8.1503725102630403E-2</v>
      </c>
      <c r="AG56" s="94">
        <f t="shared" si="3"/>
        <v>0.19890904745502969</v>
      </c>
    </row>
    <row r="57" spans="2:33" x14ac:dyDescent="0.2">
      <c r="B57" s="90"/>
      <c r="C57" s="90"/>
      <c r="D57" s="94">
        <f t="shared" si="1"/>
        <v>2.8217210256819055E-2</v>
      </c>
      <c r="E57" s="94">
        <f t="shared" si="3"/>
        <v>5.4895387760440742E-2</v>
      </c>
      <c r="F57" s="94">
        <f t="shared" si="3"/>
        <v>4.9669132672975951E-2</v>
      </c>
      <c r="G57" s="94">
        <f t="shared" si="3"/>
        <v>2.7955568583016111E-2</v>
      </c>
      <c r="H57" s="94">
        <f t="shared" si="3"/>
        <v>2.8203960556163005E-2</v>
      </c>
      <c r="I57" s="94">
        <f t="shared" si="3"/>
        <v>1.6854723213324964E-2</v>
      </c>
      <c r="J57" s="94">
        <f t="shared" si="3"/>
        <v>4.5561860412104173E-2</v>
      </c>
      <c r="K57" s="94">
        <f t="shared" si="3"/>
        <v>7.003842575109305E-2</v>
      </c>
      <c r="L57" s="94">
        <f t="shared" si="3"/>
        <v>8.7397079851118303E-2</v>
      </c>
      <c r="M57" s="94">
        <f t="shared" si="3"/>
        <v>6.3920768226988278E-2</v>
      </c>
      <c r="N57" s="94">
        <f t="shared" si="3"/>
        <v>3.2933510287004718E-2</v>
      </c>
      <c r="O57" s="94">
        <f t="shared" si="3"/>
        <v>1.3021927501019914E-2</v>
      </c>
      <c r="P57" s="94">
        <f t="shared" si="3"/>
        <v>1.2980767785815878E-2</v>
      </c>
      <c r="Q57" s="94">
        <f t="shared" si="3"/>
        <v>3.8941734264572196E-2</v>
      </c>
      <c r="R57" s="94">
        <f t="shared" si="3"/>
        <v>5.5516367904457339E-2</v>
      </c>
      <c r="S57" s="94">
        <f t="shared" si="3"/>
        <v>4.4314636898110125E-2</v>
      </c>
      <c r="T57" s="94">
        <f t="shared" si="3"/>
        <v>-1.0329390185135869E-2</v>
      </c>
      <c r="U57" s="94">
        <f t="shared" si="3"/>
        <v>-3.002363880533717E-2</v>
      </c>
      <c r="V57" s="94">
        <f t="shared" si="3"/>
        <v>-9.9317194289263045E-3</v>
      </c>
      <c r="W57" s="94">
        <f t="shared" si="3"/>
        <v>-2.4882104402344247E-2</v>
      </c>
      <c r="X57" s="94">
        <f t="shared" si="3"/>
        <v>4.4193535762407754E-2</v>
      </c>
      <c r="Y57" s="94">
        <f t="shared" si="3"/>
        <v>8.3235394117221889E-2</v>
      </c>
      <c r="Z57" s="94">
        <f t="shared" si="3"/>
        <v>9.1586715502370089E-2</v>
      </c>
      <c r="AA57" s="94">
        <f t="shared" si="3"/>
        <v>8.8668266618366257E-2</v>
      </c>
      <c r="AB57" s="94">
        <f t="shared" si="3"/>
        <v>8.2178590517071146E-2</v>
      </c>
      <c r="AC57" s="94">
        <f t="shared" si="3"/>
        <v>7.8121216547069425E-2</v>
      </c>
      <c r="AD57" s="94">
        <f t="shared" si="3"/>
        <v>6.0845726182645894E-2</v>
      </c>
      <c r="AE57" s="94">
        <f t="shared" si="3"/>
        <v>5.4050784347989551E-2</v>
      </c>
      <c r="AF57" s="94">
        <f t="shared" si="3"/>
        <v>7.0826000459101798E-2</v>
      </c>
      <c r="AG57" s="94">
        <f t="shared" si="3"/>
        <v>0.21406432826888902</v>
      </c>
    </row>
    <row r="58" spans="2:33" x14ac:dyDescent="0.2">
      <c r="B58" s="90"/>
      <c r="C58" s="90"/>
      <c r="D58" s="94">
        <f t="shared" si="1"/>
        <v>1.4611792104373326E-2</v>
      </c>
      <c r="E58" s="94">
        <f t="shared" si="3"/>
        <v>9.2553742873361811E-3</v>
      </c>
      <c r="F58" s="94">
        <f t="shared" si="3"/>
        <v>1.7252763376699756E-2</v>
      </c>
      <c r="G58" s="94">
        <f t="shared" si="3"/>
        <v>1.1827633872227799E-2</v>
      </c>
      <c r="H58" s="94">
        <f t="shared" si="3"/>
        <v>8.5294432103019333E-3</v>
      </c>
      <c r="I58" s="94">
        <f t="shared" si="3"/>
        <v>7.9390320034865881E-3</v>
      </c>
      <c r="J58" s="94">
        <f t="shared" si="3"/>
        <v>1.9960033188814015E-2</v>
      </c>
      <c r="K58" s="94">
        <f t="shared" si="3"/>
        <v>4.5944614397506738E-2</v>
      </c>
      <c r="L58" s="94">
        <f t="shared" si="3"/>
        <v>6.188040180087416E-2</v>
      </c>
      <c r="M58" s="94">
        <f t="shared" si="3"/>
        <v>9.3379273349976366E-2</v>
      </c>
      <c r="N58" s="94">
        <f t="shared" si="3"/>
        <v>0.11199169732993661</v>
      </c>
      <c r="O58" s="94">
        <f t="shared" si="3"/>
        <v>0.1439249957576787</v>
      </c>
      <c r="P58" s="94">
        <f t="shared" si="3"/>
        <v>0.18823939535539186</v>
      </c>
      <c r="Q58" s="94">
        <f t="shared" si="3"/>
        <v>0.24305564225165735</v>
      </c>
      <c r="R58" s="94">
        <f t="shared" si="3"/>
        <v>0.10167219041880074</v>
      </c>
      <c r="S58" s="94">
        <f t="shared" si="3"/>
        <v>-3.171564404454226E-2</v>
      </c>
      <c r="T58" s="94">
        <f t="shared" si="3"/>
        <v>-0.13129563289381388</v>
      </c>
      <c r="U58" s="94">
        <f t="shared" si="3"/>
        <v>-8.4838894970141868E-2</v>
      </c>
      <c r="V58" s="94">
        <f t="shared" si="3"/>
        <v>-2.7895216778578938E-2</v>
      </c>
      <c r="W58" s="94">
        <f t="shared" si="3"/>
        <v>-5.2889974477830996E-2</v>
      </c>
      <c r="X58" s="94">
        <f t="shared" si="3"/>
        <v>2.5764046100020543E-2</v>
      </c>
      <c r="Y58" s="94">
        <f t="shared" si="3"/>
        <v>5.2008226014771598E-2</v>
      </c>
      <c r="Z58" s="94">
        <f t="shared" si="3"/>
        <v>3.2135598877161241E-2</v>
      </c>
      <c r="AA58" s="94">
        <f t="shared" si="3"/>
        <v>3.3577586455788955E-2</v>
      </c>
      <c r="AB58" s="94">
        <f t="shared" si="3"/>
        <v>2.8397282620840906E-2</v>
      </c>
      <c r="AC58" s="94">
        <f t="shared" si="3"/>
        <v>3.7668609673020777E-2</v>
      </c>
      <c r="AD58" s="94">
        <f t="shared" si="3"/>
        <v>3.689277693141306E-2</v>
      </c>
      <c r="AE58" s="94">
        <f t="shared" si="3"/>
        <v>4.3865495304453134E-2</v>
      </c>
      <c r="AF58" s="94">
        <f t="shared" si="3"/>
        <v>7.684717627256353E-2</v>
      </c>
      <c r="AG58" s="94">
        <f t="shared" si="3"/>
        <v>0.1325122621678437</v>
      </c>
    </row>
    <row r="59" spans="2:33" x14ac:dyDescent="0.2">
      <c r="B59" s="90"/>
      <c r="C59" s="90"/>
      <c r="D59" s="94">
        <f t="shared" si="1"/>
        <v>6.1092427792684173E-2</v>
      </c>
      <c r="E59" s="94">
        <f t="shared" si="3"/>
        <v>5.8707765535074709E-2</v>
      </c>
      <c r="F59" s="94">
        <f t="shared" si="3"/>
        <v>7.7542418675024316E-2</v>
      </c>
      <c r="G59" s="94">
        <f t="shared" si="3"/>
        <v>6.5573441652875875E-2</v>
      </c>
      <c r="H59" s="94">
        <f t="shared" si="3"/>
        <v>6.8136253682595876E-2</v>
      </c>
      <c r="I59" s="94">
        <f t="shared" si="3"/>
        <v>7.7994748065772321E-2</v>
      </c>
      <c r="J59" s="94">
        <f t="shared" si="3"/>
        <v>7.4771320902781782E-2</v>
      </c>
      <c r="K59" s="94">
        <f t="shared" si="3"/>
        <v>6.3142683297839966E-2</v>
      </c>
      <c r="L59" s="94">
        <f t="shared" si="3"/>
        <v>5.5457784264068652E-2</v>
      </c>
      <c r="M59" s="94">
        <f t="shared" si="3"/>
        <v>4.9968142936543142E-2</v>
      </c>
      <c r="N59" s="94">
        <f t="shared" si="3"/>
        <v>4.6234490594295824E-2</v>
      </c>
      <c r="O59" s="94">
        <f t="shared" si="3"/>
        <v>5.8969074709381356E-2</v>
      </c>
      <c r="P59" s="94">
        <f t="shared" si="3"/>
        <v>9.9029861616897322E-2</v>
      </c>
      <c r="Q59" s="94">
        <f t="shared" si="3"/>
        <v>0.16525201329650452</v>
      </c>
      <c r="R59" s="94">
        <f t="shared" si="3"/>
        <v>0.16262722313470529</v>
      </c>
      <c r="S59" s="94">
        <f t="shared" si="3"/>
        <v>4.6130667031913479E-2</v>
      </c>
      <c r="T59" s="94">
        <f t="shared" si="3"/>
        <v>-8.1859772634603062E-2</v>
      </c>
      <c r="U59" s="94">
        <f t="shared" si="3"/>
        <v>-0.12354546936114733</v>
      </c>
      <c r="V59" s="94">
        <f t="shared" si="3"/>
        <v>-5.9172450340977324E-2</v>
      </c>
      <c r="W59" s="94">
        <f t="shared" si="3"/>
        <v>-7.887325335494183E-2</v>
      </c>
      <c r="X59" s="94">
        <f t="shared" si="3"/>
        <v>3.6148585221939165E-2</v>
      </c>
      <c r="Y59" s="94">
        <f t="shared" si="3"/>
        <v>0.13466277360170625</v>
      </c>
      <c r="Z59" s="94">
        <f t="shared" si="3"/>
        <v>8.9882103879986852E-2</v>
      </c>
      <c r="AA59" s="94">
        <f t="shared" si="3"/>
        <v>9.918953766807885E-2</v>
      </c>
      <c r="AB59" s="94">
        <f t="shared" si="3"/>
        <v>0.12183798606086006</v>
      </c>
      <c r="AC59" s="94">
        <f t="shared" si="3"/>
        <v>0.10361521043179479</v>
      </c>
      <c r="AD59" s="94">
        <f t="shared" si="3"/>
        <v>7.6405337730172732E-2</v>
      </c>
      <c r="AE59" s="94">
        <f t="shared" ref="E59:AG61" si="4">(AE29-AD29)/AD29</f>
        <v>3.7834362139917789E-2</v>
      </c>
      <c r="AF59" s="94">
        <f t="shared" si="4"/>
        <v>7.7120489923146532E-2</v>
      </c>
      <c r="AG59" s="94">
        <f t="shared" si="4"/>
        <v>0.18294790447022496</v>
      </c>
    </row>
    <row r="60" spans="2:33" x14ac:dyDescent="0.2">
      <c r="B60" s="90"/>
      <c r="C60" s="90"/>
      <c r="D60" s="94">
        <f t="shared" si="1"/>
        <v>4.6037981334600417E-3</v>
      </c>
      <c r="E60" s="94">
        <f t="shared" si="4"/>
        <v>-6.8491444795894078E-3</v>
      </c>
      <c r="F60" s="94">
        <f t="shared" si="4"/>
        <v>8.8273648309759797E-3</v>
      </c>
      <c r="G60" s="94">
        <f t="shared" si="4"/>
        <v>-9.6947399821030922E-4</v>
      </c>
      <c r="H60" s="94">
        <f t="shared" si="4"/>
        <v>-8.7088506805344749E-3</v>
      </c>
      <c r="I60" s="94">
        <f t="shared" si="4"/>
        <v>2.3845980069780582E-3</v>
      </c>
      <c r="J60" s="94">
        <f t="shared" si="4"/>
        <v>2.2762558221064697E-2</v>
      </c>
      <c r="K60" s="94">
        <f t="shared" si="4"/>
        <v>5.0069779399162767E-2</v>
      </c>
      <c r="L60" s="94">
        <f t="shared" si="4"/>
        <v>8.4102779332214259E-2</v>
      </c>
      <c r="M60" s="94">
        <f t="shared" si="4"/>
        <v>0.12908914937090005</v>
      </c>
      <c r="N60" s="94">
        <f t="shared" si="4"/>
        <v>0.13796978874983343</v>
      </c>
      <c r="O60" s="94">
        <f t="shared" si="4"/>
        <v>0.15125544024104434</v>
      </c>
      <c r="P60" s="94">
        <f t="shared" si="4"/>
        <v>0.20543503547749209</v>
      </c>
      <c r="Q60" s="94">
        <f t="shared" si="4"/>
        <v>0.24634219890235814</v>
      </c>
      <c r="R60" s="94">
        <f t="shared" si="4"/>
        <v>7.221663053576971E-2</v>
      </c>
      <c r="S60" s="94">
        <f t="shared" si="4"/>
        <v>-9.2309775250474055E-2</v>
      </c>
      <c r="T60" s="94">
        <f t="shared" si="4"/>
        <v>-0.216242554418623</v>
      </c>
      <c r="U60" s="94">
        <f t="shared" si="4"/>
        <v>-9.6096019894185411E-2</v>
      </c>
      <c r="V60" s="94">
        <f t="shared" si="4"/>
        <v>2.0030038038825002E-2</v>
      </c>
      <c r="W60" s="94">
        <f t="shared" si="4"/>
        <v>-6.9079400027521418E-3</v>
      </c>
      <c r="X60" s="94">
        <f t="shared" si="4"/>
        <v>5.1324686841813488E-2</v>
      </c>
      <c r="Y60" s="94">
        <f t="shared" si="4"/>
        <v>8.5670603121045963E-2</v>
      </c>
      <c r="Z60" s="94">
        <f t="shared" si="4"/>
        <v>4.5136696935851928E-2</v>
      </c>
      <c r="AA60" s="94">
        <f t="shared" si="4"/>
        <v>2.9829248460912942E-2</v>
      </c>
      <c r="AB60" s="94">
        <f t="shared" si="4"/>
        <v>3.0589456112251709E-2</v>
      </c>
      <c r="AC60" s="94">
        <f t="shared" si="4"/>
        <v>4.0779249206522795E-2</v>
      </c>
      <c r="AD60" s="94">
        <f t="shared" si="4"/>
        <v>3.9128880289391814E-2</v>
      </c>
      <c r="AE60" s="94">
        <f t="shared" si="4"/>
        <v>4.661141301597909E-2</v>
      </c>
      <c r="AF60" s="94">
        <f t="shared" si="4"/>
        <v>7.824178374249427E-2</v>
      </c>
      <c r="AG60" s="94">
        <f t="shared" si="4"/>
        <v>0.12177733937138499</v>
      </c>
    </row>
    <row r="61" spans="2:33" x14ac:dyDescent="0.2">
      <c r="B61" s="90"/>
      <c r="C61" s="90"/>
      <c r="D61" s="94">
        <f t="shared" si="1"/>
        <v>4.3252831218447127E-2</v>
      </c>
      <c r="E61" s="94">
        <f t="shared" si="4"/>
        <v>5.2897534064157287E-2</v>
      </c>
      <c r="F61" s="94">
        <f t="shared" si="4"/>
        <v>5.3435717915419588E-2</v>
      </c>
      <c r="G61" s="94">
        <f t="shared" si="4"/>
        <v>3.7625821389904425E-2</v>
      </c>
      <c r="H61" s="94">
        <f t="shared" si="4"/>
        <v>4.0052894201266551E-2</v>
      </c>
      <c r="I61" s="94">
        <f t="shared" si="4"/>
        <v>4.1013568547986531E-2</v>
      </c>
      <c r="J61" s="94">
        <f t="shared" si="4"/>
        <v>5.1458450616871716E-2</v>
      </c>
      <c r="K61" s="94">
        <f t="shared" si="4"/>
        <v>7.4367490653018301E-2</v>
      </c>
      <c r="L61" s="94">
        <f t="shared" si="4"/>
        <v>0.10842885016597535</v>
      </c>
      <c r="M61" s="94">
        <f t="shared" si="4"/>
        <v>0.10367452068156183</v>
      </c>
      <c r="N61" s="94">
        <f t="shared" si="4"/>
        <v>8.8743587442088614E-2</v>
      </c>
      <c r="O61" s="94">
        <f t="shared" si="4"/>
        <v>8.794059079436338E-2</v>
      </c>
      <c r="P61" s="94">
        <f t="shared" si="4"/>
        <v>6.8637680483582333E-2</v>
      </c>
      <c r="Q61" s="94">
        <f t="shared" si="4"/>
        <v>7.6693140164077578E-2</v>
      </c>
      <c r="R61" s="94">
        <f t="shared" si="4"/>
        <v>3.0214602711410847E-2</v>
      </c>
      <c r="S61" s="94">
        <f t="shared" si="4"/>
        <v>-4.3874660686887779E-2</v>
      </c>
      <c r="T61" s="94">
        <f t="shared" si="4"/>
        <v>-0.11951344957053948</v>
      </c>
      <c r="U61" s="94">
        <f t="shared" si="4"/>
        <v>-9.6288983778542309E-2</v>
      </c>
      <c r="V61" s="94">
        <f t="shared" si="4"/>
        <v>-2.7412755560439185E-2</v>
      </c>
      <c r="W61" s="94">
        <f t="shared" si="4"/>
        <v>-5.9780152590583918E-2</v>
      </c>
      <c r="X61" s="94">
        <f t="shared" si="4"/>
        <v>2.1516473107942732E-2</v>
      </c>
      <c r="Y61" s="94">
        <f t="shared" si="4"/>
        <v>7.1569434737781601E-2</v>
      </c>
      <c r="Z61" s="94">
        <f t="shared" si="4"/>
        <v>5.3784063024667567E-2</v>
      </c>
      <c r="AA61" s="94">
        <f t="shared" si="4"/>
        <v>5.3851668923763168E-2</v>
      </c>
      <c r="AB61" s="94">
        <f t="shared" si="4"/>
        <v>5.6042377759816651E-2</v>
      </c>
      <c r="AC61" s="94">
        <f t="shared" si="4"/>
        <v>6.4873496131927527E-2</v>
      </c>
      <c r="AD61" s="94">
        <f t="shared" si="4"/>
        <v>7.0378547754101614E-2</v>
      </c>
      <c r="AE61" s="94">
        <f t="shared" si="4"/>
        <v>5.8335909723295824E-2</v>
      </c>
      <c r="AF61" s="94">
        <f t="shared" si="4"/>
        <v>8.3616329809570775E-2</v>
      </c>
      <c r="AG61" s="94">
        <f t="shared" si="4"/>
        <v>0.12526379194871154</v>
      </c>
    </row>
    <row r="62" spans="2:33" x14ac:dyDescent="0.2">
      <c r="B62" s="90"/>
      <c r="C62" s="90"/>
      <c r="D62" s="90"/>
      <c r="E62" s="90"/>
      <c r="F62" s="90"/>
      <c r="G62" s="90"/>
      <c r="H62" s="90"/>
      <c r="I62" s="90"/>
      <c r="J62" s="90"/>
      <c r="K62" s="90"/>
      <c r="L62" s="90"/>
      <c r="M62" s="90"/>
      <c r="N62" s="90"/>
      <c r="O62" s="90"/>
      <c r="P62" s="90"/>
      <c r="Q62" s="90"/>
      <c r="R62" s="90"/>
      <c r="S62" s="90"/>
      <c r="T62" s="90"/>
      <c r="U62" s="90"/>
      <c r="V62" s="90"/>
      <c r="W62" s="90"/>
      <c r="X62" s="90"/>
      <c r="Y62" s="90"/>
      <c r="Z62" s="90"/>
      <c r="AA62" s="90"/>
      <c r="AB62" s="90"/>
      <c r="AC62" s="90"/>
      <c r="AD62" s="90"/>
      <c r="AE62" s="90"/>
      <c r="AF62" s="90"/>
      <c r="AG62" s="90"/>
    </row>
    <row r="63" spans="2:33" x14ac:dyDescent="0.2">
      <c r="B63" s="90"/>
      <c r="C63" s="94" t="s">
        <v>434</v>
      </c>
      <c r="D63" s="94">
        <v>1.1416037289064991E-2</v>
      </c>
      <c r="E63" s="94">
        <v>3.1692830914064656E-2</v>
      </c>
      <c r="F63" s="94">
        <v>6.2943410649021869E-2</v>
      </c>
      <c r="G63" s="94">
        <v>6.6272641467032239E-2</v>
      </c>
      <c r="H63" s="94">
        <v>5.7601112820620866E-2</v>
      </c>
      <c r="I63" s="94">
        <v>4.625348744519725E-2</v>
      </c>
      <c r="J63" s="94">
        <v>5.9370297708614996E-2</v>
      </c>
      <c r="K63" s="94">
        <v>7.0121183789420699E-2</v>
      </c>
      <c r="L63" s="94">
        <v>7.2919116905810169E-2</v>
      </c>
      <c r="M63" s="94">
        <v>5.5466817000218993E-2</v>
      </c>
      <c r="N63" s="94">
        <v>4.995548961424344E-2</v>
      </c>
      <c r="O63" s="94">
        <v>6.3306343352127509E-2</v>
      </c>
      <c r="P63" s="94">
        <v>0.13403856632158093</v>
      </c>
      <c r="Q63" s="94">
        <v>0.33996226547759956</v>
      </c>
      <c r="R63" s="94">
        <v>0.14478367718181256</v>
      </c>
      <c r="S63" s="94">
        <v>-8.9703433207535696E-2</v>
      </c>
      <c r="T63" s="94">
        <v>-0.25928194971298135</v>
      </c>
      <c r="U63" s="94">
        <v>-0.26710551659283255</v>
      </c>
      <c r="V63" s="94">
        <v>-4.705809603314464E-2</v>
      </c>
      <c r="W63" s="94">
        <v>-6.0299795593913352E-2</v>
      </c>
      <c r="X63" s="94">
        <v>0.17415623651273196</v>
      </c>
      <c r="Y63" s="94">
        <v>0.19678590857630146</v>
      </c>
      <c r="Z63" s="94">
        <v>8.4278290354681554E-2</v>
      </c>
      <c r="AA63" s="94">
        <v>6.587579455453943E-2</v>
      </c>
      <c r="AB63" s="94">
        <v>7.3444525943170622E-2</v>
      </c>
      <c r="AC63" s="94">
        <v>7.7609427609427725E-2</v>
      </c>
      <c r="AD63" s="94">
        <v>8.136596303886337E-2</v>
      </c>
      <c r="AE63" s="94">
        <v>7.3730995742366412E-2</v>
      </c>
      <c r="AF63" s="94">
        <v>0.11343363910500442</v>
      </c>
      <c r="AG63" s="94">
        <v>0.27668664121866093</v>
      </c>
    </row>
    <row r="64" spans="2:33" x14ac:dyDescent="0.2">
      <c r="B64" s="90"/>
      <c r="C64" s="94" t="s">
        <v>434</v>
      </c>
      <c r="D64" s="94">
        <v>-3.3354799189532991E-2</v>
      </c>
      <c r="E64" s="94">
        <v>-5.3396464933688915E-2</v>
      </c>
      <c r="F64" s="94">
        <v>-2.1902872091346868E-2</v>
      </c>
      <c r="G64" s="94">
        <v>-1.2769123851375262E-2</v>
      </c>
      <c r="H64" s="94">
        <v>3.6157685908098903E-3</v>
      </c>
      <c r="I64" s="94">
        <v>4.874860513311053E-2</v>
      </c>
      <c r="J64" s="94">
        <v>9.9139998513744471E-2</v>
      </c>
      <c r="K64" s="94">
        <v>0.1168145889931038</v>
      </c>
      <c r="L64" s="94">
        <v>0.17378311369896532</v>
      </c>
      <c r="M64" s="94">
        <v>0.10485721854553079</v>
      </c>
      <c r="N64" s="94">
        <v>0.10806744905991851</v>
      </c>
      <c r="O64" s="94">
        <v>0.13667611351537648</v>
      </c>
      <c r="P64" s="94">
        <v>0.22778325289128074</v>
      </c>
      <c r="Q64" s="94">
        <v>0.19075995532418816</v>
      </c>
      <c r="R64" s="94">
        <v>5.34146546628212E-2</v>
      </c>
      <c r="S64" s="94">
        <v>-8.9426901250071356E-2</v>
      </c>
      <c r="T64" s="94">
        <v>-0.23579378570098547</v>
      </c>
      <c r="U64" s="94">
        <v>-0.14062205259120469</v>
      </c>
      <c r="V64" s="94">
        <v>1.7647865811833009E-2</v>
      </c>
      <c r="W64" s="94">
        <v>-3.1676501726453012E-2</v>
      </c>
      <c r="X64" s="94">
        <v>5.1169438669438641E-2</v>
      </c>
      <c r="Y64" s="94">
        <v>0.18135182575589051</v>
      </c>
      <c r="Z64" s="94">
        <v>0.1135753823340801</v>
      </c>
      <c r="AA64" s="94">
        <v>8.5055230930931897E-2</v>
      </c>
      <c r="AB64" s="94">
        <v>7.1078995355834187E-2</v>
      </c>
      <c r="AC64" s="94">
        <v>8.0453371002597571E-2</v>
      </c>
      <c r="AD64" s="94">
        <v>7.8976006910146765E-2</v>
      </c>
      <c r="AE64" s="94">
        <v>3.3183957800999503E-2</v>
      </c>
      <c r="AF64" s="94">
        <v>5.3083699173191924E-2</v>
      </c>
      <c r="AG64" s="94">
        <v>0.15770715067540172</v>
      </c>
    </row>
    <row r="65" spans="2:33" x14ac:dyDescent="0.2">
      <c r="B65" s="90"/>
      <c r="C65" s="94" t="s">
        <v>434</v>
      </c>
      <c r="D65" s="94">
        <v>6.9929204416060195E-2</v>
      </c>
      <c r="E65" s="94">
        <v>0.10031696087731072</v>
      </c>
      <c r="F65" s="94">
        <v>0.11127231438844373</v>
      </c>
      <c r="G65" s="94">
        <v>7.6479158388677748E-2</v>
      </c>
      <c r="H65" s="94">
        <v>6.489374791274842E-2</v>
      </c>
      <c r="I65" s="94">
        <v>6.367912849715282E-2</v>
      </c>
      <c r="J65" s="94">
        <v>8.6774358735626764E-2</v>
      </c>
      <c r="K65" s="94">
        <v>0.12416648818447908</v>
      </c>
      <c r="L65" s="94">
        <v>0.14816273132565316</v>
      </c>
      <c r="M65" s="94">
        <v>0.11092304969246439</v>
      </c>
      <c r="N65" s="94">
        <v>4.2171614072473343E-2</v>
      </c>
      <c r="O65" s="94">
        <v>1.1179269621051469E-2</v>
      </c>
      <c r="P65" s="94">
        <v>2.1175870280077183E-2</v>
      </c>
      <c r="Q65" s="94">
        <v>2.4752704290777187E-2</v>
      </c>
      <c r="R65" s="94">
        <v>3.3229791230223182E-3</v>
      </c>
      <c r="S65" s="94">
        <v>-5.4863561091511304E-2</v>
      </c>
      <c r="T65" s="94">
        <v>-9.9356288565551745E-2</v>
      </c>
      <c r="U65" s="94">
        <v>-4.1022604723943198E-3</v>
      </c>
      <c r="V65" s="94">
        <v>1.8345117523409105E-2</v>
      </c>
      <c r="W65" s="94">
        <v>-8.7049894706115617E-3</v>
      </c>
      <c r="X65" s="94">
        <v>7.75815831817179E-2</v>
      </c>
      <c r="Y65" s="94">
        <v>0.11102435977514052</v>
      </c>
      <c r="Z65" s="94">
        <v>0.10455024595924102</v>
      </c>
      <c r="AA65" s="94">
        <v>0.1237613526109016</v>
      </c>
      <c r="AB65" s="94">
        <v>0.10572241408594243</v>
      </c>
      <c r="AC65" s="94">
        <v>8.9757621141427144E-2</v>
      </c>
      <c r="AD65" s="94">
        <v>7.5093823230573092E-2</v>
      </c>
      <c r="AE65" s="94">
        <v>4.6767875970347331E-2</v>
      </c>
      <c r="AF65" s="94">
        <v>6.7260221069441753E-2</v>
      </c>
      <c r="AG65" s="94">
        <v>0.17735278872578267</v>
      </c>
    </row>
    <row r="66" spans="2:33" x14ac:dyDescent="0.2">
      <c r="B66" s="90"/>
      <c r="C66" s="94" t="s">
        <v>434</v>
      </c>
      <c r="D66" s="94">
        <v>7.7524893314366416E-3</v>
      </c>
      <c r="E66" s="94">
        <v>2.0865767437612211E-2</v>
      </c>
      <c r="F66" s="94">
        <v>3.2269346357651524E-2</v>
      </c>
      <c r="G66" s="94">
        <v>2.6741886429713899E-2</v>
      </c>
      <c r="H66" s="94">
        <v>2.2281311631404753E-2</v>
      </c>
      <c r="I66" s="94">
        <v>1.8706672321706603E-2</v>
      </c>
      <c r="J66" s="94">
        <v>4.1932405595899912E-2</v>
      </c>
      <c r="K66" s="94">
        <v>5.1514530011244758E-2</v>
      </c>
      <c r="L66" s="94">
        <v>7.4982681041962734E-2</v>
      </c>
      <c r="M66" s="94">
        <v>8.9363978489577542E-2</v>
      </c>
      <c r="N66" s="94">
        <v>0.10501543542249972</v>
      </c>
      <c r="O66" s="94">
        <v>0.11853095422485799</v>
      </c>
      <c r="P66" s="94">
        <v>0.17463824685644203</v>
      </c>
      <c r="Q66" s="94">
        <v>0.25511453431677966</v>
      </c>
      <c r="R66" s="94">
        <v>0.14715852411247732</v>
      </c>
      <c r="S66" s="94">
        <v>-6.7787110228237496E-2</v>
      </c>
      <c r="T66" s="94">
        <v>-0.23687778337769042</v>
      </c>
      <c r="U66" s="94">
        <v>-0.2243758219221732</v>
      </c>
      <c r="V66" s="94">
        <v>-6.9226938877131883E-2</v>
      </c>
      <c r="W66" s="94">
        <v>-6.2306570905053954E-2</v>
      </c>
      <c r="X66" s="94">
        <v>5.4867751432027101E-2</v>
      </c>
      <c r="Y66" s="94">
        <v>0.13661144553877097</v>
      </c>
      <c r="Z66" s="94">
        <v>0.10011348955396447</v>
      </c>
      <c r="AA66" s="94">
        <v>9.0955294443327242E-2</v>
      </c>
      <c r="AB66" s="94">
        <v>0.1000501549251937</v>
      </c>
      <c r="AC66" s="94">
        <v>9.0882059303738008E-2</v>
      </c>
      <c r="AD66" s="94">
        <v>7.4548557249928482E-2</v>
      </c>
      <c r="AE66" s="94">
        <v>5.8801101982584744E-2</v>
      </c>
      <c r="AF66" s="94">
        <v>7.6685174644844478E-2</v>
      </c>
      <c r="AG66" s="94">
        <v>0.1904316234359954</v>
      </c>
    </row>
    <row r="67" spans="2:33" x14ac:dyDescent="0.2">
      <c r="B67" s="90"/>
      <c r="C67" s="94" t="s">
        <v>434</v>
      </c>
      <c r="D67" s="94">
        <v>9.3481429361209484E-3</v>
      </c>
      <c r="E67" s="94">
        <v>2.0987900214111312E-2</v>
      </c>
      <c r="F67" s="94">
        <v>4.1308005559755313E-2</v>
      </c>
      <c r="G67" s="94">
        <v>3.7725686719902479E-2</v>
      </c>
      <c r="H67" s="94">
        <v>4.4094417114230185E-2</v>
      </c>
      <c r="I67" s="94">
        <v>4.3788363447739363E-2</v>
      </c>
      <c r="J67" s="94">
        <v>5.7087836998384878E-2</v>
      </c>
      <c r="K67" s="94">
        <v>7.5708605120370004E-2</v>
      </c>
      <c r="L67" s="94">
        <v>7.8629179109913017E-2</v>
      </c>
      <c r="M67" s="94">
        <v>5.9847384947834099E-2</v>
      </c>
      <c r="N67" s="94">
        <v>4.1000971662498623E-2</v>
      </c>
      <c r="O67" s="94">
        <v>2.9577831163068325E-2</v>
      </c>
      <c r="P67" s="94">
        <v>2.8059328835121879E-2</v>
      </c>
      <c r="Q67" s="94">
        <v>4.7720241709312564E-2</v>
      </c>
      <c r="R67" s="94">
        <v>7.8371852362884627E-3</v>
      </c>
      <c r="S67" s="94">
        <v>-3.3979984392755021E-2</v>
      </c>
      <c r="T67" s="94">
        <v>-0.10597922365045859</v>
      </c>
      <c r="U67" s="94">
        <v>-0.1309069004327631</v>
      </c>
      <c r="V67" s="94">
        <v>-5.8622891016871841E-2</v>
      </c>
      <c r="W67" s="94">
        <v>-0.10323380674662383</v>
      </c>
      <c r="X67" s="94">
        <v>7.454140829246135E-3</v>
      </c>
      <c r="Y67" s="94">
        <v>0.15855280089216794</v>
      </c>
      <c r="Z67" s="94">
        <v>0.10975361433516588</v>
      </c>
      <c r="AA67" s="94">
        <v>8.9924937447873179E-2</v>
      </c>
      <c r="AB67" s="94">
        <v>7.9322324421113921E-2</v>
      </c>
      <c r="AC67" s="94">
        <v>7.8129431115648601E-2</v>
      </c>
      <c r="AD67" s="94">
        <v>8.7092616461056926E-2</v>
      </c>
      <c r="AE67" s="94">
        <v>6.6310975609756032E-2</v>
      </c>
      <c r="AF67" s="94">
        <v>8.4130387918808322E-2</v>
      </c>
      <c r="AG67" s="94">
        <v>0.19956672806429998</v>
      </c>
    </row>
    <row r="68" spans="2:33" x14ac:dyDescent="0.2">
      <c r="B68" s="90"/>
      <c r="C68" s="94" t="s">
        <v>434</v>
      </c>
      <c r="D68" s="94">
        <v>3.3232815854460585E-2</v>
      </c>
      <c r="E68" s="94">
        <v>2.4969673676751514E-2</v>
      </c>
      <c r="F68" s="94">
        <v>4.5699554722287053E-2</v>
      </c>
      <c r="G68" s="94">
        <v>3.0434782608695875E-2</v>
      </c>
      <c r="H68" s="94">
        <v>2.8687633215885851E-2</v>
      </c>
      <c r="I68" s="94">
        <v>2.4388439013045157E-2</v>
      </c>
      <c r="J68" s="94">
        <v>3.6377333567248933E-2</v>
      </c>
      <c r="K68" s="94">
        <v>6.0611793758588654E-2</v>
      </c>
      <c r="L68" s="94">
        <v>7.4610610911344175E-2</v>
      </c>
      <c r="M68" s="94">
        <v>7.2130001747335262E-2</v>
      </c>
      <c r="N68" s="94">
        <v>7.1685843736758056E-2</v>
      </c>
      <c r="O68" s="94">
        <v>7.5597089261137562E-2</v>
      </c>
      <c r="P68" s="94">
        <v>7.1980488494574363E-2</v>
      </c>
      <c r="Q68" s="94">
        <v>8.1972078054828118E-2</v>
      </c>
      <c r="R68" s="94">
        <v>4.9747968817617269E-2</v>
      </c>
      <c r="S68" s="94">
        <v>-2.6981518791841113E-2</v>
      </c>
      <c r="T68" s="94">
        <v>-0.12047236576720656</v>
      </c>
      <c r="U68" s="94">
        <v>-0.11569748902593729</v>
      </c>
      <c r="V68" s="94">
        <v>-6.2858677305508884E-2</v>
      </c>
      <c r="W68" s="94">
        <v>-7.9003168313589195E-2</v>
      </c>
      <c r="X68" s="94">
        <v>-1.5938202796519075E-2</v>
      </c>
      <c r="Y68" s="94">
        <v>5.5960037577684682E-2</v>
      </c>
      <c r="Z68" s="94">
        <v>5.7716490303595436E-2</v>
      </c>
      <c r="AA68" s="94">
        <v>4.8056548533717283E-2</v>
      </c>
      <c r="AB68" s="94">
        <v>5.2991017686822905E-2</v>
      </c>
      <c r="AC68" s="94">
        <v>5.6069766589718038E-2</v>
      </c>
      <c r="AD68" s="94">
        <v>5.2468321929690892E-2</v>
      </c>
      <c r="AE68" s="94">
        <v>4.1729578616310554E-2</v>
      </c>
      <c r="AF68" s="94">
        <v>7.3122104357072462E-2</v>
      </c>
      <c r="AG68" s="94">
        <v>0.11994172776011647</v>
      </c>
    </row>
    <row r="69" spans="2:33" x14ac:dyDescent="0.2">
      <c r="B69" s="90"/>
      <c r="C69" s="94" t="s">
        <v>434</v>
      </c>
      <c r="D69" s="94">
        <v>3.9513113251938133E-2</v>
      </c>
      <c r="E69" s="94">
        <v>4.6004121549988682E-2</v>
      </c>
      <c r="F69" s="94">
        <v>4.4197196251038837E-2</v>
      </c>
      <c r="G69" s="94">
        <v>3.4365048204859867E-2</v>
      </c>
      <c r="H69" s="94">
        <v>3.8052360216357717E-2</v>
      </c>
      <c r="I69" s="94">
        <v>2.6368179417380979E-2</v>
      </c>
      <c r="J69" s="94">
        <v>3.3716649513102846E-2</v>
      </c>
      <c r="K69" s="94">
        <v>4.8011105260638412E-2</v>
      </c>
      <c r="L69" s="94">
        <v>3.8193112268201282E-2</v>
      </c>
      <c r="M69" s="94">
        <v>2.8657908861338805E-2</v>
      </c>
      <c r="N69" s="94">
        <v>2.2162726246278998E-2</v>
      </c>
      <c r="O69" s="94">
        <v>1.9046184486899466E-2</v>
      </c>
      <c r="P69" s="94">
        <v>1.2334222952165864E-2</v>
      </c>
      <c r="Q69" s="94">
        <v>2.7888413897158522E-2</v>
      </c>
      <c r="R69" s="94">
        <v>1.6651540859408118E-3</v>
      </c>
      <c r="S69" s="94">
        <v>-0.11026109701715964</v>
      </c>
      <c r="T69" s="94">
        <v>8.4210712736095417E-3</v>
      </c>
      <c r="U69" s="94">
        <v>-6.5717145817600603E-2</v>
      </c>
      <c r="V69" s="94">
        <v>-9.8874038985695047E-3</v>
      </c>
      <c r="W69" s="94">
        <v>-3.5653940348945437E-2</v>
      </c>
      <c r="X69" s="94">
        <v>1.3554483709026349E-2</v>
      </c>
      <c r="Y69" s="94">
        <v>5.6105354142589582E-2</v>
      </c>
      <c r="Z69" s="94">
        <v>5.3915618332965383E-2</v>
      </c>
      <c r="AA69" s="94">
        <v>4.0268046454405335E-2</v>
      </c>
      <c r="AB69" s="94">
        <v>6.1322574692590004E-2</v>
      </c>
      <c r="AC69" s="94">
        <v>6.9705136209526231E-2</v>
      </c>
      <c r="AD69" s="94">
        <v>7.3415439628231632E-2</v>
      </c>
      <c r="AE69" s="94">
        <v>6.8965517241379337E-2</v>
      </c>
      <c r="AF69" s="94">
        <v>9.4443371321872124E-2</v>
      </c>
      <c r="AG69" s="94">
        <v>0.15953241007659835</v>
      </c>
    </row>
    <row r="70" spans="2:33" x14ac:dyDescent="0.2">
      <c r="B70" s="90"/>
      <c r="C70" s="94" t="s">
        <v>434</v>
      </c>
      <c r="D70" s="94">
        <v>1.5688233824631744E-2</v>
      </c>
      <c r="E70" s="94">
        <v>2.8875006148851416E-2</v>
      </c>
      <c r="F70" s="94">
        <v>5.1635111876075508E-2</v>
      </c>
      <c r="G70" s="94">
        <v>4.5803782505910245E-2</v>
      </c>
      <c r="H70" s="94">
        <v>5.429608537831191E-2</v>
      </c>
      <c r="I70" s="94">
        <v>4.8840325739614589E-2</v>
      </c>
      <c r="J70" s="94">
        <v>6.4826827062939851E-2</v>
      </c>
      <c r="K70" s="94">
        <v>7.3082034999630854E-2</v>
      </c>
      <c r="L70" s="94">
        <v>6.9050936677504032E-2</v>
      </c>
      <c r="M70" s="94">
        <v>6.1308230750663814E-2</v>
      </c>
      <c r="N70" s="94">
        <v>4.9109241149268422E-2</v>
      </c>
      <c r="O70" s="94">
        <v>4.5842125039743373E-2</v>
      </c>
      <c r="P70" s="94">
        <v>4.3031257772987455E-2</v>
      </c>
      <c r="Q70" s="94">
        <v>3.4419713831478405E-2</v>
      </c>
      <c r="R70" s="94">
        <v>2.3015446092369204E-2</v>
      </c>
      <c r="S70" s="94">
        <v>-5.7840375586854518E-3</v>
      </c>
      <c r="T70" s="94">
        <v>-5.3832495938952063E-2</v>
      </c>
      <c r="U70" s="94">
        <v>-3.2659905773377088E-2</v>
      </c>
      <c r="V70" s="94">
        <v>-4.0022563425237911E-2</v>
      </c>
      <c r="W70" s="94">
        <v>-6.4392690791830812E-2</v>
      </c>
      <c r="X70" s="94">
        <v>2.1613921142121892E-2</v>
      </c>
      <c r="Y70" s="94">
        <v>3.735024665257218E-2</v>
      </c>
      <c r="Z70" s="94">
        <v>5.5533071230342214E-2</v>
      </c>
      <c r="AA70" s="94">
        <v>5.9444581381973657E-2</v>
      </c>
      <c r="AB70" s="94">
        <v>7.6427934390631655E-2</v>
      </c>
      <c r="AC70" s="94">
        <v>8.0427473583093059E-2</v>
      </c>
      <c r="AD70" s="94">
        <v>8.2342350352308386E-2</v>
      </c>
      <c r="AE70" s="94">
        <v>6.3427356834074231E-2</v>
      </c>
      <c r="AF70" s="94">
        <v>9.4849561623730289E-2</v>
      </c>
      <c r="AG70" s="94">
        <v>0.15569686119220014</v>
      </c>
    </row>
    <row r="71" spans="2:33" x14ac:dyDescent="0.2">
      <c r="B71" s="90"/>
      <c r="C71" s="94" t="s">
        <v>434</v>
      </c>
      <c r="D71" s="94">
        <v>4.4665809768637516E-2</v>
      </c>
      <c r="E71" s="94">
        <v>4.9357594113054001E-2</v>
      </c>
      <c r="F71" s="94">
        <v>4.3383165347583831E-2</v>
      </c>
      <c r="G71" s="94">
        <v>2.5933049510513815E-2</v>
      </c>
      <c r="H71" s="94">
        <v>3.9896362142691627E-2</v>
      </c>
      <c r="I71" s="94">
        <v>2.8440051046245394E-2</v>
      </c>
      <c r="J71" s="94">
        <v>4.4710563116740078E-2</v>
      </c>
      <c r="K71" s="94">
        <v>5.6691992986557437E-2</v>
      </c>
      <c r="L71" s="94">
        <v>4.7798315729374756E-2</v>
      </c>
      <c r="M71" s="94">
        <v>3.6201406508079938E-2</v>
      </c>
      <c r="N71" s="94">
        <v>3.1715774078517001E-2</v>
      </c>
      <c r="O71" s="94">
        <v>3.7143812815571171E-2</v>
      </c>
      <c r="P71" s="94">
        <v>1.552637641096506E-2</v>
      </c>
      <c r="Q71" s="94">
        <v>3.2422950125518032E-2</v>
      </c>
      <c r="R71" s="94">
        <v>8.8765197011863844E-3</v>
      </c>
      <c r="S71" s="94">
        <v>-3.7545734363203458E-2</v>
      </c>
      <c r="T71" s="94">
        <v>-8.7117212249207862E-2</v>
      </c>
      <c r="U71" s="94">
        <v>-5.2813352061472411E-2</v>
      </c>
      <c r="V71" s="94">
        <v>-2.9780700989200874E-2</v>
      </c>
      <c r="W71" s="94">
        <v>-4.9899302308854206E-2</v>
      </c>
      <c r="X71" s="94">
        <v>3.3877775044002566E-3</v>
      </c>
      <c r="Y71" s="94">
        <v>3.9780443639656014E-2</v>
      </c>
      <c r="Z71" s="94">
        <v>5.514739229024939E-2</v>
      </c>
      <c r="AA71" s="94">
        <v>3.957706524542267E-2</v>
      </c>
      <c r="AB71" s="94">
        <v>5.9073544247275032E-2</v>
      </c>
      <c r="AC71" s="94">
        <v>6.5147800559034394E-2</v>
      </c>
      <c r="AD71" s="94">
        <v>7.7406869859700161E-2</v>
      </c>
      <c r="AE71" s="94">
        <v>6.3055340109673341E-2</v>
      </c>
      <c r="AF71" s="94">
        <v>9.3081599999999889E-2</v>
      </c>
      <c r="AG71" s="94">
        <v>0.15159783130554957</v>
      </c>
    </row>
    <row r="72" spans="2:33" x14ac:dyDescent="0.2">
      <c r="B72" s="90"/>
      <c r="C72" s="94" t="s">
        <v>434</v>
      </c>
      <c r="D72" s="94">
        <v>1.2811077153370863E-2</v>
      </c>
      <c r="E72" s="94">
        <v>-8.1288796925787588E-4</v>
      </c>
      <c r="F72" s="94">
        <v>9.8242240465449149E-3</v>
      </c>
      <c r="G72" s="94">
        <v>4.2234781441109776E-3</v>
      </c>
      <c r="H72" s="94">
        <v>1.7503555409690492E-3</v>
      </c>
      <c r="I72" s="94">
        <v>2.0991833812626873E-3</v>
      </c>
      <c r="J72" s="94">
        <v>1.6528225122902161E-2</v>
      </c>
      <c r="K72" s="94">
        <v>3.9773201033936591E-2</v>
      </c>
      <c r="L72" s="94">
        <v>6.3226028181922397E-2</v>
      </c>
      <c r="M72" s="94">
        <v>9.0088245752028132E-2</v>
      </c>
      <c r="N72" s="94">
        <v>0.12119205298013259</v>
      </c>
      <c r="O72" s="94">
        <v>0.14318837002230439</v>
      </c>
      <c r="P72" s="94">
        <v>0.18904475102758467</v>
      </c>
      <c r="Q72" s="94">
        <v>0.22464928949911481</v>
      </c>
      <c r="R72" s="94">
        <v>9.9621342512908842E-2</v>
      </c>
      <c r="S72" s="94">
        <v>-4.3027220713171083E-2</v>
      </c>
      <c r="T72" s="94">
        <v>-0.14730098338215028</v>
      </c>
      <c r="U72" s="94">
        <v>-0.1016685061351686</v>
      </c>
      <c r="V72" s="94">
        <v>-1.6957170169571521E-2</v>
      </c>
      <c r="W72" s="94">
        <v>-3.4559501690882476E-2</v>
      </c>
      <c r="X72" s="94">
        <v>2.7717974455712509E-2</v>
      </c>
      <c r="Y72" s="94">
        <v>5.4688499855179075E-2</v>
      </c>
      <c r="Z72" s="94">
        <v>2.5501666900841793E-2</v>
      </c>
      <c r="AA72" s="94">
        <v>1.7830118763662108E-2</v>
      </c>
      <c r="AB72" s="94">
        <v>3.0917679307855283E-2</v>
      </c>
      <c r="AC72" s="94">
        <v>4.2994414999376701E-2</v>
      </c>
      <c r="AD72" s="94">
        <v>4.2627652491592311E-2</v>
      </c>
      <c r="AE72" s="94">
        <v>4.2904236390826377E-2</v>
      </c>
      <c r="AF72" s="94">
        <v>7.9839650832360776E-2</v>
      </c>
      <c r="AG72" s="94">
        <v>0.10091160662792796</v>
      </c>
    </row>
    <row r="73" spans="2:33" x14ac:dyDescent="0.2">
      <c r="B73" s="90"/>
      <c r="C73" s="94" t="s">
        <v>434</v>
      </c>
      <c r="D73" s="94">
        <v>-8.6748378772961033E-3</v>
      </c>
      <c r="E73" s="94">
        <v>-5.0946142649198351E-3</v>
      </c>
      <c r="F73" s="94">
        <v>2.125736907784332E-2</v>
      </c>
      <c r="G73" s="94">
        <v>1.5320439893818882E-2</v>
      </c>
      <c r="H73" s="94">
        <v>3.2909207108056525E-2</v>
      </c>
      <c r="I73" s="94">
        <v>4.5312098225764874E-2</v>
      </c>
      <c r="J73" s="94">
        <v>7.2405390238840253E-2</v>
      </c>
      <c r="K73" s="94">
        <v>0.11089128782991424</v>
      </c>
      <c r="L73" s="94">
        <v>0.14324153417303345</v>
      </c>
      <c r="M73" s="94">
        <v>0.14380697050938326</v>
      </c>
      <c r="N73" s="94">
        <v>0.1417736634855464</v>
      </c>
      <c r="O73" s="94">
        <v>0.12824081076992905</v>
      </c>
      <c r="P73" s="94">
        <v>0.11986991396547889</v>
      </c>
      <c r="Q73" s="94">
        <v>8.4343819586729832E-2</v>
      </c>
      <c r="R73" s="94">
        <v>-2.0945777564675134E-3</v>
      </c>
      <c r="S73" s="94">
        <v>-6.1240101787605236E-2</v>
      </c>
      <c r="T73" s="94">
        <v>-9.5823848713009876E-2</v>
      </c>
      <c r="U73" s="94">
        <v>-5.2000819321080957E-2</v>
      </c>
      <c r="V73" s="94">
        <v>-1.9253433483138911E-2</v>
      </c>
      <c r="W73" s="94">
        <v>-2.5767972089036216E-2</v>
      </c>
      <c r="X73" s="94">
        <v>8.5149947783468242E-3</v>
      </c>
      <c r="Y73" s="94">
        <v>7.7427035048452983E-2</v>
      </c>
      <c r="Z73" s="94">
        <v>5.8925915975798583E-2</v>
      </c>
      <c r="AA73" s="94">
        <v>5.6851072344865625E-2</v>
      </c>
      <c r="AB73" s="94">
        <v>6.6380627797838626E-2</v>
      </c>
      <c r="AC73" s="94">
        <v>7.661138184573725E-2</v>
      </c>
      <c r="AD73" s="94">
        <v>6.5929438096360107E-2</v>
      </c>
      <c r="AE73" s="94">
        <v>5.0081918070877647E-2</v>
      </c>
      <c r="AF73" s="94">
        <v>8.3410072775301894E-2</v>
      </c>
      <c r="AG73" s="94">
        <v>0.16241354522847376</v>
      </c>
    </row>
    <row r="74" spans="2:33" x14ac:dyDescent="0.2">
      <c r="B74" s="90"/>
      <c r="C74" s="94" t="s">
        <v>434</v>
      </c>
      <c r="D74" s="94">
        <v>3.7065043573119752E-2</v>
      </c>
      <c r="E74" s="94">
        <v>2.4456424293859504E-2</v>
      </c>
      <c r="F74" s="94">
        <v>5.5259319759640782E-2</v>
      </c>
      <c r="G74" s="94">
        <v>8.3015446534204534E-2</v>
      </c>
      <c r="H74" s="94">
        <v>9.5131139674728513E-2</v>
      </c>
      <c r="I74" s="94">
        <v>9.1109101587627167E-2</v>
      </c>
      <c r="J74" s="94">
        <v>7.012132604237882E-2</v>
      </c>
      <c r="K74" s="94">
        <v>9.1890424521146152E-2</v>
      </c>
      <c r="L74" s="94">
        <v>8.1305390622714954E-2</v>
      </c>
      <c r="M74" s="94">
        <v>4.8270498732037266E-2</v>
      </c>
      <c r="N74" s="94">
        <v>2.4965648042422128E-2</v>
      </c>
      <c r="O74" s="94">
        <v>1.0737460898900415E-2</v>
      </c>
      <c r="P74" s="94">
        <v>-5.2556526287602691E-3</v>
      </c>
      <c r="Q74" s="94">
        <v>-2.9046292528718269E-3</v>
      </c>
      <c r="R74" s="94">
        <v>-4.4970837701922943E-2</v>
      </c>
      <c r="S74" s="94">
        <v>-0.15989560735744621</v>
      </c>
      <c r="T74" s="94">
        <v>-0.25574552995031113</v>
      </c>
      <c r="U74" s="94">
        <v>-0.23517537219278323</v>
      </c>
      <c r="V74" s="94">
        <v>-2.4730561970746585E-2</v>
      </c>
      <c r="W74" s="94">
        <v>-4.0904926351399105E-2</v>
      </c>
      <c r="X74" s="94">
        <v>9.2853048807371913E-2</v>
      </c>
      <c r="Y74" s="94">
        <v>0.18314707978644712</v>
      </c>
      <c r="Z74" s="94">
        <v>0.14805637644919312</v>
      </c>
      <c r="AA74" s="94">
        <v>9.7548660475615168E-2</v>
      </c>
      <c r="AB74" s="94">
        <v>7.4887920692050247E-2</v>
      </c>
      <c r="AC74" s="94">
        <v>9.8824279755960615E-2</v>
      </c>
      <c r="AD74" s="94">
        <v>9.0585548775365163E-2</v>
      </c>
      <c r="AE74" s="94">
        <v>6.6401490216949771E-2</v>
      </c>
      <c r="AF74" s="94">
        <v>9.0950879957972311E-2</v>
      </c>
      <c r="AG74" s="94">
        <v>0.13890326852464935</v>
      </c>
    </row>
    <row r="75" spans="2:33" x14ac:dyDescent="0.2">
      <c r="B75" s="90"/>
      <c r="C75" s="94" t="s">
        <v>434</v>
      </c>
      <c r="D75" s="94">
        <v>2.1088486487840348E-2</v>
      </c>
      <c r="E75" s="94">
        <v>3.7773798719615337E-2</v>
      </c>
      <c r="F75" s="94">
        <v>4.4907702852820919E-2</v>
      </c>
      <c r="G75" s="94">
        <v>4.7569499423194439E-2</v>
      </c>
      <c r="H75" s="94">
        <v>5.3096389704612265E-2</v>
      </c>
      <c r="I75" s="94">
        <v>5.4417584220130738E-2</v>
      </c>
      <c r="J75" s="94">
        <v>7.3077297034516139E-2</v>
      </c>
      <c r="K75" s="94">
        <v>9.7638765561858035E-2</v>
      </c>
      <c r="L75" s="94">
        <v>0.14597744795364109</v>
      </c>
      <c r="M75" s="94">
        <v>0.1349170904585596</v>
      </c>
      <c r="N75" s="94">
        <v>9.9583640102566762E-2</v>
      </c>
      <c r="O75" s="94">
        <v>9.3647183773362605E-2</v>
      </c>
      <c r="P75" s="94">
        <v>7.0786931968121677E-2</v>
      </c>
      <c r="Q75" s="94">
        <v>6.751707889314984E-2</v>
      </c>
      <c r="R75" s="94">
        <v>1.5440022162711052E-2</v>
      </c>
      <c r="S75" s="94">
        <v>-6.8960186246157698E-2</v>
      </c>
      <c r="T75" s="94">
        <v>-0.15291221832602386</v>
      </c>
      <c r="U75" s="94">
        <v>-0.10474609104746081</v>
      </c>
      <c r="V75" s="94">
        <v>-1.9049459041731311E-2</v>
      </c>
      <c r="W75" s="94">
        <v>-6.0201415422591505E-2</v>
      </c>
      <c r="X75" s="94">
        <v>5.2824969263440186E-2</v>
      </c>
      <c r="Y75" s="94">
        <v>0.10188834481202805</v>
      </c>
      <c r="Z75" s="94">
        <v>7.239116035406773E-2</v>
      </c>
      <c r="AA75" s="94">
        <v>5.8351863082002596E-2</v>
      </c>
      <c r="AB75" s="94">
        <v>6.2668449311347324E-2</v>
      </c>
      <c r="AC75" s="94">
        <v>7.1284498941566354E-2</v>
      </c>
      <c r="AD75" s="94">
        <v>6.899251540261167E-2</v>
      </c>
      <c r="AE75" s="94">
        <v>5.6596534977199485E-2</v>
      </c>
      <c r="AF75" s="94">
        <v>7.4451229575837427E-2</v>
      </c>
      <c r="AG75" s="94">
        <v>0.11692600728099398</v>
      </c>
    </row>
    <row r="76" spans="2:33" x14ac:dyDescent="0.2">
      <c r="B76" s="90"/>
      <c r="C76" s="94" t="s">
        <v>434</v>
      </c>
      <c r="D76" s="94">
        <v>1.9047975918362249E-2</v>
      </c>
      <c r="E76" s="94">
        <v>2.2834800088250569E-2</v>
      </c>
      <c r="F76" s="94">
        <v>4.9083871586237927E-2</v>
      </c>
      <c r="G76" s="94">
        <v>3.832314809526538E-2</v>
      </c>
      <c r="H76" s="94">
        <v>4.2475247524752492E-2</v>
      </c>
      <c r="I76" s="94">
        <v>3.9467713510832614E-2</v>
      </c>
      <c r="J76" s="94">
        <v>5.2476624602795965E-2</v>
      </c>
      <c r="K76" s="94">
        <v>6.7020353043310305E-2</v>
      </c>
      <c r="L76" s="94">
        <v>6.8026903397277128E-2</v>
      </c>
      <c r="M76" s="94">
        <v>6.2136563317335851E-2</v>
      </c>
      <c r="N76" s="94">
        <v>5.6341844378566229E-2</v>
      </c>
      <c r="O76" s="94">
        <v>5.4136427418259719E-2</v>
      </c>
      <c r="P76" s="94">
        <v>5.1892936377299234E-2</v>
      </c>
      <c r="Q76" s="94">
        <v>4.8053830086881737E-2</v>
      </c>
      <c r="R76" s="94">
        <v>2.810236036457129E-2</v>
      </c>
      <c r="S76" s="94">
        <v>-1.685262008044304E-2</v>
      </c>
      <c r="T76" s="94">
        <v>-7.12120433643324E-2</v>
      </c>
      <c r="U76" s="94">
        <v>-4.137854732533032E-2</v>
      </c>
      <c r="V76" s="94">
        <v>-4.6187027526112437E-2</v>
      </c>
      <c r="W76" s="94">
        <v>-6.8419181873870347E-2</v>
      </c>
      <c r="X76" s="94">
        <v>7.9881800912472156E-3</v>
      </c>
      <c r="Y76" s="94">
        <v>3.7312952015849686E-2</v>
      </c>
      <c r="Z76" s="94">
        <v>5.2710036568606802E-2</v>
      </c>
      <c r="AA76" s="94">
        <v>5.4230462872820753E-2</v>
      </c>
      <c r="AB76" s="94">
        <v>6.0514478001413324E-2</v>
      </c>
      <c r="AC76" s="94">
        <v>6.6079120792131338E-2</v>
      </c>
      <c r="AD76" s="94">
        <v>6.8325825454185474E-2</v>
      </c>
      <c r="AE76" s="94">
        <v>5.6096148276860512E-2</v>
      </c>
      <c r="AF76" s="94">
        <v>8.6324622261222533E-2</v>
      </c>
      <c r="AG76" s="94">
        <v>0.14671210400100967</v>
      </c>
    </row>
    <row r="77" spans="2:33" x14ac:dyDescent="0.2">
      <c r="B77" s="90"/>
      <c r="C77" s="94" t="s">
        <v>434</v>
      </c>
      <c r="D77" s="94">
        <v>1.3424487259167694E-3</v>
      </c>
      <c r="E77" s="94">
        <v>2.5124754835025565E-2</v>
      </c>
      <c r="F77" s="94">
        <v>5.2650698699474488E-2</v>
      </c>
      <c r="G77" s="94">
        <v>3.0300241573680012E-2</v>
      </c>
      <c r="H77" s="94">
        <v>2.5411995891206407E-2</v>
      </c>
      <c r="I77" s="94">
        <v>3.1925087108013867E-2</v>
      </c>
      <c r="J77" s="94">
        <v>2.4606423838264519E-2</v>
      </c>
      <c r="K77" s="94">
        <v>3.7362003624979254E-2</v>
      </c>
      <c r="L77" s="94">
        <v>5.1324306079498123E-2</v>
      </c>
      <c r="M77" s="94">
        <v>5.9828898415516356E-2</v>
      </c>
      <c r="N77" s="94">
        <v>6.9709011208325164E-2</v>
      </c>
      <c r="O77" s="94">
        <v>0.11838883243657432</v>
      </c>
      <c r="P77" s="94">
        <v>0.33733504125830382</v>
      </c>
      <c r="Q77" s="94">
        <v>0.20036531307776265</v>
      </c>
      <c r="R77" s="94">
        <v>4.2959471496437016E-2</v>
      </c>
      <c r="S77" s="94">
        <v>-0.10919345942387408</v>
      </c>
      <c r="T77" s="94">
        <v>-0.29373227339911329</v>
      </c>
      <c r="U77" s="94">
        <v>-0.27334558823529409</v>
      </c>
      <c r="V77" s="94">
        <v>-6.4799859892194847E-2</v>
      </c>
      <c r="W77" s="94">
        <v>-9.5133065606858178E-2</v>
      </c>
      <c r="X77" s="94">
        <v>5.236047554441553E-2</v>
      </c>
      <c r="Y77" s="94">
        <v>0.24097543920985923</v>
      </c>
      <c r="Z77" s="94">
        <v>0.13461403014509093</v>
      </c>
      <c r="AA77" s="94">
        <v>8.027996337507956E-2</v>
      </c>
      <c r="AB77" s="94">
        <v>7.1340324665996213E-2</v>
      </c>
      <c r="AC77" s="94">
        <v>0.10197650718729881</v>
      </c>
      <c r="AD77" s="94">
        <v>0.13010306518538359</v>
      </c>
      <c r="AE77" s="94">
        <v>5.8940703972090926E-2</v>
      </c>
      <c r="AF77" s="94">
        <v>5.9412081710677328E-2</v>
      </c>
      <c r="AG77" s="94">
        <v>0.186966119589212</v>
      </c>
    </row>
    <row r="78" spans="2:33" x14ac:dyDescent="0.2">
      <c r="B78" s="90"/>
      <c r="C78" s="94" t="s">
        <v>434</v>
      </c>
      <c r="D78" s="94">
        <v>5.8955607681790822E-3</v>
      </c>
      <c r="E78" s="94">
        <v>5.5617213901809886E-3</v>
      </c>
      <c r="F78" s="94">
        <v>1.1681982216600269E-2</v>
      </c>
      <c r="G78" s="94">
        <v>-1.1154831513012931E-3</v>
      </c>
      <c r="H78" s="94">
        <v>7.8539171411744126E-3</v>
      </c>
      <c r="I78" s="94">
        <v>2.8504285992596742E-2</v>
      </c>
      <c r="J78" s="94">
        <v>5.683741964507702E-2</v>
      </c>
      <c r="K78" s="94">
        <v>8.6568836115156228E-2</v>
      </c>
      <c r="L78" s="94">
        <v>0.10450730942906028</v>
      </c>
      <c r="M78" s="94">
        <v>0.11732860409763388</v>
      </c>
      <c r="N78" s="94">
        <v>0.14004427551063039</v>
      </c>
      <c r="O78" s="94">
        <v>0.14765258043951374</v>
      </c>
      <c r="P78" s="94">
        <v>0.10696658770647237</v>
      </c>
      <c r="Q78" s="94">
        <v>0.14174722561890027</v>
      </c>
      <c r="R78" s="94">
        <v>8.9912956498456681E-2</v>
      </c>
      <c r="S78" s="94">
        <v>-1.9875315766298019E-2</v>
      </c>
      <c r="T78" s="94">
        <v>-9.8705647010976338E-2</v>
      </c>
      <c r="U78" s="94">
        <v>-0.11983629351732816</v>
      </c>
      <c r="V78" s="94">
        <v>-5.2221811548412427E-2</v>
      </c>
      <c r="W78" s="94">
        <v>-4.6966399557193901E-2</v>
      </c>
      <c r="X78" s="94">
        <v>-4.60668299025206E-3</v>
      </c>
      <c r="Y78" s="94">
        <v>3.8184337724852739E-2</v>
      </c>
      <c r="Z78" s="94">
        <v>3.3989015199897832E-2</v>
      </c>
      <c r="AA78" s="94">
        <v>2.9011377252906097E-2</v>
      </c>
      <c r="AB78" s="94">
        <v>4.0528454552548186E-2</v>
      </c>
      <c r="AC78" s="94">
        <v>4.0980438532226771E-2</v>
      </c>
      <c r="AD78" s="94">
        <v>5.8169626776758632E-2</v>
      </c>
      <c r="AE78" s="94">
        <v>5.7239515689806723E-2</v>
      </c>
      <c r="AF78" s="94">
        <v>8.2523454295083454E-2</v>
      </c>
      <c r="AG78" s="94">
        <v>0.10046581435147474</v>
      </c>
    </row>
    <row r="79" spans="2:33" x14ac:dyDescent="0.2">
      <c r="B79" s="90"/>
      <c r="C79" s="94" t="s">
        <v>434</v>
      </c>
      <c r="D79" s="94">
        <v>1.5607889536419189E-3</v>
      </c>
      <c r="E79" s="94">
        <v>-3.8581895414157626E-3</v>
      </c>
      <c r="F79" s="94">
        <v>7.0649979814284595E-4</v>
      </c>
      <c r="G79" s="94">
        <v>3.9964699949572276E-3</v>
      </c>
      <c r="H79" s="94">
        <v>1.5357183218855579E-2</v>
      </c>
      <c r="I79" s="94">
        <v>3.6482809794706902E-2</v>
      </c>
      <c r="J79" s="94">
        <v>6.3584297816489499E-2</v>
      </c>
      <c r="K79" s="94">
        <v>0.1011341836906407</v>
      </c>
      <c r="L79" s="94">
        <v>0.11803899993887135</v>
      </c>
      <c r="M79" s="94">
        <v>0.12910515764534361</v>
      </c>
      <c r="N79" s="94">
        <v>0.14982083481292563</v>
      </c>
      <c r="O79" s="94">
        <v>0.16130888876410818</v>
      </c>
      <c r="P79" s="94">
        <v>0.11094322288974576</v>
      </c>
      <c r="Q79" s="94">
        <v>0.1414014471465099</v>
      </c>
      <c r="R79" s="94">
        <v>9.0237892097749864E-2</v>
      </c>
      <c r="S79" s="94">
        <v>-2.5636877931911824E-2</v>
      </c>
      <c r="T79" s="94">
        <v>-9.9426120276933941E-2</v>
      </c>
      <c r="U79" s="94">
        <v>-0.10781226645408803</v>
      </c>
      <c r="V79" s="94">
        <v>-4.5925917652774477E-2</v>
      </c>
      <c r="W79" s="94">
        <v>-3.7665279460570189E-2</v>
      </c>
      <c r="X79" s="94">
        <v>-1.9767413570784204E-3</v>
      </c>
      <c r="Y79" s="94">
        <v>3.5267876187632101E-2</v>
      </c>
      <c r="Z79" s="94">
        <v>3.5820667082661344E-2</v>
      </c>
      <c r="AA79" s="94">
        <v>3.8929523354872438E-2</v>
      </c>
      <c r="AB79" s="94">
        <v>4.0731036218129194E-2</v>
      </c>
      <c r="AC79" s="94">
        <v>5.6177235815090334E-2</v>
      </c>
      <c r="AD79" s="94">
        <v>6.3779280691539431E-2</v>
      </c>
      <c r="AE79" s="94">
        <v>5.4556767200445305E-2</v>
      </c>
      <c r="AF79" s="94">
        <v>8.2215055385256891E-2</v>
      </c>
      <c r="AG79" s="94">
        <v>9.6485402985808655E-2</v>
      </c>
    </row>
    <row r="80" spans="2:33" x14ac:dyDescent="0.2">
      <c r="B80" s="90"/>
      <c r="C80" s="94" t="s">
        <v>434</v>
      </c>
      <c r="D80" s="94">
        <v>2.3775386801979888E-2</v>
      </c>
      <c r="E80" s="94">
        <v>2.1201714647571687E-2</v>
      </c>
      <c r="F80" s="94">
        <v>4.0569064001812448E-2</v>
      </c>
      <c r="G80" s="94">
        <v>2.8329455987348044E-2</v>
      </c>
      <c r="H80" s="94">
        <v>3.1683587611862067E-2</v>
      </c>
      <c r="I80" s="94">
        <v>3.089420355607421E-2</v>
      </c>
      <c r="J80" s="94">
        <v>4.951065657941614E-2</v>
      </c>
      <c r="K80" s="94">
        <v>4.6326341117622953E-2</v>
      </c>
      <c r="L80" s="94">
        <v>4.6908844550043495E-2</v>
      </c>
      <c r="M80" s="94">
        <v>4.0532288201248504E-2</v>
      </c>
      <c r="N80" s="94">
        <v>4.8615125873758346E-2</v>
      </c>
      <c r="O80" s="94">
        <v>7.6834402566158796E-2</v>
      </c>
      <c r="P80" s="94">
        <v>0.10079124970909943</v>
      </c>
      <c r="Q80" s="94">
        <v>0.15371063331994383</v>
      </c>
      <c r="R80" s="94">
        <v>0.10502397458998874</v>
      </c>
      <c r="S80" s="94">
        <v>3.2347754948620695E-2</v>
      </c>
      <c r="T80" s="94">
        <v>-5.1440075818827355E-2</v>
      </c>
      <c r="U80" s="94">
        <v>-7.3913092563532332E-2</v>
      </c>
      <c r="V80" s="94">
        <v>-5.7424113129342952E-2</v>
      </c>
      <c r="W80" s="94">
        <v>-7.1676614566829652E-2</v>
      </c>
      <c r="X80" s="94">
        <v>1.0184249939047674E-2</v>
      </c>
      <c r="Y80" s="94">
        <v>4.5436052324899751E-2</v>
      </c>
      <c r="Z80" s="94">
        <v>3.4424758914554723E-2</v>
      </c>
      <c r="AA80" s="94">
        <v>4.9807109835804331E-2</v>
      </c>
      <c r="AB80" s="94">
        <v>4.5755484827133756E-2</v>
      </c>
      <c r="AC80" s="94">
        <v>5.482984741736336E-2</v>
      </c>
      <c r="AD80" s="94">
        <v>5.2552461607078972E-2</v>
      </c>
      <c r="AE80" s="94">
        <v>5.2408280278101627E-2</v>
      </c>
      <c r="AF80" s="94">
        <v>8.1567422739858328E-2</v>
      </c>
      <c r="AG80" s="94">
        <v>0.17419340012868817</v>
      </c>
    </row>
    <row r="81" spans="2:33" x14ac:dyDescent="0.2">
      <c r="B81" s="90"/>
      <c r="C81" s="94" t="s">
        <v>434</v>
      </c>
      <c r="D81" s="94">
        <v>4.511778974633026E-2</v>
      </c>
      <c r="E81" s="94">
        <v>4.4405280798099578E-2</v>
      </c>
      <c r="F81" s="94">
        <v>4.992994139183056E-2</v>
      </c>
      <c r="G81" s="94">
        <v>3.9555440756525985E-2</v>
      </c>
      <c r="H81" s="94">
        <v>4.381345462325794E-2</v>
      </c>
      <c r="I81" s="94">
        <v>2.89351010017522E-2</v>
      </c>
      <c r="J81" s="94">
        <v>4.2233518196014591E-2</v>
      </c>
      <c r="K81" s="94">
        <v>5.1275411109672459E-2</v>
      </c>
      <c r="L81" s="94">
        <v>4.4915219444102268E-2</v>
      </c>
      <c r="M81" s="94">
        <v>3.1999865287358896E-2</v>
      </c>
      <c r="N81" s="94">
        <v>2.9016958739897045E-2</v>
      </c>
      <c r="O81" s="94">
        <v>2.9673402292896545E-2</v>
      </c>
      <c r="P81" s="94">
        <v>2.0789807347785422E-2</v>
      </c>
      <c r="Q81" s="94">
        <v>2.7135076964854159E-2</v>
      </c>
      <c r="R81" s="94">
        <v>-3.1921195771911349E-3</v>
      </c>
      <c r="S81" s="94">
        <v>-6.1325828458602696E-2</v>
      </c>
      <c r="T81" s="94">
        <v>-0.11056170368626228</v>
      </c>
      <c r="U81" s="94">
        <v>-5.3092919963526261E-2</v>
      </c>
      <c r="V81" s="94">
        <v>-2.3813369781312082E-2</v>
      </c>
      <c r="W81" s="94">
        <v>-5.9544190368300803E-2</v>
      </c>
      <c r="X81" s="94">
        <v>1.7858713820709214E-2</v>
      </c>
      <c r="Y81" s="94">
        <v>4.635994947144461E-2</v>
      </c>
      <c r="Z81" s="94">
        <v>6.9359460678726392E-2</v>
      </c>
      <c r="AA81" s="94">
        <v>4.3862411541363909E-2</v>
      </c>
      <c r="AB81" s="94">
        <v>6.2146731860588E-2</v>
      </c>
      <c r="AC81" s="94">
        <v>7.3976816596016418E-2</v>
      </c>
      <c r="AD81" s="94">
        <v>7.6450951333063774E-2</v>
      </c>
      <c r="AE81" s="94">
        <v>6.6450649904507414E-2</v>
      </c>
      <c r="AF81" s="94">
        <v>9.6762134930604829E-2</v>
      </c>
      <c r="AG81" s="94">
        <v>0.15833861762840859</v>
      </c>
    </row>
    <row r="82" spans="2:33" x14ac:dyDescent="0.2">
      <c r="B82" s="90"/>
      <c r="C82" s="94" t="s">
        <v>434</v>
      </c>
      <c r="D82" s="94">
        <v>9.6880918702500748E-2</v>
      </c>
      <c r="E82" s="94">
        <v>9.3853820598006635E-2</v>
      </c>
      <c r="F82" s="94">
        <v>0.10548295568077361</v>
      </c>
      <c r="G82" s="94">
        <v>9.8165386353366371E-2</v>
      </c>
      <c r="H82" s="94">
        <v>9.0081638027520144E-2</v>
      </c>
      <c r="I82" s="94">
        <v>7.8696643464343241E-2</v>
      </c>
      <c r="J82" s="94">
        <v>5.2462871460365927E-2</v>
      </c>
      <c r="K82" s="94">
        <v>4.0005851919828757E-2</v>
      </c>
      <c r="L82" s="94">
        <v>3.4400296686573767E-2</v>
      </c>
      <c r="M82" s="94">
        <v>4.367821776057948E-2</v>
      </c>
      <c r="N82" s="94">
        <v>4.7299218194740388E-2</v>
      </c>
      <c r="O82" s="94">
        <v>6.1133543709635543E-2</v>
      </c>
      <c r="P82" s="94">
        <v>9.5877123792875496E-2</v>
      </c>
      <c r="Q82" s="94">
        <v>0.17034810772956738</v>
      </c>
      <c r="R82" s="94">
        <v>0.16227446873935192</v>
      </c>
      <c r="S82" s="94">
        <v>3.801134047893151E-2</v>
      </c>
      <c r="T82" s="94">
        <v>-7.7537215245679289E-2</v>
      </c>
      <c r="U82" s="94">
        <v>-0.11349906282437107</v>
      </c>
      <c r="V82" s="94">
        <v>-5.3944774837003003E-2</v>
      </c>
      <c r="W82" s="94">
        <v>-7.0732793161784394E-2</v>
      </c>
      <c r="X82" s="94">
        <v>3.3689132476093821E-2</v>
      </c>
      <c r="Y82" s="94">
        <v>0.12954895163233879</v>
      </c>
      <c r="Z82" s="94">
        <v>8.8447209046595393E-2</v>
      </c>
      <c r="AA82" s="94">
        <v>9.8608220995808044E-2</v>
      </c>
      <c r="AB82" s="94">
        <v>0.12071509453385038</v>
      </c>
      <c r="AC82" s="94">
        <v>8.7474357796760591E-2</v>
      </c>
      <c r="AD82" s="94">
        <v>6.2554197871501724E-2</v>
      </c>
      <c r="AE82" s="94">
        <v>4.1399265496902538E-2</v>
      </c>
      <c r="AF82" s="94">
        <v>6.4332276564670707E-2</v>
      </c>
      <c r="AG82" s="94">
        <v>0.16764282606512917</v>
      </c>
    </row>
    <row r="83" spans="2:33" x14ac:dyDescent="0.2">
      <c r="B83" s="90"/>
      <c r="C83" s="94" t="s">
        <v>434</v>
      </c>
      <c r="D83" s="94">
        <v>2.1477588332731379E-2</v>
      </c>
      <c r="E83" s="94">
        <v>8.870058219282443E-3</v>
      </c>
      <c r="F83" s="94">
        <v>1.4919330473140542E-2</v>
      </c>
      <c r="G83" s="94">
        <v>3.1138551670348226E-3</v>
      </c>
      <c r="H83" s="94">
        <v>5.6385845372204577E-3</v>
      </c>
      <c r="I83" s="94">
        <v>6.4627697247274856E-3</v>
      </c>
      <c r="J83" s="94">
        <v>3.0452655591196469E-2</v>
      </c>
      <c r="K83" s="94">
        <v>5.4922604142954828E-2</v>
      </c>
      <c r="L83" s="94">
        <v>6.8511255805924334E-2</v>
      </c>
      <c r="M83" s="94">
        <v>7.3640260310696273E-2</v>
      </c>
      <c r="N83" s="94">
        <v>9.9366585628500786E-2</v>
      </c>
      <c r="O83" s="94">
        <v>0.11051893168169456</v>
      </c>
      <c r="P83" s="94">
        <v>0.10135348539822644</v>
      </c>
      <c r="Q83" s="94">
        <v>0.11657340700846346</v>
      </c>
      <c r="R83" s="94">
        <v>8.2424758748782634E-2</v>
      </c>
      <c r="S83" s="94">
        <v>-2.5290156804760088E-3</v>
      </c>
      <c r="T83" s="94">
        <v>-5.2515846423857704E-2</v>
      </c>
      <c r="U83" s="94">
        <v>-5.5720549153123529E-2</v>
      </c>
      <c r="V83" s="94">
        <v>-3.1509696413575254E-2</v>
      </c>
      <c r="W83" s="94">
        <v>-4.6127320510888949E-2</v>
      </c>
      <c r="X83" s="94">
        <v>-4.8435158309262632E-3</v>
      </c>
      <c r="Y83" s="94">
        <v>2.9315397990385697E-2</v>
      </c>
      <c r="Z83" s="94">
        <v>2.9100665069950814E-2</v>
      </c>
      <c r="AA83" s="94">
        <v>2.673285787535511E-2</v>
      </c>
      <c r="AB83" s="94">
        <v>3.8936865010004387E-2</v>
      </c>
      <c r="AC83" s="94">
        <v>4.5799024901834712E-2</v>
      </c>
      <c r="AD83" s="94">
        <v>6.5688507122796003E-2</v>
      </c>
      <c r="AE83" s="94">
        <v>6.1804738699378477E-2</v>
      </c>
      <c r="AF83" s="94">
        <v>8.8270979721887965E-2</v>
      </c>
      <c r="AG83" s="94">
        <v>0.12514239179435474</v>
      </c>
    </row>
    <row r="84" spans="2:33" x14ac:dyDescent="0.2">
      <c r="B84" s="90"/>
      <c r="C84" s="94" t="s">
        <v>434</v>
      </c>
      <c r="D84" s="94">
        <v>-1.2832310838445908E-2</v>
      </c>
      <c r="E84" s="94">
        <v>-1.1134704024030129E-2</v>
      </c>
      <c r="F84" s="94">
        <v>5.1325023567613814E-3</v>
      </c>
      <c r="G84" s="94">
        <v>-1.3286786160901618E-3</v>
      </c>
      <c r="H84" s="94">
        <v>8.0087652936112318E-3</v>
      </c>
      <c r="I84" s="94">
        <v>1.770186335403735E-2</v>
      </c>
      <c r="J84" s="94">
        <v>3.7992065913945529E-2</v>
      </c>
      <c r="K84" s="94">
        <v>7.6583860061737591E-2</v>
      </c>
      <c r="L84" s="94">
        <v>0.11787729837975608</v>
      </c>
      <c r="M84" s="94">
        <v>0.13626740493445169</v>
      </c>
      <c r="N84" s="94">
        <v>0.17940449317424481</v>
      </c>
      <c r="O84" s="94">
        <v>0.17840867663142532</v>
      </c>
      <c r="P84" s="94">
        <v>0.16666022145739068</v>
      </c>
      <c r="Q84" s="94">
        <v>0.1057388460433563</v>
      </c>
      <c r="R84" s="94">
        <v>1.8216155721651448E-2</v>
      </c>
      <c r="S84" s="94">
        <v>-6.865621841234941E-2</v>
      </c>
      <c r="T84" s="94">
        <v>-0.12765665995806241</v>
      </c>
      <c r="U84" s="94">
        <v>-8.653428033048266E-2</v>
      </c>
      <c r="V84" s="94">
        <v>-3.7845128530625202E-2</v>
      </c>
      <c r="W84" s="94">
        <v>-4.6810148154256423E-2</v>
      </c>
      <c r="X84" s="94">
        <v>-1.0064017532729711E-2</v>
      </c>
      <c r="Y84" s="94">
        <v>5.815782574499704E-2</v>
      </c>
      <c r="Z84" s="94">
        <v>4.9799727464178142E-2</v>
      </c>
      <c r="AA84" s="94">
        <v>6.0811076584195406E-2</v>
      </c>
      <c r="AB84" s="94">
        <v>6.8968074455856801E-2</v>
      </c>
      <c r="AC84" s="94">
        <v>8.0717333240833675E-2</v>
      </c>
      <c r="AD84" s="94">
        <v>7.2848461505542042E-2</v>
      </c>
      <c r="AE84" s="94">
        <v>5.6643098616831332E-2</v>
      </c>
      <c r="AF84" s="94">
        <v>9.7114867351850376E-2</v>
      </c>
      <c r="AG84" s="94">
        <v>0.18508004507643216</v>
      </c>
    </row>
    <row r="85" spans="2:33" x14ac:dyDescent="0.2">
      <c r="B85" s="90"/>
      <c r="C85" s="94" t="s">
        <v>434</v>
      </c>
      <c r="D85" s="94">
        <v>2.2922920439603939E-2</v>
      </c>
      <c r="E85" s="94">
        <v>1.7364732132030231E-2</v>
      </c>
      <c r="F85" s="94">
        <v>5.5853536437102072E-2</v>
      </c>
      <c r="G85" s="94">
        <v>3.2714711460308882E-2</v>
      </c>
      <c r="H85" s="94">
        <v>3.8805448066286267E-2</v>
      </c>
      <c r="I85" s="94">
        <v>4.8004882565872556E-2</v>
      </c>
      <c r="J85" s="94">
        <v>7.8840090768520291E-2</v>
      </c>
      <c r="K85" s="94">
        <v>4.9792453883811399E-2</v>
      </c>
      <c r="L85" s="94">
        <v>5.0959253874250876E-2</v>
      </c>
      <c r="M85" s="94">
        <v>2.3569307598866097E-2</v>
      </c>
      <c r="N85" s="94">
        <v>1.5213700571956056E-2</v>
      </c>
      <c r="O85" s="94">
        <v>2.0635796856734702E-2</v>
      </c>
      <c r="P85" s="94">
        <v>2.7726961805831649E-2</v>
      </c>
      <c r="Q85" s="94">
        <v>5.1032411850292586E-2</v>
      </c>
      <c r="R85" s="94">
        <v>6.4930857252256946E-2</v>
      </c>
      <c r="S85" s="94">
        <v>3.5720212412877587E-2</v>
      </c>
      <c r="T85" s="94">
        <v>-4.6224714600440774E-2</v>
      </c>
      <c r="U85" s="94">
        <v>-7.0163649853709084E-2</v>
      </c>
      <c r="V85" s="94">
        <v>-4.9427139007241411E-2</v>
      </c>
      <c r="W85" s="94">
        <v>-4.5978649941398338E-2</v>
      </c>
      <c r="X85" s="94">
        <v>1.9257906532746779E-2</v>
      </c>
      <c r="Y85" s="94">
        <v>7.8084534571219055E-2</v>
      </c>
      <c r="Z85" s="94">
        <v>5.3558748432518899E-2</v>
      </c>
      <c r="AA85" s="94">
        <v>6.5448705079301492E-2</v>
      </c>
      <c r="AB85" s="94">
        <v>6.9476971116315234E-2</v>
      </c>
      <c r="AC85" s="94">
        <v>7.8429398439466613E-2</v>
      </c>
      <c r="AD85" s="94">
        <v>7.2562199505204622E-2</v>
      </c>
      <c r="AE85" s="94">
        <v>6.4584920030464468E-2</v>
      </c>
      <c r="AF85" s="94">
        <v>8.802608180201564E-2</v>
      </c>
      <c r="AG85" s="94">
        <v>0.20645506720897241</v>
      </c>
    </row>
    <row r="86" spans="2:33" x14ac:dyDescent="0.2">
      <c r="B86" s="90"/>
      <c r="C86" s="94" t="s">
        <v>434</v>
      </c>
      <c r="D86" s="94">
        <v>2.163107281129004E-2</v>
      </c>
      <c r="E86" s="94">
        <v>3.5867093714090019E-2</v>
      </c>
      <c r="F86" s="94">
        <v>4.3145770392749451E-2</v>
      </c>
      <c r="G86" s="94">
        <v>7.7224183183998402E-2</v>
      </c>
      <c r="H86" s="94">
        <v>2.6717637421495993E-2</v>
      </c>
      <c r="I86" s="94">
        <v>4.8812422004459725E-2</v>
      </c>
      <c r="J86" s="94">
        <v>0.1130941931456883</v>
      </c>
      <c r="K86" s="94">
        <v>5.2133531937264721E-2</v>
      </c>
      <c r="L86" s="94">
        <v>4.0289806795469583E-2</v>
      </c>
      <c r="M86" s="94">
        <v>3.1508669687314798E-2</v>
      </c>
      <c r="N86" s="94">
        <v>2.48498300402007E-2</v>
      </c>
      <c r="O86" s="94">
        <v>3.2047010359241485E-2</v>
      </c>
      <c r="P86" s="94">
        <v>5.398861235031692E-2</v>
      </c>
      <c r="Q86" s="94">
        <v>7.934784122077887E-2</v>
      </c>
      <c r="R86" s="94">
        <v>8.1176956218879728E-2</v>
      </c>
      <c r="S86" s="94">
        <v>3.5602219173178927E-2</v>
      </c>
      <c r="T86" s="94">
        <v>-4.0588025207663581E-2</v>
      </c>
      <c r="U86" s="94">
        <v>-5.7159325616023854E-2</v>
      </c>
      <c r="V86" s="94">
        <v>-3.6845993173366023E-2</v>
      </c>
      <c r="W86" s="94">
        <v>-3.0876849635692729E-2</v>
      </c>
      <c r="X86" s="94">
        <v>3.0455190481388564E-2</v>
      </c>
      <c r="Y86" s="94">
        <v>7.7568855932203293E-2</v>
      </c>
      <c r="Z86" s="94">
        <v>7.9874167465408485E-2</v>
      </c>
      <c r="AA86" s="94">
        <v>7.8529324745669982E-2</v>
      </c>
      <c r="AB86" s="94">
        <v>0.10212177803099839</v>
      </c>
      <c r="AC86" s="94">
        <v>9.7149093415535459E-2</v>
      </c>
      <c r="AD86" s="94">
        <v>8.1086505069542472E-2</v>
      </c>
      <c r="AE86" s="94">
        <v>6.1671199928974664E-2</v>
      </c>
      <c r="AF86" s="94">
        <v>8.1503725102630403E-2</v>
      </c>
      <c r="AG86" s="94">
        <v>0.19890904745502969</v>
      </c>
    </row>
    <row r="87" spans="2:33" x14ac:dyDescent="0.2">
      <c r="B87" s="90"/>
      <c r="C87" s="94" t="s">
        <v>434</v>
      </c>
      <c r="D87" s="94">
        <v>2.8217210256819055E-2</v>
      </c>
      <c r="E87" s="94">
        <v>5.4895387760440742E-2</v>
      </c>
      <c r="F87" s="94">
        <v>4.9669132672975951E-2</v>
      </c>
      <c r="G87" s="94">
        <v>2.7955568583016111E-2</v>
      </c>
      <c r="H87" s="94">
        <v>2.8203960556163005E-2</v>
      </c>
      <c r="I87" s="94">
        <v>1.6854723213324964E-2</v>
      </c>
      <c r="J87" s="94">
        <v>4.5561860412104173E-2</v>
      </c>
      <c r="K87" s="94">
        <v>7.003842575109305E-2</v>
      </c>
      <c r="L87" s="94">
        <v>8.7397079851118303E-2</v>
      </c>
      <c r="M87" s="94">
        <v>6.3920768226988278E-2</v>
      </c>
      <c r="N87" s="94">
        <v>3.2933510287004718E-2</v>
      </c>
      <c r="O87" s="94">
        <v>1.3021927501019914E-2</v>
      </c>
      <c r="P87" s="94">
        <v>1.2980767785815878E-2</v>
      </c>
      <c r="Q87" s="94">
        <v>3.8941734264572196E-2</v>
      </c>
      <c r="R87" s="94">
        <v>5.5516367904457339E-2</v>
      </c>
      <c r="S87" s="94">
        <v>4.4314636898110125E-2</v>
      </c>
      <c r="T87" s="94">
        <v>-1.0329390185135869E-2</v>
      </c>
      <c r="U87" s="94">
        <v>-3.002363880533717E-2</v>
      </c>
      <c r="V87" s="94">
        <v>-9.9317194289263045E-3</v>
      </c>
      <c r="W87" s="94">
        <v>-2.4882104402344247E-2</v>
      </c>
      <c r="X87" s="94">
        <v>4.4193535762407754E-2</v>
      </c>
      <c r="Y87" s="94">
        <v>8.3235394117221889E-2</v>
      </c>
      <c r="Z87" s="94">
        <v>9.1586715502370089E-2</v>
      </c>
      <c r="AA87" s="94">
        <v>8.8668266618366257E-2</v>
      </c>
      <c r="AB87" s="94">
        <v>8.2178590517071146E-2</v>
      </c>
      <c r="AC87" s="94">
        <v>7.8121216547069425E-2</v>
      </c>
      <c r="AD87" s="94">
        <v>6.0845726182645894E-2</v>
      </c>
      <c r="AE87" s="94">
        <v>5.4050784347989551E-2</v>
      </c>
      <c r="AF87" s="94">
        <v>7.0826000459101798E-2</v>
      </c>
      <c r="AG87" s="94">
        <v>0.21406432826888902</v>
      </c>
    </row>
    <row r="88" spans="2:33" x14ac:dyDescent="0.2">
      <c r="B88" s="90"/>
      <c r="C88" s="94" t="s">
        <v>434</v>
      </c>
      <c r="D88" s="94">
        <v>1.4611792104373326E-2</v>
      </c>
      <c r="E88" s="94">
        <v>9.2553742873361811E-3</v>
      </c>
      <c r="F88" s="94">
        <v>1.7252763376699756E-2</v>
      </c>
      <c r="G88" s="94">
        <v>1.1827633872227799E-2</v>
      </c>
      <c r="H88" s="94">
        <v>8.5294432103019333E-3</v>
      </c>
      <c r="I88" s="94">
        <v>7.9390320034865881E-3</v>
      </c>
      <c r="J88" s="94">
        <v>1.9960033188814015E-2</v>
      </c>
      <c r="K88" s="94">
        <v>4.5944614397506738E-2</v>
      </c>
      <c r="L88" s="94">
        <v>6.188040180087416E-2</v>
      </c>
      <c r="M88" s="94">
        <v>9.3379273349976366E-2</v>
      </c>
      <c r="N88" s="94">
        <v>0.11199169732993661</v>
      </c>
      <c r="O88" s="94">
        <v>0.1439249957576787</v>
      </c>
      <c r="P88" s="94">
        <v>0.18823939535539186</v>
      </c>
      <c r="Q88" s="94">
        <v>0.24305564225165735</v>
      </c>
      <c r="R88" s="94">
        <v>0.10167219041880074</v>
      </c>
      <c r="S88" s="94">
        <v>-3.171564404454226E-2</v>
      </c>
      <c r="T88" s="94">
        <v>-0.13129563289381388</v>
      </c>
      <c r="U88" s="94">
        <v>-8.4838894970141868E-2</v>
      </c>
      <c r="V88" s="94">
        <v>-2.7895216778578938E-2</v>
      </c>
      <c r="W88" s="94">
        <v>-5.2889974477830996E-2</v>
      </c>
      <c r="X88" s="94">
        <v>2.5764046100020543E-2</v>
      </c>
      <c r="Y88" s="94">
        <v>5.2008226014771598E-2</v>
      </c>
      <c r="Z88" s="94">
        <v>3.2135598877161241E-2</v>
      </c>
      <c r="AA88" s="94">
        <v>3.3577586455788955E-2</v>
      </c>
      <c r="AB88" s="94">
        <v>2.8397282620840906E-2</v>
      </c>
      <c r="AC88" s="94">
        <v>3.7668609673020777E-2</v>
      </c>
      <c r="AD88" s="94">
        <v>3.689277693141306E-2</v>
      </c>
      <c r="AE88" s="94">
        <v>4.3865495304453134E-2</v>
      </c>
      <c r="AF88" s="94">
        <v>7.684717627256353E-2</v>
      </c>
      <c r="AG88" s="94">
        <v>0.1325122621678437</v>
      </c>
    </row>
    <row r="89" spans="2:33" x14ac:dyDescent="0.2">
      <c r="B89" s="90"/>
      <c r="C89" s="94" t="s">
        <v>434</v>
      </c>
      <c r="D89" s="94">
        <v>6.1092427792684173E-2</v>
      </c>
      <c r="E89" s="94">
        <v>5.8707765535074709E-2</v>
      </c>
      <c r="F89" s="94">
        <v>7.7542418675024316E-2</v>
      </c>
      <c r="G89" s="94">
        <v>6.5573441652875875E-2</v>
      </c>
      <c r="H89" s="94">
        <v>6.8136253682595876E-2</v>
      </c>
      <c r="I89" s="94">
        <v>7.7994748065772321E-2</v>
      </c>
      <c r="J89" s="94">
        <v>7.4771320902781782E-2</v>
      </c>
      <c r="K89" s="94">
        <v>6.3142683297839966E-2</v>
      </c>
      <c r="L89" s="94">
        <v>5.5457784264068652E-2</v>
      </c>
      <c r="M89" s="94">
        <v>4.9968142936543142E-2</v>
      </c>
      <c r="N89" s="94">
        <v>4.6234490594295824E-2</v>
      </c>
      <c r="O89" s="94">
        <v>5.8969074709381356E-2</v>
      </c>
      <c r="P89" s="94">
        <v>9.9029861616897322E-2</v>
      </c>
      <c r="Q89" s="94">
        <v>0.16525201329650452</v>
      </c>
      <c r="R89" s="94">
        <v>0.16262722313470529</v>
      </c>
      <c r="S89" s="94">
        <v>4.6130667031913479E-2</v>
      </c>
      <c r="T89" s="94">
        <v>-8.1859772634603062E-2</v>
      </c>
      <c r="U89" s="94">
        <v>-0.12354546936114733</v>
      </c>
      <c r="V89" s="94">
        <v>-5.9172450340977324E-2</v>
      </c>
      <c r="W89" s="94">
        <v>-7.887325335494183E-2</v>
      </c>
      <c r="X89" s="94">
        <v>3.6148585221939165E-2</v>
      </c>
      <c r="Y89" s="94">
        <v>0.13466277360170625</v>
      </c>
      <c r="Z89" s="94">
        <v>8.9882103879986852E-2</v>
      </c>
      <c r="AA89" s="94">
        <v>9.918953766807885E-2</v>
      </c>
      <c r="AB89" s="94">
        <v>0.12183798606086006</v>
      </c>
      <c r="AC89" s="94">
        <v>0.10361521043179479</v>
      </c>
      <c r="AD89" s="94">
        <v>7.6405337730172732E-2</v>
      </c>
      <c r="AE89" s="94">
        <v>3.7834362139917789E-2</v>
      </c>
      <c r="AF89" s="94">
        <v>7.7120489923146532E-2</v>
      </c>
      <c r="AG89" s="94">
        <v>0.18294790447022496</v>
      </c>
    </row>
    <row r="90" spans="2:33" x14ac:dyDescent="0.2">
      <c r="B90" s="90"/>
      <c r="C90" s="94" t="s">
        <v>434</v>
      </c>
      <c r="D90" s="94">
        <v>4.6037981334600417E-3</v>
      </c>
      <c r="E90" s="94">
        <v>-6.8491444795894078E-3</v>
      </c>
      <c r="F90" s="94">
        <v>8.8273648309759797E-3</v>
      </c>
      <c r="G90" s="94">
        <v>-9.6947399821030922E-4</v>
      </c>
      <c r="H90" s="94">
        <v>-8.7088506805344749E-3</v>
      </c>
      <c r="I90" s="94">
        <v>2.3845980069780582E-3</v>
      </c>
      <c r="J90" s="94">
        <v>2.2762558221064697E-2</v>
      </c>
      <c r="K90" s="94">
        <v>5.0069779399162767E-2</v>
      </c>
      <c r="L90" s="94">
        <v>8.4102779332214259E-2</v>
      </c>
      <c r="M90" s="94">
        <v>0.12908914937090005</v>
      </c>
      <c r="N90" s="94">
        <v>0.13796978874983343</v>
      </c>
      <c r="O90" s="94">
        <v>0.15125544024104434</v>
      </c>
      <c r="P90" s="94">
        <v>0.20543503547749209</v>
      </c>
      <c r="Q90" s="94">
        <v>0.24634219890235814</v>
      </c>
      <c r="R90" s="94">
        <v>7.221663053576971E-2</v>
      </c>
      <c r="S90" s="94">
        <v>-9.2309775250474055E-2</v>
      </c>
      <c r="T90" s="94">
        <v>-0.216242554418623</v>
      </c>
      <c r="U90" s="94">
        <v>-9.6096019894185411E-2</v>
      </c>
      <c r="V90" s="94">
        <v>2.0030038038825002E-2</v>
      </c>
      <c r="W90" s="94">
        <v>-6.9079400027521418E-3</v>
      </c>
      <c r="X90" s="94">
        <v>5.1324686841813488E-2</v>
      </c>
      <c r="Y90" s="94">
        <v>8.5670603121045963E-2</v>
      </c>
      <c r="Z90" s="94">
        <v>4.5136696935851928E-2</v>
      </c>
      <c r="AA90" s="94">
        <v>2.9829248460912942E-2</v>
      </c>
      <c r="AB90" s="94">
        <v>3.0589456112251709E-2</v>
      </c>
      <c r="AC90" s="94">
        <v>4.0779249206522795E-2</v>
      </c>
      <c r="AD90" s="94">
        <v>3.9128880289391814E-2</v>
      </c>
      <c r="AE90" s="94">
        <v>4.661141301597909E-2</v>
      </c>
      <c r="AF90" s="94">
        <v>7.824178374249427E-2</v>
      </c>
      <c r="AG90" s="94">
        <v>0.12177733937138499</v>
      </c>
    </row>
    <row r="91" spans="2:33" x14ac:dyDescent="0.2">
      <c r="B91" s="90"/>
      <c r="C91" s="94" t="s">
        <v>434</v>
      </c>
      <c r="D91" s="94">
        <v>4.3252831218447127E-2</v>
      </c>
      <c r="E91" s="94">
        <v>5.2897534064157287E-2</v>
      </c>
      <c r="F91" s="94">
        <v>5.3435717915419588E-2</v>
      </c>
      <c r="G91" s="94">
        <v>3.7625821389904425E-2</v>
      </c>
      <c r="H91" s="94">
        <v>4.0052894201266551E-2</v>
      </c>
      <c r="I91" s="94">
        <v>4.1013568547986531E-2</v>
      </c>
      <c r="J91" s="94">
        <v>5.1458450616871716E-2</v>
      </c>
      <c r="K91" s="94">
        <v>7.4367490653018301E-2</v>
      </c>
      <c r="L91" s="94">
        <v>0.10842885016597535</v>
      </c>
      <c r="M91" s="94">
        <v>0.10367452068156183</v>
      </c>
      <c r="N91" s="94">
        <v>8.8743587442088614E-2</v>
      </c>
      <c r="O91" s="94">
        <v>8.794059079436338E-2</v>
      </c>
      <c r="P91" s="94">
        <v>6.8637680483582333E-2</v>
      </c>
      <c r="Q91" s="94">
        <v>7.6693140164077578E-2</v>
      </c>
      <c r="R91" s="94">
        <v>3.0214602711410847E-2</v>
      </c>
      <c r="S91" s="94">
        <v>-4.3874660686887779E-2</v>
      </c>
      <c r="T91" s="94">
        <v>-0.11951344957053948</v>
      </c>
      <c r="U91" s="94">
        <v>-9.6288983778542309E-2</v>
      </c>
      <c r="V91" s="94">
        <v>-2.7412755560439185E-2</v>
      </c>
      <c r="W91" s="94">
        <v>-5.9780152590583918E-2</v>
      </c>
      <c r="X91" s="94">
        <v>2.1516473107942732E-2</v>
      </c>
      <c r="Y91" s="94">
        <v>7.1569434737781601E-2</v>
      </c>
      <c r="Z91" s="94">
        <v>5.3784063024667567E-2</v>
      </c>
      <c r="AA91" s="94">
        <v>5.3851668923763168E-2</v>
      </c>
      <c r="AB91" s="94">
        <v>5.6042377759816651E-2</v>
      </c>
      <c r="AC91" s="94">
        <v>6.4873496131927527E-2</v>
      </c>
      <c r="AD91" s="94">
        <v>7.0378547754101614E-2</v>
      </c>
      <c r="AE91" s="94">
        <v>5.8335909723295824E-2</v>
      </c>
      <c r="AF91" s="94">
        <v>8.3616329809570775E-2</v>
      </c>
      <c r="AG91" s="94">
        <v>0.12526379194871154</v>
      </c>
    </row>
    <row r="92" spans="2:33" x14ac:dyDescent="0.2">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63693-59B0-0A43-82E3-105C44D6DEB8}">
  <sheetPr>
    <tabColor rgb="FFC00000"/>
  </sheetPr>
  <dimension ref="A1:AH71"/>
  <sheetViews>
    <sheetView zoomScale="85" zoomScaleNormal="85" workbookViewId="0">
      <selection activeCell="B41" sqref="B41"/>
    </sheetView>
  </sheetViews>
  <sheetFormatPr baseColWidth="10" defaultColWidth="10.83203125" defaultRowHeight="20" x14ac:dyDescent="0.2"/>
  <cols>
    <col min="1" max="1" width="18.6640625" style="12" customWidth="1"/>
    <col min="2" max="2" width="14.1640625" style="12" customWidth="1"/>
    <col min="3" max="3" width="10.83203125" style="8"/>
    <col min="4" max="4" width="12.6640625" style="12" bestFit="1" customWidth="1"/>
    <col min="5" max="16384" width="10.83203125" style="12"/>
  </cols>
  <sheetData>
    <row r="1" spans="1:34" x14ac:dyDescent="0.2">
      <c r="C1" s="105" t="s">
        <v>172</v>
      </c>
      <c r="D1" s="105"/>
      <c r="E1" s="105"/>
      <c r="F1" s="105"/>
      <c r="G1" s="105"/>
      <c r="H1" s="105"/>
      <c r="I1" s="105"/>
      <c r="J1" s="105"/>
      <c r="K1" s="105"/>
      <c r="L1" s="105"/>
      <c r="M1" s="105"/>
      <c r="N1" s="105"/>
      <c r="O1" s="105"/>
      <c r="P1" s="105"/>
      <c r="Q1" s="105"/>
      <c r="R1" s="105"/>
      <c r="S1" s="105"/>
      <c r="T1" s="105"/>
      <c r="U1" s="105"/>
      <c r="V1" s="105"/>
      <c r="W1" s="105"/>
      <c r="X1" s="105"/>
      <c r="Y1" s="105"/>
      <c r="Z1" s="105"/>
      <c r="AA1" s="105"/>
      <c r="AB1" s="105"/>
      <c r="AC1" s="105"/>
      <c r="AD1" s="105"/>
      <c r="AE1" s="105"/>
      <c r="AF1" s="105"/>
      <c r="AG1" s="105"/>
    </row>
    <row r="2" spans="1:34" x14ac:dyDescent="0.2">
      <c r="A2" s="10" t="s">
        <v>117</v>
      </c>
      <c r="B2" s="10" t="s">
        <v>171</v>
      </c>
      <c r="C2" s="9">
        <v>1991</v>
      </c>
      <c r="D2" s="9">
        <v>1992</v>
      </c>
      <c r="E2" s="9">
        <v>1993</v>
      </c>
      <c r="F2" s="9">
        <v>1994</v>
      </c>
      <c r="G2" s="9">
        <v>1995</v>
      </c>
      <c r="H2" s="9">
        <v>1996</v>
      </c>
      <c r="I2" s="9">
        <v>1997</v>
      </c>
      <c r="J2" s="9">
        <v>1998</v>
      </c>
      <c r="K2" s="9">
        <v>1999</v>
      </c>
      <c r="L2" s="9">
        <v>2000</v>
      </c>
      <c r="M2" s="9">
        <v>2001</v>
      </c>
      <c r="N2" s="9">
        <v>2002</v>
      </c>
      <c r="O2" s="9">
        <v>2003</v>
      </c>
      <c r="P2" s="9">
        <v>2004</v>
      </c>
      <c r="Q2" s="9">
        <v>2005</v>
      </c>
      <c r="R2" s="9">
        <v>2006</v>
      </c>
      <c r="S2" s="9">
        <v>2007</v>
      </c>
      <c r="T2" s="9">
        <v>2008</v>
      </c>
      <c r="U2" s="9">
        <v>2009</v>
      </c>
      <c r="V2" s="9">
        <v>2010</v>
      </c>
      <c r="W2" s="9">
        <v>2011</v>
      </c>
      <c r="X2" s="9">
        <v>2012</v>
      </c>
      <c r="Y2" s="9">
        <v>2013</v>
      </c>
      <c r="Z2" s="9">
        <v>2014</v>
      </c>
      <c r="AA2" s="9">
        <v>2015</v>
      </c>
      <c r="AB2" s="9">
        <v>2016</v>
      </c>
      <c r="AC2" s="9">
        <v>2017</v>
      </c>
      <c r="AD2" s="9">
        <v>2018</v>
      </c>
      <c r="AE2" s="9">
        <v>2019</v>
      </c>
      <c r="AF2" s="9">
        <v>2020</v>
      </c>
      <c r="AG2" s="9">
        <v>2021</v>
      </c>
      <c r="AH2" s="12" t="s">
        <v>456</v>
      </c>
    </row>
    <row r="3" spans="1:34" x14ac:dyDescent="0.2">
      <c r="A3" s="11" t="s">
        <v>69</v>
      </c>
      <c r="B3" s="11" t="s">
        <v>120</v>
      </c>
      <c r="C3" s="8" t="s">
        <v>434</v>
      </c>
      <c r="D3" s="72">
        <f>IFERROR((('HPI_SA By Year'!D3-'HPI_SA By Year'!C3)/'HPI_SA By Year'!C3),"N/A")</f>
        <v>1.1416037289064991E-2</v>
      </c>
      <c r="E3" s="72">
        <f>IFERROR((('HPI_SA By Year'!E3-'HPI_SA By Year'!D3)/'HPI_SA By Year'!D3),"N/A")</f>
        <v>3.1692830914064656E-2</v>
      </c>
      <c r="F3" s="72">
        <f>IFERROR((('HPI_SA By Year'!F3-'HPI_SA By Year'!E3)/'HPI_SA By Year'!E3),"N/A")</f>
        <v>6.2943410649021869E-2</v>
      </c>
      <c r="G3" s="72">
        <f>IFERROR((('HPI_SA By Year'!G3-'HPI_SA By Year'!F3)/'HPI_SA By Year'!F3),"N/A")</f>
        <v>6.6272641467032239E-2</v>
      </c>
      <c r="H3" s="72">
        <f>IFERROR((('HPI_SA By Year'!H3-'HPI_SA By Year'!G3)/'HPI_SA By Year'!G3),"N/A")</f>
        <v>5.7601112820620866E-2</v>
      </c>
      <c r="I3" s="72">
        <f>IFERROR((('HPI_SA By Year'!I3-'HPI_SA By Year'!H3)/'HPI_SA By Year'!H3),"N/A")</f>
        <v>4.625348744519725E-2</v>
      </c>
      <c r="J3" s="72">
        <f>IFERROR((('HPI_SA By Year'!J3-'HPI_SA By Year'!I3)/'HPI_SA By Year'!I3),"N/A")</f>
        <v>5.9370297708614996E-2</v>
      </c>
      <c r="K3" s="72">
        <f>IFERROR((('HPI_SA By Year'!K3-'HPI_SA By Year'!J3)/'HPI_SA By Year'!J3),"N/A")</f>
        <v>7.0121183789420699E-2</v>
      </c>
      <c r="L3" s="72">
        <f>IFERROR((('HPI_SA By Year'!L3-'HPI_SA By Year'!K3)/'HPI_SA By Year'!K3),"N/A")</f>
        <v>7.2919116905810169E-2</v>
      </c>
      <c r="M3" s="72">
        <f>IFERROR((('HPI_SA By Year'!M3-'HPI_SA By Year'!L3)/'HPI_SA By Year'!L3),"N/A")</f>
        <v>5.5466817000218993E-2</v>
      </c>
      <c r="N3" s="72">
        <f>IFERROR((('HPI_SA By Year'!N3-'HPI_SA By Year'!M3)/'HPI_SA By Year'!M3),"N/A")</f>
        <v>4.995548961424344E-2</v>
      </c>
      <c r="O3" s="72">
        <f>IFERROR((('HPI_SA By Year'!O3-'HPI_SA By Year'!N3)/'HPI_SA By Year'!N3),"N/A")</f>
        <v>6.3306343352127509E-2</v>
      </c>
      <c r="P3" s="72">
        <f>IFERROR((('HPI_SA By Year'!P3-'HPI_SA By Year'!O3)/'HPI_SA By Year'!O3),"N/A")</f>
        <v>0.13403856632158093</v>
      </c>
      <c r="Q3" s="72">
        <f>IFERROR((('HPI_SA By Year'!Q3-'HPI_SA By Year'!P3)/'HPI_SA By Year'!P3),"N/A")</f>
        <v>0.33996226547759956</v>
      </c>
      <c r="R3" s="72">
        <f>IFERROR((('HPI_SA By Year'!R3-'HPI_SA By Year'!Q3)/'HPI_SA By Year'!Q3),"N/A")</f>
        <v>0.14478367718181256</v>
      </c>
      <c r="S3" s="72">
        <f>IFERROR((('HPI_SA By Year'!S3-'HPI_SA By Year'!R3)/'HPI_SA By Year'!R3),"N/A")</f>
        <v>-8.9703433207535696E-2</v>
      </c>
      <c r="T3" s="72">
        <f>IFERROR((('HPI_SA By Year'!T3-'HPI_SA By Year'!S3)/'HPI_SA By Year'!S3),"N/A")</f>
        <v>-0.25928194971298135</v>
      </c>
      <c r="U3" s="72">
        <f>IFERROR((('HPI_SA By Year'!U3-'HPI_SA By Year'!T3)/'HPI_SA By Year'!T3),"N/A")</f>
        <v>-0.26710551659283255</v>
      </c>
      <c r="V3" s="72">
        <f>IFERROR((('HPI_SA By Year'!V3-'HPI_SA By Year'!U3)/'HPI_SA By Year'!U3),"N/A")</f>
        <v>-4.705809603314464E-2</v>
      </c>
      <c r="W3" s="72">
        <f>IFERROR((('HPI_SA By Year'!W3-'HPI_SA By Year'!V3)/'HPI_SA By Year'!V3),"N/A")</f>
        <v>-6.0299795593913352E-2</v>
      </c>
      <c r="X3" s="72">
        <f>IFERROR((('HPI_SA By Year'!X3-'HPI_SA By Year'!W3)/'HPI_SA By Year'!W3),"N/A")</f>
        <v>0.17415623651273196</v>
      </c>
      <c r="Y3" s="72">
        <f>IFERROR((('HPI_SA By Year'!Y3-'HPI_SA By Year'!X3)/'HPI_SA By Year'!X3),"N/A")</f>
        <v>0.19678590857630146</v>
      </c>
      <c r="Z3" s="72">
        <f>IFERROR((('HPI_SA By Year'!Z3-'HPI_SA By Year'!Y3)/'HPI_SA By Year'!Y3),"N/A")</f>
        <v>8.4278290354681554E-2</v>
      </c>
      <c r="AA3" s="72">
        <f>IFERROR((('HPI_SA By Year'!AA3-'HPI_SA By Year'!Z3)/'HPI_SA By Year'!Z3),"N/A")</f>
        <v>6.587579455453943E-2</v>
      </c>
      <c r="AB3" s="72">
        <f>IFERROR((('HPI_SA By Year'!AB3-'HPI_SA By Year'!AA3)/'HPI_SA By Year'!AA3),"N/A")</f>
        <v>7.3444525943170622E-2</v>
      </c>
      <c r="AC3" s="72">
        <f>IFERROR((('HPI_SA By Year'!AC3-'HPI_SA By Year'!AB3)/'HPI_SA By Year'!AB3),"N/A")</f>
        <v>7.7609427609427725E-2</v>
      </c>
      <c r="AD3" s="72">
        <f>IFERROR((('HPI_SA By Year'!AD3-'HPI_SA By Year'!AC3)/'HPI_SA By Year'!AC3),"N/A")</f>
        <v>8.136596303886337E-2</v>
      </c>
      <c r="AE3" s="72">
        <f>IFERROR((('HPI_SA By Year'!AE3-'HPI_SA By Year'!AD3)/'HPI_SA By Year'!AD3),"N/A")</f>
        <v>7.3730995742366412E-2</v>
      </c>
      <c r="AF3" s="72">
        <f>IFERROR((('HPI_SA By Year'!AF3-'HPI_SA By Year'!AE3)/'HPI_SA By Year'!AE3),"N/A")</f>
        <v>0.11343363910500442</v>
      </c>
      <c r="AG3" s="72">
        <f>IFERROR((('HPI_SA By Year'!AG3-'HPI_SA By Year'!AF3)/'HPI_SA By Year'!AF3),"N/A")</f>
        <v>0.27668664121866093</v>
      </c>
      <c r="AH3" s="95">
        <f>AVERAGE(S3:AG3)</f>
        <v>3.2927908767689355E-2</v>
      </c>
    </row>
    <row r="4" spans="1:34" x14ac:dyDescent="0.2">
      <c r="A4" s="11" t="s">
        <v>71</v>
      </c>
      <c r="B4" s="11" t="s">
        <v>122</v>
      </c>
      <c r="C4" s="8" t="s">
        <v>434</v>
      </c>
      <c r="D4" s="72">
        <f>IFERROR((('HPI_SA By Year'!D4-'HPI_SA By Year'!C4)/'HPI_SA By Year'!C4),"N/A")</f>
        <v>-3.3354799189532991E-2</v>
      </c>
      <c r="E4" s="72">
        <f>IFERROR((('HPI_SA By Year'!E4-'HPI_SA By Year'!D4)/'HPI_SA By Year'!D4),"N/A")</f>
        <v>-5.3396464933688915E-2</v>
      </c>
      <c r="F4" s="72">
        <f>IFERROR((('HPI_SA By Year'!F4-'HPI_SA By Year'!E4)/'HPI_SA By Year'!E4),"N/A")</f>
        <v>-2.1902872091346868E-2</v>
      </c>
      <c r="G4" s="72">
        <f>IFERROR((('HPI_SA By Year'!G4-'HPI_SA By Year'!F4)/'HPI_SA By Year'!F4),"N/A")</f>
        <v>-1.2769123851375262E-2</v>
      </c>
      <c r="H4" s="72">
        <f>IFERROR((('HPI_SA By Year'!H4-'HPI_SA By Year'!G4)/'HPI_SA By Year'!G4),"N/A")</f>
        <v>3.6157685908098903E-3</v>
      </c>
      <c r="I4" s="72">
        <f>IFERROR((('HPI_SA By Year'!I4-'HPI_SA By Year'!H4)/'HPI_SA By Year'!H4),"N/A")</f>
        <v>4.874860513311053E-2</v>
      </c>
      <c r="J4" s="72">
        <f>IFERROR((('HPI_SA By Year'!J4-'HPI_SA By Year'!I4)/'HPI_SA By Year'!I4),"N/A")</f>
        <v>9.9139998513744471E-2</v>
      </c>
      <c r="K4" s="72">
        <f>IFERROR((('HPI_SA By Year'!K4-'HPI_SA By Year'!J4)/'HPI_SA By Year'!J4),"N/A")</f>
        <v>0.1168145889931038</v>
      </c>
      <c r="L4" s="72">
        <f>IFERROR((('HPI_SA By Year'!L4-'HPI_SA By Year'!K4)/'HPI_SA By Year'!K4),"N/A")</f>
        <v>0.17378311369896532</v>
      </c>
      <c r="M4" s="72">
        <f>IFERROR((('HPI_SA By Year'!M4-'HPI_SA By Year'!L4)/'HPI_SA By Year'!L4),"N/A")</f>
        <v>0.10485721854553079</v>
      </c>
      <c r="N4" s="72">
        <f>IFERROR((('HPI_SA By Year'!N4-'HPI_SA By Year'!M4)/'HPI_SA By Year'!M4),"N/A")</f>
        <v>0.10806744905991851</v>
      </c>
      <c r="O4" s="72">
        <f>IFERROR((('HPI_SA By Year'!O4-'HPI_SA By Year'!N4)/'HPI_SA By Year'!N4),"N/A")</f>
        <v>0.13667611351537648</v>
      </c>
      <c r="P4" s="72">
        <f>IFERROR((('HPI_SA By Year'!P4-'HPI_SA By Year'!O4)/'HPI_SA By Year'!O4),"N/A")</f>
        <v>0.22778325289128074</v>
      </c>
      <c r="Q4" s="72">
        <f>IFERROR((('HPI_SA By Year'!Q4-'HPI_SA By Year'!P4)/'HPI_SA By Year'!P4),"N/A")</f>
        <v>0.19075995532418816</v>
      </c>
      <c r="R4" s="72">
        <f>IFERROR((('HPI_SA By Year'!R4-'HPI_SA By Year'!Q4)/'HPI_SA By Year'!Q4),"N/A")</f>
        <v>5.34146546628212E-2</v>
      </c>
      <c r="S4" s="72">
        <f>IFERROR((('HPI_SA By Year'!S4-'HPI_SA By Year'!R4)/'HPI_SA By Year'!R4),"N/A")</f>
        <v>-8.9426901250071356E-2</v>
      </c>
      <c r="T4" s="72">
        <f>IFERROR((('HPI_SA By Year'!T4-'HPI_SA By Year'!S4)/'HPI_SA By Year'!S4),"N/A")</f>
        <v>-0.23579378570098547</v>
      </c>
      <c r="U4" s="72">
        <f>IFERROR((('HPI_SA By Year'!U4-'HPI_SA By Year'!T4)/'HPI_SA By Year'!T4),"N/A")</f>
        <v>-0.14062205259120469</v>
      </c>
      <c r="V4" s="72">
        <f>IFERROR((('HPI_SA By Year'!V4-'HPI_SA By Year'!U4)/'HPI_SA By Year'!U4),"N/A")</f>
        <v>1.7647865811833009E-2</v>
      </c>
      <c r="W4" s="72">
        <f>IFERROR((('HPI_SA By Year'!W4-'HPI_SA By Year'!V4)/'HPI_SA By Year'!V4),"N/A")</f>
        <v>-3.1676501726453012E-2</v>
      </c>
      <c r="X4" s="72">
        <f>IFERROR((('HPI_SA By Year'!X4-'HPI_SA By Year'!W4)/'HPI_SA By Year'!W4),"N/A")</f>
        <v>5.1169438669438641E-2</v>
      </c>
      <c r="Y4" s="72">
        <f>IFERROR((('HPI_SA By Year'!Y4-'HPI_SA By Year'!X4)/'HPI_SA By Year'!X4),"N/A")</f>
        <v>0.18135182575589051</v>
      </c>
      <c r="Z4" s="72">
        <f>IFERROR((('HPI_SA By Year'!Z4-'HPI_SA By Year'!Y4)/'HPI_SA By Year'!Y4),"N/A")</f>
        <v>0.1135753823340801</v>
      </c>
      <c r="AA4" s="72">
        <f>IFERROR((('HPI_SA By Year'!AA4-'HPI_SA By Year'!Z4)/'HPI_SA By Year'!Z4),"N/A")</f>
        <v>8.5055230930931897E-2</v>
      </c>
      <c r="AB4" s="72">
        <f>IFERROR((('HPI_SA By Year'!AB4-'HPI_SA By Year'!AA4)/'HPI_SA By Year'!AA4),"N/A")</f>
        <v>7.1078995355834187E-2</v>
      </c>
      <c r="AC4" s="72">
        <f>IFERROR((('HPI_SA By Year'!AC4-'HPI_SA By Year'!AB4)/'HPI_SA By Year'!AB4),"N/A")</f>
        <v>8.0453371002597571E-2</v>
      </c>
      <c r="AD4" s="72">
        <f>IFERROR((('HPI_SA By Year'!AD4-'HPI_SA By Year'!AC4)/'HPI_SA By Year'!AC4),"N/A")</f>
        <v>7.8976006910146765E-2</v>
      </c>
      <c r="AE4" s="72">
        <f>IFERROR((('HPI_SA By Year'!AE4-'HPI_SA By Year'!AD4)/'HPI_SA By Year'!AD4),"N/A")</f>
        <v>3.3183957800999503E-2</v>
      </c>
      <c r="AF4" s="72">
        <f>IFERROR((('HPI_SA By Year'!AF4-'HPI_SA By Year'!AE4)/'HPI_SA By Year'!AE4),"N/A")</f>
        <v>5.3083699173191924E-2</v>
      </c>
      <c r="AG4" s="72">
        <f>IFERROR((('HPI_SA By Year'!AG4-'HPI_SA By Year'!AF4)/'HPI_SA By Year'!AF4),"N/A")</f>
        <v>0.15770715067540172</v>
      </c>
      <c r="AH4" s="95">
        <f>AVERAGE(S4:AG4)</f>
        <v>2.8384245543442085E-2</v>
      </c>
    </row>
    <row r="5" spans="1:34" x14ac:dyDescent="0.2">
      <c r="A5" s="11" t="s">
        <v>72</v>
      </c>
      <c r="B5" s="11" t="s">
        <v>123</v>
      </c>
      <c r="C5" s="8" t="s">
        <v>434</v>
      </c>
      <c r="D5" s="72">
        <f>IFERROR((('HPI_SA By Year'!D5-'HPI_SA By Year'!C5)/'HPI_SA By Year'!C5),"N/A")</f>
        <v>6.9929204416060195E-2</v>
      </c>
      <c r="E5" s="72">
        <f>IFERROR((('HPI_SA By Year'!E5-'HPI_SA By Year'!D5)/'HPI_SA By Year'!D5),"N/A")</f>
        <v>0.10031696087731072</v>
      </c>
      <c r="F5" s="72">
        <f>IFERROR((('HPI_SA By Year'!F5-'HPI_SA By Year'!E5)/'HPI_SA By Year'!E5),"N/A")</f>
        <v>0.11127231438844373</v>
      </c>
      <c r="G5" s="72">
        <f>IFERROR((('HPI_SA By Year'!G5-'HPI_SA By Year'!F5)/'HPI_SA By Year'!F5),"N/A")</f>
        <v>7.6479158388677748E-2</v>
      </c>
      <c r="H5" s="72">
        <f>IFERROR((('HPI_SA By Year'!H5-'HPI_SA By Year'!G5)/'HPI_SA By Year'!G5),"N/A")</f>
        <v>6.489374791274842E-2</v>
      </c>
      <c r="I5" s="72">
        <f>IFERROR((('HPI_SA By Year'!I5-'HPI_SA By Year'!H5)/'HPI_SA By Year'!H5),"N/A")</f>
        <v>6.367912849715282E-2</v>
      </c>
      <c r="J5" s="72">
        <f>IFERROR((('HPI_SA By Year'!J5-'HPI_SA By Year'!I5)/'HPI_SA By Year'!I5),"N/A")</f>
        <v>8.6774358735626764E-2</v>
      </c>
      <c r="K5" s="72">
        <f>IFERROR((('HPI_SA By Year'!K5-'HPI_SA By Year'!J5)/'HPI_SA By Year'!J5),"N/A")</f>
        <v>0.12416648818447908</v>
      </c>
      <c r="L5" s="72">
        <f>IFERROR((('HPI_SA By Year'!L5-'HPI_SA By Year'!K5)/'HPI_SA By Year'!K5),"N/A")</f>
        <v>0.14816273132565316</v>
      </c>
      <c r="M5" s="72">
        <f>IFERROR((('HPI_SA By Year'!M5-'HPI_SA By Year'!L5)/'HPI_SA By Year'!L5),"N/A")</f>
        <v>0.11092304969246439</v>
      </c>
      <c r="N5" s="72">
        <f>IFERROR((('HPI_SA By Year'!N5-'HPI_SA By Year'!M5)/'HPI_SA By Year'!M5),"N/A")</f>
        <v>4.2171614072473343E-2</v>
      </c>
      <c r="O5" s="72">
        <f>IFERROR((('HPI_SA By Year'!O5-'HPI_SA By Year'!N5)/'HPI_SA By Year'!N5),"N/A")</f>
        <v>1.1179269621051469E-2</v>
      </c>
      <c r="P5" s="72">
        <f>IFERROR((('HPI_SA By Year'!P5-'HPI_SA By Year'!O5)/'HPI_SA By Year'!O5),"N/A")</f>
        <v>2.1175870280077183E-2</v>
      </c>
      <c r="Q5" s="72">
        <f>IFERROR((('HPI_SA By Year'!Q5-'HPI_SA By Year'!P5)/'HPI_SA By Year'!P5),"N/A")</f>
        <v>2.4752704290777187E-2</v>
      </c>
      <c r="R5" s="72">
        <f>IFERROR((('HPI_SA By Year'!R5-'HPI_SA By Year'!Q5)/'HPI_SA By Year'!Q5),"N/A")</f>
        <v>3.3229791230223182E-3</v>
      </c>
      <c r="S5" s="72">
        <f>IFERROR((('HPI_SA By Year'!S5-'HPI_SA By Year'!R5)/'HPI_SA By Year'!R5),"N/A")</f>
        <v>-5.4863561091511304E-2</v>
      </c>
      <c r="T5" s="72">
        <f>IFERROR((('HPI_SA By Year'!T5-'HPI_SA By Year'!S5)/'HPI_SA By Year'!S5),"N/A")</f>
        <v>-9.9356288565551745E-2</v>
      </c>
      <c r="U5" s="72">
        <f>IFERROR((('HPI_SA By Year'!U5-'HPI_SA By Year'!T5)/'HPI_SA By Year'!T5),"N/A")</f>
        <v>-4.1022604723943198E-3</v>
      </c>
      <c r="V5" s="72">
        <f>IFERROR((('HPI_SA By Year'!V5-'HPI_SA By Year'!U5)/'HPI_SA By Year'!U5),"N/A")</f>
        <v>1.8345117523409105E-2</v>
      </c>
      <c r="W5" s="72">
        <f>IFERROR((('HPI_SA By Year'!W5-'HPI_SA By Year'!V5)/'HPI_SA By Year'!V5),"N/A")</f>
        <v>-8.7049894706115617E-3</v>
      </c>
      <c r="X5" s="72">
        <f>IFERROR((('HPI_SA By Year'!X5-'HPI_SA By Year'!W5)/'HPI_SA By Year'!W5),"N/A")</f>
        <v>7.75815831817179E-2</v>
      </c>
      <c r="Y5" s="72">
        <f>IFERROR((('HPI_SA By Year'!Y5-'HPI_SA By Year'!X5)/'HPI_SA By Year'!X5),"N/A")</f>
        <v>0.11102435977514052</v>
      </c>
      <c r="Z5" s="72">
        <f>IFERROR((('HPI_SA By Year'!Z5-'HPI_SA By Year'!Y5)/'HPI_SA By Year'!Y5),"N/A")</f>
        <v>0.10455024595924102</v>
      </c>
      <c r="AA5" s="72">
        <f>IFERROR((('HPI_SA By Year'!AA5-'HPI_SA By Year'!Z5)/'HPI_SA By Year'!Z5),"N/A")</f>
        <v>0.1237613526109016</v>
      </c>
      <c r="AB5" s="72">
        <f>IFERROR((('HPI_SA By Year'!AB5-'HPI_SA By Year'!AA5)/'HPI_SA By Year'!AA5),"N/A")</f>
        <v>0.10572241408594243</v>
      </c>
      <c r="AC5" s="72">
        <f>IFERROR((('HPI_SA By Year'!AC5-'HPI_SA By Year'!AB5)/'HPI_SA By Year'!AB5),"N/A")</f>
        <v>8.9757621141427144E-2</v>
      </c>
      <c r="AD5" s="72">
        <f>IFERROR((('HPI_SA By Year'!AD5-'HPI_SA By Year'!AC5)/'HPI_SA By Year'!AC5),"N/A")</f>
        <v>7.5093823230573092E-2</v>
      </c>
      <c r="AE5" s="72">
        <f>IFERROR((('HPI_SA By Year'!AE5-'HPI_SA By Year'!AD5)/'HPI_SA By Year'!AD5),"N/A")</f>
        <v>4.6767875970347331E-2</v>
      </c>
      <c r="AF5" s="72">
        <f>IFERROR((('HPI_SA By Year'!AF5-'HPI_SA By Year'!AE5)/'HPI_SA By Year'!AE5),"N/A")</f>
        <v>6.7260221069441753E-2</v>
      </c>
      <c r="AG5" s="72">
        <f>IFERROR((('HPI_SA By Year'!AG5-'HPI_SA By Year'!AF5)/'HPI_SA By Year'!AF5),"N/A")</f>
        <v>0.17735278872578267</v>
      </c>
      <c r="AH5" s="95">
        <f>AVERAGE(S5:AG5)</f>
        <v>5.5346020244923716E-2</v>
      </c>
    </row>
    <row r="6" spans="1:34" x14ac:dyDescent="0.2">
      <c r="A6" s="11" t="s">
        <v>75</v>
      </c>
      <c r="B6" s="11" t="s">
        <v>126</v>
      </c>
      <c r="C6" s="8" t="s">
        <v>434</v>
      </c>
      <c r="D6" s="72">
        <f>IFERROR((('HPI_SA By Year'!D6-'HPI_SA By Year'!C6)/'HPI_SA By Year'!C6),"N/A")</f>
        <v>7.7524893314366416E-3</v>
      </c>
      <c r="E6" s="72">
        <f>IFERROR((('HPI_SA By Year'!E6-'HPI_SA By Year'!D6)/'HPI_SA By Year'!D6),"N/A")</f>
        <v>2.0865767437612211E-2</v>
      </c>
      <c r="F6" s="72">
        <f>IFERROR((('HPI_SA By Year'!F6-'HPI_SA By Year'!E6)/'HPI_SA By Year'!E6),"N/A")</f>
        <v>3.2269346357651524E-2</v>
      </c>
      <c r="G6" s="72">
        <f>IFERROR((('HPI_SA By Year'!G6-'HPI_SA By Year'!F6)/'HPI_SA By Year'!F6),"N/A")</f>
        <v>2.6741886429713899E-2</v>
      </c>
      <c r="H6" s="72">
        <f>IFERROR((('HPI_SA By Year'!H6-'HPI_SA By Year'!G6)/'HPI_SA By Year'!G6),"N/A")</f>
        <v>2.2281311631404753E-2</v>
      </c>
      <c r="I6" s="72">
        <f>IFERROR((('HPI_SA By Year'!I6-'HPI_SA By Year'!H6)/'HPI_SA By Year'!H6),"N/A")</f>
        <v>1.8706672321706603E-2</v>
      </c>
      <c r="J6" s="72">
        <f>IFERROR((('HPI_SA By Year'!J6-'HPI_SA By Year'!I6)/'HPI_SA By Year'!I6),"N/A")</f>
        <v>4.1932405595899912E-2</v>
      </c>
      <c r="K6" s="72">
        <f>IFERROR((('HPI_SA By Year'!K6-'HPI_SA By Year'!J6)/'HPI_SA By Year'!J6),"N/A")</f>
        <v>5.1514530011244758E-2</v>
      </c>
      <c r="L6" s="72">
        <f>IFERROR((('HPI_SA By Year'!L6-'HPI_SA By Year'!K6)/'HPI_SA By Year'!K6),"N/A")</f>
        <v>7.4982681041962734E-2</v>
      </c>
      <c r="M6" s="72">
        <f>IFERROR((('HPI_SA By Year'!M6-'HPI_SA By Year'!L6)/'HPI_SA By Year'!L6),"N/A")</f>
        <v>8.9363978489577542E-2</v>
      </c>
      <c r="N6" s="72">
        <f>IFERROR((('HPI_SA By Year'!N6-'HPI_SA By Year'!M6)/'HPI_SA By Year'!M6),"N/A")</f>
        <v>0.10501543542249972</v>
      </c>
      <c r="O6" s="72">
        <f>IFERROR((('HPI_SA By Year'!O6-'HPI_SA By Year'!N6)/'HPI_SA By Year'!N6),"N/A")</f>
        <v>0.11853095422485799</v>
      </c>
      <c r="P6" s="72">
        <f>IFERROR((('HPI_SA By Year'!P6-'HPI_SA By Year'!O6)/'HPI_SA By Year'!O6),"N/A")</f>
        <v>0.17463824685644203</v>
      </c>
      <c r="Q6" s="72">
        <f>IFERROR((('HPI_SA By Year'!Q6-'HPI_SA By Year'!P6)/'HPI_SA By Year'!P6),"N/A")</f>
        <v>0.25511453431677966</v>
      </c>
      <c r="R6" s="72">
        <f>IFERROR((('HPI_SA By Year'!R6-'HPI_SA By Year'!Q6)/'HPI_SA By Year'!Q6),"N/A")</f>
        <v>0.14715852411247732</v>
      </c>
      <c r="S6" s="72">
        <f>IFERROR((('HPI_SA By Year'!S6-'HPI_SA By Year'!R6)/'HPI_SA By Year'!R6),"N/A")</f>
        <v>-6.7787110228237496E-2</v>
      </c>
      <c r="T6" s="72">
        <f>IFERROR((('HPI_SA By Year'!T6-'HPI_SA By Year'!S6)/'HPI_SA By Year'!S6),"N/A")</f>
        <v>-0.23687778337769042</v>
      </c>
      <c r="U6" s="72">
        <f>IFERROR((('HPI_SA By Year'!U6-'HPI_SA By Year'!T6)/'HPI_SA By Year'!T6),"N/A")</f>
        <v>-0.2243758219221732</v>
      </c>
      <c r="V6" s="72">
        <f>IFERROR((('HPI_SA By Year'!V6-'HPI_SA By Year'!U6)/'HPI_SA By Year'!U6),"N/A")</f>
        <v>-6.9226938877131883E-2</v>
      </c>
      <c r="W6" s="72">
        <f>IFERROR((('HPI_SA By Year'!W6-'HPI_SA By Year'!V6)/'HPI_SA By Year'!V6),"N/A")</f>
        <v>-6.2306570905053954E-2</v>
      </c>
      <c r="X6" s="72">
        <f>IFERROR((('HPI_SA By Year'!X6-'HPI_SA By Year'!W6)/'HPI_SA By Year'!W6),"N/A")</f>
        <v>5.4867751432027101E-2</v>
      </c>
      <c r="Y6" s="72">
        <f>IFERROR((('HPI_SA By Year'!Y6-'HPI_SA By Year'!X6)/'HPI_SA By Year'!X6),"N/A")</f>
        <v>0.13661144553877097</v>
      </c>
      <c r="Z6" s="72">
        <f>IFERROR((('HPI_SA By Year'!Z6-'HPI_SA By Year'!Y6)/'HPI_SA By Year'!Y6),"N/A")</f>
        <v>0.10011348955396447</v>
      </c>
      <c r="AA6" s="72">
        <f>IFERROR((('HPI_SA By Year'!AA6-'HPI_SA By Year'!Z6)/'HPI_SA By Year'!Z6),"N/A")</f>
        <v>9.0955294443327242E-2</v>
      </c>
      <c r="AB6" s="72">
        <f>IFERROR((('HPI_SA By Year'!AB6-'HPI_SA By Year'!AA6)/'HPI_SA By Year'!AA6),"N/A")</f>
        <v>0.1000501549251937</v>
      </c>
      <c r="AC6" s="72">
        <f>IFERROR((('HPI_SA By Year'!AC6-'HPI_SA By Year'!AB6)/'HPI_SA By Year'!AB6),"N/A")</f>
        <v>9.0882059303738008E-2</v>
      </c>
      <c r="AD6" s="72">
        <f>IFERROR((('HPI_SA By Year'!AD6-'HPI_SA By Year'!AC6)/'HPI_SA By Year'!AC6),"N/A")</f>
        <v>7.4548557249928482E-2</v>
      </c>
      <c r="AE6" s="72">
        <f>IFERROR((('HPI_SA By Year'!AE6-'HPI_SA By Year'!AD6)/'HPI_SA By Year'!AD6),"N/A")</f>
        <v>5.8801101982584744E-2</v>
      </c>
      <c r="AF6" s="72">
        <f>IFERROR((('HPI_SA By Year'!AF6-'HPI_SA By Year'!AE6)/'HPI_SA By Year'!AE6),"N/A")</f>
        <v>7.6685174644844478E-2</v>
      </c>
      <c r="AG6" s="72">
        <f>IFERROR((('HPI_SA By Year'!AG6-'HPI_SA By Year'!AF6)/'HPI_SA By Year'!AF6),"N/A")</f>
        <v>0.1904316234359954</v>
      </c>
      <c r="AH6" s="95">
        <f>AVERAGE(S6:AG6)</f>
        <v>2.089149514667251E-2</v>
      </c>
    </row>
    <row r="7" spans="1:34" x14ac:dyDescent="0.2">
      <c r="A7" s="11" t="s">
        <v>76</v>
      </c>
      <c r="B7" s="11" t="s">
        <v>127</v>
      </c>
      <c r="C7" s="8" t="s">
        <v>434</v>
      </c>
      <c r="D7" s="72">
        <f>IFERROR((('HPI_SA By Year'!D7-'HPI_SA By Year'!C7)/'HPI_SA By Year'!C7),"N/A")</f>
        <v>9.3481429361209484E-3</v>
      </c>
      <c r="E7" s="72">
        <f>IFERROR((('HPI_SA By Year'!E7-'HPI_SA By Year'!D7)/'HPI_SA By Year'!D7),"N/A")</f>
        <v>2.0987900214111312E-2</v>
      </c>
      <c r="F7" s="72">
        <f>IFERROR((('HPI_SA By Year'!F7-'HPI_SA By Year'!E7)/'HPI_SA By Year'!E7),"N/A")</f>
        <v>4.1308005559755313E-2</v>
      </c>
      <c r="G7" s="72">
        <f>IFERROR((('HPI_SA By Year'!G7-'HPI_SA By Year'!F7)/'HPI_SA By Year'!F7),"N/A")</f>
        <v>3.7725686719902479E-2</v>
      </c>
      <c r="H7" s="72">
        <f>IFERROR((('HPI_SA By Year'!H7-'HPI_SA By Year'!G7)/'HPI_SA By Year'!G7),"N/A")</f>
        <v>4.4094417114230185E-2</v>
      </c>
      <c r="I7" s="72">
        <f>IFERROR((('HPI_SA By Year'!I7-'HPI_SA By Year'!H7)/'HPI_SA By Year'!H7),"N/A")</f>
        <v>4.3788363447739363E-2</v>
      </c>
      <c r="J7" s="72">
        <f>IFERROR((('HPI_SA By Year'!J7-'HPI_SA By Year'!I7)/'HPI_SA By Year'!I7),"N/A")</f>
        <v>5.7087836998384878E-2</v>
      </c>
      <c r="K7" s="72">
        <f>IFERROR((('HPI_SA By Year'!K7-'HPI_SA By Year'!J7)/'HPI_SA By Year'!J7),"N/A")</f>
        <v>7.5708605120370004E-2</v>
      </c>
      <c r="L7" s="72">
        <f>IFERROR((('HPI_SA By Year'!L7-'HPI_SA By Year'!K7)/'HPI_SA By Year'!K7),"N/A")</f>
        <v>7.8629179109913017E-2</v>
      </c>
      <c r="M7" s="72">
        <f>IFERROR((('HPI_SA By Year'!M7-'HPI_SA By Year'!L7)/'HPI_SA By Year'!L7),"N/A")</f>
        <v>5.9847384947834099E-2</v>
      </c>
      <c r="N7" s="72">
        <f>IFERROR((('HPI_SA By Year'!N7-'HPI_SA By Year'!M7)/'HPI_SA By Year'!M7),"N/A")</f>
        <v>4.1000971662498623E-2</v>
      </c>
      <c r="O7" s="72">
        <f>IFERROR((('HPI_SA By Year'!O7-'HPI_SA By Year'!N7)/'HPI_SA By Year'!N7),"N/A")</f>
        <v>2.9577831163068325E-2</v>
      </c>
      <c r="P7" s="72">
        <f>IFERROR((('HPI_SA By Year'!P7-'HPI_SA By Year'!O7)/'HPI_SA By Year'!O7),"N/A")</f>
        <v>2.8059328835121879E-2</v>
      </c>
      <c r="Q7" s="72">
        <f>IFERROR((('HPI_SA By Year'!Q7-'HPI_SA By Year'!P7)/'HPI_SA By Year'!P7),"N/A")</f>
        <v>4.7720241709312564E-2</v>
      </c>
      <c r="R7" s="72">
        <f>IFERROR((('HPI_SA By Year'!R7-'HPI_SA By Year'!Q7)/'HPI_SA By Year'!Q7),"N/A")</f>
        <v>7.8371852362884627E-3</v>
      </c>
      <c r="S7" s="72">
        <f>IFERROR((('HPI_SA By Year'!S7-'HPI_SA By Year'!R7)/'HPI_SA By Year'!R7),"N/A")</f>
        <v>-3.3979984392755021E-2</v>
      </c>
      <c r="T7" s="72">
        <f>IFERROR((('HPI_SA By Year'!T7-'HPI_SA By Year'!S7)/'HPI_SA By Year'!S7),"N/A")</f>
        <v>-0.10597922365045859</v>
      </c>
      <c r="U7" s="72">
        <f>IFERROR((('HPI_SA By Year'!U7-'HPI_SA By Year'!T7)/'HPI_SA By Year'!T7),"N/A")</f>
        <v>-0.1309069004327631</v>
      </c>
      <c r="V7" s="72">
        <f>IFERROR((('HPI_SA By Year'!V7-'HPI_SA By Year'!U7)/'HPI_SA By Year'!U7),"N/A")</f>
        <v>-5.8622891016871841E-2</v>
      </c>
      <c r="W7" s="72">
        <f>IFERROR((('HPI_SA By Year'!W7-'HPI_SA By Year'!V7)/'HPI_SA By Year'!V7),"N/A")</f>
        <v>-0.10323380674662383</v>
      </c>
      <c r="X7" s="72">
        <f>IFERROR((('HPI_SA By Year'!X7-'HPI_SA By Year'!W7)/'HPI_SA By Year'!W7),"N/A")</f>
        <v>7.454140829246135E-3</v>
      </c>
      <c r="Y7" s="72">
        <f>IFERROR((('HPI_SA By Year'!Y7-'HPI_SA By Year'!X7)/'HPI_SA By Year'!X7),"N/A")</f>
        <v>0.15855280089216794</v>
      </c>
      <c r="Z7" s="72">
        <f>IFERROR((('HPI_SA By Year'!Z7-'HPI_SA By Year'!Y7)/'HPI_SA By Year'!Y7),"N/A")</f>
        <v>0.10975361433516588</v>
      </c>
      <c r="AA7" s="72">
        <f>IFERROR((('HPI_SA By Year'!AA7-'HPI_SA By Year'!Z7)/'HPI_SA By Year'!Z7),"N/A")</f>
        <v>8.9924937447873179E-2</v>
      </c>
      <c r="AB7" s="72">
        <f>IFERROR((('HPI_SA By Year'!AB7-'HPI_SA By Year'!AA7)/'HPI_SA By Year'!AA7),"N/A")</f>
        <v>7.9322324421113921E-2</v>
      </c>
      <c r="AC7" s="72">
        <f>IFERROR((('HPI_SA By Year'!AC7-'HPI_SA By Year'!AB7)/'HPI_SA By Year'!AB7),"N/A")</f>
        <v>7.8129431115648601E-2</v>
      </c>
      <c r="AD7" s="72">
        <f>IFERROR((('HPI_SA By Year'!AD7-'HPI_SA By Year'!AC7)/'HPI_SA By Year'!AC7),"N/A")</f>
        <v>8.7092616461056926E-2</v>
      </c>
      <c r="AE7" s="72">
        <f>IFERROR((('HPI_SA By Year'!AE7-'HPI_SA By Year'!AD7)/'HPI_SA By Year'!AD7),"N/A")</f>
        <v>6.6310975609756032E-2</v>
      </c>
      <c r="AF7" s="72">
        <f>IFERROR((('HPI_SA By Year'!AF7-'HPI_SA By Year'!AE7)/'HPI_SA By Year'!AE7),"N/A")</f>
        <v>8.4130387918808322E-2</v>
      </c>
      <c r="AG7" s="72">
        <f>IFERROR((('HPI_SA By Year'!AG7-'HPI_SA By Year'!AF7)/'HPI_SA By Year'!AF7),"N/A")</f>
        <v>0.19956672806429998</v>
      </c>
      <c r="AH7" s="95">
        <f>AVERAGE(S7:AG7)</f>
        <v>3.5167676723710975E-2</v>
      </c>
    </row>
    <row r="8" spans="1:34" x14ac:dyDescent="0.2">
      <c r="A8" s="11" t="s">
        <v>79</v>
      </c>
      <c r="B8" s="11" t="s">
        <v>130</v>
      </c>
      <c r="C8" s="8" t="s">
        <v>434</v>
      </c>
      <c r="D8" s="72">
        <f>IFERROR((('HPI_SA By Year'!D8-'HPI_SA By Year'!C8)/'HPI_SA By Year'!C8),"N/A")</f>
        <v>3.3232815854460585E-2</v>
      </c>
      <c r="E8" s="72">
        <f>IFERROR((('HPI_SA By Year'!E8-'HPI_SA By Year'!D8)/'HPI_SA By Year'!D8),"N/A")</f>
        <v>2.4969673676751514E-2</v>
      </c>
      <c r="F8" s="72">
        <f>IFERROR((('HPI_SA By Year'!F8-'HPI_SA By Year'!E8)/'HPI_SA By Year'!E8),"N/A")</f>
        <v>4.5699554722287053E-2</v>
      </c>
      <c r="G8" s="72">
        <f>IFERROR((('HPI_SA By Year'!G8-'HPI_SA By Year'!F8)/'HPI_SA By Year'!F8),"N/A")</f>
        <v>3.0434782608695875E-2</v>
      </c>
      <c r="H8" s="72">
        <f>IFERROR((('HPI_SA By Year'!H8-'HPI_SA By Year'!G8)/'HPI_SA By Year'!G8),"N/A")</f>
        <v>2.8687633215885851E-2</v>
      </c>
      <c r="I8" s="72">
        <f>IFERROR((('HPI_SA By Year'!I8-'HPI_SA By Year'!H8)/'HPI_SA By Year'!H8),"N/A")</f>
        <v>2.4388439013045157E-2</v>
      </c>
      <c r="J8" s="72">
        <f>IFERROR((('HPI_SA By Year'!J8-'HPI_SA By Year'!I8)/'HPI_SA By Year'!I8),"N/A")</f>
        <v>3.6377333567248933E-2</v>
      </c>
      <c r="K8" s="72">
        <f>IFERROR((('HPI_SA By Year'!K8-'HPI_SA By Year'!J8)/'HPI_SA By Year'!J8),"N/A")</f>
        <v>6.0611793758588654E-2</v>
      </c>
      <c r="L8" s="72">
        <f>IFERROR((('HPI_SA By Year'!L8-'HPI_SA By Year'!K8)/'HPI_SA By Year'!K8),"N/A")</f>
        <v>7.4610610911344175E-2</v>
      </c>
      <c r="M8" s="72">
        <f>IFERROR((('HPI_SA By Year'!M8-'HPI_SA By Year'!L8)/'HPI_SA By Year'!L8),"N/A")</f>
        <v>7.2130001747335262E-2</v>
      </c>
      <c r="N8" s="72">
        <f>IFERROR((('HPI_SA By Year'!N8-'HPI_SA By Year'!M8)/'HPI_SA By Year'!M8),"N/A")</f>
        <v>7.1685843736758056E-2</v>
      </c>
      <c r="O8" s="72">
        <f>IFERROR((('HPI_SA By Year'!O8-'HPI_SA By Year'!N8)/'HPI_SA By Year'!N8),"N/A")</f>
        <v>7.5597089261137562E-2</v>
      </c>
      <c r="P8" s="72">
        <f>IFERROR((('HPI_SA By Year'!P8-'HPI_SA By Year'!O8)/'HPI_SA By Year'!O8),"N/A")</f>
        <v>7.1980488494574363E-2</v>
      </c>
      <c r="Q8" s="72">
        <f>IFERROR((('HPI_SA By Year'!Q8-'HPI_SA By Year'!P8)/'HPI_SA By Year'!P8),"N/A")</f>
        <v>8.1972078054828118E-2</v>
      </c>
      <c r="R8" s="72">
        <f>IFERROR((('HPI_SA By Year'!R8-'HPI_SA By Year'!Q8)/'HPI_SA By Year'!Q8),"N/A")</f>
        <v>4.9747968817617269E-2</v>
      </c>
      <c r="S8" s="72">
        <f>IFERROR((('HPI_SA By Year'!S8-'HPI_SA By Year'!R8)/'HPI_SA By Year'!R8),"N/A")</f>
        <v>-2.6981518791841113E-2</v>
      </c>
      <c r="T8" s="72">
        <f>IFERROR((('HPI_SA By Year'!T8-'HPI_SA By Year'!S8)/'HPI_SA By Year'!S8),"N/A")</f>
        <v>-0.12047236576720656</v>
      </c>
      <c r="U8" s="72">
        <f>IFERROR((('HPI_SA By Year'!U8-'HPI_SA By Year'!T8)/'HPI_SA By Year'!T8),"N/A")</f>
        <v>-0.11569748902593729</v>
      </c>
      <c r="V8" s="72">
        <f>IFERROR((('HPI_SA By Year'!V8-'HPI_SA By Year'!U8)/'HPI_SA By Year'!U8),"N/A")</f>
        <v>-6.2858677305508884E-2</v>
      </c>
      <c r="W8" s="72">
        <f>IFERROR((('HPI_SA By Year'!W8-'HPI_SA By Year'!V8)/'HPI_SA By Year'!V8),"N/A")</f>
        <v>-7.9003168313589195E-2</v>
      </c>
      <c r="X8" s="72">
        <f>IFERROR((('HPI_SA By Year'!X8-'HPI_SA By Year'!W8)/'HPI_SA By Year'!W8),"N/A")</f>
        <v>-1.5938202796519075E-2</v>
      </c>
      <c r="Y8" s="72">
        <f>IFERROR((('HPI_SA By Year'!Y8-'HPI_SA By Year'!X8)/'HPI_SA By Year'!X8),"N/A")</f>
        <v>5.5960037577684682E-2</v>
      </c>
      <c r="Z8" s="72">
        <f>IFERROR((('HPI_SA By Year'!Z8-'HPI_SA By Year'!Y8)/'HPI_SA By Year'!Y8),"N/A")</f>
        <v>5.7716490303595436E-2</v>
      </c>
      <c r="AA8" s="72">
        <f>IFERROR((('HPI_SA By Year'!AA8-'HPI_SA By Year'!Z8)/'HPI_SA By Year'!Z8),"N/A")</f>
        <v>4.8056548533717283E-2</v>
      </c>
      <c r="AB8" s="72">
        <f>IFERROR((('HPI_SA By Year'!AB8-'HPI_SA By Year'!AA8)/'HPI_SA By Year'!AA8),"N/A")</f>
        <v>5.2991017686822905E-2</v>
      </c>
      <c r="AC8" s="72">
        <f>IFERROR((('HPI_SA By Year'!AC8-'HPI_SA By Year'!AB8)/'HPI_SA By Year'!AB8),"N/A")</f>
        <v>5.6069766589718038E-2</v>
      </c>
      <c r="AD8" s="72">
        <f>IFERROR((('HPI_SA By Year'!AD8-'HPI_SA By Year'!AC8)/'HPI_SA By Year'!AC8),"N/A")</f>
        <v>5.2468321929690892E-2</v>
      </c>
      <c r="AE8" s="72">
        <f>IFERROR((('HPI_SA By Year'!AE8-'HPI_SA By Year'!AD8)/'HPI_SA By Year'!AD8),"N/A")</f>
        <v>4.1729578616310554E-2</v>
      </c>
      <c r="AF8" s="72">
        <f>IFERROR((('HPI_SA By Year'!AF8-'HPI_SA By Year'!AE8)/'HPI_SA By Year'!AE8),"N/A")</f>
        <v>7.3122104357072462E-2</v>
      </c>
      <c r="AG8" s="72">
        <f>IFERROR((('HPI_SA By Year'!AG8-'HPI_SA By Year'!AF8)/'HPI_SA By Year'!AF8),"N/A")</f>
        <v>0.11994172776011647</v>
      </c>
      <c r="AH8" s="95">
        <f t="shared" ref="AH8:AH30" si="0">AVERAGE(S8:AG8)</f>
        <v>9.140278090275105E-3</v>
      </c>
    </row>
    <row r="9" spans="1:34" x14ac:dyDescent="0.2">
      <c r="A9" s="11" t="s">
        <v>80</v>
      </c>
      <c r="B9" s="11" t="s">
        <v>131</v>
      </c>
      <c r="C9" s="8" t="s">
        <v>434</v>
      </c>
      <c r="D9" s="72">
        <f>IFERROR((('HPI_SA By Year'!D9-'HPI_SA By Year'!C9)/'HPI_SA By Year'!C9),"N/A")</f>
        <v>3.9513113251938133E-2</v>
      </c>
      <c r="E9" s="72">
        <f>IFERROR((('HPI_SA By Year'!E9-'HPI_SA By Year'!D9)/'HPI_SA By Year'!D9),"N/A")</f>
        <v>4.6004121549988682E-2</v>
      </c>
      <c r="F9" s="72">
        <f>IFERROR((('HPI_SA By Year'!F9-'HPI_SA By Year'!E9)/'HPI_SA By Year'!E9),"N/A")</f>
        <v>4.4197196251038837E-2</v>
      </c>
      <c r="G9" s="72">
        <f>IFERROR((('HPI_SA By Year'!G9-'HPI_SA By Year'!F9)/'HPI_SA By Year'!F9),"N/A")</f>
        <v>3.4365048204859867E-2</v>
      </c>
      <c r="H9" s="72">
        <f>IFERROR((('HPI_SA By Year'!H9-'HPI_SA By Year'!G9)/'HPI_SA By Year'!G9),"N/A")</f>
        <v>3.8052360216357717E-2</v>
      </c>
      <c r="I9" s="72">
        <f>IFERROR((('HPI_SA By Year'!I9-'HPI_SA By Year'!H9)/'HPI_SA By Year'!H9),"N/A")</f>
        <v>2.6368179417380979E-2</v>
      </c>
      <c r="J9" s="72">
        <f>IFERROR((('HPI_SA By Year'!J9-'HPI_SA By Year'!I9)/'HPI_SA By Year'!I9),"N/A")</f>
        <v>3.3716649513102846E-2</v>
      </c>
      <c r="K9" s="72">
        <f>IFERROR((('HPI_SA By Year'!K9-'HPI_SA By Year'!J9)/'HPI_SA By Year'!J9),"N/A")</f>
        <v>4.8011105260638412E-2</v>
      </c>
      <c r="L9" s="72">
        <f>IFERROR((('HPI_SA By Year'!L9-'HPI_SA By Year'!K9)/'HPI_SA By Year'!K9),"N/A")</f>
        <v>3.8193112268201282E-2</v>
      </c>
      <c r="M9" s="72">
        <f>IFERROR((('HPI_SA By Year'!M9-'HPI_SA By Year'!L9)/'HPI_SA By Year'!L9),"N/A")</f>
        <v>2.8657908861338805E-2</v>
      </c>
      <c r="N9" s="72">
        <f>IFERROR((('HPI_SA By Year'!N9-'HPI_SA By Year'!M9)/'HPI_SA By Year'!M9),"N/A")</f>
        <v>2.2162726246278998E-2</v>
      </c>
      <c r="O9" s="72">
        <f>IFERROR((('HPI_SA By Year'!O9-'HPI_SA By Year'!N9)/'HPI_SA By Year'!N9),"N/A")</f>
        <v>1.9046184486899466E-2</v>
      </c>
      <c r="P9" s="72">
        <f>IFERROR((('HPI_SA By Year'!P9-'HPI_SA By Year'!O9)/'HPI_SA By Year'!O9),"N/A")</f>
        <v>1.2334222952165864E-2</v>
      </c>
      <c r="Q9" s="72">
        <f>IFERROR((('HPI_SA By Year'!Q9-'HPI_SA By Year'!P9)/'HPI_SA By Year'!P9),"N/A")</f>
        <v>2.7888413897158522E-2</v>
      </c>
      <c r="R9" s="72">
        <f>IFERROR((('HPI_SA By Year'!R9-'HPI_SA By Year'!Q9)/'HPI_SA By Year'!Q9),"N/A")</f>
        <v>1.6651540859408118E-3</v>
      </c>
      <c r="S9" s="72">
        <f>IFERROR((('HPI_SA By Year'!S9-'HPI_SA By Year'!R9)/'HPI_SA By Year'!R9),"N/A")</f>
        <v>-0.11026109701715964</v>
      </c>
      <c r="T9" s="72">
        <f>IFERROR((('HPI_SA By Year'!T9-'HPI_SA By Year'!S9)/'HPI_SA By Year'!S9),"N/A")</f>
        <v>8.4210712736095417E-3</v>
      </c>
      <c r="U9" s="72">
        <f>IFERROR((('HPI_SA By Year'!U9-'HPI_SA By Year'!T9)/'HPI_SA By Year'!T9),"N/A")</f>
        <v>-6.5717145817600603E-2</v>
      </c>
      <c r="V9" s="72">
        <f>IFERROR((('HPI_SA By Year'!V9-'HPI_SA By Year'!U9)/'HPI_SA By Year'!U9),"N/A")</f>
        <v>-9.8874038985695047E-3</v>
      </c>
      <c r="W9" s="72">
        <f>IFERROR((('HPI_SA By Year'!W9-'HPI_SA By Year'!V9)/'HPI_SA By Year'!V9),"N/A")</f>
        <v>-3.5653940348945437E-2</v>
      </c>
      <c r="X9" s="72">
        <f>IFERROR((('HPI_SA By Year'!X9-'HPI_SA By Year'!W9)/'HPI_SA By Year'!W9),"N/A")</f>
        <v>1.3554483709026349E-2</v>
      </c>
      <c r="Y9" s="72">
        <f>IFERROR((('HPI_SA By Year'!Y9-'HPI_SA By Year'!X9)/'HPI_SA By Year'!X9),"N/A")</f>
        <v>5.6105354142589582E-2</v>
      </c>
      <c r="Z9" s="72">
        <f>IFERROR((('HPI_SA By Year'!Z9-'HPI_SA By Year'!Y9)/'HPI_SA By Year'!Y9),"N/A")</f>
        <v>5.3915618332965383E-2</v>
      </c>
      <c r="AA9" s="72">
        <f>IFERROR((('HPI_SA By Year'!AA9-'HPI_SA By Year'!Z9)/'HPI_SA By Year'!Z9),"N/A")</f>
        <v>4.0268046454405335E-2</v>
      </c>
      <c r="AB9" s="72">
        <f>IFERROR((('HPI_SA By Year'!AB9-'HPI_SA By Year'!AA9)/'HPI_SA By Year'!AA9),"N/A")</f>
        <v>6.1322574692590004E-2</v>
      </c>
      <c r="AC9" s="72">
        <f>IFERROR((('HPI_SA By Year'!AC9-'HPI_SA By Year'!AB9)/'HPI_SA By Year'!AB9),"N/A")</f>
        <v>6.9705136209526231E-2</v>
      </c>
      <c r="AD9" s="72">
        <f>IFERROR((('HPI_SA By Year'!AD9-'HPI_SA By Year'!AC9)/'HPI_SA By Year'!AC9),"N/A")</f>
        <v>7.3415439628231632E-2</v>
      </c>
      <c r="AE9" s="72">
        <f>IFERROR((('HPI_SA By Year'!AE9-'HPI_SA By Year'!AD9)/'HPI_SA By Year'!AD9),"N/A")</f>
        <v>6.8965517241379337E-2</v>
      </c>
      <c r="AF9" s="72">
        <f>IFERROR((('HPI_SA By Year'!AF9-'HPI_SA By Year'!AE9)/'HPI_SA By Year'!AE9),"N/A")</f>
        <v>9.4443371321872124E-2</v>
      </c>
      <c r="AG9" s="72">
        <f>IFERROR((('HPI_SA By Year'!AG9-'HPI_SA By Year'!AF9)/'HPI_SA By Year'!AF9),"N/A")</f>
        <v>0.15953241007659835</v>
      </c>
      <c r="AH9" s="95">
        <f t="shared" si="0"/>
        <v>3.1875295733367913E-2</v>
      </c>
    </row>
    <row r="10" spans="1:34" x14ac:dyDescent="0.2">
      <c r="A10" s="11" t="s">
        <v>82</v>
      </c>
      <c r="B10" s="11" t="s">
        <v>133</v>
      </c>
      <c r="C10" s="8" t="s">
        <v>434</v>
      </c>
      <c r="D10" s="72">
        <f>IFERROR((('HPI_SA By Year'!D10-'HPI_SA By Year'!C10)/'HPI_SA By Year'!C10),"N/A")</f>
        <v>1.5688233824631744E-2</v>
      </c>
      <c r="E10" s="72">
        <f>IFERROR((('HPI_SA By Year'!E10-'HPI_SA By Year'!D10)/'HPI_SA By Year'!D10),"N/A")</f>
        <v>2.8875006148851416E-2</v>
      </c>
      <c r="F10" s="72">
        <f>IFERROR((('HPI_SA By Year'!F10-'HPI_SA By Year'!E10)/'HPI_SA By Year'!E10),"N/A")</f>
        <v>5.1635111876075508E-2</v>
      </c>
      <c r="G10" s="72">
        <f>IFERROR((('HPI_SA By Year'!G10-'HPI_SA By Year'!F10)/'HPI_SA By Year'!F10),"N/A")</f>
        <v>4.5803782505910245E-2</v>
      </c>
      <c r="H10" s="72">
        <f>IFERROR((('HPI_SA By Year'!H10-'HPI_SA By Year'!G10)/'HPI_SA By Year'!G10),"N/A")</f>
        <v>5.429608537831191E-2</v>
      </c>
      <c r="I10" s="72">
        <f>IFERROR((('HPI_SA By Year'!I10-'HPI_SA By Year'!H10)/'HPI_SA By Year'!H10),"N/A")</f>
        <v>4.8840325739614589E-2</v>
      </c>
      <c r="J10" s="72">
        <f>IFERROR((('HPI_SA By Year'!J10-'HPI_SA By Year'!I10)/'HPI_SA By Year'!I10),"N/A")</f>
        <v>6.4826827062939851E-2</v>
      </c>
      <c r="K10" s="72">
        <f>IFERROR((('HPI_SA By Year'!K10-'HPI_SA By Year'!J10)/'HPI_SA By Year'!J10),"N/A")</f>
        <v>7.3082034999630854E-2</v>
      </c>
      <c r="L10" s="72">
        <f>IFERROR((('HPI_SA By Year'!L10-'HPI_SA By Year'!K10)/'HPI_SA By Year'!K10),"N/A")</f>
        <v>6.9050936677504032E-2</v>
      </c>
      <c r="M10" s="72">
        <f>IFERROR((('HPI_SA By Year'!M10-'HPI_SA By Year'!L10)/'HPI_SA By Year'!L10),"N/A")</f>
        <v>6.1308230750663814E-2</v>
      </c>
      <c r="N10" s="72">
        <f>IFERROR((('HPI_SA By Year'!N10-'HPI_SA By Year'!M10)/'HPI_SA By Year'!M10),"N/A")</f>
        <v>4.9109241149268422E-2</v>
      </c>
      <c r="O10" s="72">
        <f>IFERROR((('HPI_SA By Year'!O10-'HPI_SA By Year'!N10)/'HPI_SA By Year'!N10),"N/A")</f>
        <v>4.5842125039743373E-2</v>
      </c>
      <c r="P10" s="72">
        <f>IFERROR((('HPI_SA By Year'!P10-'HPI_SA By Year'!O10)/'HPI_SA By Year'!O10),"N/A")</f>
        <v>4.3031257772987455E-2</v>
      </c>
      <c r="Q10" s="72">
        <f>IFERROR((('HPI_SA By Year'!Q10-'HPI_SA By Year'!P10)/'HPI_SA By Year'!P10),"N/A")</f>
        <v>3.4419713831478405E-2</v>
      </c>
      <c r="R10" s="72">
        <f>IFERROR((('HPI_SA By Year'!R10-'HPI_SA By Year'!Q10)/'HPI_SA By Year'!Q10),"N/A")</f>
        <v>2.3015446092369204E-2</v>
      </c>
      <c r="S10" s="72">
        <f>IFERROR((('HPI_SA By Year'!S10-'HPI_SA By Year'!R10)/'HPI_SA By Year'!R10),"N/A")</f>
        <v>-5.7840375586854518E-3</v>
      </c>
      <c r="T10" s="72">
        <f>IFERROR((('HPI_SA By Year'!T10-'HPI_SA By Year'!S10)/'HPI_SA By Year'!S10),"N/A")</f>
        <v>-5.3832495938952063E-2</v>
      </c>
      <c r="U10" s="72">
        <f>IFERROR((('HPI_SA By Year'!U10-'HPI_SA By Year'!T10)/'HPI_SA By Year'!T10),"N/A")</f>
        <v>-3.2659905773377088E-2</v>
      </c>
      <c r="V10" s="72">
        <f>IFERROR((('HPI_SA By Year'!V10-'HPI_SA By Year'!U10)/'HPI_SA By Year'!U10),"N/A")</f>
        <v>-4.0022563425237911E-2</v>
      </c>
      <c r="W10" s="72">
        <f>IFERROR((('HPI_SA By Year'!W10-'HPI_SA By Year'!V10)/'HPI_SA By Year'!V10),"N/A")</f>
        <v>-6.4392690791830812E-2</v>
      </c>
      <c r="X10" s="72">
        <f>IFERROR((('HPI_SA By Year'!X10-'HPI_SA By Year'!W10)/'HPI_SA By Year'!W10),"N/A")</f>
        <v>2.1613921142121892E-2</v>
      </c>
      <c r="Y10" s="72">
        <f>IFERROR((('HPI_SA By Year'!Y10-'HPI_SA By Year'!X10)/'HPI_SA By Year'!X10),"N/A")</f>
        <v>3.735024665257218E-2</v>
      </c>
      <c r="Z10" s="72">
        <f>IFERROR((('HPI_SA By Year'!Z10-'HPI_SA By Year'!Y10)/'HPI_SA By Year'!Y10),"N/A")</f>
        <v>5.5533071230342214E-2</v>
      </c>
      <c r="AA10" s="72">
        <f>IFERROR((('HPI_SA By Year'!AA10-'HPI_SA By Year'!Z10)/'HPI_SA By Year'!Z10),"N/A")</f>
        <v>5.9444581381973657E-2</v>
      </c>
      <c r="AB10" s="72">
        <f>IFERROR((('HPI_SA By Year'!AB10-'HPI_SA By Year'!AA10)/'HPI_SA By Year'!AA10),"N/A")</f>
        <v>7.6427934390631655E-2</v>
      </c>
      <c r="AC10" s="72">
        <f>IFERROR((('HPI_SA By Year'!AC10-'HPI_SA By Year'!AB10)/'HPI_SA By Year'!AB10),"N/A")</f>
        <v>8.0427473583093059E-2</v>
      </c>
      <c r="AD10" s="72">
        <f>IFERROR((('HPI_SA By Year'!AD10-'HPI_SA By Year'!AC10)/'HPI_SA By Year'!AC10),"N/A")</f>
        <v>8.2342350352308386E-2</v>
      </c>
      <c r="AE10" s="72">
        <f>IFERROR((('HPI_SA By Year'!AE10-'HPI_SA By Year'!AD10)/'HPI_SA By Year'!AD10),"N/A")</f>
        <v>6.3427356834074231E-2</v>
      </c>
      <c r="AF10" s="72">
        <f>IFERROR((('HPI_SA By Year'!AF10-'HPI_SA By Year'!AE10)/'HPI_SA By Year'!AE10),"N/A")</f>
        <v>9.4849561623730289E-2</v>
      </c>
      <c r="AG10" s="72">
        <f>IFERROR((('HPI_SA By Year'!AG10-'HPI_SA By Year'!AF10)/'HPI_SA By Year'!AF10),"N/A")</f>
        <v>0.15569686119220014</v>
      </c>
      <c r="AH10" s="95">
        <f t="shared" si="0"/>
        <v>3.5361444326330961E-2</v>
      </c>
    </row>
    <row r="11" spans="1:34" x14ac:dyDescent="0.2">
      <c r="A11" s="11" t="s">
        <v>83</v>
      </c>
      <c r="B11" s="11" t="s">
        <v>134</v>
      </c>
      <c r="C11" s="8" t="s">
        <v>434</v>
      </c>
      <c r="D11" s="72">
        <f>IFERROR((('HPI_SA By Year'!D11-'HPI_SA By Year'!C11)/'HPI_SA By Year'!C11),"N/A")</f>
        <v>4.4665809768637516E-2</v>
      </c>
      <c r="E11" s="72">
        <f>IFERROR((('HPI_SA By Year'!E11-'HPI_SA By Year'!D11)/'HPI_SA By Year'!D11),"N/A")</f>
        <v>4.9357594113054001E-2</v>
      </c>
      <c r="F11" s="72">
        <f>IFERROR((('HPI_SA By Year'!F11-'HPI_SA By Year'!E11)/'HPI_SA By Year'!E11),"N/A")</f>
        <v>4.3383165347583831E-2</v>
      </c>
      <c r="G11" s="72">
        <f>IFERROR((('HPI_SA By Year'!G11-'HPI_SA By Year'!F11)/'HPI_SA By Year'!F11),"N/A")</f>
        <v>2.5933049510513815E-2</v>
      </c>
      <c r="H11" s="72">
        <f>IFERROR((('HPI_SA By Year'!H11-'HPI_SA By Year'!G11)/'HPI_SA By Year'!G11),"N/A")</f>
        <v>3.9896362142691627E-2</v>
      </c>
      <c r="I11" s="72">
        <f>IFERROR((('HPI_SA By Year'!I11-'HPI_SA By Year'!H11)/'HPI_SA By Year'!H11),"N/A")</f>
        <v>2.8440051046245394E-2</v>
      </c>
      <c r="J11" s="72">
        <f>IFERROR((('HPI_SA By Year'!J11-'HPI_SA By Year'!I11)/'HPI_SA By Year'!I11),"N/A")</f>
        <v>4.4710563116740078E-2</v>
      </c>
      <c r="K11" s="72">
        <f>IFERROR((('HPI_SA By Year'!K11-'HPI_SA By Year'!J11)/'HPI_SA By Year'!J11),"N/A")</f>
        <v>5.6691992986557437E-2</v>
      </c>
      <c r="L11" s="72">
        <f>IFERROR((('HPI_SA By Year'!L11-'HPI_SA By Year'!K11)/'HPI_SA By Year'!K11),"N/A")</f>
        <v>4.7798315729374756E-2</v>
      </c>
      <c r="M11" s="72">
        <f>IFERROR((('HPI_SA By Year'!M11-'HPI_SA By Year'!L11)/'HPI_SA By Year'!L11),"N/A")</f>
        <v>3.6201406508079938E-2</v>
      </c>
      <c r="N11" s="72">
        <f>IFERROR((('HPI_SA By Year'!N11-'HPI_SA By Year'!M11)/'HPI_SA By Year'!M11),"N/A")</f>
        <v>3.1715774078517001E-2</v>
      </c>
      <c r="O11" s="72">
        <f>IFERROR((('HPI_SA By Year'!O11-'HPI_SA By Year'!N11)/'HPI_SA By Year'!N11),"N/A")</f>
        <v>3.7143812815571171E-2</v>
      </c>
      <c r="P11" s="72">
        <f>IFERROR((('HPI_SA By Year'!P11-'HPI_SA By Year'!O11)/'HPI_SA By Year'!O11),"N/A")</f>
        <v>1.552637641096506E-2</v>
      </c>
      <c r="Q11" s="72">
        <f>IFERROR((('HPI_SA By Year'!Q11-'HPI_SA By Year'!P11)/'HPI_SA By Year'!P11),"N/A")</f>
        <v>3.2422950125518032E-2</v>
      </c>
      <c r="R11" s="72">
        <f>IFERROR((('HPI_SA By Year'!R11-'HPI_SA By Year'!Q11)/'HPI_SA By Year'!Q11),"N/A")</f>
        <v>8.8765197011863844E-3</v>
      </c>
      <c r="S11" s="72">
        <f>IFERROR((('HPI_SA By Year'!S11-'HPI_SA By Year'!R11)/'HPI_SA By Year'!R11),"N/A")</f>
        <v>-3.7545734363203458E-2</v>
      </c>
      <c r="T11" s="72">
        <f>IFERROR((('HPI_SA By Year'!T11-'HPI_SA By Year'!S11)/'HPI_SA By Year'!S11),"N/A")</f>
        <v>-8.7117212249207862E-2</v>
      </c>
      <c r="U11" s="72">
        <f>IFERROR((('HPI_SA By Year'!U11-'HPI_SA By Year'!T11)/'HPI_SA By Year'!T11),"N/A")</f>
        <v>-5.2813352061472411E-2</v>
      </c>
      <c r="V11" s="72">
        <f>IFERROR((('HPI_SA By Year'!V11-'HPI_SA By Year'!U11)/'HPI_SA By Year'!U11),"N/A")</f>
        <v>-2.9780700989200874E-2</v>
      </c>
      <c r="W11" s="72">
        <f>IFERROR((('HPI_SA By Year'!W11-'HPI_SA By Year'!V11)/'HPI_SA By Year'!V11),"N/A")</f>
        <v>-4.9899302308854206E-2</v>
      </c>
      <c r="X11" s="72">
        <f>IFERROR((('HPI_SA By Year'!X11-'HPI_SA By Year'!W11)/'HPI_SA By Year'!W11),"N/A")</f>
        <v>3.3877775044002566E-3</v>
      </c>
      <c r="Y11" s="72">
        <f>IFERROR((('HPI_SA By Year'!Y11-'HPI_SA By Year'!X11)/'HPI_SA By Year'!X11),"N/A")</f>
        <v>3.9780443639656014E-2</v>
      </c>
      <c r="Z11" s="72">
        <f>IFERROR((('HPI_SA By Year'!Z11-'HPI_SA By Year'!Y11)/'HPI_SA By Year'!Y11),"N/A")</f>
        <v>5.514739229024939E-2</v>
      </c>
      <c r="AA11" s="72">
        <f>IFERROR((('HPI_SA By Year'!AA11-'HPI_SA By Year'!Z11)/'HPI_SA By Year'!Z11),"N/A")</f>
        <v>3.957706524542267E-2</v>
      </c>
      <c r="AB11" s="72">
        <f>IFERROR((('HPI_SA By Year'!AB11-'HPI_SA By Year'!AA11)/'HPI_SA By Year'!AA11),"N/A")</f>
        <v>5.9073544247275032E-2</v>
      </c>
      <c r="AC11" s="72">
        <f>IFERROR((('HPI_SA By Year'!AC11-'HPI_SA By Year'!AB11)/'HPI_SA By Year'!AB11),"N/A")</f>
        <v>6.5147800559034394E-2</v>
      </c>
      <c r="AD11" s="72">
        <f>IFERROR((('HPI_SA By Year'!AD11-'HPI_SA By Year'!AC11)/'HPI_SA By Year'!AC11),"N/A")</f>
        <v>7.7406869859700161E-2</v>
      </c>
      <c r="AE11" s="72">
        <f>IFERROR((('HPI_SA By Year'!AE11-'HPI_SA By Year'!AD11)/'HPI_SA By Year'!AD11),"N/A")</f>
        <v>6.3055340109673341E-2</v>
      </c>
      <c r="AF11" s="72">
        <f>IFERROR((('HPI_SA By Year'!AF11-'HPI_SA By Year'!AE11)/'HPI_SA By Year'!AE11),"N/A")</f>
        <v>9.3081599999999889E-2</v>
      </c>
      <c r="AG11" s="72">
        <f>IFERROR((('HPI_SA By Year'!AG11-'HPI_SA By Year'!AF11)/'HPI_SA By Year'!AF11),"N/A")</f>
        <v>0.15159783130554957</v>
      </c>
      <c r="AH11" s="95">
        <f t="shared" si="0"/>
        <v>2.6006624185934794E-2</v>
      </c>
    </row>
    <row r="12" spans="1:34" x14ac:dyDescent="0.2">
      <c r="A12" s="11" t="s">
        <v>86</v>
      </c>
      <c r="B12" s="11" t="s">
        <v>137</v>
      </c>
      <c r="C12" s="8" t="s">
        <v>434</v>
      </c>
      <c r="D12" s="72">
        <f>IFERROR((('HPI_SA By Year'!D12-'HPI_SA By Year'!C12)/'HPI_SA By Year'!C12),"N/A")</f>
        <v>1.2811077153370863E-2</v>
      </c>
      <c r="E12" s="72">
        <f>IFERROR((('HPI_SA By Year'!E12-'HPI_SA By Year'!D12)/'HPI_SA By Year'!D12),"N/A")</f>
        <v>-8.1288796925787588E-4</v>
      </c>
      <c r="F12" s="72">
        <f>IFERROR((('HPI_SA By Year'!F12-'HPI_SA By Year'!E12)/'HPI_SA By Year'!E12),"N/A")</f>
        <v>9.8242240465449149E-3</v>
      </c>
      <c r="G12" s="72">
        <f>IFERROR((('HPI_SA By Year'!G12-'HPI_SA By Year'!F12)/'HPI_SA By Year'!F12),"N/A")</f>
        <v>4.2234781441109776E-3</v>
      </c>
      <c r="H12" s="72">
        <f>IFERROR((('HPI_SA By Year'!H12-'HPI_SA By Year'!G12)/'HPI_SA By Year'!G12),"N/A")</f>
        <v>1.7503555409690492E-3</v>
      </c>
      <c r="I12" s="72">
        <f>IFERROR((('HPI_SA By Year'!I12-'HPI_SA By Year'!H12)/'HPI_SA By Year'!H12),"N/A")</f>
        <v>2.0991833812626873E-3</v>
      </c>
      <c r="J12" s="72">
        <f>IFERROR((('HPI_SA By Year'!J12-'HPI_SA By Year'!I12)/'HPI_SA By Year'!I12),"N/A")</f>
        <v>1.6528225122902161E-2</v>
      </c>
      <c r="K12" s="72">
        <f>IFERROR((('HPI_SA By Year'!K12-'HPI_SA By Year'!J12)/'HPI_SA By Year'!J12),"N/A")</f>
        <v>3.9773201033936591E-2</v>
      </c>
      <c r="L12" s="72">
        <f>IFERROR((('HPI_SA By Year'!L12-'HPI_SA By Year'!K12)/'HPI_SA By Year'!K12),"N/A")</f>
        <v>6.3226028181922397E-2</v>
      </c>
      <c r="M12" s="72">
        <f>IFERROR((('HPI_SA By Year'!M12-'HPI_SA By Year'!L12)/'HPI_SA By Year'!L12),"N/A")</f>
        <v>9.0088245752028132E-2</v>
      </c>
      <c r="N12" s="72">
        <f>IFERROR((('HPI_SA By Year'!N12-'HPI_SA By Year'!M12)/'HPI_SA By Year'!M12),"N/A")</f>
        <v>0.12119205298013259</v>
      </c>
      <c r="O12" s="72">
        <f>IFERROR((('HPI_SA By Year'!O12-'HPI_SA By Year'!N12)/'HPI_SA By Year'!N12),"N/A")</f>
        <v>0.14318837002230439</v>
      </c>
      <c r="P12" s="72">
        <f>IFERROR((('HPI_SA By Year'!P12-'HPI_SA By Year'!O12)/'HPI_SA By Year'!O12),"N/A")</f>
        <v>0.18904475102758467</v>
      </c>
      <c r="Q12" s="72">
        <f>IFERROR((('HPI_SA By Year'!Q12-'HPI_SA By Year'!P12)/'HPI_SA By Year'!P12),"N/A")</f>
        <v>0.22464928949911481</v>
      </c>
      <c r="R12" s="72">
        <f>IFERROR((('HPI_SA By Year'!R12-'HPI_SA By Year'!Q12)/'HPI_SA By Year'!Q12),"N/A")</f>
        <v>9.9621342512908842E-2</v>
      </c>
      <c r="S12" s="72">
        <f>IFERROR((('HPI_SA By Year'!S12-'HPI_SA By Year'!R12)/'HPI_SA By Year'!R12),"N/A")</f>
        <v>-4.3027220713171083E-2</v>
      </c>
      <c r="T12" s="72">
        <f>IFERROR((('HPI_SA By Year'!T12-'HPI_SA By Year'!S12)/'HPI_SA By Year'!S12),"N/A")</f>
        <v>-0.14730098338215028</v>
      </c>
      <c r="U12" s="72">
        <f>IFERROR((('HPI_SA By Year'!U12-'HPI_SA By Year'!T12)/'HPI_SA By Year'!T12),"N/A")</f>
        <v>-0.1016685061351686</v>
      </c>
      <c r="V12" s="72">
        <f>IFERROR((('HPI_SA By Year'!V12-'HPI_SA By Year'!U12)/'HPI_SA By Year'!U12),"N/A")</f>
        <v>-1.6957170169571521E-2</v>
      </c>
      <c r="W12" s="72">
        <f>IFERROR((('HPI_SA By Year'!W12-'HPI_SA By Year'!V12)/'HPI_SA By Year'!V12),"N/A")</f>
        <v>-3.4559501690882476E-2</v>
      </c>
      <c r="X12" s="72">
        <f>IFERROR((('HPI_SA By Year'!X12-'HPI_SA By Year'!W12)/'HPI_SA By Year'!W12),"N/A")</f>
        <v>2.7717974455712509E-2</v>
      </c>
      <c r="Y12" s="72">
        <f>IFERROR((('HPI_SA By Year'!Y12-'HPI_SA By Year'!X12)/'HPI_SA By Year'!X12),"N/A")</f>
        <v>5.4688499855179075E-2</v>
      </c>
      <c r="Z12" s="72">
        <f>IFERROR((('HPI_SA By Year'!Z12-'HPI_SA By Year'!Y12)/'HPI_SA By Year'!Y12),"N/A")</f>
        <v>2.5501666900841793E-2</v>
      </c>
      <c r="AA12" s="72">
        <f>IFERROR((('HPI_SA By Year'!AA12-'HPI_SA By Year'!Z12)/'HPI_SA By Year'!Z12),"N/A")</f>
        <v>1.7830118763662108E-2</v>
      </c>
      <c r="AB12" s="72">
        <f>IFERROR((('HPI_SA By Year'!AB12-'HPI_SA By Year'!AA12)/'HPI_SA By Year'!AA12),"N/A")</f>
        <v>3.0917679307855283E-2</v>
      </c>
      <c r="AC12" s="72">
        <f>IFERROR((('HPI_SA By Year'!AC12-'HPI_SA By Year'!AB12)/'HPI_SA By Year'!AB12),"N/A")</f>
        <v>4.2994414999376701E-2</v>
      </c>
      <c r="AD12" s="72">
        <f>IFERROR((('HPI_SA By Year'!AD12-'HPI_SA By Year'!AC12)/'HPI_SA By Year'!AC12),"N/A")</f>
        <v>4.2627652491592311E-2</v>
      </c>
      <c r="AE12" s="72">
        <f>IFERROR((('HPI_SA By Year'!AE12-'HPI_SA By Year'!AD12)/'HPI_SA By Year'!AD12),"N/A")</f>
        <v>4.2904236390826377E-2</v>
      </c>
      <c r="AF12" s="72">
        <f>IFERROR((('HPI_SA By Year'!AF12-'HPI_SA By Year'!AE12)/'HPI_SA By Year'!AE12),"N/A")</f>
        <v>7.9839650832360776E-2</v>
      </c>
      <c r="AG12" s="72">
        <f>IFERROR((('HPI_SA By Year'!AG12-'HPI_SA By Year'!AF12)/'HPI_SA By Year'!AF12),"N/A")</f>
        <v>0.10091160662792796</v>
      </c>
      <c r="AH12" s="95">
        <f t="shared" si="0"/>
        <v>8.1613412356260628E-3</v>
      </c>
    </row>
    <row r="13" spans="1:34" x14ac:dyDescent="0.2">
      <c r="A13" s="11" t="s">
        <v>87</v>
      </c>
      <c r="B13" s="11" t="s">
        <v>138</v>
      </c>
      <c r="C13" s="8" t="s">
        <v>434</v>
      </c>
      <c r="D13" s="72">
        <f>IFERROR((('HPI_SA By Year'!D13-'HPI_SA By Year'!C13)/'HPI_SA By Year'!C13),"N/A")</f>
        <v>-8.6748378772961033E-3</v>
      </c>
      <c r="E13" s="72">
        <f>IFERROR((('HPI_SA By Year'!E13-'HPI_SA By Year'!D13)/'HPI_SA By Year'!D13),"N/A")</f>
        <v>-5.0946142649198351E-3</v>
      </c>
      <c r="F13" s="72">
        <f>IFERROR((('HPI_SA By Year'!F13-'HPI_SA By Year'!E13)/'HPI_SA By Year'!E13),"N/A")</f>
        <v>2.125736907784332E-2</v>
      </c>
      <c r="G13" s="72">
        <f>IFERROR((('HPI_SA By Year'!G13-'HPI_SA By Year'!F13)/'HPI_SA By Year'!F13),"N/A")</f>
        <v>1.5320439893818882E-2</v>
      </c>
      <c r="H13" s="72">
        <f>IFERROR((('HPI_SA By Year'!H13-'HPI_SA By Year'!G13)/'HPI_SA By Year'!G13),"N/A")</f>
        <v>3.2909207108056525E-2</v>
      </c>
      <c r="I13" s="72">
        <f>IFERROR((('HPI_SA By Year'!I13-'HPI_SA By Year'!H13)/'HPI_SA By Year'!H13),"N/A")</f>
        <v>4.5312098225764874E-2</v>
      </c>
      <c r="J13" s="72">
        <f>IFERROR((('HPI_SA By Year'!J13-'HPI_SA By Year'!I13)/'HPI_SA By Year'!I13),"N/A")</f>
        <v>7.2405390238840253E-2</v>
      </c>
      <c r="K13" s="72">
        <f>IFERROR((('HPI_SA By Year'!K13-'HPI_SA By Year'!J13)/'HPI_SA By Year'!J13),"N/A")</f>
        <v>0.11089128782991424</v>
      </c>
      <c r="L13" s="72">
        <f>IFERROR((('HPI_SA By Year'!L13-'HPI_SA By Year'!K13)/'HPI_SA By Year'!K13),"N/A")</f>
        <v>0.14324153417303345</v>
      </c>
      <c r="M13" s="72">
        <f>IFERROR((('HPI_SA By Year'!M13-'HPI_SA By Year'!L13)/'HPI_SA By Year'!L13),"N/A")</f>
        <v>0.14380697050938326</v>
      </c>
      <c r="N13" s="72">
        <f>IFERROR((('HPI_SA By Year'!N13-'HPI_SA By Year'!M13)/'HPI_SA By Year'!M13),"N/A")</f>
        <v>0.1417736634855464</v>
      </c>
      <c r="O13" s="72">
        <f>IFERROR((('HPI_SA By Year'!O13-'HPI_SA By Year'!N13)/'HPI_SA By Year'!N13),"N/A")</f>
        <v>0.12824081076992905</v>
      </c>
      <c r="P13" s="72">
        <f>IFERROR((('HPI_SA By Year'!P13-'HPI_SA By Year'!O13)/'HPI_SA By Year'!O13),"N/A")</f>
        <v>0.11986991396547889</v>
      </c>
      <c r="Q13" s="72">
        <f>IFERROR((('HPI_SA By Year'!Q13-'HPI_SA By Year'!P13)/'HPI_SA By Year'!P13),"N/A")</f>
        <v>8.4343819586729832E-2</v>
      </c>
      <c r="R13" s="72">
        <f>IFERROR((('HPI_SA By Year'!R13-'HPI_SA By Year'!Q13)/'HPI_SA By Year'!Q13),"N/A")</f>
        <v>-2.0945777564675134E-3</v>
      </c>
      <c r="S13" s="72">
        <f>IFERROR((('HPI_SA By Year'!S13-'HPI_SA By Year'!R13)/'HPI_SA By Year'!R13),"N/A")</f>
        <v>-6.1240101787605236E-2</v>
      </c>
      <c r="T13" s="72">
        <f>IFERROR((('HPI_SA By Year'!T13-'HPI_SA By Year'!S13)/'HPI_SA By Year'!S13),"N/A")</f>
        <v>-9.5823848713009876E-2</v>
      </c>
      <c r="U13" s="72">
        <f>IFERROR((('HPI_SA By Year'!U13-'HPI_SA By Year'!T13)/'HPI_SA By Year'!T13),"N/A")</f>
        <v>-5.2000819321080957E-2</v>
      </c>
      <c r="V13" s="72">
        <f>IFERROR((('HPI_SA By Year'!V13-'HPI_SA By Year'!U13)/'HPI_SA By Year'!U13),"N/A")</f>
        <v>-1.9253433483138911E-2</v>
      </c>
      <c r="W13" s="72">
        <f>IFERROR((('HPI_SA By Year'!W13-'HPI_SA By Year'!V13)/'HPI_SA By Year'!V13),"N/A")</f>
        <v>-2.5767972089036216E-2</v>
      </c>
      <c r="X13" s="72">
        <f>IFERROR((('HPI_SA By Year'!X13-'HPI_SA By Year'!W13)/'HPI_SA By Year'!W13),"N/A")</f>
        <v>8.5149947783468242E-3</v>
      </c>
      <c r="Y13" s="72">
        <f>IFERROR((('HPI_SA By Year'!Y13-'HPI_SA By Year'!X13)/'HPI_SA By Year'!X13),"N/A")</f>
        <v>7.7427035048452983E-2</v>
      </c>
      <c r="Z13" s="72">
        <f>IFERROR((('HPI_SA By Year'!Z13-'HPI_SA By Year'!Y13)/'HPI_SA By Year'!Y13),"N/A")</f>
        <v>5.8925915975798583E-2</v>
      </c>
      <c r="AA13" s="72">
        <f>IFERROR((('HPI_SA By Year'!AA13-'HPI_SA By Year'!Z13)/'HPI_SA By Year'!Z13),"N/A")</f>
        <v>5.6851072344865625E-2</v>
      </c>
      <c r="AB13" s="72">
        <f>IFERROR((('HPI_SA By Year'!AB13-'HPI_SA By Year'!AA13)/'HPI_SA By Year'!AA13),"N/A")</f>
        <v>6.6380627797838626E-2</v>
      </c>
      <c r="AC13" s="72">
        <f>IFERROR((('HPI_SA By Year'!AC13-'HPI_SA By Year'!AB13)/'HPI_SA By Year'!AB13),"N/A")</f>
        <v>7.661138184573725E-2</v>
      </c>
      <c r="AD13" s="72">
        <f>IFERROR((('HPI_SA By Year'!AD13-'HPI_SA By Year'!AC13)/'HPI_SA By Year'!AC13),"N/A")</f>
        <v>6.5929438096360107E-2</v>
      </c>
      <c r="AE13" s="72">
        <f>IFERROR((('HPI_SA By Year'!AE13-'HPI_SA By Year'!AD13)/'HPI_SA By Year'!AD13),"N/A")</f>
        <v>5.0081918070877647E-2</v>
      </c>
      <c r="AF13" s="72">
        <f>IFERROR((('HPI_SA By Year'!AF13-'HPI_SA By Year'!AE13)/'HPI_SA By Year'!AE13),"N/A")</f>
        <v>8.3410072775301894E-2</v>
      </c>
      <c r="AG13" s="72">
        <f>IFERROR((('HPI_SA By Year'!AG13-'HPI_SA By Year'!AF13)/'HPI_SA By Year'!AF13),"N/A")</f>
        <v>0.16241354522847376</v>
      </c>
      <c r="AH13" s="95">
        <f t="shared" si="0"/>
        <v>3.0163988437878805E-2</v>
      </c>
    </row>
    <row r="14" spans="1:34" x14ac:dyDescent="0.2">
      <c r="A14" s="11" t="s">
        <v>88</v>
      </c>
      <c r="B14" s="11" t="s">
        <v>139</v>
      </c>
      <c r="C14" s="8" t="s">
        <v>434</v>
      </c>
      <c r="D14" s="72">
        <f>IFERROR((('HPI_SA By Year'!D14-'HPI_SA By Year'!C14)/'HPI_SA By Year'!C14),"N/A")</f>
        <v>3.7065043573119752E-2</v>
      </c>
      <c r="E14" s="72">
        <f>IFERROR((('HPI_SA By Year'!E14-'HPI_SA By Year'!D14)/'HPI_SA By Year'!D14),"N/A")</f>
        <v>2.4456424293859504E-2</v>
      </c>
      <c r="F14" s="72">
        <f>IFERROR((('HPI_SA By Year'!F14-'HPI_SA By Year'!E14)/'HPI_SA By Year'!E14),"N/A")</f>
        <v>5.5259319759640782E-2</v>
      </c>
      <c r="G14" s="72">
        <f>IFERROR((('HPI_SA By Year'!G14-'HPI_SA By Year'!F14)/'HPI_SA By Year'!F14),"N/A")</f>
        <v>8.3015446534204534E-2</v>
      </c>
      <c r="H14" s="72">
        <f>IFERROR((('HPI_SA By Year'!H14-'HPI_SA By Year'!G14)/'HPI_SA By Year'!G14),"N/A")</f>
        <v>9.5131139674728513E-2</v>
      </c>
      <c r="I14" s="72">
        <f>IFERROR((('HPI_SA By Year'!I14-'HPI_SA By Year'!H14)/'HPI_SA By Year'!H14),"N/A")</f>
        <v>9.1109101587627167E-2</v>
      </c>
      <c r="J14" s="72">
        <f>IFERROR((('HPI_SA By Year'!J14-'HPI_SA By Year'!I14)/'HPI_SA By Year'!I14),"N/A")</f>
        <v>7.012132604237882E-2</v>
      </c>
      <c r="K14" s="72">
        <f>IFERROR((('HPI_SA By Year'!K14-'HPI_SA By Year'!J14)/'HPI_SA By Year'!J14),"N/A")</f>
        <v>9.1890424521146152E-2</v>
      </c>
      <c r="L14" s="72">
        <f>IFERROR((('HPI_SA By Year'!L14-'HPI_SA By Year'!K14)/'HPI_SA By Year'!K14),"N/A")</f>
        <v>8.1305390622714954E-2</v>
      </c>
      <c r="M14" s="72">
        <f>IFERROR((('HPI_SA By Year'!M14-'HPI_SA By Year'!L14)/'HPI_SA By Year'!L14),"N/A")</f>
        <v>4.8270498732037266E-2</v>
      </c>
      <c r="N14" s="72">
        <f>IFERROR((('HPI_SA By Year'!N14-'HPI_SA By Year'!M14)/'HPI_SA By Year'!M14),"N/A")</f>
        <v>2.4965648042422128E-2</v>
      </c>
      <c r="O14" s="72">
        <f>IFERROR((('HPI_SA By Year'!O14-'HPI_SA By Year'!N14)/'HPI_SA By Year'!N14),"N/A")</f>
        <v>1.0737460898900415E-2</v>
      </c>
      <c r="P14" s="72">
        <f>IFERROR((('HPI_SA By Year'!P14-'HPI_SA By Year'!O14)/'HPI_SA By Year'!O14),"N/A")</f>
        <v>-5.2556526287602691E-3</v>
      </c>
      <c r="Q14" s="72">
        <f>IFERROR((('HPI_SA By Year'!Q14-'HPI_SA By Year'!P14)/'HPI_SA By Year'!P14),"N/A")</f>
        <v>-2.9046292528718269E-3</v>
      </c>
      <c r="R14" s="72">
        <f>IFERROR((('HPI_SA By Year'!R14-'HPI_SA By Year'!Q14)/'HPI_SA By Year'!Q14),"N/A")</f>
        <v>-4.4970837701922943E-2</v>
      </c>
      <c r="S14" s="72">
        <f>IFERROR((('HPI_SA By Year'!S14-'HPI_SA By Year'!R14)/'HPI_SA By Year'!R14),"N/A")</f>
        <v>-0.15989560735744621</v>
      </c>
      <c r="T14" s="72">
        <f>IFERROR((('HPI_SA By Year'!T14-'HPI_SA By Year'!S14)/'HPI_SA By Year'!S14),"N/A")</f>
        <v>-0.25574552995031113</v>
      </c>
      <c r="U14" s="72">
        <f>IFERROR((('HPI_SA By Year'!U14-'HPI_SA By Year'!T14)/'HPI_SA By Year'!T14),"N/A")</f>
        <v>-0.23517537219278323</v>
      </c>
      <c r="V14" s="72">
        <f>IFERROR((('HPI_SA By Year'!V14-'HPI_SA By Year'!U14)/'HPI_SA By Year'!U14),"N/A")</f>
        <v>-2.4730561970746585E-2</v>
      </c>
      <c r="W14" s="72">
        <f>IFERROR((('HPI_SA By Year'!W14-'HPI_SA By Year'!V14)/'HPI_SA By Year'!V14),"N/A")</f>
        <v>-4.0904926351399105E-2</v>
      </c>
      <c r="X14" s="72">
        <f>IFERROR((('HPI_SA By Year'!X14-'HPI_SA By Year'!W14)/'HPI_SA By Year'!W14),"N/A")</f>
        <v>9.2853048807371913E-2</v>
      </c>
      <c r="Y14" s="72">
        <f>IFERROR((('HPI_SA By Year'!Y14-'HPI_SA By Year'!X14)/'HPI_SA By Year'!X14),"N/A")</f>
        <v>0.18314707978644712</v>
      </c>
      <c r="Z14" s="72">
        <f>IFERROR((('HPI_SA By Year'!Z14-'HPI_SA By Year'!Y14)/'HPI_SA By Year'!Y14),"N/A")</f>
        <v>0.14805637644919312</v>
      </c>
      <c r="AA14" s="72">
        <f>IFERROR((('HPI_SA By Year'!AA14-'HPI_SA By Year'!Z14)/'HPI_SA By Year'!Z14),"N/A")</f>
        <v>9.7548660475615168E-2</v>
      </c>
      <c r="AB14" s="72">
        <f>IFERROR((('HPI_SA By Year'!AB14-'HPI_SA By Year'!AA14)/'HPI_SA By Year'!AA14),"N/A")</f>
        <v>7.4887920692050247E-2</v>
      </c>
      <c r="AC14" s="72">
        <f>IFERROR((('HPI_SA By Year'!AC14-'HPI_SA By Year'!AB14)/'HPI_SA By Year'!AB14),"N/A")</f>
        <v>9.8824279755960615E-2</v>
      </c>
      <c r="AD14" s="72">
        <f>IFERROR((('HPI_SA By Year'!AD14-'HPI_SA By Year'!AC14)/'HPI_SA By Year'!AC14),"N/A")</f>
        <v>9.0585548775365163E-2</v>
      </c>
      <c r="AE14" s="72">
        <f>IFERROR((('HPI_SA By Year'!AE14-'HPI_SA By Year'!AD14)/'HPI_SA By Year'!AD14),"N/A")</f>
        <v>6.6401490216949771E-2</v>
      </c>
      <c r="AF14" s="72">
        <f>IFERROR((('HPI_SA By Year'!AF14-'HPI_SA By Year'!AE14)/'HPI_SA By Year'!AE14),"N/A")</f>
        <v>9.0950879957972311E-2</v>
      </c>
      <c r="AG14" s="72">
        <f>IFERROR((('HPI_SA By Year'!AG14-'HPI_SA By Year'!AF14)/'HPI_SA By Year'!AF14),"N/A")</f>
        <v>0.13890326852464935</v>
      </c>
      <c r="AH14" s="95">
        <f t="shared" si="0"/>
        <v>2.4380437041259237E-2</v>
      </c>
    </row>
    <row r="15" spans="1:34" x14ac:dyDescent="0.2">
      <c r="A15" s="11" t="s">
        <v>89</v>
      </c>
      <c r="B15" s="11" t="s">
        <v>140</v>
      </c>
      <c r="C15" s="8" t="s">
        <v>434</v>
      </c>
      <c r="D15" s="72">
        <f>IFERROR((('HPI_SA By Year'!D15-'HPI_SA By Year'!C15)/'HPI_SA By Year'!C15),"N/A")</f>
        <v>2.1088486487840348E-2</v>
      </c>
      <c r="E15" s="72">
        <f>IFERROR((('HPI_SA By Year'!E15-'HPI_SA By Year'!D15)/'HPI_SA By Year'!D15),"N/A")</f>
        <v>3.7773798719615337E-2</v>
      </c>
      <c r="F15" s="72">
        <f>IFERROR((('HPI_SA By Year'!F15-'HPI_SA By Year'!E15)/'HPI_SA By Year'!E15),"N/A")</f>
        <v>4.4907702852820919E-2</v>
      </c>
      <c r="G15" s="72">
        <f>IFERROR((('HPI_SA By Year'!G15-'HPI_SA By Year'!F15)/'HPI_SA By Year'!F15),"N/A")</f>
        <v>4.7569499423194439E-2</v>
      </c>
      <c r="H15" s="72">
        <f>IFERROR((('HPI_SA By Year'!H15-'HPI_SA By Year'!G15)/'HPI_SA By Year'!G15),"N/A")</f>
        <v>5.3096389704612265E-2</v>
      </c>
      <c r="I15" s="72">
        <f>IFERROR((('HPI_SA By Year'!I15-'HPI_SA By Year'!H15)/'HPI_SA By Year'!H15),"N/A")</f>
        <v>5.4417584220130738E-2</v>
      </c>
      <c r="J15" s="72">
        <f>IFERROR((('HPI_SA By Year'!J15-'HPI_SA By Year'!I15)/'HPI_SA By Year'!I15),"N/A")</f>
        <v>7.3077297034516139E-2</v>
      </c>
      <c r="K15" s="72">
        <f>IFERROR((('HPI_SA By Year'!K15-'HPI_SA By Year'!J15)/'HPI_SA By Year'!J15),"N/A")</f>
        <v>9.7638765561858035E-2</v>
      </c>
      <c r="L15" s="72">
        <f>IFERROR((('HPI_SA By Year'!L15-'HPI_SA By Year'!K15)/'HPI_SA By Year'!K15),"N/A")</f>
        <v>0.14597744795364109</v>
      </c>
      <c r="M15" s="72">
        <f>IFERROR((('HPI_SA By Year'!M15-'HPI_SA By Year'!L15)/'HPI_SA By Year'!L15),"N/A")</f>
        <v>0.1349170904585596</v>
      </c>
      <c r="N15" s="72">
        <f>IFERROR((('HPI_SA By Year'!N15-'HPI_SA By Year'!M15)/'HPI_SA By Year'!M15),"N/A")</f>
        <v>9.9583640102566762E-2</v>
      </c>
      <c r="O15" s="72">
        <f>IFERROR((('HPI_SA By Year'!O15-'HPI_SA By Year'!N15)/'HPI_SA By Year'!N15),"N/A")</f>
        <v>9.3647183773362605E-2</v>
      </c>
      <c r="P15" s="72">
        <f>IFERROR((('HPI_SA By Year'!P15-'HPI_SA By Year'!O15)/'HPI_SA By Year'!O15),"N/A")</f>
        <v>7.0786931968121677E-2</v>
      </c>
      <c r="Q15" s="72">
        <f>IFERROR((('HPI_SA By Year'!Q15-'HPI_SA By Year'!P15)/'HPI_SA By Year'!P15),"N/A")</f>
        <v>6.751707889314984E-2</v>
      </c>
      <c r="R15" s="72">
        <f>IFERROR((('HPI_SA By Year'!R15-'HPI_SA By Year'!Q15)/'HPI_SA By Year'!Q15),"N/A")</f>
        <v>1.5440022162711052E-2</v>
      </c>
      <c r="S15" s="72">
        <f>IFERROR((('HPI_SA By Year'!S15-'HPI_SA By Year'!R15)/'HPI_SA By Year'!R15),"N/A")</f>
        <v>-6.8960186246157698E-2</v>
      </c>
      <c r="T15" s="72">
        <f>IFERROR((('HPI_SA By Year'!T15-'HPI_SA By Year'!S15)/'HPI_SA By Year'!S15),"N/A")</f>
        <v>-0.15291221832602386</v>
      </c>
      <c r="U15" s="72">
        <f>IFERROR((('HPI_SA By Year'!U15-'HPI_SA By Year'!T15)/'HPI_SA By Year'!T15),"N/A")</f>
        <v>-0.10474609104746081</v>
      </c>
      <c r="V15" s="72">
        <f>IFERROR((('HPI_SA By Year'!V15-'HPI_SA By Year'!U15)/'HPI_SA By Year'!U15),"N/A")</f>
        <v>-1.9049459041731311E-2</v>
      </c>
      <c r="W15" s="72">
        <f>IFERROR((('HPI_SA By Year'!W15-'HPI_SA By Year'!V15)/'HPI_SA By Year'!V15),"N/A")</f>
        <v>-6.0201415422591505E-2</v>
      </c>
      <c r="X15" s="72">
        <f>IFERROR((('HPI_SA By Year'!X15-'HPI_SA By Year'!W15)/'HPI_SA By Year'!W15),"N/A")</f>
        <v>5.2824969263440186E-2</v>
      </c>
      <c r="Y15" s="72">
        <f>IFERROR((('HPI_SA By Year'!Y15-'HPI_SA By Year'!X15)/'HPI_SA By Year'!X15),"N/A")</f>
        <v>0.10188834481202805</v>
      </c>
      <c r="Z15" s="72">
        <f>IFERROR((('HPI_SA By Year'!Z15-'HPI_SA By Year'!Y15)/'HPI_SA By Year'!Y15),"N/A")</f>
        <v>7.239116035406773E-2</v>
      </c>
      <c r="AA15" s="72">
        <f>IFERROR((('HPI_SA By Year'!AA15-'HPI_SA By Year'!Z15)/'HPI_SA By Year'!Z15),"N/A")</f>
        <v>5.8351863082002596E-2</v>
      </c>
      <c r="AB15" s="72">
        <f>IFERROR((('HPI_SA By Year'!AB15-'HPI_SA By Year'!AA15)/'HPI_SA By Year'!AA15),"N/A")</f>
        <v>6.2668449311347324E-2</v>
      </c>
      <c r="AC15" s="72">
        <f>IFERROR((('HPI_SA By Year'!AC15-'HPI_SA By Year'!AB15)/'HPI_SA By Year'!AB15),"N/A")</f>
        <v>7.1284498941566354E-2</v>
      </c>
      <c r="AD15" s="72">
        <f>IFERROR((('HPI_SA By Year'!AD15-'HPI_SA By Year'!AC15)/'HPI_SA By Year'!AC15),"N/A")</f>
        <v>6.899251540261167E-2</v>
      </c>
      <c r="AE15" s="72">
        <f>IFERROR((('HPI_SA By Year'!AE15-'HPI_SA By Year'!AD15)/'HPI_SA By Year'!AD15),"N/A")</f>
        <v>5.6596534977199485E-2</v>
      </c>
      <c r="AF15" s="72">
        <f>IFERROR((('HPI_SA By Year'!AF15-'HPI_SA By Year'!AE15)/'HPI_SA By Year'!AE15),"N/A")</f>
        <v>7.4451229575837427E-2</v>
      </c>
      <c r="AG15" s="72">
        <f>IFERROR((('HPI_SA By Year'!AG15-'HPI_SA By Year'!AF15)/'HPI_SA By Year'!AF15),"N/A")</f>
        <v>0.11692600728099398</v>
      </c>
      <c r="AH15" s="95">
        <f t="shared" si="0"/>
        <v>2.2033746861141974E-2</v>
      </c>
    </row>
    <row r="16" spans="1:34" x14ac:dyDescent="0.2">
      <c r="A16" s="11" t="s">
        <v>91</v>
      </c>
      <c r="B16" s="11" t="s">
        <v>142</v>
      </c>
      <c r="C16" s="8" t="s">
        <v>434</v>
      </c>
      <c r="D16" s="72">
        <f>IFERROR((('HPI_SA By Year'!D16-'HPI_SA By Year'!C16)/'HPI_SA By Year'!C16),"N/A")</f>
        <v>1.9047975918362249E-2</v>
      </c>
      <c r="E16" s="72">
        <f>IFERROR((('HPI_SA By Year'!E16-'HPI_SA By Year'!D16)/'HPI_SA By Year'!D16),"N/A")</f>
        <v>2.2834800088250569E-2</v>
      </c>
      <c r="F16" s="72">
        <f>IFERROR((('HPI_SA By Year'!F16-'HPI_SA By Year'!E16)/'HPI_SA By Year'!E16),"N/A")</f>
        <v>4.9083871586237927E-2</v>
      </c>
      <c r="G16" s="72">
        <f>IFERROR((('HPI_SA By Year'!G16-'HPI_SA By Year'!F16)/'HPI_SA By Year'!F16),"N/A")</f>
        <v>3.832314809526538E-2</v>
      </c>
      <c r="H16" s="72">
        <f>IFERROR((('HPI_SA By Year'!H16-'HPI_SA By Year'!G16)/'HPI_SA By Year'!G16),"N/A")</f>
        <v>4.2475247524752492E-2</v>
      </c>
      <c r="I16" s="72">
        <f>IFERROR((('HPI_SA By Year'!I16-'HPI_SA By Year'!H16)/'HPI_SA By Year'!H16),"N/A")</f>
        <v>3.9467713510832614E-2</v>
      </c>
      <c r="J16" s="72">
        <f>IFERROR((('HPI_SA By Year'!J16-'HPI_SA By Year'!I16)/'HPI_SA By Year'!I16),"N/A")</f>
        <v>5.2476624602795965E-2</v>
      </c>
      <c r="K16" s="72">
        <f>IFERROR((('HPI_SA By Year'!K16-'HPI_SA By Year'!J16)/'HPI_SA By Year'!J16),"N/A")</f>
        <v>6.7020353043310305E-2</v>
      </c>
      <c r="L16" s="72">
        <f>IFERROR((('HPI_SA By Year'!L16-'HPI_SA By Year'!K16)/'HPI_SA By Year'!K16),"N/A")</f>
        <v>6.8026903397277128E-2</v>
      </c>
      <c r="M16" s="72">
        <f>IFERROR((('HPI_SA By Year'!M16-'HPI_SA By Year'!L16)/'HPI_SA By Year'!L16),"N/A")</f>
        <v>6.2136563317335851E-2</v>
      </c>
      <c r="N16" s="72">
        <f>IFERROR((('HPI_SA By Year'!N16-'HPI_SA By Year'!M16)/'HPI_SA By Year'!M16),"N/A")</f>
        <v>5.6341844378566229E-2</v>
      </c>
      <c r="O16" s="72">
        <f>IFERROR((('HPI_SA By Year'!O16-'HPI_SA By Year'!N16)/'HPI_SA By Year'!N16),"N/A")</f>
        <v>5.4136427418259719E-2</v>
      </c>
      <c r="P16" s="72">
        <f>IFERROR((('HPI_SA By Year'!P16-'HPI_SA By Year'!O16)/'HPI_SA By Year'!O16),"N/A")</f>
        <v>5.1892936377299234E-2</v>
      </c>
      <c r="Q16" s="72">
        <f>IFERROR((('HPI_SA By Year'!Q16-'HPI_SA By Year'!P16)/'HPI_SA By Year'!P16),"N/A")</f>
        <v>4.8053830086881737E-2</v>
      </c>
      <c r="R16" s="72">
        <f>IFERROR((('HPI_SA By Year'!R16-'HPI_SA By Year'!Q16)/'HPI_SA By Year'!Q16),"N/A")</f>
        <v>2.810236036457129E-2</v>
      </c>
      <c r="S16" s="72">
        <f>IFERROR((('HPI_SA By Year'!S16-'HPI_SA By Year'!R16)/'HPI_SA By Year'!R16),"N/A")</f>
        <v>-1.685262008044304E-2</v>
      </c>
      <c r="T16" s="72">
        <f>IFERROR((('HPI_SA By Year'!T16-'HPI_SA By Year'!S16)/'HPI_SA By Year'!S16),"N/A")</f>
        <v>-7.12120433643324E-2</v>
      </c>
      <c r="U16" s="72">
        <f>IFERROR((('HPI_SA By Year'!U16-'HPI_SA By Year'!T16)/'HPI_SA By Year'!T16),"N/A")</f>
        <v>-4.137854732533032E-2</v>
      </c>
      <c r="V16" s="72">
        <f>IFERROR((('HPI_SA By Year'!V16-'HPI_SA By Year'!U16)/'HPI_SA By Year'!U16),"N/A")</f>
        <v>-4.6187027526112437E-2</v>
      </c>
      <c r="W16" s="72">
        <f>IFERROR((('HPI_SA By Year'!W16-'HPI_SA By Year'!V16)/'HPI_SA By Year'!V16),"N/A")</f>
        <v>-6.8419181873870347E-2</v>
      </c>
      <c r="X16" s="72">
        <f>IFERROR((('HPI_SA By Year'!X16-'HPI_SA By Year'!W16)/'HPI_SA By Year'!W16),"N/A")</f>
        <v>7.9881800912472156E-3</v>
      </c>
      <c r="Y16" s="72">
        <f>IFERROR((('HPI_SA By Year'!Y16-'HPI_SA By Year'!X16)/'HPI_SA By Year'!X16),"N/A")</f>
        <v>3.7312952015849686E-2</v>
      </c>
      <c r="Z16" s="72">
        <f>IFERROR((('HPI_SA By Year'!Z16-'HPI_SA By Year'!Y16)/'HPI_SA By Year'!Y16),"N/A")</f>
        <v>5.2710036568606802E-2</v>
      </c>
      <c r="AA16" s="72">
        <f>IFERROR((('HPI_SA By Year'!AA16-'HPI_SA By Year'!Z16)/'HPI_SA By Year'!Z16),"N/A")</f>
        <v>5.4230462872820753E-2</v>
      </c>
      <c r="AB16" s="72">
        <f>IFERROR((('HPI_SA By Year'!AB16-'HPI_SA By Year'!AA16)/'HPI_SA By Year'!AA16),"N/A")</f>
        <v>6.0514478001413324E-2</v>
      </c>
      <c r="AC16" s="72">
        <f>IFERROR((('HPI_SA By Year'!AC16-'HPI_SA By Year'!AB16)/'HPI_SA By Year'!AB16),"N/A")</f>
        <v>6.6079120792131338E-2</v>
      </c>
      <c r="AD16" s="72">
        <f>IFERROR((('HPI_SA By Year'!AD16-'HPI_SA By Year'!AC16)/'HPI_SA By Year'!AC16),"N/A")</f>
        <v>6.8325825454185474E-2</v>
      </c>
      <c r="AE16" s="72">
        <f>IFERROR((('HPI_SA By Year'!AE16-'HPI_SA By Year'!AD16)/'HPI_SA By Year'!AD16),"N/A")</f>
        <v>5.6096148276860512E-2</v>
      </c>
      <c r="AF16" s="72">
        <f>IFERROR((('HPI_SA By Year'!AF16-'HPI_SA By Year'!AE16)/'HPI_SA By Year'!AE16),"N/A")</f>
        <v>8.6324622261222533E-2</v>
      </c>
      <c r="AG16" s="72">
        <f>IFERROR((('HPI_SA By Year'!AG16-'HPI_SA By Year'!AF16)/'HPI_SA By Year'!AF16),"N/A")</f>
        <v>0.14671210400100967</v>
      </c>
      <c r="AH16" s="95">
        <f t="shared" si="0"/>
        <v>2.6149634011017251E-2</v>
      </c>
    </row>
    <row r="17" spans="1:34" x14ac:dyDescent="0.2">
      <c r="A17" s="11" t="s">
        <v>94</v>
      </c>
      <c r="B17" s="11" t="s">
        <v>145</v>
      </c>
      <c r="C17" s="8" t="s">
        <v>434</v>
      </c>
      <c r="D17" s="72">
        <f>IFERROR((('HPI_SA By Year'!D17-'HPI_SA By Year'!C17)/'HPI_SA By Year'!C17),"N/A")</f>
        <v>1.3424487259167694E-3</v>
      </c>
      <c r="E17" s="72">
        <f>IFERROR((('HPI_SA By Year'!E17-'HPI_SA By Year'!D17)/'HPI_SA By Year'!D17),"N/A")</f>
        <v>2.5124754835025565E-2</v>
      </c>
      <c r="F17" s="72">
        <f>IFERROR((('HPI_SA By Year'!F17-'HPI_SA By Year'!E17)/'HPI_SA By Year'!E17),"N/A")</f>
        <v>5.2650698699474488E-2</v>
      </c>
      <c r="G17" s="72">
        <f>IFERROR((('HPI_SA By Year'!G17-'HPI_SA By Year'!F17)/'HPI_SA By Year'!F17),"N/A")</f>
        <v>3.0300241573680012E-2</v>
      </c>
      <c r="H17" s="72">
        <f>IFERROR((('HPI_SA By Year'!H17-'HPI_SA By Year'!G17)/'HPI_SA By Year'!G17),"N/A")</f>
        <v>2.5411995891206407E-2</v>
      </c>
      <c r="I17" s="72">
        <f>IFERROR((('HPI_SA By Year'!I17-'HPI_SA By Year'!H17)/'HPI_SA By Year'!H17),"N/A")</f>
        <v>3.1925087108013867E-2</v>
      </c>
      <c r="J17" s="72">
        <f>IFERROR((('HPI_SA By Year'!J17-'HPI_SA By Year'!I17)/'HPI_SA By Year'!I17),"N/A")</f>
        <v>2.4606423838264519E-2</v>
      </c>
      <c r="K17" s="72">
        <f>IFERROR((('HPI_SA By Year'!K17-'HPI_SA By Year'!J17)/'HPI_SA By Year'!J17),"N/A")</f>
        <v>3.7362003624979254E-2</v>
      </c>
      <c r="L17" s="72">
        <f>IFERROR((('HPI_SA By Year'!L17-'HPI_SA By Year'!K17)/'HPI_SA By Year'!K17),"N/A")</f>
        <v>5.1324306079498123E-2</v>
      </c>
      <c r="M17" s="72">
        <f>IFERROR((('HPI_SA By Year'!M17-'HPI_SA By Year'!L17)/'HPI_SA By Year'!L17),"N/A")</f>
        <v>5.9828898415516356E-2</v>
      </c>
      <c r="N17" s="72">
        <f>IFERROR((('HPI_SA By Year'!N17-'HPI_SA By Year'!M17)/'HPI_SA By Year'!M17),"N/A")</f>
        <v>6.9709011208325164E-2</v>
      </c>
      <c r="O17" s="72">
        <f>IFERROR((('HPI_SA By Year'!O17-'HPI_SA By Year'!N17)/'HPI_SA By Year'!N17),"N/A")</f>
        <v>0.11838883243657432</v>
      </c>
      <c r="P17" s="72">
        <f>IFERROR((('HPI_SA By Year'!P17-'HPI_SA By Year'!O17)/'HPI_SA By Year'!O17),"N/A")</f>
        <v>0.33733504125830382</v>
      </c>
      <c r="Q17" s="72">
        <f>IFERROR((('HPI_SA By Year'!Q17-'HPI_SA By Year'!P17)/'HPI_SA By Year'!P17),"N/A")</f>
        <v>0.20036531307776265</v>
      </c>
      <c r="R17" s="72">
        <f>IFERROR((('HPI_SA By Year'!R17-'HPI_SA By Year'!Q17)/'HPI_SA By Year'!Q17),"N/A")</f>
        <v>4.2959471496437016E-2</v>
      </c>
      <c r="S17" s="72">
        <f>IFERROR((('HPI_SA By Year'!S17-'HPI_SA By Year'!R17)/'HPI_SA By Year'!R17),"N/A")</f>
        <v>-0.10919345942387408</v>
      </c>
      <c r="T17" s="72">
        <f>IFERROR((('HPI_SA By Year'!T17-'HPI_SA By Year'!S17)/'HPI_SA By Year'!S17),"N/A")</f>
        <v>-0.29373227339911329</v>
      </c>
      <c r="U17" s="72">
        <f>IFERROR((('HPI_SA By Year'!U17-'HPI_SA By Year'!T17)/'HPI_SA By Year'!T17),"N/A")</f>
        <v>-0.27334558823529409</v>
      </c>
      <c r="V17" s="72">
        <f>IFERROR((('HPI_SA By Year'!V17-'HPI_SA By Year'!U17)/'HPI_SA By Year'!U17),"N/A")</f>
        <v>-6.4799859892194847E-2</v>
      </c>
      <c r="W17" s="72">
        <f>IFERROR((('HPI_SA By Year'!W17-'HPI_SA By Year'!V17)/'HPI_SA By Year'!V17),"N/A")</f>
        <v>-9.5133065606858178E-2</v>
      </c>
      <c r="X17" s="72">
        <f>IFERROR((('HPI_SA By Year'!X17-'HPI_SA By Year'!W17)/'HPI_SA By Year'!W17),"N/A")</f>
        <v>5.236047554441553E-2</v>
      </c>
      <c r="Y17" s="72">
        <f>IFERROR((('HPI_SA By Year'!Y17-'HPI_SA By Year'!X17)/'HPI_SA By Year'!X17),"N/A")</f>
        <v>0.24097543920985923</v>
      </c>
      <c r="Z17" s="72">
        <f>IFERROR((('HPI_SA By Year'!Z17-'HPI_SA By Year'!Y17)/'HPI_SA By Year'!Y17),"N/A")</f>
        <v>0.13461403014509093</v>
      </c>
      <c r="AA17" s="72">
        <f>IFERROR((('HPI_SA By Year'!AA17-'HPI_SA By Year'!Z17)/'HPI_SA By Year'!Z17),"N/A")</f>
        <v>8.027996337507956E-2</v>
      </c>
      <c r="AB17" s="72">
        <f>IFERROR((('HPI_SA By Year'!AB17-'HPI_SA By Year'!AA17)/'HPI_SA By Year'!AA17),"N/A")</f>
        <v>7.1340324665996213E-2</v>
      </c>
      <c r="AC17" s="72">
        <f>IFERROR((('HPI_SA By Year'!AC17-'HPI_SA By Year'!AB17)/'HPI_SA By Year'!AB17),"N/A")</f>
        <v>0.10197650718729881</v>
      </c>
      <c r="AD17" s="72">
        <f>IFERROR((('HPI_SA By Year'!AD17-'HPI_SA By Year'!AC17)/'HPI_SA By Year'!AC17),"N/A")</f>
        <v>0.13010306518538359</v>
      </c>
      <c r="AE17" s="72">
        <f>IFERROR((('HPI_SA By Year'!AE17-'HPI_SA By Year'!AD17)/'HPI_SA By Year'!AD17),"N/A")</f>
        <v>5.8940703972090926E-2</v>
      </c>
      <c r="AF17" s="72">
        <f>IFERROR((('HPI_SA By Year'!AF17-'HPI_SA By Year'!AE17)/'HPI_SA By Year'!AE17),"N/A")</f>
        <v>5.9412081710677328E-2</v>
      </c>
      <c r="AG17" s="72">
        <f>IFERROR((('HPI_SA By Year'!AG17-'HPI_SA By Year'!AF17)/'HPI_SA By Year'!AF17),"N/A")</f>
        <v>0.186966119589212</v>
      </c>
      <c r="AH17" s="95">
        <f t="shared" si="0"/>
        <v>1.8717630935184641E-2</v>
      </c>
    </row>
    <row r="18" spans="1:34" x14ac:dyDescent="0.2">
      <c r="A18" s="11" t="s">
        <v>96</v>
      </c>
      <c r="B18" s="11" t="s">
        <v>147</v>
      </c>
      <c r="C18" s="8" t="s">
        <v>434</v>
      </c>
      <c r="D18" s="72">
        <f>IFERROR((('HPI_SA By Year'!D18-'HPI_SA By Year'!C18)/'HPI_SA By Year'!C18),"N/A")</f>
        <v>5.8955607681790822E-3</v>
      </c>
      <c r="E18" s="72">
        <f>IFERROR((('HPI_SA By Year'!E18-'HPI_SA By Year'!D18)/'HPI_SA By Year'!D18),"N/A")</f>
        <v>5.5617213901809886E-3</v>
      </c>
      <c r="F18" s="72">
        <f>IFERROR((('HPI_SA By Year'!F18-'HPI_SA By Year'!E18)/'HPI_SA By Year'!E18),"N/A")</f>
        <v>1.1681982216600269E-2</v>
      </c>
      <c r="G18" s="72">
        <f>IFERROR((('HPI_SA By Year'!G18-'HPI_SA By Year'!F18)/'HPI_SA By Year'!F18),"N/A")</f>
        <v>-1.1154831513012931E-3</v>
      </c>
      <c r="H18" s="72">
        <f>IFERROR((('HPI_SA By Year'!H18-'HPI_SA By Year'!G18)/'HPI_SA By Year'!G18),"N/A")</f>
        <v>7.8539171411744126E-3</v>
      </c>
      <c r="I18" s="72">
        <f>IFERROR((('HPI_SA By Year'!I18-'HPI_SA By Year'!H18)/'HPI_SA By Year'!H18),"N/A")</f>
        <v>2.8504285992596742E-2</v>
      </c>
      <c r="J18" s="72">
        <f>IFERROR((('HPI_SA By Year'!J18-'HPI_SA By Year'!I18)/'HPI_SA By Year'!I18),"N/A")</f>
        <v>5.683741964507702E-2</v>
      </c>
      <c r="K18" s="72">
        <f>IFERROR((('HPI_SA By Year'!K18-'HPI_SA By Year'!J18)/'HPI_SA By Year'!J18),"N/A")</f>
        <v>8.6568836115156228E-2</v>
      </c>
      <c r="L18" s="72">
        <f>IFERROR((('HPI_SA By Year'!L18-'HPI_SA By Year'!K18)/'HPI_SA By Year'!K18),"N/A")</f>
        <v>0.10450730942906028</v>
      </c>
      <c r="M18" s="72">
        <f>IFERROR((('HPI_SA By Year'!M18-'HPI_SA By Year'!L18)/'HPI_SA By Year'!L18),"N/A")</f>
        <v>0.11732860409763388</v>
      </c>
      <c r="N18" s="72">
        <f>IFERROR((('HPI_SA By Year'!N18-'HPI_SA By Year'!M18)/'HPI_SA By Year'!M18),"N/A")</f>
        <v>0.14004427551063039</v>
      </c>
      <c r="O18" s="72">
        <f>IFERROR((('HPI_SA By Year'!O18-'HPI_SA By Year'!N18)/'HPI_SA By Year'!N18),"N/A")</f>
        <v>0.14765258043951374</v>
      </c>
      <c r="P18" s="72">
        <f>IFERROR((('HPI_SA By Year'!P18-'HPI_SA By Year'!O18)/'HPI_SA By Year'!O18),"N/A")</f>
        <v>0.10696658770647237</v>
      </c>
      <c r="Q18" s="72">
        <f>IFERROR((('HPI_SA By Year'!Q18-'HPI_SA By Year'!P18)/'HPI_SA By Year'!P18),"N/A")</f>
        <v>0.14174722561890027</v>
      </c>
      <c r="R18" s="72">
        <f>IFERROR((('HPI_SA By Year'!R18-'HPI_SA By Year'!Q18)/'HPI_SA By Year'!Q18),"N/A")</f>
        <v>8.9912956498456681E-2</v>
      </c>
      <c r="S18" s="72">
        <f>IFERROR((('HPI_SA By Year'!S18-'HPI_SA By Year'!R18)/'HPI_SA By Year'!R18),"N/A")</f>
        <v>-1.9875315766298019E-2</v>
      </c>
      <c r="T18" s="72">
        <f>IFERROR((('HPI_SA By Year'!T18-'HPI_SA By Year'!S18)/'HPI_SA By Year'!S18),"N/A")</f>
        <v>-9.8705647010976338E-2</v>
      </c>
      <c r="U18" s="72">
        <f>IFERROR((('HPI_SA By Year'!U18-'HPI_SA By Year'!T18)/'HPI_SA By Year'!T18),"N/A")</f>
        <v>-0.11983629351732816</v>
      </c>
      <c r="V18" s="72">
        <f>IFERROR((('HPI_SA By Year'!V18-'HPI_SA By Year'!U18)/'HPI_SA By Year'!U18),"N/A")</f>
        <v>-5.2221811548412427E-2</v>
      </c>
      <c r="W18" s="72">
        <f>IFERROR((('HPI_SA By Year'!W18-'HPI_SA By Year'!V18)/'HPI_SA By Year'!V18),"N/A")</f>
        <v>-4.6966399557193901E-2</v>
      </c>
      <c r="X18" s="72">
        <f>IFERROR((('HPI_SA By Year'!X18-'HPI_SA By Year'!W18)/'HPI_SA By Year'!W18),"N/A")</f>
        <v>-4.60668299025206E-3</v>
      </c>
      <c r="Y18" s="72">
        <f>IFERROR((('HPI_SA By Year'!Y18-'HPI_SA By Year'!X18)/'HPI_SA By Year'!X18),"N/A")</f>
        <v>3.8184337724852739E-2</v>
      </c>
      <c r="Z18" s="72">
        <f>IFERROR((('HPI_SA By Year'!Z18-'HPI_SA By Year'!Y18)/'HPI_SA By Year'!Y18),"N/A")</f>
        <v>3.3989015199897832E-2</v>
      </c>
      <c r="AA18" s="72">
        <f>IFERROR((('HPI_SA By Year'!AA18-'HPI_SA By Year'!Z18)/'HPI_SA By Year'!Z18),"N/A")</f>
        <v>2.9011377252906097E-2</v>
      </c>
      <c r="AB18" s="72">
        <f>IFERROR((('HPI_SA By Year'!AB18-'HPI_SA By Year'!AA18)/'HPI_SA By Year'!AA18),"N/A")</f>
        <v>4.0528454552548186E-2</v>
      </c>
      <c r="AC18" s="72">
        <f>IFERROR((('HPI_SA By Year'!AC18-'HPI_SA By Year'!AB18)/'HPI_SA By Year'!AB18),"N/A")</f>
        <v>4.0980438532226771E-2</v>
      </c>
      <c r="AD18" s="72">
        <f>IFERROR((('HPI_SA By Year'!AD18-'HPI_SA By Year'!AC18)/'HPI_SA By Year'!AC18),"N/A")</f>
        <v>5.8169626776758632E-2</v>
      </c>
      <c r="AE18" s="72">
        <f>IFERROR((('HPI_SA By Year'!AE18-'HPI_SA By Year'!AD18)/'HPI_SA By Year'!AD18),"N/A")</f>
        <v>5.7239515689806723E-2</v>
      </c>
      <c r="AF18" s="72">
        <f>IFERROR((('HPI_SA By Year'!AF18-'HPI_SA By Year'!AE18)/'HPI_SA By Year'!AE18),"N/A")</f>
        <v>8.2523454295083454E-2</v>
      </c>
      <c r="AG18" s="72">
        <f>IFERROR((('HPI_SA By Year'!AG18-'HPI_SA By Year'!AF18)/'HPI_SA By Year'!AF18),"N/A")</f>
        <v>0.10046581435147474</v>
      </c>
      <c r="AH18" s="95">
        <f t="shared" si="0"/>
        <v>9.2586589323396164E-3</v>
      </c>
    </row>
    <row r="19" spans="1:34" x14ac:dyDescent="0.2">
      <c r="A19" s="11" t="s">
        <v>98</v>
      </c>
      <c r="B19" s="11" t="s">
        <v>149</v>
      </c>
      <c r="C19" s="8" t="s">
        <v>434</v>
      </c>
      <c r="D19" s="72">
        <f>IFERROR((('HPI_SA By Year'!D19-'HPI_SA By Year'!C19)/'HPI_SA By Year'!C19),"N/A")</f>
        <v>1.5607889536419189E-3</v>
      </c>
      <c r="E19" s="72">
        <f>IFERROR((('HPI_SA By Year'!E19-'HPI_SA By Year'!D19)/'HPI_SA By Year'!D19),"N/A")</f>
        <v>-3.8581895414157626E-3</v>
      </c>
      <c r="F19" s="72">
        <f>IFERROR((('HPI_SA By Year'!F19-'HPI_SA By Year'!E19)/'HPI_SA By Year'!E19),"N/A")</f>
        <v>7.0649979814284595E-4</v>
      </c>
      <c r="G19" s="72">
        <f>IFERROR((('HPI_SA By Year'!G19-'HPI_SA By Year'!F19)/'HPI_SA By Year'!F19),"N/A")</f>
        <v>3.9964699949572276E-3</v>
      </c>
      <c r="H19" s="72">
        <f>IFERROR((('HPI_SA By Year'!H19-'HPI_SA By Year'!G19)/'HPI_SA By Year'!G19),"N/A")</f>
        <v>1.5357183218855579E-2</v>
      </c>
      <c r="I19" s="72">
        <f>IFERROR((('HPI_SA By Year'!I19-'HPI_SA By Year'!H19)/'HPI_SA By Year'!H19),"N/A")</f>
        <v>3.6482809794706902E-2</v>
      </c>
      <c r="J19" s="72">
        <f>IFERROR((('HPI_SA By Year'!J19-'HPI_SA By Year'!I19)/'HPI_SA By Year'!I19),"N/A")</f>
        <v>6.3584297816489499E-2</v>
      </c>
      <c r="K19" s="72">
        <f>IFERROR((('HPI_SA By Year'!K19-'HPI_SA By Year'!J19)/'HPI_SA By Year'!J19),"N/A")</f>
        <v>0.1011341836906407</v>
      </c>
      <c r="L19" s="72">
        <f>IFERROR((('HPI_SA By Year'!L19-'HPI_SA By Year'!K19)/'HPI_SA By Year'!K19),"N/A")</f>
        <v>0.11803899993887135</v>
      </c>
      <c r="M19" s="72">
        <f>IFERROR((('HPI_SA By Year'!M19-'HPI_SA By Year'!L19)/'HPI_SA By Year'!L19),"N/A")</f>
        <v>0.12910515764534361</v>
      </c>
      <c r="N19" s="72">
        <f>IFERROR((('HPI_SA By Year'!N19-'HPI_SA By Year'!M19)/'HPI_SA By Year'!M19),"N/A")</f>
        <v>0.14982083481292563</v>
      </c>
      <c r="O19" s="72">
        <f>IFERROR((('HPI_SA By Year'!O19-'HPI_SA By Year'!N19)/'HPI_SA By Year'!N19),"N/A")</f>
        <v>0.16130888876410818</v>
      </c>
      <c r="P19" s="72">
        <f>IFERROR((('HPI_SA By Year'!P19-'HPI_SA By Year'!O19)/'HPI_SA By Year'!O19),"N/A")</f>
        <v>0.11094322288974576</v>
      </c>
      <c r="Q19" s="72">
        <f>IFERROR((('HPI_SA By Year'!Q19-'HPI_SA By Year'!P19)/'HPI_SA By Year'!P19),"N/A")</f>
        <v>0.1414014471465099</v>
      </c>
      <c r="R19" s="72">
        <f>IFERROR((('HPI_SA By Year'!R19-'HPI_SA By Year'!Q19)/'HPI_SA By Year'!Q19),"N/A")</f>
        <v>9.0237892097749864E-2</v>
      </c>
      <c r="S19" s="72">
        <f>IFERROR((('HPI_SA By Year'!S19-'HPI_SA By Year'!R19)/'HPI_SA By Year'!R19),"N/A")</f>
        <v>-2.5636877931911824E-2</v>
      </c>
      <c r="T19" s="72">
        <f>IFERROR((('HPI_SA By Year'!T19-'HPI_SA By Year'!S19)/'HPI_SA By Year'!S19),"N/A")</f>
        <v>-9.9426120276933941E-2</v>
      </c>
      <c r="U19" s="72">
        <f>IFERROR((('HPI_SA By Year'!U19-'HPI_SA By Year'!T19)/'HPI_SA By Year'!T19),"N/A")</f>
        <v>-0.10781226645408803</v>
      </c>
      <c r="V19" s="72">
        <f>IFERROR((('HPI_SA By Year'!V19-'HPI_SA By Year'!U19)/'HPI_SA By Year'!U19),"N/A")</f>
        <v>-4.5925917652774477E-2</v>
      </c>
      <c r="W19" s="72">
        <f>IFERROR((('HPI_SA By Year'!W19-'HPI_SA By Year'!V19)/'HPI_SA By Year'!V19),"N/A")</f>
        <v>-3.7665279460570189E-2</v>
      </c>
      <c r="X19" s="72">
        <f>IFERROR((('HPI_SA By Year'!X19-'HPI_SA By Year'!W19)/'HPI_SA By Year'!W19),"N/A")</f>
        <v>-1.9767413570784204E-3</v>
      </c>
      <c r="Y19" s="72">
        <f>IFERROR((('HPI_SA By Year'!Y19-'HPI_SA By Year'!X19)/'HPI_SA By Year'!X19),"N/A")</f>
        <v>3.5267876187632101E-2</v>
      </c>
      <c r="Z19" s="72">
        <f>IFERROR((('HPI_SA By Year'!Z19-'HPI_SA By Year'!Y19)/'HPI_SA By Year'!Y19),"N/A")</f>
        <v>3.5820667082661344E-2</v>
      </c>
      <c r="AA19" s="72">
        <f>IFERROR((('HPI_SA By Year'!AA19-'HPI_SA By Year'!Z19)/'HPI_SA By Year'!Z19),"N/A")</f>
        <v>3.8929523354872438E-2</v>
      </c>
      <c r="AB19" s="72">
        <f>IFERROR((('HPI_SA By Year'!AB19-'HPI_SA By Year'!AA19)/'HPI_SA By Year'!AA19),"N/A")</f>
        <v>4.0731036218129194E-2</v>
      </c>
      <c r="AC19" s="72">
        <f>IFERROR((('HPI_SA By Year'!AC19-'HPI_SA By Year'!AB19)/'HPI_SA By Year'!AB19),"N/A")</f>
        <v>5.6177235815090334E-2</v>
      </c>
      <c r="AD19" s="72">
        <f>IFERROR((('HPI_SA By Year'!AD19-'HPI_SA By Year'!AC19)/'HPI_SA By Year'!AC19),"N/A")</f>
        <v>6.3779280691539431E-2</v>
      </c>
      <c r="AE19" s="72">
        <f>IFERROR((('HPI_SA By Year'!AE19-'HPI_SA By Year'!AD19)/'HPI_SA By Year'!AD19),"N/A")</f>
        <v>5.4556767200445305E-2</v>
      </c>
      <c r="AF19" s="72">
        <f>IFERROR((('HPI_SA By Year'!AF19-'HPI_SA By Year'!AE19)/'HPI_SA By Year'!AE19),"N/A")</f>
        <v>8.2215055385256891E-2</v>
      </c>
      <c r="AG19" s="72">
        <f>IFERROR((('HPI_SA By Year'!AG19-'HPI_SA By Year'!AF19)/'HPI_SA By Year'!AF19),"N/A")</f>
        <v>9.6485402985808655E-2</v>
      </c>
      <c r="AH19" s="95">
        <f t="shared" si="0"/>
        <v>1.2367976119205253E-2</v>
      </c>
    </row>
    <row r="20" spans="1:34" x14ac:dyDescent="0.2">
      <c r="A20" s="11" t="s">
        <v>99</v>
      </c>
      <c r="B20" s="11" t="s">
        <v>150</v>
      </c>
      <c r="C20" s="8" t="s">
        <v>434</v>
      </c>
      <c r="D20" s="72">
        <f>IFERROR((('HPI_SA By Year'!D20-'HPI_SA By Year'!C20)/'HPI_SA By Year'!C20),"N/A")</f>
        <v>2.3775386801979888E-2</v>
      </c>
      <c r="E20" s="72">
        <f>IFERROR((('HPI_SA By Year'!E20-'HPI_SA By Year'!D20)/'HPI_SA By Year'!D20),"N/A")</f>
        <v>2.1201714647571687E-2</v>
      </c>
      <c r="F20" s="72">
        <f>IFERROR((('HPI_SA By Year'!F20-'HPI_SA By Year'!E20)/'HPI_SA By Year'!E20),"N/A")</f>
        <v>4.0569064001812448E-2</v>
      </c>
      <c r="G20" s="72">
        <f>IFERROR((('HPI_SA By Year'!G20-'HPI_SA By Year'!F20)/'HPI_SA By Year'!F20),"N/A")</f>
        <v>2.8329455987348044E-2</v>
      </c>
      <c r="H20" s="72">
        <f>IFERROR((('HPI_SA By Year'!H20-'HPI_SA By Year'!G20)/'HPI_SA By Year'!G20),"N/A")</f>
        <v>3.1683587611862067E-2</v>
      </c>
      <c r="I20" s="72">
        <f>IFERROR((('HPI_SA By Year'!I20-'HPI_SA By Year'!H20)/'HPI_SA By Year'!H20),"N/A")</f>
        <v>3.089420355607421E-2</v>
      </c>
      <c r="J20" s="72">
        <f>IFERROR((('HPI_SA By Year'!J20-'HPI_SA By Year'!I20)/'HPI_SA By Year'!I20),"N/A")</f>
        <v>4.951065657941614E-2</v>
      </c>
      <c r="K20" s="72">
        <f>IFERROR((('HPI_SA By Year'!K20-'HPI_SA By Year'!J20)/'HPI_SA By Year'!J20),"N/A")</f>
        <v>4.6326341117622953E-2</v>
      </c>
      <c r="L20" s="72">
        <f>IFERROR((('HPI_SA By Year'!L20-'HPI_SA By Year'!K20)/'HPI_SA By Year'!K20),"N/A")</f>
        <v>4.6908844550043495E-2</v>
      </c>
      <c r="M20" s="72">
        <f>IFERROR((('HPI_SA By Year'!M20-'HPI_SA By Year'!L20)/'HPI_SA By Year'!L20),"N/A")</f>
        <v>4.0532288201248504E-2</v>
      </c>
      <c r="N20" s="72">
        <f>IFERROR((('HPI_SA By Year'!N20-'HPI_SA By Year'!M20)/'HPI_SA By Year'!M20),"N/A")</f>
        <v>4.8615125873758346E-2</v>
      </c>
      <c r="O20" s="72">
        <f>IFERROR((('HPI_SA By Year'!O20-'HPI_SA By Year'!N20)/'HPI_SA By Year'!N20),"N/A")</f>
        <v>7.6834402566158796E-2</v>
      </c>
      <c r="P20" s="72">
        <f>IFERROR((('HPI_SA By Year'!P20-'HPI_SA By Year'!O20)/'HPI_SA By Year'!O20),"N/A")</f>
        <v>0.10079124970909943</v>
      </c>
      <c r="Q20" s="72">
        <f>IFERROR((('HPI_SA By Year'!Q20-'HPI_SA By Year'!P20)/'HPI_SA By Year'!P20),"N/A")</f>
        <v>0.15371063331994383</v>
      </c>
      <c r="R20" s="72">
        <f>IFERROR((('HPI_SA By Year'!R20-'HPI_SA By Year'!Q20)/'HPI_SA By Year'!Q20),"N/A")</f>
        <v>0.10502397458998874</v>
      </c>
      <c r="S20" s="72">
        <f>IFERROR((('HPI_SA By Year'!S20-'HPI_SA By Year'!R20)/'HPI_SA By Year'!R20),"N/A")</f>
        <v>3.2347754948620695E-2</v>
      </c>
      <c r="T20" s="72">
        <f>IFERROR((('HPI_SA By Year'!T20-'HPI_SA By Year'!S20)/'HPI_SA By Year'!S20),"N/A")</f>
        <v>-5.1440075818827355E-2</v>
      </c>
      <c r="U20" s="72">
        <f>IFERROR((('HPI_SA By Year'!U20-'HPI_SA By Year'!T20)/'HPI_SA By Year'!T20),"N/A")</f>
        <v>-7.3913092563532332E-2</v>
      </c>
      <c r="V20" s="72">
        <f>IFERROR((('HPI_SA By Year'!V20-'HPI_SA By Year'!U20)/'HPI_SA By Year'!U20),"N/A")</f>
        <v>-5.7424113129342952E-2</v>
      </c>
      <c r="W20" s="72">
        <f>IFERROR((('HPI_SA By Year'!W20-'HPI_SA By Year'!V20)/'HPI_SA By Year'!V20),"N/A")</f>
        <v>-7.1676614566829652E-2</v>
      </c>
      <c r="X20" s="72">
        <f>IFERROR((('HPI_SA By Year'!X20-'HPI_SA By Year'!W20)/'HPI_SA By Year'!W20),"N/A")</f>
        <v>1.0184249939047674E-2</v>
      </c>
      <c r="Y20" s="72">
        <f>IFERROR((('HPI_SA By Year'!Y20-'HPI_SA By Year'!X20)/'HPI_SA By Year'!X20),"N/A")</f>
        <v>4.5436052324899751E-2</v>
      </c>
      <c r="Z20" s="72">
        <f>IFERROR((('HPI_SA By Year'!Z20-'HPI_SA By Year'!Y20)/'HPI_SA By Year'!Y20),"N/A")</f>
        <v>3.4424758914554723E-2</v>
      </c>
      <c r="AA20" s="72">
        <f>IFERROR((('HPI_SA By Year'!AA20-'HPI_SA By Year'!Z20)/'HPI_SA By Year'!Z20),"N/A")</f>
        <v>4.9807109835804331E-2</v>
      </c>
      <c r="AB20" s="72">
        <f>IFERROR((('HPI_SA By Year'!AB20-'HPI_SA By Year'!AA20)/'HPI_SA By Year'!AA20),"N/A")</f>
        <v>4.5755484827133756E-2</v>
      </c>
      <c r="AC20" s="72">
        <f>IFERROR((('HPI_SA By Year'!AC20-'HPI_SA By Year'!AB20)/'HPI_SA By Year'!AB20),"N/A")</f>
        <v>5.482984741736336E-2</v>
      </c>
      <c r="AD20" s="72">
        <f>IFERROR((('HPI_SA By Year'!AD20-'HPI_SA By Year'!AC20)/'HPI_SA By Year'!AC20),"N/A")</f>
        <v>5.2552461607078972E-2</v>
      </c>
      <c r="AE20" s="72">
        <f>IFERROR((('HPI_SA By Year'!AE20-'HPI_SA By Year'!AD20)/'HPI_SA By Year'!AD20),"N/A")</f>
        <v>5.2408280278101627E-2</v>
      </c>
      <c r="AF20" s="72">
        <f>IFERROR((('HPI_SA By Year'!AF20-'HPI_SA By Year'!AE20)/'HPI_SA By Year'!AE20),"N/A")</f>
        <v>8.1567422739858328E-2</v>
      </c>
      <c r="AG20" s="72">
        <f>IFERROR((('HPI_SA By Year'!AG20-'HPI_SA By Year'!AF20)/'HPI_SA By Year'!AF20),"N/A")</f>
        <v>0.17419340012868817</v>
      </c>
      <c r="AH20" s="95">
        <f t="shared" si="0"/>
        <v>2.5270195125507936E-2</v>
      </c>
    </row>
    <row r="21" spans="1:34" x14ac:dyDescent="0.2">
      <c r="A21" s="11" t="s">
        <v>101</v>
      </c>
      <c r="B21" s="11" t="s">
        <v>152</v>
      </c>
      <c r="C21" s="8" t="s">
        <v>434</v>
      </c>
      <c r="D21" s="72">
        <f>IFERROR((('HPI_SA By Year'!D21-'HPI_SA By Year'!C21)/'HPI_SA By Year'!C21),"N/A")</f>
        <v>4.511778974633026E-2</v>
      </c>
      <c r="E21" s="72">
        <f>IFERROR((('HPI_SA By Year'!E21-'HPI_SA By Year'!D21)/'HPI_SA By Year'!D21),"N/A")</f>
        <v>4.4405280798099578E-2</v>
      </c>
      <c r="F21" s="72">
        <f>IFERROR((('HPI_SA By Year'!F21-'HPI_SA By Year'!E21)/'HPI_SA By Year'!E21),"N/A")</f>
        <v>4.992994139183056E-2</v>
      </c>
      <c r="G21" s="72">
        <f>IFERROR((('HPI_SA By Year'!G21-'HPI_SA By Year'!F21)/'HPI_SA By Year'!F21),"N/A")</f>
        <v>3.9555440756525985E-2</v>
      </c>
      <c r="H21" s="72">
        <f>IFERROR((('HPI_SA By Year'!H21-'HPI_SA By Year'!G21)/'HPI_SA By Year'!G21),"N/A")</f>
        <v>4.381345462325794E-2</v>
      </c>
      <c r="I21" s="72">
        <f>IFERROR((('HPI_SA By Year'!I21-'HPI_SA By Year'!H21)/'HPI_SA By Year'!H21),"N/A")</f>
        <v>2.89351010017522E-2</v>
      </c>
      <c r="J21" s="72">
        <f>IFERROR((('HPI_SA By Year'!J21-'HPI_SA By Year'!I21)/'HPI_SA By Year'!I21),"N/A")</f>
        <v>4.2233518196014591E-2</v>
      </c>
      <c r="K21" s="72">
        <f>IFERROR((('HPI_SA By Year'!K21-'HPI_SA By Year'!J21)/'HPI_SA By Year'!J21),"N/A")</f>
        <v>5.1275411109672459E-2</v>
      </c>
      <c r="L21" s="72">
        <f>IFERROR((('HPI_SA By Year'!L21-'HPI_SA By Year'!K21)/'HPI_SA By Year'!K21),"N/A")</f>
        <v>4.4915219444102268E-2</v>
      </c>
      <c r="M21" s="72">
        <f>IFERROR((('HPI_SA By Year'!M21-'HPI_SA By Year'!L21)/'HPI_SA By Year'!L21),"N/A")</f>
        <v>3.1999865287358896E-2</v>
      </c>
      <c r="N21" s="72">
        <f>IFERROR((('HPI_SA By Year'!N21-'HPI_SA By Year'!M21)/'HPI_SA By Year'!M21),"N/A")</f>
        <v>2.9016958739897045E-2</v>
      </c>
      <c r="O21" s="72">
        <f>IFERROR((('HPI_SA By Year'!O21-'HPI_SA By Year'!N21)/'HPI_SA By Year'!N21),"N/A")</f>
        <v>2.9673402292896545E-2</v>
      </c>
      <c r="P21" s="72">
        <f>IFERROR((('HPI_SA By Year'!P21-'HPI_SA By Year'!O21)/'HPI_SA By Year'!O21),"N/A")</f>
        <v>2.0789807347785422E-2</v>
      </c>
      <c r="Q21" s="72">
        <f>IFERROR((('HPI_SA By Year'!Q21-'HPI_SA By Year'!P21)/'HPI_SA By Year'!P21),"N/A")</f>
        <v>2.7135076964854159E-2</v>
      </c>
      <c r="R21" s="72">
        <f>IFERROR((('HPI_SA By Year'!R21-'HPI_SA By Year'!Q21)/'HPI_SA By Year'!Q21),"N/A")</f>
        <v>-3.1921195771911349E-3</v>
      </c>
      <c r="S21" s="72">
        <f>IFERROR((('HPI_SA By Year'!S21-'HPI_SA By Year'!R21)/'HPI_SA By Year'!R21),"N/A")</f>
        <v>-6.1325828458602696E-2</v>
      </c>
      <c r="T21" s="72">
        <f>IFERROR((('HPI_SA By Year'!T21-'HPI_SA By Year'!S21)/'HPI_SA By Year'!S21),"N/A")</f>
        <v>-0.11056170368626228</v>
      </c>
      <c r="U21" s="72">
        <f>IFERROR((('HPI_SA By Year'!U21-'HPI_SA By Year'!T21)/'HPI_SA By Year'!T21),"N/A")</f>
        <v>-5.3092919963526261E-2</v>
      </c>
      <c r="V21" s="72">
        <f>IFERROR((('HPI_SA By Year'!V21-'HPI_SA By Year'!U21)/'HPI_SA By Year'!U21),"N/A")</f>
        <v>-2.3813369781312082E-2</v>
      </c>
      <c r="W21" s="72">
        <f>IFERROR((('HPI_SA By Year'!W21-'HPI_SA By Year'!V21)/'HPI_SA By Year'!V21),"N/A")</f>
        <v>-5.9544190368300803E-2</v>
      </c>
      <c r="X21" s="72">
        <f>IFERROR((('HPI_SA By Year'!X21-'HPI_SA By Year'!W21)/'HPI_SA By Year'!W21),"N/A")</f>
        <v>1.7858713820709214E-2</v>
      </c>
      <c r="Y21" s="72">
        <f>IFERROR((('HPI_SA By Year'!Y21-'HPI_SA By Year'!X21)/'HPI_SA By Year'!X21),"N/A")</f>
        <v>4.635994947144461E-2</v>
      </c>
      <c r="Z21" s="72">
        <f>IFERROR((('HPI_SA By Year'!Z21-'HPI_SA By Year'!Y21)/'HPI_SA By Year'!Y21),"N/A")</f>
        <v>6.9359460678726392E-2</v>
      </c>
      <c r="AA21" s="72">
        <f>IFERROR((('HPI_SA By Year'!AA21-'HPI_SA By Year'!Z21)/'HPI_SA By Year'!Z21),"N/A")</f>
        <v>4.3862411541363909E-2</v>
      </c>
      <c r="AB21" s="72">
        <f>IFERROR((('HPI_SA By Year'!AB21-'HPI_SA By Year'!AA21)/'HPI_SA By Year'!AA21),"N/A")</f>
        <v>6.2146731860588E-2</v>
      </c>
      <c r="AC21" s="72">
        <f>IFERROR((('HPI_SA By Year'!AC21-'HPI_SA By Year'!AB21)/'HPI_SA By Year'!AB21),"N/A")</f>
        <v>7.3976816596016418E-2</v>
      </c>
      <c r="AD21" s="72">
        <f>IFERROR((('HPI_SA By Year'!AD21-'HPI_SA By Year'!AC21)/'HPI_SA By Year'!AC21),"N/A")</f>
        <v>7.6450951333063774E-2</v>
      </c>
      <c r="AE21" s="72">
        <f>IFERROR((('HPI_SA By Year'!AE21-'HPI_SA By Year'!AD21)/'HPI_SA By Year'!AD21),"N/A")</f>
        <v>6.6450649904507414E-2</v>
      </c>
      <c r="AF21" s="72">
        <f>IFERROR((('HPI_SA By Year'!AF21-'HPI_SA By Year'!AE21)/'HPI_SA By Year'!AE21),"N/A")</f>
        <v>9.6762134930604829E-2</v>
      </c>
      <c r="AG21" s="72">
        <f>IFERROR((('HPI_SA By Year'!AG21-'HPI_SA By Year'!AF21)/'HPI_SA By Year'!AF21),"N/A")</f>
        <v>0.15833861762840859</v>
      </c>
      <c r="AH21" s="95">
        <f t="shared" si="0"/>
        <v>2.6881895033828599E-2</v>
      </c>
    </row>
    <row r="22" spans="1:34" x14ac:dyDescent="0.2">
      <c r="A22" s="11" t="s">
        <v>103</v>
      </c>
      <c r="B22" s="11" t="s">
        <v>154</v>
      </c>
      <c r="C22" s="8" t="s">
        <v>434</v>
      </c>
      <c r="D22" s="72">
        <f>IFERROR((('HPI_SA By Year'!D22-'HPI_SA By Year'!C22)/'HPI_SA By Year'!C22),"N/A")</f>
        <v>9.6880918702500748E-2</v>
      </c>
      <c r="E22" s="72">
        <f>IFERROR((('HPI_SA By Year'!E22-'HPI_SA By Year'!D22)/'HPI_SA By Year'!D22),"N/A")</f>
        <v>9.3853820598006635E-2</v>
      </c>
      <c r="F22" s="72">
        <f>IFERROR((('HPI_SA By Year'!F22-'HPI_SA By Year'!E22)/'HPI_SA By Year'!E22),"N/A")</f>
        <v>0.10548295568077361</v>
      </c>
      <c r="G22" s="72">
        <f>IFERROR((('HPI_SA By Year'!G22-'HPI_SA By Year'!F22)/'HPI_SA By Year'!F22),"N/A")</f>
        <v>9.8165386353366371E-2</v>
      </c>
      <c r="H22" s="72">
        <f>IFERROR((('HPI_SA By Year'!H22-'HPI_SA By Year'!G22)/'HPI_SA By Year'!G22),"N/A")</f>
        <v>9.0081638027520144E-2</v>
      </c>
      <c r="I22" s="72">
        <f>IFERROR((('HPI_SA By Year'!I22-'HPI_SA By Year'!H22)/'HPI_SA By Year'!H22),"N/A")</f>
        <v>7.8696643464343241E-2</v>
      </c>
      <c r="J22" s="72">
        <f>IFERROR((('HPI_SA By Year'!J22-'HPI_SA By Year'!I22)/'HPI_SA By Year'!I22),"N/A")</f>
        <v>5.2462871460365927E-2</v>
      </c>
      <c r="K22" s="72">
        <f>IFERROR((('HPI_SA By Year'!K22-'HPI_SA By Year'!J22)/'HPI_SA By Year'!J22),"N/A")</f>
        <v>4.0005851919828757E-2</v>
      </c>
      <c r="L22" s="72">
        <f>IFERROR((('HPI_SA By Year'!L22-'HPI_SA By Year'!K22)/'HPI_SA By Year'!K22),"N/A")</f>
        <v>3.4400296686573767E-2</v>
      </c>
      <c r="M22" s="72">
        <f>IFERROR((('HPI_SA By Year'!M22-'HPI_SA By Year'!L22)/'HPI_SA By Year'!L22),"N/A")</f>
        <v>4.367821776057948E-2</v>
      </c>
      <c r="N22" s="72">
        <f>IFERROR((('HPI_SA By Year'!N22-'HPI_SA By Year'!M22)/'HPI_SA By Year'!M22),"N/A")</f>
        <v>4.7299218194740388E-2</v>
      </c>
      <c r="O22" s="72">
        <f>IFERROR((('HPI_SA By Year'!O22-'HPI_SA By Year'!N22)/'HPI_SA By Year'!N22),"N/A")</f>
        <v>6.1133543709635543E-2</v>
      </c>
      <c r="P22" s="72">
        <f>IFERROR((('HPI_SA By Year'!P22-'HPI_SA By Year'!O22)/'HPI_SA By Year'!O22),"N/A")</f>
        <v>9.5877123792875496E-2</v>
      </c>
      <c r="Q22" s="72">
        <f>IFERROR((('HPI_SA By Year'!Q22-'HPI_SA By Year'!P22)/'HPI_SA By Year'!P22),"N/A")</f>
        <v>0.17034810772956738</v>
      </c>
      <c r="R22" s="72">
        <f>IFERROR((('HPI_SA By Year'!R22-'HPI_SA By Year'!Q22)/'HPI_SA By Year'!Q22),"N/A")</f>
        <v>0.16227446873935192</v>
      </c>
      <c r="S22" s="72">
        <f>IFERROR((('HPI_SA By Year'!S22-'HPI_SA By Year'!R22)/'HPI_SA By Year'!R22),"N/A")</f>
        <v>3.801134047893151E-2</v>
      </c>
      <c r="T22" s="72">
        <f>IFERROR((('HPI_SA By Year'!T22-'HPI_SA By Year'!S22)/'HPI_SA By Year'!S22),"N/A")</f>
        <v>-7.7537215245679289E-2</v>
      </c>
      <c r="U22" s="72">
        <f>IFERROR((('HPI_SA By Year'!U22-'HPI_SA By Year'!T22)/'HPI_SA By Year'!T22),"N/A")</f>
        <v>-0.11349906282437107</v>
      </c>
      <c r="V22" s="72">
        <f>IFERROR((('HPI_SA By Year'!V22-'HPI_SA By Year'!U22)/'HPI_SA By Year'!U22),"N/A")</f>
        <v>-5.3944774837003003E-2</v>
      </c>
      <c r="W22" s="72">
        <f>IFERROR((('HPI_SA By Year'!W22-'HPI_SA By Year'!V22)/'HPI_SA By Year'!V22),"N/A")</f>
        <v>-7.0732793161784394E-2</v>
      </c>
      <c r="X22" s="72">
        <f>IFERROR((('HPI_SA By Year'!X22-'HPI_SA By Year'!W22)/'HPI_SA By Year'!W22),"N/A")</f>
        <v>3.3689132476093821E-2</v>
      </c>
      <c r="Y22" s="72">
        <f>IFERROR((('HPI_SA By Year'!Y22-'HPI_SA By Year'!X22)/'HPI_SA By Year'!X22),"N/A")</f>
        <v>0.12954895163233879</v>
      </c>
      <c r="Z22" s="72">
        <f>IFERROR((('HPI_SA By Year'!Z22-'HPI_SA By Year'!Y22)/'HPI_SA By Year'!Y22),"N/A")</f>
        <v>8.8447209046595393E-2</v>
      </c>
      <c r="AA22" s="72">
        <f>IFERROR((('HPI_SA By Year'!AA22-'HPI_SA By Year'!Z22)/'HPI_SA By Year'!Z22),"N/A")</f>
        <v>9.8608220995808044E-2</v>
      </c>
      <c r="AB22" s="72">
        <f>IFERROR((('HPI_SA By Year'!AB22-'HPI_SA By Year'!AA22)/'HPI_SA By Year'!AA22),"N/A")</f>
        <v>0.12071509453385038</v>
      </c>
      <c r="AC22" s="72">
        <f>IFERROR((('HPI_SA By Year'!AC22-'HPI_SA By Year'!AB22)/'HPI_SA By Year'!AB22),"N/A")</f>
        <v>8.7474357796760591E-2</v>
      </c>
      <c r="AD22" s="72">
        <f>IFERROR((('HPI_SA By Year'!AD22-'HPI_SA By Year'!AC22)/'HPI_SA By Year'!AC22),"N/A")</f>
        <v>6.2554197871501724E-2</v>
      </c>
      <c r="AE22" s="72">
        <f>IFERROR((('HPI_SA By Year'!AE22-'HPI_SA By Year'!AD22)/'HPI_SA By Year'!AD22),"N/A")</f>
        <v>4.1399265496902538E-2</v>
      </c>
      <c r="AF22" s="72">
        <f>IFERROR((('HPI_SA By Year'!AF22-'HPI_SA By Year'!AE22)/'HPI_SA By Year'!AE22),"N/A")</f>
        <v>6.4332276564670707E-2</v>
      </c>
      <c r="AG22" s="72">
        <f>IFERROR((('HPI_SA By Year'!AG22-'HPI_SA By Year'!AF22)/'HPI_SA By Year'!AF22),"N/A")</f>
        <v>0.16764282606512917</v>
      </c>
      <c r="AH22" s="95">
        <f t="shared" si="0"/>
        <v>4.1113935125982999E-2</v>
      </c>
    </row>
    <row r="23" spans="1:34" x14ac:dyDescent="0.2">
      <c r="A23" s="11" t="s">
        <v>104</v>
      </c>
      <c r="B23" s="11" t="s">
        <v>155</v>
      </c>
      <c r="C23" s="8" t="s">
        <v>434</v>
      </c>
      <c r="D23" s="72">
        <f>IFERROR((('HPI_SA By Year'!D23-'HPI_SA By Year'!C23)/'HPI_SA By Year'!C23),"N/A")</f>
        <v>2.1477588332731379E-2</v>
      </c>
      <c r="E23" s="72">
        <f>IFERROR((('HPI_SA By Year'!E23-'HPI_SA By Year'!D23)/'HPI_SA By Year'!D23),"N/A")</f>
        <v>8.870058219282443E-3</v>
      </c>
      <c r="F23" s="72">
        <f>IFERROR((('HPI_SA By Year'!F23-'HPI_SA By Year'!E23)/'HPI_SA By Year'!E23),"N/A")</f>
        <v>1.4919330473140542E-2</v>
      </c>
      <c r="G23" s="72">
        <f>IFERROR((('HPI_SA By Year'!G23-'HPI_SA By Year'!F23)/'HPI_SA By Year'!F23),"N/A")</f>
        <v>3.1138551670348226E-3</v>
      </c>
      <c r="H23" s="72">
        <f>IFERROR((('HPI_SA By Year'!H23-'HPI_SA By Year'!G23)/'HPI_SA By Year'!G23),"N/A")</f>
        <v>5.6385845372204577E-3</v>
      </c>
      <c r="I23" s="72">
        <f>IFERROR((('HPI_SA By Year'!I23-'HPI_SA By Year'!H23)/'HPI_SA By Year'!H23),"N/A")</f>
        <v>6.4627697247274856E-3</v>
      </c>
      <c r="J23" s="72">
        <f>IFERROR((('HPI_SA By Year'!J23-'HPI_SA By Year'!I23)/'HPI_SA By Year'!I23),"N/A")</f>
        <v>3.0452655591196469E-2</v>
      </c>
      <c r="K23" s="72">
        <f>IFERROR((('HPI_SA By Year'!K23-'HPI_SA By Year'!J23)/'HPI_SA By Year'!J23),"N/A")</f>
        <v>5.4922604142954828E-2</v>
      </c>
      <c r="L23" s="72">
        <f>IFERROR((('HPI_SA By Year'!L23-'HPI_SA By Year'!K23)/'HPI_SA By Year'!K23),"N/A")</f>
        <v>6.8511255805924334E-2</v>
      </c>
      <c r="M23" s="72">
        <f>IFERROR((('HPI_SA By Year'!M23-'HPI_SA By Year'!L23)/'HPI_SA By Year'!L23),"N/A")</f>
        <v>7.3640260310696273E-2</v>
      </c>
      <c r="N23" s="72">
        <f>IFERROR((('HPI_SA By Year'!N23-'HPI_SA By Year'!M23)/'HPI_SA By Year'!M23),"N/A")</f>
        <v>9.9366585628500786E-2</v>
      </c>
      <c r="O23" s="72">
        <f>IFERROR((('HPI_SA By Year'!O23-'HPI_SA By Year'!N23)/'HPI_SA By Year'!N23),"N/A")</f>
        <v>0.11051893168169456</v>
      </c>
      <c r="P23" s="72">
        <f>IFERROR((('HPI_SA By Year'!P23-'HPI_SA By Year'!O23)/'HPI_SA By Year'!O23),"N/A")</f>
        <v>0.10135348539822644</v>
      </c>
      <c r="Q23" s="72">
        <f>IFERROR((('HPI_SA By Year'!Q23-'HPI_SA By Year'!P23)/'HPI_SA By Year'!P23),"N/A")</f>
        <v>0.11657340700846346</v>
      </c>
      <c r="R23" s="72">
        <f>IFERROR((('HPI_SA By Year'!R23-'HPI_SA By Year'!Q23)/'HPI_SA By Year'!Q23),"N/A")</f>
        <v>8.2424758748782634E-2</v>
      </c>
      <c r="S23" s="72">
        <f>IFERROR((('HPI_SA By Year'!S23-'HPI_SA By Year'!R23)/'HPI_SA By Year'!R23),"N/A")</f>
        <v>-2.5290156804760088E-3</v>
      </c>
      <c r="T23" s="72">
        <f>IFERROR((('HPI_SA By Year'!T23-'HPI_SA By Year'!S23)/'HPI_SA By Year'!S23),"N/A")</f>
        <v>-5.2515846423857704E-2</v>
      </c>
      <c r="U23" s="72">
        <f>IFERROR((('HPI_SA By Year'!U23-'HPI_SA By Year'!T23)/'HPI_SA By Year'!T23),"N/A")</f>
        <v>-5.5720549153123529E-2</v>
      </c>
      <c r="V23" s="72">
        <f>IFERROR((('HPI_SA By Year'!V23-'HPI_SA By Year'!U23)/'HPI_SA By Year'!U23),"N/A")</f>
        <v>-3.1509696413575254E-2</v>
      </c>
      <c r="W23" s="72">
        <f>IFERROR((('HPI_SA By Year'!W23-'HPI_SA By Year'!V23)/'HPI_SA By Year'!V23),"N/A")</f>
        <v>-4.6127320510888949E-2</v>
      </c>
      <c r="X23" s="72">
        <f>IFERROR((('HPI_SA By Year'!X23-'HPI_SA By Year'!W23)/'HPI_SA By Year'!W23),"N/A")</f>
        <v>-4.8435158309262632E-3</v>
      </c>
      <c r="Y23" s="72">
        <f>IFERROR((('HPI_SA By Year'!Y23-'HPI_SA By Year'!X23)/'HPI_SA By Year'!X23),"N/A")</f>
        <v>2.9315397990385697E-2</v>
      </c>
      <c r="Z23" s="72">
        <f>IFERROR((('HPI_SA By Year'!Z23-'HPI_SA By Year'!Y23)/'HPI_SA By Year'!Y23),"N/A")</f>
        <v>2.9100665069950814E-2</v>
      </c>
      <c r="AA23" s="72">
        <f>IFERROR((('HPI_SA By Year'!AA23-'HPI_SA By Year'!Z23)/'HPI_SA By Year'!Z23),"N/A")</f>
        <v>2.673285787535511E-2</v>
      </c>
      <c r="AB23" s="72">
        <f>IFERROR((('HPI_SA By Year'!AB23-'HPI_SA By Year'!AA23)/'HPI_SA By Year'!AA23),"N/A")</f>
        <v>3.8936865010004387E-2</v>
      </c>
      <c r="AC23" s="72">
        <f>IFERROR((('HPI_SA By Year'!AC23-'HPI_SA By Year'!AB23)/'HPI_SA By Year'!AB23),"N/A")</f>
        <v>4.5799024901834712E-2</v>
      </c>
      <c r="AD23" s="72">
        <f>IFERROR((('HPI_SA By Year'!AD23-'HPI_SA By Year'!AC23)/'HPI_SA By Year'!AC23),"N/A")</f>
        <v>6.5688507122796003E-2</v>
      </c>
      <c r="AE23" s="72">
        <f>IFERROR((('HPI_SA By Year'!AE23-'HPI_SA By Year'!AD23)/'HPI_SA By Year'!AD23),"N/A")</f>
        <v>6.1804738699378477E-2</v>
      </c>
      <c r="AF23" s="72">
        <f>IFERROR((('HPI_SA By Year'!AF23-'HPI_SA By Year'!AE23)/'HPI_SA By Year'!AE23),"N/A")</f>
        <v>8.8270979721887965E-2</v>
      </c>
      <c r="AG23" s="72">
        <f>IFERROR((('HPI_SA By Year'!AG23-'HPI_SA By Year'!AF23)/'HPI_SA By Year'!AF23),"N/A")</f>
        <v>0.12514239179435474</v>
      </c>
      <c r="AH23" s="95">
        <f t="shared" si="0"/>
        <v>2.116969894487335E-2</v>
      </c>
    </row>
    <row r="24" spans="1:34" x14ac:dyDescent="0.2">
      <c r="A24" s="11" t="s">
        <v>105</v>
      </c>
      <c r="B24" s="11" t="s">
        <v>156</v>
      </c>
      <c r="C24" s="8" t="s">
        <v>434</v>
      </c>
      <c r="D24" s="72">
        <f>IFERROR((('HPI_SA By Year'!D24-'HPI_SA By Year'!C24)/'HPI_SA By Year'!C24),"N/A")</f>
        <v>-1.2832310838445908E-2</v>
      </c>
      <c r="E24" s="72">
        <f>IFERROR((('HPI_SA By Year'!E24-'HPI_SA By Year'!D24)/'HPI_SA By Year'!D24),"N/A")</f>
        <v>-1.1134704024030129E-2</v>
      </c>
      <c r="F24" s="72">
        <f>IFERROR((('HPI_SA By Year'!F24-'HPI_SA By Year'!E24)/'HPI_SA By Year'!E24),"N/A")</f>
        <v>5.1325023567613814E-3</v>
      </c>
      <c r="G24" s="72">
        <f>IFERROR((('HPI_SA By Year'!G24-'HPI_SA By Year'!F24)/'HPI_SA By Year'!F24),"N/A")</f>
        <v>-1.3286786160901618E-3</v>
      </c>
      <c r="H24" s="72">
        <f>IFERROR((('HPI_SA By Year'!H24-'HPI_SA By Year'!G24)/'HPI_SA By Year'!G24),"N/A")</f>
        <v>8.0087652936112318E-3</v>
      </c>
      <c r="I24" s="72">
        <f>IFERROR((('HPI_SA By Year'!I24-'HPI_SA By Year'!H24)/'HPI_SA By Year'!H24),"N/A")</f>
        <v>1.770186335403735E-2</v>
      </c>
      <c r="J24" s="72">
        <f>IFERROR((('HPI_SA By Year'!J24-'HPI_SA By Year'!I24)/'HPI_SA By Year'!I24),"N/A")</f>
        <v>3.7992065913945529E-2</v>
      </c>
      <c r="K24" s="72">
        <f>IFERROR((('HPI_SA By Year'!K24-'HPI_SA By Year'!J24)/'HPI_SA By Year'!J24),"N/A")</f>
        <v>7.6583860061737591E-2</v>
      </c>
      <c r="L24" s="72">
        <f>IFERROR((('HPI_SA By Year'!L24-'HPI_SA By Year'!K24)/'HPI_SA By Year'!K24),"N/A")</f>
        <v>0.11787729837975608</v>
      </c>
      <c r="M24" s="72">
        <f>IFERROR((('HPI_SA By Year'!M24-'HPI_SA By Year'!L24)/'HPI_SA By Year'!L24),"N/A")</f>
        <v>0.13626740493445169</v>
      </c>
      <c r="N24" s="72">
        <f>IFERROR((('HPI_SA By Year'!N24-'HPI_SA By Year'!M24)/'HPI_SA By Year'!M24),"N/A")</f>
        <v>0.17940449317424481</v>
      </c>
      <c r="O24" s="72">
        <f>IFERROR((('HPI_SA By Year'!O24-'HPI_SA By Year'!N24)/'HPI_SA By Year'!N24),"N/A")</f>
        <v>0.17840867663142532</v>
      </c>
      <c r="P24" s="72">
        <f>IFERROR((('HPI_SA By Year'!P24-'HPI_SA By Year'!O24)/'HPI_SA By Year'!O24),"N/A")</f>
        <v>0.16666022145739068</v>
      </c>
      <c r="Q24" s="72">
        <f>IFERROR((('HPI_SA By Year'!Q24-'HPI_SA By Year'!P24)/'HPI_SA By Year'!P24),"N/A")</f>
        <v>0.1057388460433563</v>
      </c>
      <c r="R24" s="72">
        <f>IFERROR((('HPI_SA By Year'!R24-'HPI_SA By Year'!Q24)/'HPI_SA By Year'!Q24),"N/A")</f>
        <v>1.8216155721651448E-2</v>
      </c>
      <c r="S24" s="72">
        <f>IFERROR((('HPI_SA By Year'!S24-'HPI_SA By Year'!R24)/'HPI_SA By Year'!R24),"N/A")</f>
        <v>-6.865621841234941E-2</v>
      </c>
      <c r="T24" s="72">
        <f>IFERROR((('HPI_SA By Year'!T24-'HPI_SA By Year'!S24)/'HPI_SA By Year'!S24),"N/A")</f>
        <v>-0.12765665995806241</v>
      </c>
      <c r="U24" s="72">
        <f>IFERROR((('HPI_SA By Year'!U24-'HPI_SA By Year'!T24)/'HPI_SA By Year'!T24),"N/A")</f>
        <v>-8.653428033048266E-2</v>
      </c>
      <c r="V24" s="72">
        <f>IFERROR((('HPI_SA By Year'!V24-'HPI_SA By Year'!U24)/'HPI_SA By Year'!U24),"N/A")</f>
        <v>-3.7845128530625202E-2</v>
      </c>
      <c r="W24" s="72">
        <f>IFERROR((('HPI_SA By Year'!W24-'HPI_SA By Year'!V24)/'HPI_SA By Year'!V24),"N/A")</f>
        <v>-4.6810148154256423E-2</v>
      </c>
      <c r="X24" s="72">
        <f>IFERROR((('HPI_SA By Year'!X24-'HPI_SA By Year'!W24)/'HPI_SA By Year'!W24),"N/A")</f>
        <v>-1.0064017532729711E-2</v>
      </c>
      <c r="Y24" s="72">
        <f>IFERROR((('HPI_SA By Year'!Y24-'HPI_SA By Year'!X24)/'HPI_SA By Year'!X24),"N/A")</f>
        <v>5.815782574499704E-2</v>
      </c>
      <c r="Z24" s="72">
        <f>IFERROR((('HPI_SA By Year'!Z24-'HPI_SA By Year'!Y24)/'HPI_SA By Year'!Y24),"N/A")</f>
        <v>4.9799727464178142E-2</v>
      </c>
      <c r="AA24" s="72">
        <f>IFERROR((('HPI_SA By Year'!AA24-'HPI_SA By Year'!Z24)/'HPI_SA By Year'!Z24),"N/A")</f>
        <v>6.0811076584195406E-2</v>
      </c>
      <c r="AB24" s="72">
        <f>IFERROR((('HPI_SA By Year'!AB24-'HPI_SA By Year'!AA24)/'HPI_SA By Year'!AA24),"N/A")</f>
        <v>6.8968074455856801E-2</v>
      </c>
      <c r="AC24" s="72">
        <f>IFERROR((('HPI_SA By Year'!AC24-'HPI_SA By Year'!AB24)/'HPI_SA By Year'!AB24),"N/A")</f>
        <v>8.0717333240833675E-2</v>
      </c>
      <c r="AD24" s="72">
        <f>IFERROR((('HPI_SA By Year'!AD24-'HPI_SA By Year'!AC24)/'HPI_SA By Year'!AC24),"N/A")</f>
        <v>7.2848461505542042E-2</v>
      </c>
      <c r="AE24" s="72">
        <f>IFERROR((('HPI_SA By Year'!AE24-'HPI_SA By Year'!AD24)/'HPI_SA By Year'!AD24),"N/A")</f>
        <v>5.6643098616831332E-2</v>
      </c>
      <c r="AF24" s="72">
        <f>IFERROR((('HPI_SA By Year'!AF24-'HPI_SA By Year'!AE24)/'HPI_SA By Year'!AE24),"N/A")</f>
        <v>9.7114867351850376E-2</v>
      </c>
      <c r="AG24" s="72">
        <f>IFERROR((('HPI_SA By Year'!AG24-'HPI_SA By Year'!AF24)/'HPI_SA By Year'!AF24),"N/A")</f>
        <v>0.18508004507643216</v>
      </c>
      <c r="AH24" s="95">
        <f t="shared" si="0"/>
        <v>2.350493714148074E-2</v>
      </c>
    </row>
    <row r="25" spans="1:34" x14ac:dyDescent="0.2">
      <c r="A25" s="11" t="s">
        <v>106</v>
      </c>
      <c r="B25" s="11" t="s">
        <v>157</v>
      </c>
      <c r="C25" s="8" t="s">
        <v>434</v>
      </c>
      <c r="D25" s="72">
        <f>IFERROR((('HPI_SA By Year'!D25-'HPI_SA By Year'!C25)/'HPI_SA By Year'!C25),"N/A")</f>
        <v>2.2922920439603939E-2</v>
      </c>
      <c r="E25" s="72">
        <f>IFERROR((('HPI_SA By Year'!E25-'HPI_SA By Year'!D25)/'HPI_SA By Year'!D25),"N/A")</f>
        <v>1.7364732132030231E-2</v>
      </c>
      <c r="F25" s="72">
        <f>IFERROR((('HPI_SA By Year'!F25-'HPI_SA By Year'!E25)/'HPI_SA By Year'!E25),"N/A")</f>
        <v>5.5853536437102072E-2</v>
      </c>
      <c r="G25" s="72">
        <f>IFERROR((('HPI_SA By Year'!G25-'HPI_SA By Year'!F25)/'HPI_SA By Year'!F25),"N/A")</f>
        <v>3.2714711460308882E-2</v>
      </c>
      <c r="H25" s="72">
        <f>IFERROR((('HPI_SA By Year'!H25-'HPI_SA By Year'!G25)/'HPI_SA By Year'!G25),"N/A")</f>
        <v>3.8805448066286267E-2</v>
      </c>
      <c r="I25" s="72">
        <f>IFERROR((('HPI_SA By Year'!I25-'HPI_SA By Year'!H25)/'HPI_SA By Year'!H25),"N/A")</f>
        <v>4.8004882565872556E-2</v>
      </c>
      <c r="J25" s="72">
        <f>IFERROR((('HPI_SA By Year'!J25-'HPI_SA By Year'!I25)/'HPI_SA By Year'!I25),"N/A")</f>
        <v>7.8840090768520291E-2</v>
      </c>
      <c r="K25" s="72">
        <f>IFERROR((('HPI_SA By Year'!K25-'HPI_SA By Year'!J25)/'HPI_SA By Year'!J25),"N/A")</f>
        <v>4.9792453883811399E-2</v>
      </c>
      <c r="L25" s="72">
        <f>IFERROR((('HPI_SA By Year'!L25-'HPI_SA By Year'!K25)/'HPI_SA By Year'!K25),"N/A")</f>
        <v>5.0959253874250876E-2</v>
      </c>
      <c r="M25" s="72">
        <f>IFERROR((('HPI_SA By Year'!M25-'HPI_SA By Year'!L25)/'HPI_SA By Year'!L25),"N/A")</f>
        <v>2.3569307598866097E-2</v>
      </c>
      <c r="N25" s="72">
        <f>IFERROR((('HPI_SA By Year'!N25-'HPI_SA By Year'!M25)/'HPI_SA By Year'!M25),"N/A")</f>
        <v>1.5213700571956056E-2</v>
      </c>
      <c r="O25" s="72">
        <f>IFERROR((('HPI_SA By Year'!O25-'HPI_SA By Year'!N25)/'HPI_SA By Year'!N25),"N/A")</f>
        <v>2.0635796856734702E-2</v>
      </c>
      <c r="P25" s="72">
        <f>IFERROR((('HPI_SA By Year'!P25-'HPI_SA By Year'!O25)/'HPI_SA By Year'!O25),"N/A")</f>
        <v>2.7726961805831649E-2</v>
      </c>
      <c r="Q25" s="72">
        <f>IFERROR((('HPI_SA By Year'!Q25-'HPI_SA By Year'!P25)/'HPI_SA By Year'!P25),"N/A")</f>
        <v>5.1032411850292586E-2</v>
      </c>
      <c r="R25" s="72">
        <f>IFERROR((('HPI_SA By Year'!R25-'HPI_SA By Year'!Q25)/'HPI_SA By Year'!Q25),"N/A")</f>
        <v>6.4930857252256946E-2</v>
      </c>
      <c r="S25" s="72">
        <f>IFERROR((('HPI_SA By Year'!S25-'HPI_SA By Year'!R25)/'HPI_SA By Year'!R25),"N/A")</f>
        <v>3.5720212412877587E-2</v>
      </c>
      <c r="T25" s="72">
        <f>IFERROR((('HPI_SA By Year'!T25-'HPI_SA By Year'!S25)/'HPI_SA By Year'!S25),"N/A")</f>
        <v>-4.6224714600440774E-2</v>
      </c>
      <c r="U25" s="72">
        <f>IFERROR((('HPI_SA By Year'!U25-'HPI_SA By Year'!T25)/'HPI_SA By Year'!T25),"N/A")</f>
        <v>-7.0163649853709084E-2</v>
      </c>
      <c r="V25" s="72">
        <f>IFERROR((('HPI_SA By Year'!V25-'HPI_SA By Year'!U25)/'HPI_SA By Year'!U25),"N/A")</f>
        <v>-4.9427139007241411E-2</v>
      </c>
      <c r="W25" s="72">
        <f>IFERROR((('HPI_SA By Year'!W25-'HPI_SA By Year'!V25)/'HPI_SA By Year'!V25),"N/A")</f>
        <v>-4.5978649941398338E-2</v>
      </c>
      <c r="X25" s="72">
        <f>IFERROR((('HPI_SA By Year'!X25-'HPI_SA By Year'!W25)/'HPI_SA By Year'!W25),"N/A")</f>
        <v>1.9257906532746779E-2</v>
      </c>
      <c r="Y25" s="72">
        <f>IFERROR((('HPI_SA By Year'!Y25-'HPI_SA By Year'!X25)/'HPI_SA By Year'!X25),"N/A")</f>
        <v>7.8084534571219055E-2</v>
      </c>
      <c r="Z25" s="72">
        <f>IFERROR((('HPI_SA By Year'!Z25-'HPI_SA By Year'!Y25)/'HPI_SA By Year'!Y25),"N/A")</f>
        <v>5.3558748432518899E-2</v>
      </c>
      <c r="AA25" s="72">
        <f>IFERROR((('HPI_SA By Year'!AA25-'HPI_SA By Year'!Z25)/'HPI_SA By Year'!Z25),"N/A")</f>
        <v>6.5448705079301492E-2</v>
      </c>
      <c r="AB25" s="72">
        <f>IFERROR((('HPI_SA By Year'!AB25-'HPI_SA By Year'!AA25)/'HPI_SA By Year'!AA25),"N/A")</f>
        <v>6.9476971116315234E-2</v>
      </c>
      <c r="AC25" s="72">
        <f>IFERROR((('HPI_SA By Year'!AC25-'HPI_SA By Year'!AB25)/'HPI_SA By Year'!AB25),"N/A")</f>
        <v>7.8429398439466613E-2</v>
      </c>
      <c r="AD25" s="72">
        <f>IFERROR((('HPI_SA By Year'!AD25-'HPI_SA By Year'!AC25)/'HPI_SA By Year'!AC25),"N/A")</f>
        <v>7.2562199505204622E-2</v>
      </c>
      <c r="AE25" s="72">
        <f>IFERROR((('HPI_SA By Year'!AE25-'HPI_SA By Year'!AD25)/'HPI_SA By Year'!AD25),"N/A")</f>
        <v>6.4584920030464468E-2</v>
      </c>
      <c r="AF25" s="72">
        <f>IFERROR((('HPI_SA By Year'!AF25-'HPI_SA By Year'!AE25)/'HPI_SA By Year'!AE25),"N/A")</f>
        <v>8.802608180201564E-2</v>
      </c>
      <c r="AG25" s="72">
        <f>IFERROR((('HPI_SA By Year'!AG25-'HPI_SA By Year'!AF25)/'HPI_SA By Year'!AF25),"N/A")</f>
        <v>0.20645506720897241</v>
      </c>
      <c r="AH25" s="95">
        <f t="shared" si="0"/>
        <v>4.132070611522088E-2</v>
      </c>
    </row>
    <row r="26" spans="1:34" x14ac:dyDescent="0.2">
      <c r="A26" s="11" t="s">
        <v>108</v>
      </c>
      <c r="B26" s="11" t="s">
        <v>159</v>
      </c>
      <c r="C26" s="8" t="s">
        <v>434</v>
      </c>
      <c r="D26" s="72">
        <f>IFERROR((('HPI_SA By Year'!D26-'HPI_SA By Year'!C26)/'HPI_SA By Year'!C26),"N/A")</f>
        <v>2.163107281129004E-2</v>
      </c>
      <c r="E26" s="72">
        <f>IFERROR((('HPI_SA By Year'!E26-'HPI_SA By Year'!D26)/'HPI_SA By Year'!D26),"N/A")</f>
        <v>3.5867093714090019E-2</v>
      </c>
      <c r="F26" s="72">
        <f>IFERROR((('HPI_SA By Year'!F26-'HPI_SA By Year'!E26)/'HPI_SA By Year'!E26),"N/A")</f>
        <v>4.3145770392749451E-2</v>
      </c>
      <c r="G26" s="72">
        <f>IFERROR((('HPI_SA By Year'!G26-'HPI_SA By Year'!F26)/'HPI_SA By Year'!F26),"N/A")</f>
        <v>7.7224183183998402E-2</v>
      </c>
      <c r="H26" s="72">
        <f>IFERROR((('HPI_SA By Year'!H26-'HPI_SA By Year'!G26)/'HPI_SA By Year'!G26),"N/A")</f>
        <v>2.6717637421495993E-2</v>
      </c>
      <c r="I26" s="72">
        <f>IFERROR((('HPI_SA By Year'!I26-'HPI_SA By Year'!H26)/'HPI_SA By Year'!H26),"N/A")</f>
        <v>4.8812422004459725E-2</v>
      </c>
      <c r="J26" s="72">
        <f>IFERROR((('HPI_SA By Year'!J26-'HPI_SA By Year'!I26)/'HPI_SA By Year'!I26),"N/A")</f>
        <v>0.1130941931456883</v>
      </c>
      <c r="K26" s="72">
        <f>IFERROR((('HPI_SA By Year'!K26-'HPI_SA By Year'!J26)/'HPI_SA By Year'!J26),"N/A")</f>
        <v>5.2133531937264721E-2</v>
      </c>
      <c r="L26" s="72">
        <f>IFERROR((('HPI_SA By Year'!L26-'HPI_SA By Year'!K26)/'HPI_SA By Year'!K26),"N/A")</f>
        <v>4.0289806795469583E-2</v>
      </c>
      <c r="M26" s="72">
        <f>IFERROR((('HPI_SA By Year'!M26-'HPI_SA By Year'!L26)/'HPI_SA By Year'!L26),"N/A")</f>
        <v>3.1508669687314798E-2</v>
      </c>
      <c r="N26" s="72">
        <f>IFERROR((('HPI_SA By Year'!N26-'HPI_SA By Year'!M26)/'HPI_SA By Year'!M26),"N/A")</f>
        <v>2.48498300402007E-2</v>
      </c>
      <c r="O26" s="72">
        <f>IFERROR((('HPI_SA By Year'!O26-'HPI_SA By Year'!N26)/'HPI_SA By Year'!N26),"N/A")</f>
        <v>3.2047010359241485E-2</v>
      </c>
      <c r="P26" s="72">
        <f>IFERROR((('HPI_SA By Year'!P26-'HPI_SA By Year'!O26)/'HPI_SA By Year'!O26),"N/A")</f>
        <v>5.398861235031692E-2</v>
      </c>
      <c r="Q26" s="72">
        <f>IFERROR((('HPI_SA By Year'!Q26-'HPI_SA By Year'!P26)/'HPI_SA By Year'!P26),"N/A")</f>
        <v>7.934784122077887E-2</v>
      </c>
      <c r="R26" s="72">
        <f>IFERROR((('HPI_SA By Year'!R26-'HPI_SA By Year'!Q26)/'HPI_SA By Year'!Q26),"N/A")</f>
        <v>8.1176956218879728E-2</v>
      </c>
      <c r="S26" s="72">
        <f>IFERROR((('HPI_SA By Year'!S26-'HPI_SA By Year'!R26)/'HPI_SA By Year'!R26),"N/A")</f>
        <v>3.5602219173178927E-2</v>
      </c>
      <c r="T26" s="72">
        <f>IFERROR((('HPI_SA By Year'!T26-'HPI_SA By Year'!S26)/'HPI_SA By Year'!S26),"N/A")</f>
        <v>-4.0588025207663581E-2</v>
      </c>
      <c r="U26" s="72">
        <f>IFERROR((('HPI_SA By Year'!U26-'HPI_SA By Year'!T26)/'HPI_SA By Year'!T26),"N/A")</f>
        <v>-5.7159325616023854E-2</v>
      </c>
      <c r="V26" s="72">
        <f>IFERROR((('HPI_SA By Year'!V26-'HPI_SA By Year'!U26)/'HPI_SA By Year'!U26),"N/A")</f>
        <v>-3.6845993173366023E-2</v>
      </c>
      <c r="W26" s="72">
        <f>IFERROR((('HPI_SA By Year'!W26-'HPI_SA By Year'!V26)/'HPI_SA By Year'!V26),"N/A")</f>
        <v>-3.0876849635692729E-2</v>
      </c>
      <c r="X26" s="72">
        <f>IFERROR((('HPI_SA By Year'!X26-'HPI_SA By Year'!W26)/'HPI_SA By Year'!W26),"N/A")</f>
        <v>3.0455190481388564E-2</v>
      </c>
      <c r="Y26" s="72">
        <f>IFERROR((('HPI_SA By Year'!Y26-'HPI_SA By Year'!X26)/'HPI_SA By Year'!X26),"N/A")</f>
        <v>7.7568855932203293E-2</v>
      </c>
      <c r="Z26" s="72">
        <f>IFERROR((('HPI_SA By Year'!Z26-'HPI_SA By Year'!Y26)/'HPI_SA By Year'!Y26),"N/A")</f>
        <v>7.9874167465408485E-2</v>
      </c>
      <c r="AA26" s="72">
        <f>IFERROR((('HPI_SA By Year'!AA26-'HPI_SA By Year'!Z26)/'HPI_SA By Year'!Z26),"N/A")</f>
        <v>7.8529324745669982E-2</v>
      </c>
      <c r="AB26" s="72">
        <f>IFERROR((('HPI_SA By Year'!AB26-'HPI_SA By Year'!AA26)/'HPI_SA By Year'!AA26),"N/A")</f>
        <v>0.10212177803099839</v>
      </c>
      <c r="AC26" s="72">
        <f>IFERROR((('HPI_SA By Year'!AC26-'HPI_SA By Year'!AB26)/'HPI_SA By Year'!AB26),"N/A")</f>
        <v>9.7149093415535459E-2</v>
      </c>
      <c r="AD26" s="72">
        <f>IFERROR((('HPI_SA By Year'!AD26-'HPI_SA By Year'!AC26)/'HPI_SA By Year'!AC26),"N/A")</f>
        <v>8.1086505069542472E-2</v>
      </c>
      <c r="AE26" s="72">
        <f>IFERROR((('HPI_SA By Year'!AE26-'HPI_SA By Year'!AD26)/'HPI_SA By Year'!AD26),"N/A")</f>
        <v>6.1671199928974664E-2</v>
      </c>
      <c r="AF26" s="72">
        <f>IFERROR((('HPI_SA By Year'!AF26-'HPI_SA By Year'!AE26)/'HPI_SA By Year'!AE26),"N/A")</f>
        <v>8.1503725102630403E-2</v>
      </c>
      <c r="AG26" s="72">
        <f>IFERROR((('HPI_SA By Year'!AG26-'HPI_SA By Year'!AF26)/'HPI_SA By Year'!AF26),"N/A")</f>
        <v>0.19890904745502969</v>
      </c>
      <c r="AH26" s="95">
        <f t="shared" si="0"/>
        <v>5.0600060877854278E-2</v>
      </c>
    </row>
    <row r="27" spans="1:34" x14ac:dyDescent="0.2">
      <c r="A27" s="11" t="s">
        <v>109</v>
      </c>
      <c r="B27" s="11" t="s">
        <v>160</v>
      </c>
      <c r="C27" s="8" t="s">
        <v>434</v>
      </c>
      <c r="D27" s="72">
        <f>IFERROR((('HPI_SA By Year'!D27-'HPI_SA By Year'!C27)/'HPI_SA By Year'!C27),"N/A")</f>
        <v>2.8217210256819055E-2</v>
      </c>
      <c r="E27" s="72">
        <f>IFERROR((('HPI_SA By Year'!E27-'HPI_SA By Year'!D27)/'HPI_SA By Year'!D27),"N/A")</f>
        <v>5.4895387760440742E-2</v>
      </c>
      <c r="F27" s="72">
        <f>IFERROR((('HPI_SA By Year'!F27-'HPI_SA By Year'!E27)/'HPI_SA By Year'!E27),"N/A")</f>
        <v>4.9669132672975951E-2</v>
      </c>
      <c r="G27" s="72">
        <f>IFERROR((('HPI_SA By Year'!G27-'HPI_SA By Year'!F27)/'HPI_SA By Year'!F27),"N/A")</f>
        <v>2.7955568583016111E-2</v>
      </c>
      <c r="H27" s="72">
        <f>IFERROR((('HPI_SA By Year'!H27-'HPI_SA By Year'!G27)/'HPI_SA By Year'!G27),"N/A")</f>
        <v>2.8203960556163005E-2</v>
      </c>
      <c r="I27" s="72">
        <f>IFERROR((('HPI_SA By Year'!I27-'HPI_SA By Year'!H27)/'HPI_SA By Year'!H27),"N/A")</f>
        <v>1.6854723213324964E-2</v>
      </c>
      <c r="J27" s="72">
        <f>IFERROR((('HPI_SA By Year'!J27-'HPI_SA By Year'!I27)/'HPI_SA By Year'!I27),"N/A")</f>
        <v>4.5561860412104173E-2</v>
      </c>
      <c r="K27" s="72">
        <f>IFERROR((('HPI_SA By Year'!K27-'HPI_SA By Year'!J27)/'HPI_SA By Year'!J27),"N/A")</f>
        <v>7.003842575109305E-2</v>
      </c>
      <c r="L27" s="72">
        <f>IFERROR((('HPI_SA By Year'!L27-'HPI_SA By Year'!K27)/'HPI_SA By Year'!K27),"N/A")</f>
        <v>8.7397079851118303E-2</v>
      </c>
      <c r="M27" s="72">
        <f>IFERROR((('HPI_SA By Year'!M27-'HPI_SA By Year'!L27)/'HPI_SA By Year'!L27),"N/A")</f>
        <v>6.3920768226988278E-2</v>
      </c>
      <c r="N27" s="72">
        <f>IFERROR((('HPI_SA By Year'!N27-'HPI_SA By Year'!M27)/'HPI_SA By Year'!M27),"N/A")</f>
        <v>3.2933510287004718E-2</v>
      </c>
      <c r="O27" s="72">
        <f>IFERROR((('HPI_SA By Year'!O27-'HPI_SA By Year'!N27)/'HPI_SA By Year'!N27),"N/A")</f>
        <v>1.3021927501019914E-2</v>
      </c>
      <c r="P27" s="72">
        <f>IFERROR((('HPI_SA By Year'!P27-'HPI_SA By Year'!O27)/'HPI_SA By Year'!O27),"N/A")</f>
        <v>1.2980767785815878E-2</v>
      </c>
      <c r="Q27" s="72">
        <f>IFERROR((('HPI_SA By Year'!Q27-'HPI_SA By Year'!P27)/'HPI_SA By Year'!P27),"N/A")</f>
        <v>3.8941734264572196E-2</v>
      </c>
      <c r="R27" s="72">
        <f>IFERROR((('HPI_SA By Year'!R27-'HPI_SA By Year'!Q27)/'HPI_SA By Year'!Q27),"N/A")</f>
        <v>5.5516367904457339E-2</v>
      </c>
      <c r="S27" s="72">
        <f>IFERROR((('HPI_SA By Year'!S27-'HPI_SA By Year'!R27)/'HPI_SA By Year'!R27),"N/A")</f>
        <v>4.4314636898110125E-2</v>
      </c>
      <c r="T27" s="72">
        <f>IFERROR((('HPI_SA By Year'!T27-'HPI_SA By Year'!S27)/'HPI_SA By Year'!S27),"N/A")</f>
        <v>-1.0329390185135869E-2</v>
      </c>
      <c r="U27" s="72">
        <f>IFERROR((('HPI_SA By Year'!U27-'HPI_SA By Year'!T27)/'HPI_SA By Year'!T27),"N/A")</f>
        <v>-3.002363880533717E-2</v>
      </c>
      <c r="V27" s="72">
        <f>IFERROR((('HPI_SA By Year'!V27-'HPI_SA By Year'!U27)/'HPI_SA By Year'!U27),"N/A")</f>
        <v>-9.9317194289263045E-3</v>
      </c>
      <c r="W27" s="72">
        <f>IFERROR((('HPI_SA By Year'!W27-'HPI_SA By Year'!V27)/'HPI_SA By Year'!V27),"N/A")</f>
        <v>-2.4882104402344247E-2</v>
      </c>
      <c r="X27" s="72">
        <f>IFERROR((('HPI_SA By Year'!X27-'HPI_SA By Year'!W27)/'HPI_SA By Year'!W27),"N/A")</f>
        <v>4.4193535762407754E-2</v>
      </c>
      <c r="Y27" s="72">
        <f>IFERROR((('HPI_SA By Year'!Y27-'HPI_SA By Year'!X27)/'HPI_SA By Year'!X27),"N/A")</f>
        <v>8.3235394117221889E-2</v>
      </c>
      <c r="Z27" s="72">
        <f>IFERROR((('HPI_SA By Year'!Z27-'HPI_SA By Year'!Y27)/'HPI_SA By Year'!Y27),"N/A")</f>
        <v>9.1586715502370089E-2</v>
      </c>
      <c r="AA27" s="72">
        <f>IFERROR((('HPI_SA By Year'!AA27-'HPI_SA By Year'!Z27)/'HPI_SA By Year'!Z27),"N/A")</f>
        <v>8.8668266618366257E-2</v>
      </c>
      <c r="AB27" s="72">
        <f>IFERROR((('HPI_SA By Year'!AB27-'HPI_SA By Year'!AA27)/'HPI_SA By Year'!AA27),"N/A")</f>
        <v>8.2178590517071146E-2</v>
      </c>
      <c r="AC27" s="72">
        <f>IFERROR((('HPI_SA By Year'!AC27-'HPI_SA By Year'!AB27)/'HPI_SA By Year'!AB27),"N/A")</f>
        <v>7.8121216547069425E-2</v>
      </c>
      <c r="AD27" s="72">
        <f>IFERROR((('HPI_SA By Year'!AD27-'HPI_SA By Year'!AC27)/'HPI_SA By Year'!AC27),"N/A")</f>
        <v>6.0845726182645894E-2</v>
      </c>
      <c r="AE27" s="72">
        <f>IFERROR((('HPI_SA By Year'!AE27-'HPI_SA By Year'!AD27)/'HPI_SA By Year'!AD27),"N/A")</f>
        <v>5.4050784347989551E-2</v>
      </c>
      <c r="AF27" s="72">
        <f>IFERROR((('HPI_SA By Year'!AF27-'HPI_SA By Year'!AE27)/'HPI_SA By Year'!AE27),"N/A")</f>
        <v>7.0826000459101798E-2</v>
      </c>
      <c r="AG27" s="72">
        <f>IFERROR((('HPI_SA By Year'!AG27-'HPI_SA By Year'!AF27)/'HPI_SA By Year'!AF27),"N/A")</f>
        <v>0.21406432826888902</v>
      </c>
      <c r="AH27" s="95">
        <f t="shared" si="0"/>
        <v>5.5794556159966625E-2</v>
      </c>
    </row>
    <row r="28" spans="1:34" x14ac:dyDescent="0.2">
      <c r="A28" s="11" t="s">
        <v>112</v>
      </c>
      <c r="B28" s="11" t="s">
        <v>163</v>
      </c>
      <c r="C28" s="8" t="s">
        <v>434</v>
      </c>
      <c r="D28" s="72">
        <f>IFERROR((('HPI_SA By Year'!D28-'HPI_SA By Year'!C28)/'HPI_SA By Year'!C28),"N/A")</f>
        <v>1.4611792104373326E-2</v>
      </c>
      <c r="E28" s="72">
        <f>IFERROR((('HPI_SA By Year'!E28-'HPI_SA By Year'!D28)/'HPI_SA By Year'!D28),"N/A")</f>
        <v>9.2553742873361811E-3</v>
      </c>
      <c r="F28" s="72">
        <f>IFERROR((('HPI_SA By Year'!F28-'HPI_SA By Year'!E28)/'HPI_SA By Year'!E28),"N/A")</f>
        <v>1.7252763376699756E-2</v>
      </c>
      <c r="G28" s="72">
        <f>IFERROR((('HPI_SA By Year'!G28-'HPI_SA By Year'!F28)/'HPI_SA By Year'!F28),"N/A")</f>
        <v>1.1827633872227799E-2</v>
      </c>
      <c r="H28" s="72">
        <f>IFERROR((('HPI_SA By Year'!H28-'HPI_SA By Year'!G28)/'HPI_SA By Year'!G28),"N/A")</f>
        <v>8.5294432103019333E-3</v>
      </c>
      <c r="I28" s="72">
        <f>IFERROR((('HPI_SA By Year'!I28-'HPI_SA By Year'!H28)/'HPI_SA By Year'!H28),"N/A")</f>
        <v>7.9390320034865881E-3</v>
      </c>
      <c r="J28" s="72">
        <f>IFERROR((('HPI_SA By Year'!J28-'HPI_SA By Year'!I28)/'HPI_SA By Year'!I28),"N/A")</f>
        <v>1.9960033188814015E-2</v>
      </c>
      <c r="K28" s="72">
        <f>IFERROR((('HPI_SA By Year'!K28-'HPI_SA By Year'!J28)/'HPI_SA By Year'!J28),"N/A")</f>
        <v>4.5944614397506738E-2</v>
      </c>
      <c r="L28" s="72">
        <f>IFERROR((('HPI_SA By Year'!L28-'HPI_SA By Year'!K28)/'HPI_SA By Year'!K28),"N/A")</f>
        <v>6.188040180087416E-2</v>
      </c>
      <c r="M28" s="72">
        <f>IFERROR((('HPI_SA By Year'!M28-'HPI_SA By Year'!L28)/'HPI_SA By Year'!L28),"N/A")</f>
        <v>9.3379273349976366E-2</v>
      </c>
      <c r="N28" s="72">
        <f>IFERROR((('HPI_SA By Year'!N28-'HPI_SA By Year'!M28)/'HPI_SA By Year'!M28),"N/A")</f>
        <v>0.11199169732993661</v>
      </c>
      <c r="O28" s="72">
        <f>IFERROR((('HPI_SA By Year'!O28-'HPI_SA By Year'!N28)/'HPI_SA By Year'!N28),"N/A")</f>
        <v>0.1439249957576787</v>
      </c>
      <c r="P28" s="72">
        <f>IFERROR((('HPI_SA By Year'!P28-'HPI_SA By Year'!O28)/'HPI_SA By Year'!O28),"N/A")</f>
        <v>0.18823939535539186</v>
      </c>
      <c r="Q28" s="72">
        <f>IFERROR((('HPI_SA By Year'!Q28-'HPI_SA By Year'!P28)/'HPI_SA By Year'!P28),"N/A")</f>
        <v>0.24305564225165735</v>
      </c>
      <c r="R28" s="72">
        <f>IFERROR((('HPI_SA By Year'!R28-'HPI_SA By Year'!Q28)/'HPI_SA By Year'!Q28),"N/A")</f>
        <v>0.10167219041880074</v>
      </c>
      <c r="S28" s="72">
        <f>IFERROR((('HPI_SA By Year'!S28-'HPI_SA By Year'!R28)/'HPI_SA By Year'!R28),"N/A")</f>
        <v>-3.171564404454226E-2</v>
      </c>
      <c r="T28" s="72">
        <f>IFERROR((('HPI_SA By Year'!T28-'HPI_SA By Year'!S28)/'HPI_SA By Year'!S28),"N/A")</f>
        <v>-0.13129563289381388</v>
      </c>
      <c r="U28" s="72">
        <f>IFERROR((('HPI_SA By Year'!U28-'HPI_SA By Year'!T28)/'HPI_SA By Year'!T28),"N/A")</f>
        <v>-8.4838894970141868E-2</v>
      </c>
      <c r="V28" s="72">
        <f>IFERROR((('HPI_SA By Year'!V28-'HPI_SA By Year'!U28)/'HPI_SA By Year'!U28),"N/A")</f>
        <v>-2.7895216778578938E-2</v>
      </c>
      <c r="W28" s="72">
        <f>IFERROR((('HPI_SA By Year'!W28-'HPI_SA By Year'!V28)/'HPI_SA By Year'!V28),"N/A")</f>
        <v>-5.2889974477830996E-2</v>
      </c>
      <c r="X28" s="72">
        <f>IFERROR((('HPI_SA By Year'!X28-'HPI_SA By Year'!W28)/'HPI_SA By Year'!W28),"N/A")</f>
        <v>2.5764046100020543E-2</v>
      </c>
      <c r="Y28" s="72">
        <f>IFERROR((('HPI_SA By Year'!Y28-'HPI_SA By Year'!X28)/'HPI_SA By Year'!X28),"N/A")</f>
        <v>5.2008226014771598E-2</v>
      </c>
      <c r="Z28" s="72">
        <f>IFERROR((('HPI_SA By Year'!Z28-'HPI_SA By Year'!Y28)/'HPI_SA By Year'!Y28),"N/A")</f>
        <v>3.2135598877161241E-2</v>
      </c>
      <c r="AA28" s="72">
        <f>IFERROR((('HPI_SA By Year'!AA28-'HPI_SA By Year'!Z28)/'HPI_SA By Year'!Z28),"N/A")</f>
        <v>3.3577586455788955E-2</v>
      </c>
      <c r="AB28" s="72">
        <f>IFERROR((('HPI_SA By Year'!AB28-'HPI_SA By Year'!AA28)/'HPI_SA By Year'!AA28),"N/A")</f>
        <v>2.8397282620840906E-2</v>
      </c>
      <c r="AC28" s="72">
        <f>IFERROR((('HPI_SA By Year'!AC28-'HPI_SA By Year'!AB28)/'HPI_SA By Year'!AB28),"N/A")</f>
        <v>3.7668609673020777E-2</v>
      </c>
      <c r="AD28" s="72">
        <f>IFERROR((('HPI_SA By Year'!AD28-'HPI_SA By Year'!AC28)/'HPI_SA By Year'!AC28),"N/A")</f>
        <v>3.689277693141306E-2</v>
      </c>
      <c r="AE28" s="72">
        <f>IFERROR((('HPI_SA By Year'!AE28-'HPI_SA By Year'!AD28)/'HPI_SA By Year'!AD28),"N/A")</f>
        <v>4.3865495304453134E-2</v>
      </c>
      <c r="AF28" s="72">
        <f>IFERROR((('HPI_SA By Year'!AF28-'HPI_SA By Year'!AE28)/'HPI_SA By Year'!AE28),"N/A")</f>
        <v>7.684717627256353E-2</v>
      </c>
      <c r="AG28" s="72">
        <f>IFERROR((('HPI_SA By Year'!AG28-'HPI_SA By Year'!AF28)/'HPI_SA By Year'!AF28),"N/A")</f>
        <v>0.1325122621678437</v>
      </c>
      <c r="AH28" s="95">
        <f t="shared" si="0"/>
        <v>1.1402246483531301E-2</v>
      </c>
    </row>
    <row r="29" spans="1:34" x14ac:dyDescent="0.2">
      <c r="A29" s="11" t="s">
        <v>113</v>
      </c>
      <c r="B29" s="11" t="s">
        <v>164</v>
      </c>
      <c r="C29" s="8" t="s">
        <v>434</v>
      </c>
      <c r="D29" s="72">
        <f>IFERROR((('HPI_SA By Year'!D29-'HPI_SA By Year'!C29)/'HPI_SA By Year'!C29),"N/A")</f>
        <v>6.1092427792684173E-2</v>
      </c>
      <c r="E29" s="72">
        <f>IFERROR((('HPI_SA By Year'!E29-'HPI_SA By Year'!D29)/'HPI_SA By Year'!D29),"N/A")</f>
        <v>5.8707765535074709E-2</v>
      </c>
      <c r="F29" s="72">
        <f>IFERROR((('HPI_SA By Year'!F29-'HPI_SA By Year'!E29)/'HPI_SA By Year'!E29),"N/A")</f>
        <v>7.7542418675024316E-2</v>
      </c>
      <c r="G29" s="72">
        <f>IFERROR((('HPI_SA By Year'!G29-'HPI_SA By Year'!F29)/'HPI_SA By Year'!F29),"N/A")</f>
        <v>6.5573441652875875E-2</v>
      </c>
      <c r="H29" s="72">
        <f>IFERROR((('HPI_SA By Year'!H29-'HPI_SA By Year'!G29)/'HPI_SA By Year'!G29),"N/A")</f>
        <v>6.8136253682595876E-2</v>
      </c>
      <c r="I29" s="72">
        <f>IFERROR((('HPI_SA By Year'!I29-'HPI_SA By Year'!H29)/'HPI_SA By Year'!H29),"N/A")</f>
        <v>7.7994748065772321E-2</v>
      </c>
      <c r="J29" s="72">
        <f>IFERROR((('HPI_SA By Year'!J29-'HPI_SA By Year'!I29)/'HPI_SA By Year'!I29),"N/A")</f>
        <v>7.4771320902781782E-2</v>
      </c>
      <c r="K29" s="72">
        <f>IFERROR((('HPI_SA By Year'!K29-'HPI_SA By Year'!J29)/'HPI_SA By Year'!J29),"N/A")</f>
        <v>6.3142683297839966E-2</v>
      </c>
      <c r="L29" s="72">
        <f>IFERROR((('HPI_SA By Year'!L29-'HPI_SA By Year'!K29)/'HPI_SA By Year'!K29),"N/A")</f>
        <v>5.5457784264068652E-2</v>
      </c>
      <c r="M29" s="72">
        <f>IFERROR((('HPI_SA By Year'!M29-'HPI_SA By Year'!L29)/'HPI_SA By Year'!L29),"N/A")</f>
        <v>4.9968142936543142E-2</v>
      </c>
      <c r="N29" s="72">
        <f>IFERROR((('HPI_SA By Year'!N29-'HPI_SA By Year'!M29)/'HPI_SA By Year'!M29),"N/A")</f>
        <v>4.6234490594295824E-2</v>
      </c>
      <c r="O29" s="72">
        <f>IFERROR((('HPI_SA By Year'!O29-'HPI_SA By Year'!N29)/'HPI_SA By Year'!N29),"N/A")</f>
        <v>5.8969074709381356E-2</v>
      </c>
      <c r="P29" s="72">
        <f>IFERROR((('HPI_SA By Year'!P29-'HPI_SA By Year'!O29)/'HPI_SA By Year'!O29),"N/A")</f>
        <v>9.9029861616897322E-2</v>
      </c>
      <c r="Q29" s="72">
        <f>IFERROR((('HPI_SA By Year'!Q29-'HPI_SA By Year'!P29)/'HPI_SA By Year'!P29),"N/A")</f>
        <v>0.16525201329650452</v>
      </c>
      <c r="R29" s="72">
        <f>IFERROR((('HPI_SA By Year'!R29-'HPI_SA By Year'!Q29)/'HPI_SA By Year'!Q29),"N/A")</f>
        <v>0.16262722313470529</v>
      </c>
      <c r="S29" s="72">
        <f>IFERROR((('HPI_SA By Year'!S29-'HPI_SA By Year'!R29)/'HPI_SA By Year'!R29),"N/A")</f>
        <v>4.6130667031913479E-2</v>
      </c>
      <c r="T29" s="72">
        <f>IFERROR((('HPI_SA By Year'!T29-'HPI_SA By Year'!S29)/'HPI_SA By Year'!S29),"N/A")</f>
        <v>-8.1859772634603062E-2</v>
      </c>
      <c r="U29" s="72">
        <f>IFERROR((('HPI_SA By Year'!U29-'HPI_SA By Year'!T29)/'HPI_SA By Year'!T29),"N/A")</f>
        <v>-0.12354546936114733</v>
      </c>
      <c r="V29" s="72">
        <f>IFERROR((('HPI_SA By Year'!V29-'HPI_SA By Year'!U29)/'HPI_SA By Year'!U29),"N/A")</f>
        <v>-5.9172450340977324E-2</v>
      </c>
      <c r="W29" s="72">
        <f>IFERROR((('HPI_SA By Year'!W29-'HPI_SA By Year'!V29)/'HPI_SA By Year'!V29),"N/A")</f>
        <v>-7.887325335494183E-2</v>
      </c>
      <c r="X29" s="72">
        <f>IFERROR((('HPI_SA By Year'!X29-'HPI_SA By Year'!W29)/'HPI_SA By Year'!W29),"N/A")</f>
        <v>3.6148585221939165E-2</v>
      </c>
      <c r="Y29" s="72">
        <f>IFERROR((('HPI_SA By Year'!Y29-'HPI_SA By Year'!X29)/'HPI_SA By Year'!X29),"N/A")</f>
        <v>0.13466277360170625</v>
      </c>
      <c r="Z29" s="72">
        <f>IFERROR((('HPI_SA By Year'!Z29-'HPI_SA By Year'!Y29)/'HPI_SA By Year'!Y29),"N/A")</f>
        <v>8.9882103879986852E-2</v>
      </c>
      <c r="AA29" s="72">
        <f>IFERROR((('HPI_SA By Year'!AA29-'HPI_SA By Year'!Z29)/'HPI_SA By Year'!Z29),"N/A")</f>
        <v>9.918953766807885E-2</v>
      </c>
      <c r="AB29" s="72">
        <f>IFERROR((('HPI_SA By Year'!AB29-'HPI_SA By Year'!AA29)/'HPI_SA By Year'!AA29),"N/A")</f>
        <v>0.12183798606086006</v>
      </c>
      <c r="AC29" s="72">
        <f>IFERROR((('HPI_SA By Year'!AC29-'HPI_SA By Year'!AB29)/'HPI_SA By Year'!AB29),"N/A")</f>
        <v>0.10361521043179479</v>
      </c>
      <c r="AD29" s="72">
        <f>IFERROR((('HPI_SA By Year'!AD29-'HPI_SA By Year'!AC29)/'HPI_SA By Year'!AC29),"N/A")</f>
        <v>7.6405337730172732E-2</v>
      </c>
      <c r="AE29" s="72">
        <f>IFERROR((('HPI_SA By Year'!AE29-'HPI_SA By Year'!AD29)/'HPI_SA By Year'!AD29),"N/A")</f>
        <v>3.7834362139917789E-2</v>
      </c>
      <c r="AF29" s="72">
        <f>IFERROR((('HPI_SA By Year'!AF29-'HPI_SA By Year'!AE29)/'HPI_SA By Year'!AE29),"N/A")</f>
        <v>7.7120489923146532E-2</v>
      </c>
      <c r="AG29" s="72">
        <f>IFERROR((('HPI_SA By Year'!AG29-'HPI_SA By Year'!AF29)/'HPI_SA By Year'!AF29),"N/A")</f>
        <v>0.18294790447022496</v>
      </c>
      <c r="AH29" s="95">
        <f t="shared" si="0"/>
        <v>4.4154934164538119E-2</v>
      </c>
    </row>
    <row r="30" spans="1:34" x14ac:dyDescent="0.2">
      <c r="A30" s="11" t="s">
        <v>114</v>
      </c>
      <c r="B30" s="11" t="s">
        <v>165</v>
      </c>
      <c r="C30" s="8" t="s">
        <v>434</v>
      </c>
      <c r="D30" s="72">
        <f>IFERROR((('HPI_SA By Year'!D30-'HPI_SA By Year'!C30)/'HPI_SA By Year'!C30),"N/A")</f>
        <v>4.6037981334600417E-3</v>
      </c>
      <c r="E30" s="72">
        <f>IFERROR((('HPI_SA By Year'!E30-'HPI_SA By Year'!D30)/'HPI_SA By Year'!D30),"N/A")</f>
        <v>-6.8491444795894078E-3</v>
      </c>
      <c r="F30" s="72">
        <f>IFERROR((('HPI_SA By Year'!F30-'HPI_SA By Year'!E30)/'HPI_SA By Year'!E30),"N/A")</f>
        <v>8.8273648309759797E-3</v>
      </c>
      <c r="G30" s="72">
        <f>IFERROR((('HPI_SA By Year'!G30-'HPI_SA By Year'!F30)/'HPI_SA By Year'!F30),"N/A")</f>
        <v>-9.6947399821030922E-4</v>
      </c>
      <c r="H30" s="72">
        <f>IFERROR((('HPI_SA By Year'!H30-'HPI_SA By Year'!G30)/'HPI_SA By Year'!G30),"N/A")</f>
        <v>-8.7088506805344749E-3</v>
      </c>
      <c r="I30" s="72">
        <f>IFERROR((('HPI_SA By Year'!I30-'HPI_SA By Year'!H30)/'HPI_SA By Year'!H30),"N/A")</f>
        <v>2.3845980069780582E-3</v>
      </c>
      <c r="J30" s="72">
        <f>IFERROR((('HPI_SA By Year'!J30-'HPI_SA By Year'!I30)/'HPI_SA By Year'!I30),"N/A")</f>
        <v>2.2762558221064697E-2</v>
      </c>
      <c r="K30" s="72">
        <f>IFERROR((('HPI_SA By Year'!K30-'HPI_SA By Year'!J30)/'HPI_SA By Year'!J30),"N/A")</f>
        <v>5.0069779399162767E-2</v>
      </c>
      <c r="L30" s="72">
        <f>IFERROR((('HPI_SA By Year'!L30-'HPI_SA By Year'!K30)/'HPI_SA By Year'!K30),"N/A")</f>
        <v>8.4102779332214259E-2</v>
      </c>
      <c r="M30" s="72">
        <f>IFERROR((('HPI_SA By Year'!M30-'HPI_SA By Year'!L30)/'HPI_SA By Year'!L30),"N/A")</f>
        <v>0.12908914937090005</v>
      </c>
      <c r="N30" s="72">
        <f>IFERROR((('HPI_SA By Year'!N30-'HPI_SA By Year'!M30)/'HPI_SA By Year'!M30),"N/A")</f>
        <v>0.13796978874983343</v>
      </c>
      <c r="O30" s="72">
        <f>IFERROR((('HPI_SA By Year'!O30-'HPI_SA By Year'!N30)/'HPI_SA By Year'!N30),"N/A")</f>
        <v>0.15125544024104434</v>
      </c>
      <c r="P30" s="72">
        <f>IFERROR((('HPI_SA By Year'!P30-'HPI_SA By Year'!O30)/'HPI_SA By Year'!O30),"N/A")</f>
        <v>0.20543503547749209</v>
      </c>
      <c r="Q30" s="72">
        <f>IFERROR((('HPI_SA By Year'!Q30-'HPI_SA By Year'!P30)/'HPI_SA By Year'!P30),"N/A")</f>
        <v>0.24634219890235814</v>
      </c>
      <c r="R30" s="72">
        <f>IFERROR((('HPI_SA By Year'!R30-'HPI_SA By Year'!Q30)/'HPI_SA By Year'!Q30),"N/A")</f>
        <v>7.221663053576971E-2</v>
      </c>
      <c r="S30" s="72">
        <f>IFERROR((('HPI_SA By Year'!S30-'HPI_SA By Year'!R30)/'HPI_SA By Year'!R30),"N/A")</f>
        <v>-9.2309775250474055E-2</v>
      </c>
      <c r="T30" s="72">
        <f>IFERROR((('HPI_SA By Year'!T30-'HPI_SA By Year'!S30)/'HPI_SA By Year'!S30),"N/A")</f>
        <v>-0.216242554418623</v>
      </c>
      <c r="U30" s="72">
        <f>IFERROR((('HPI_SA By Year'!U30-'HPI_SA By Year'!T30)/'HPI_SA By Year'!T30),"N/A")</f>
        <v>-9.6096019894185411E-2</v>
      </c>
      <c r="V30" s="72">
        <f>IFERROR((('HPI_SA By Year'!V30-'HPI_SA By Year'!U30)/'HPI_SA By Year'!U30),"N/A")</f>
        <v>2.0030038038825002E-2</v>
      </c>
      <c r="W30" s="72">
        <f>IFERROR((('HPI_SA By Year'!W30-'HPI_SA By Year'!V30)/'HPI_SA By Year'!V30),"N/A")</f>
        <v>-6.9079400027521418E-3</v>
      </c>
      <c r="X30" s="72">
        <f>IFERROR((('HPI_SA By Year'!X30-'HPI_SA By Year'!W30)/'HPI_SA By Year'!W30),"N/A")</f>
        <v>5.1324686841813488E-2</v>
      </c>
      <c r="Y30" s="72">
        <f>IFERROR((('HPI_SA By Year'!Y30-'HPI_SA By Year'!X30)/'HPI_SA By Year'!X30),"N/A")</f>
        <v>8.5670603121045963E-2</v>
      </c>
      <c r="Z30" s="72">
        <f>IFERROR((('HPI_SA By Year'!Z30-'HPI_SA By Year'!Y30)/'HPI_SA By Year'!Y30),"N/A")</f>
        <v>4.5136696935851928E-2</v>
      </c>
      <c r="AA30" s="72">
        <f>IFERROR((('HPI_SA By Year'!AA30-'HPI_SA By Year'!Z30)/'HPI_SA By Year'!Z30),"N/A")</f>
        <v>2.9829248460912942E-2</v>
      </c>
      <c r="AB30" s="72">
        <f>IFERROR((('HPI_SA By Year'!AB30-'HPI_SA By Year'!AA30)/'HPI_SA By Year'!AA30),"N/A")</f>
        <v>3.0589456112251709E-2</v>
      </c>
      <c r="AC30" s="72">
        <f>IFERROR((('HPI_SA By Year'!AC30-'HPI_SA By Year'!AB30)/'HPI_SA By Year'!AB30),"N/A")</f>
        <v>4.0779249206522795E-2</v>
      </c>
      <c r="AD30" s="72">
        <f>IFERROR((('HPI_SA By Year'!AD30-'HPI_SA By Year'!AC30)/'HPI_SA By Year'!AC30),"N/A")</f>
        <v>3.9128880289391814E-2</v>
      </c>
      <c r="AE30" s="72">
        <f>IFERROR((('HPI_SA By Year'!AE30-'HPI_SA By Year'!AD30)/'HPI_SA By Year'!AD30),"N/A")</f>
        <v>4.661141301597909E-2</v>
      </c>
      <c r="AF30" s="72">
        <f>IFERROR((('HPI_SA By Year'!AF30-'HPI_SA By Year'!AE30)/'HPI_SA By Year'!AE30),"N/A")</f>
        <v>7.824178374249427E-2</v>
      </c>
      <c r="AG30" s="72">
        <f>IFERROR((('HPI_SA By Year'!AG30-'HPI_SA By Year'!AF30)/'HPI_SA By Year'!AF30),"N/A")</f>
        <v>0.12177733937138499</v>
      </c>
      <c r="AH30" s="95">
        <f t="shared" si="0"/>
        <v>1.183754037136263E-2</v>
      </c>
    </row>
    <row r="31" spans="1:34" x14ac:dyDescent="0.2">
      <c r="A31" s="11" t="s">
        <v>115</v>
      </c>
      <c r="B31" s="11" t="s">
        <v>166</v>
      </c>
      <c r="C31" s="8" t="s">
        <v>434</v>
      </c>
      <c r="D31" s="72">
        <f>IFERROR((('HPI_SA By Year'!D31-'HPI_SA By Year'!C31)/'HPI_SA By Year'!C31),"N/A")</f>
        <v>4.3252831218447127E-2</v>
      </c>
      <c r="E31" s="72">
        <f>IFERROR((('HPI_SA By Year'!E31-'HPI_SA By Year'!D31)/'HPI_SA By Year'!D31),"N/A")</f>
        <v>5.2897534064157287E-2</v>
      </c>
      <c r="F31" s="72">
        <f>IFERROR((('HPI_SA By Year'!F31-'HPI_SA By Year'!E31)/'HPI_SA By Year'!E31),"N/A")</f>
        <v>5.3435717915419588E-2</v>
      </c>
      <c r="G31" s="72">
        <f>IFERROR((('HPI_SA By Year'!G31-'HPI_SA By Year'!F31)/'HPI_SA By Year'!F31),"N/A")</f>
        <v>3.7625821389904425E-2</v>
      </c>
      <c r="H31" s="72">
        <f>IFERROR((('HPI_SA By Year'!H31-'HPI_SA By Year'!G31)/'HPI_SA By Year'!G31),"N/A")</f>
        <v>4.0052894201266551E-2</v>
      </c>
      <c r="I31" s="72">
        <f>IFERROR((('HPI_SA By Year'!I31-'HPI_SA By Year'!H31)/'HPI_SA By Year'!H31),"N/A")</f>
        <v>4.1013568547986531E-2</v>
      </c>
      <c r="J31" s="72">
        <f>IFERROR((('HPI_SA By Year'!J31-'HPI_SA By Year'!I31)/'HPI_SA By Year'!I31),"N/A")</f>
        <v>5.1458450616871716E-2</v>
      </c>
      <c r="K31" s="72">
        <f>IFERROR((('HPI_SA By Year'!K31-'HPI_SA By Year'!J31)/'HPI_SA By Year'!J31),"N/A")</f>
        <v>7.4367490653018301E-2</v>
      </c>
      <c r="L31" s="72">
        <f>IFERROR((('HPI_SA By Year'!L31-'HPI_SA By Year'!K31)/'HPI_SA By Year'!K31),"N/A")</f>
        <v>0.10842885016597535</v>
      </c>
      <c r="M31" s="72">
        <f>IFERROR((('HPI_SA By Year'!M31-'HPI_SA By Year'!L31)/'HPI_SA By Year'!L31),"N/A")</f>
        <v>0.10367452068156183</v>
      </c>
      <c r="N31" s="72">
        <f>IFERROR((('HPI_SA By Year'!N31-'HPI_SA By Year'!M31)/'HPI_SA By Year'!M31),"N/A")</f>
        <v>8.8743587442088614E-2</v>
      </c>
      <c r="O31" s="72">
        <f>IFERROR((('HPI_SA By Year'!O31-'HPI_SA By Year'!N31)/'HPI_SA By Year'!N31),"N/A")</f>
        <v>8.794059079436338E-2</v>
      </c>
      <c r="P31" s="72">
        <f>IFERROR((('HPI_SA By Year'!P31-'HPI_SA By Year'!O31)/'HPI_SA By Year'!O31),"N/A")</f>
        <v>6.8637680483582333E-2</v>
      </c>
      <c r="Q31" s="72">
        <f>IFERROR((('HPI_SA By Year'!Q31-'HPI_SA By Year'!P31)/'HPI_SA By Year'!P31),"N/A")</f>
        <v>7.6693140164077578E-2</v>
      </c>
      <c r="R31" s="72">
        <f>IFERROR((('HPI_SA By Year'!R31-'HPI_SA By Year'!Q31)/'HPI_SA By Year'!Q31),"N/A")</f>
        <v>3.0214602711410847E-2</v>
      </c>
      <c r="S31" s="72">
        <f>IFERROR((('HPI_SA By Year'!S31-'HPI_SA By Year'!R31)/'HPI_SA By Year'!R31),"N/A")</f>
        <v>-4.3874660686887779E-2</v>
      </c>
      <c r="T31" s="72">
        <f>IFERROR((('HPI_SA By Year'!T31-'HPI_SA By Year'!S31)/'HPI_SA By Year'!S31),"N/A")</f>
        <v>-0.11951344957053948</v>
      </c>
      <c r="U31" s="72">
        <f>IFERROR((('HPI_SA By Year'!U31-'HPI_SA By Year'!T31)/'HPI_SA By Year'!T31),"N/A")</f>
        <v>-9.6288983778542309E-2</v>
      </c>
      <c r="V31" s="72">
        <f>IFERROR((('HPI_SA By Year'!V31-'HPI_SA By Year'!U31)/'HPI_SA By Year'!U31),"N/A")</f>
        <v>-2.7412755560439185E-2</v>
      </c>
      <c r="W31" s="72">
        <f>IFERROR((('HPI_SA By Year'!W31-'HPI_SA By Year'!V31)/'HPI_SA By Year'!V31),"N/A")</f>
        <v>-5.9780152590583918E-2</v>
      </c>
      <c r="X31" s="72">
        <f>IFERROR((('HPI_SA By Year'!X31-'HPI_SA By Year'!W31)/'HPI_SA By Year'!W31),"N/A")</f>
        <v>2.1516473107942732E-2</v>
      </c>
      <c r="Y31" s="72">
        <f>IFERROR((('HPI_SA By Year'!Y31-'HPI_SA By Year'!X31)/'HPI_SA By Year'!X31),"N/A")</f>
        <v>7.1569434737781601E-2</v>
      </c>
      <c r="Z31" s="72">
        <f>IFERROR((('HPI_SA By Year'!Z31-'HPI_SA By Year'!Y31)/'HPI_SA By Year'!Y31),"N/A")</f>
        <v>5.3784063024667567E-2</v>
      </c>
      <c r="AA31" s="72">
        <f>IFERROR((('HPI_SA By Year'!AA31-'HPI_SA By Year'!Z31)/'HPI_SA By Year'!Z31),"N/A")</f>
        <v>5.3851668923763168E-2</v>
      </c>
      <c r="AB31" s="72">
        <f>IFERROR((('HPI_SA By Year'!AB31-'HPI_SA By Year'!AA31)/'HPI_SA By Year'!AA31),"N/A")</f>
        <v>5.6042377759816651E-2</v>
      </c>
      <c r="AC31" s="72">
        <f>IFERROR((('HPI_SA By Year'!AC31-'HPI_SA By Year'!AB31)/'HPI_SA By Year'!AB31),"N/A")</f>
        <v>6.4873496131927527E-2</v>
      </c>
      <c r="AD31" s="72">
        <f>IFERROR((('HPI_SA By Year'!AD31-'HPI_SA By Year'!AC31)/'HPI_SA By Year'!AC31),"N/A")</f>
        <v>7.0378547754101614E-2</v>
      </c>
      <c r="AE31" s="72">
        <f>IFERROR((('HPI_SA By Year'!AE31-'HPI_SA By Year'!AD31)/'HPI_SA By Year'!AD31),"N/A")</f>
        <v>5.8335909723295824E-2</v>
      </c>
      <c r="AF31" s="72">
        <f>IFERROR((('HPI_SA By Year'!AF31-'HPI_SA By Year'!AE31)/'HPI_SA By Year'!AE31),"N/A")</f>
        <v>8.3616329809570775E-2</v>
      </c>
      <c r="AG31" s="72">
        <f>IFERROR((('HPI_SA By Year'!AG31-'HPI_SA By Year'!AF31)/'HPI_SA By Year'!AF31),"N/A")</f>
        <v>0.12526379194871154</v>
      </c>
      <c r="AH31" s="95">
        <f>AVERAGE(S31:AG31)</f>
        <v>2.0824139382305755E-2</v>
      </c>
    </row>
    <row r="36" spans="1:18" x14ac:dyDescent="0.2">
      <c r="A36" s="10"/>
      <c r="B36" s="10"/>
    </row>
    <row r="37" spans="1:18" x14ac:dyDescent="0.2">
      <c r="A37" s="11"/>
      <c r="B37" s="11"/>
      <c r="C37" s="96"/>
      <c r="D37" s="97"/>
      <c r="E37" s="97"/>
      <c r="F37" s="97"/>
      <c r="G37" s="97"/>
      <c r="H37" s="97"/>
      <c r="I37" s="97"/>
      <c r="J37" s="97"/>
      <c r="K37" s="97"/>
      <c r="L37" s="97"/>
      <c r="M37" s="97"/>
      <c r="N37" s="97"/>
      <c r="O37" s="97"/>
      <c r="P37" s="97"/>
      <c r="Q37" s="97"/>
      <c r="R37" s="98"/>
    </row>
    <row r="38" spans="1:18" x14ac:dyDescent="0.2">
      <c r="A38" s="11"/>
      <c r="B38" s="11"/>
      <c r="C38" s="96"/>
      <c r="D38" s="97"/>
      <c r="E38" s="97"/>
      <c r="F38" s="97"/>
      <c r="G38" s="97"/>
      <c r="H38" s="97"/>
      <c r="I38" s="97"/>
      <c r="J38" s="97"/>
      <c r="K38" s="97"/>
      <c r="L38" s="97"/>
      <c r="M38" s="97"/>
      <c r="N38" s="97"/>
      <c r="O38" s="97"/>
      <c r="P38" s="97"/>
      <c r="Q38" s="97"/>
      <c r="R38" s="98"/>
    </row>
    <row r="39" spans="1:18" x14ac:dyDescent="0.2">
      <c r="A39" s="11"/>
      <c r="B39" s="11"/>
      <c r="C39" s="96"/>
      <c r="D39" s="97"/>
      <c r="E39" s="97"/>
      <c r="F39" s="97"/>
      <c r="G39" s="97"/>
      <c r="H39" s="97"/>
      <c r="I39" s="97"/>
      <c r="J39" s="97"/>
      <c r="K39" s="97"/>
      <c r="L39" s="97"/>
      <c r="M39" s="97"/>
      <c r="N39" s="97"/>
      <c r="O39" s="97"/>
      <c r="P39" s="97"/>
      <c r="Q39" s="97"/>
      <c r="R39" s="97"/>
    </row>
    <row r="40" spans="1:18" x14ac:dyDescent="0.2">
      <c r="A40" s="11"/>
      <c r="B40" s="11"/>
      <c r="C40" s="96"/>
      <c r="D40" s="97"/>
      <c r="E40" s="97"/>
      <c r="F40" s="97"/>
      <c r="G40" s="97"/>
      <c r="H40" s="97"/>
      <c r="I40" s="97"/>
      <c r="J40" s="97"/>
      <c r="K40" s="97"/>
      <c r="L40" s="97"/>
      <c r="M40" s="97"/>
      <c r="N40" s="97"/>
      <c r="O40" s="97"/>
      <c r="P40" s="97"/>
      <c r="Q40" s="97"/>
      <c r="R40" s="97"/>
    </row>
    <row r="41" spans="1:18" x14ac:dyDescent="0.2">
      <c r="A41" s="11"/>
      <c r="B41" s="11"/>
      <c r="C41" s="96"/>
      <c r="D41" s="97"/>
      <c r="E41" s="97"/>
      <c r="F41" s="97"/>
      <c r="G41" s="97"/>
      <c r="H41" s="97"/>
      <c r="I41" s="97"/>
      <c r="J41" s="97"/>
      <c r="K41" s="97"/>
      <c r="L41" s="97"/>
      <c r="M41" s="97"/>
      <c r="N41" s="97"/>
      <c r="O41" s="97"/>
      <c r="P41" s="97"/>
      <c r="Q41" s="97"/>
      <c r="R41" s="97"/>
    </row>
    <row r="42" spans="1:18" hidden="1" x14ac:dyDescent="0.2">
      <c r="A42" s="11" t="s">
        <v>117</v>
      </c>
      <c r="B42" s="11" t="s">
        <v>171</v>
      </c>
      <c r="C42" s="12">
        <v>2007</v>
      </c>
      <c r="D42" s="12">
        <v>2008</v>
      </c>
      <c r="E42" s="12">
        <v>2009</v>
      </c>
      <c r="F42" s="12">
        <v>2010</v>
      </c>
      <c r="G42" s="12">
        <v>2011</v>
      </c>
      <c r="H42" s="12">
        <v>2012</v>
      </c>
      <c r="I42" s="12">
        <v>2013</v>
      </c>
      <c r="J42" s="12">
        <v>2014</v>
      </c>
      <c r="K42" s="12">
        <v>2015</v>
      </c>
      <c r="L42" s="12">
        <v>2016</v>
      </c>
      <c r="M42" s="12">
        <v>2017</v>
      </c>
      <c r="N42" s="12">
        <v>2018</v>
      </c>
      <c r="O42" s="12">
        <v>2019</v>
      </c>
      <c r="P42" s="12">
        <v>2020</v>
      </c>
      <c r="Q42" s="12">
        <v>2021</v>
      </c>
      <c r="R42" s="12" t="s">
        <v>456</v>
      </c>
    </row>
    <row r="43" spans="1:18" hidden="1" x14ac:dyDescent="0.2">
      <c r="A43" s="99" t="s">
        <v>109</v>
      </c>
      <c r="B43" s="99" t="s">
        <v>160</v>
      </c>
      <c r="C43" s="100">
        <v>4.4314636898110125E-2</v>
      </c>
      <c r="D43" s="100">
        <v>-1.0329390185135869E-2</v>
      </c>
      <c r="E43" s="100">
        <v>-3.002363880533717E-2</v>
      </c>
      <c r="F43" s="100">
        <v>-9.9317194289263045E-3</v>
      </c>
      <c r="G43" s="100">
        <v>-2.4882104402344247E-2</v>
      </c>
      <c r="H43" s="100">
        <v>4.4193535762407754E-2</v>
      </c>
      <c r="I43" s="100">
        <v>8.3235394117221889E-2</v>
      </c>
      <c r="J43" s="100">
        <v>9.1586715502370089E-2</v>
      </c>
      <c r="K43" s="100">
        <v>8.8668266618366257E-2</v>
      </c>
      <c r="L43" s="100">
        <v>8.2178590517071146E-2</v>
      </c>
      <c r="M43" s="100">
        <v>7.8121216547069425E-2</v>
      </c>
      <c r="N43" s="100">
        <v>6.0845726182645894E-2</v>
      </c>
      <c r="O43" s="100">
        <v>5.4050784347989551E-2</v>
      </c>
      <c r="P43" s="100">
        <v>7.0826000459101798E-2</v>
      </c>
      <c r="Q43" s="100">
        <v>0.21406432826888902</v>
      </c>
      <c r="R43" s="101">
        <v>5.5794556159966625E-2</v>
      </c>
    </row>
    <row r="44" spans="1:18" hidden="1" x14ac:dyDescent="0.2">
      <c r="A44" s="93" t="s">
        <v>72</v>
      </c>
      <c r="B44" s="93" t="s">
        <v>123</v>
      </c>
      <c r="C44" s="100">
        <v>-5.4863561091511304E-2</v>
      </c>
      <c r="D44" s="100">
        <v>-9.9356288565551745E-2</v>
      </c>
      <c r="E44" s="100">
        <v>-4.1022604723943198E-3</v>
      </c>
      <c r="F44" s="100">
        <v>1.8345117523409105E-2</v>
      </c>
      <c r="G44" s="100">
        <v>-8.7049894706115617E-3</v>
      </c>
      <c r="H44" s="100">
        <v>7.75815831817179E-2</v>
      </c>
      <c r="I44" s="100">
        <v>0.11102435977514052</v>
      </c>
      <c r="J44" s="100">
        <v>0.10455024595924102</v>
      </c>
      <c r="K44" s="100">
        <v>0.1237613526109016</v>
      </c>
      <c r="L44" s="100">
        <v>0.10572241408594243</v>
      </c>
      <c r="M44" s="100">
        <v>8.9757621141427144E-2</v>
      </c>
      <c r="N44" s="100">
        <v>7.5093823230573092E-2</v>
      </c>
      <c r="O44" s="100">
        <v>4.6767875970347331E-2</v>
      </c>
      <c r="P44" s="100">
        <v>6.7260221069441753E-2</v>
      </c>
      <c r="Q44" s="100">
        <v>0.17735278872578267</v>
      </c>
      <c r="R44" s="101">
        <v>5.5346020244923716E-2</v>
      </c>
    </row>
    <row r="45" spans="1:18" hidden="1" x14ac:dyDescent="0.2">
      <c r="A45" s="99" t="s">
        <v>108</v>
      </c>
      <c r="B45" s="99" t="s">
        <v>159</v>
      </c>
      <c r="C45" s="100">
        <v>3.5602219173178927E-2</v>
      </c>
      <c r="D45" s="100">
        <v>-4.0588025207663581E-2</v>
      </c>
      <c r="E45" s="100">
        <v>-5.7159325616023854E-2</v>
      </c>
      <c r="F45" s="100">
        <v>-3.6845993173366023E-2</v>
      </c>
      <c r="G45" s="100">
        <v>-3.0876849635692729E-2</v>
      </c>
      <c r="H45" s="100">
        <v>3.0455190481388564E-2</v>
      </c>
      <c r="I45" s="100">
        <v>7.7568855932203293E-2</v>
      </c>
      <c r="J45" s="100">
        <v>7.9874167465408485E-2</v>
      </c>
      <c r="K45" s="100">
        <v>7.8529324745669982E-2</v>
      </c>
      <c r="L45" s="100">
        <v>0.10212177803099839</v>
      </c>
      <c r="M45" s="100">
        <v>9.7149093415535459E-2</v>
      </c>
      <c r="N45" s="100">
        <v>8.1086505069542472E-2</v>
      </c>
      <c r="O45" s="100">
        <v>6.1671199928974664E-2</v>
      </c>
      <c r="P45" s="100">
        <v>8.1503725102630403E-2</v>
      </c>
      <c r="Q45" s="100">
        <v>0.19890904745502969</v>
      </c>
      <c r="R45" s="101">
        <v>5.0600060877854278E-2</v>
      </c>
    </row>
    <row r="46" spans="1:18" hidden="1" x14ac:dyDescent="0.2">
      <c r="A46" s="99" t="s">
        <v>113</v>
      </c>
      <c r="B46" s="99" t="s">
        <v>164</v>
      </c>
      <c r="C46" s="100">
        <v>4.6130667031913479E-2</v>
      </c>
      <c r="D46" s="100">
        <v>-8.1859772634603062E-2</v>
      </c>
      <c r="E46" s="100">
        <v>-0.12354546936114733</v>
      </c>
      <c r="F46" s="100">
        <v>-5.9172450340977324E-2</v>
      </c>
      <c r="G46" s="100">
        <v>-7.887325335494183E-2</v>
      </c>
      <c r="H46" s="100">
        <v>3.6148585221939165E-2</v>
      </c>
      <c r="I46" s="100">
        <v>0.13466277360170625</v>
      </c>
      <c r="J46" s="100">
        <v>8.9882103879986852E-2</v>
      </c>
      <c r="K46" s="100">
        <v>9.918953766807885E-2</v>
      </c>
      <c r="L46" s="100">
        <v>0.12183798606086006</v>
      </c>
      <c r="M46" s="100">
        <v>0.10361521043179479</v>
      </c>
      <c r="N46" s="100">
        <v>7.6405337730172732E-2</v>
      </c>
      <c r="O46" s="100">
        <v>3.7834362139917789E-2</v>
      </c>
      <c r="P46" s="100">
        <v>7.7120489923146532E-2</v>
      </c>
      <c r="Q46" s="100">
        <v>0.18294790447022496</v>
      </c>
      <c r="R46" s="101">
        <v>4.4154934164538119E-2</v>
      </c>
    </row>
    <row r="47" spans="1:18" hidden="1" x14ac:dyDescent="0.2">
      <c r="A47" s="93" t="s">
        <v>106</v>
      </c>
      <c r="B47" s="93" t="s">
        <v>157</v>
      </c>
      <c r="C47" s="100">
        <v>3.5720212412877587E-2</v>
      </c>
      <c r="D47" s="100">
        <v>-4.6224714600440774E-2</v>
      </c>
      <c r="E47" s="100">
        <v>-7.0163649853709084E-2</v>
      </c>
      <c r="F47" s="100">
        <v>-4.9427139007241411E-2</v>
      </c>
      <c r="G47" s="100">
        <v>-4.5978649941398338E-2</v>
      </c>
      <c r="H47" s="100">
        <v>1.9257906532746779E-2</v>
      </c>
      <c r="I47" s="100">
        <v>7.8084534571219055E-2</v>
      </c>
      <c r="J47" s="100">
        <v>5.3558748432518899E-2</v>
      </c>
      <c r="K47" s="100">
        <v>6.5448705079301492E-2</v>
      </c>
      <c r="L47" s="100">
        <v>6.9476971116315234E-2</v>
      </c>
      <c r="M47" s="100">
        <v>7.8429398439466613E-2</v>
      </c>
      <c r="N47" s="100">
        <v>7.2562199505204622E-2</v>
      </c>
      <c r="O47" s="100">
        <v>6.4584920030464468E-2</v>
      </c>
      <c r="P47" s="100">
        <v>8.802608180201564E-2</v>
      </c>
      <c r="Q47" s="100">
        <v>0.20645506720897241</v>
      </c>
      <c r="R47" s="101">
        <v>4.132070611522088E-2</v>
      </c>
    </row>
    <row r="48" spans="1:18" hidden="1" x14ac:dyDescent="0.2">
      <c r="A48" s="93" t="s">
        <v>103</v>
      </c>
      <c r="B48" s="93" t="s">
        <v>154</v>
      </c>
      <c r="C48" s="100">
        <v>3.801134047893151E-2</v>
      </c>
      <c r="D48" s="100">
        <v>-7.7537215245679289E-2</v>
      </c>
      <c r="E48" s="100">
        <v>-0.11349906282437107</v>
      </c>
      <c r="F48" s="100">
        <v>-5.3944774837003003E-2</v>
      </c>
      <c r="G48" s="100">
        <v>-7.0732793161784394E-2</v>
      </c>
      <c r="H48" s="100">
        <v>3.3689132476093821E-2</v>
      </c>
      <c r="I48" s="100">
        <v>0.12954895163233879</v>
      </c>
      <c r="J48" s="100">
        <v>8.8447209046595393E-2</v>
      </c>
      <c r="K48" s="100">
        <v>9.8608220995808044E-2</v>
      </c>
      <c r="L48" s="100">
        <v>0.12071509453385038</v>
      </c>
      <c r="M48" s="100">
        <v>8.7474357796760591E-2</v>
      </c>
      <c r="N48" s="100">
        <v>6.2554197871501724E-2</v>
      </c>
      <c r="O48" s="100">
        <v>4.1399265496902538E-2</v>
      </c>
      <c r="P48" s="100">
        <v>6.4332276564670707E-2</v>
      </c>
      <c r="Q48" s="100">
        <v>0.16764282606512917</v>
      </c>
      <c r="R48" s="101">
        <v>4.1113935125982999E-2</v>
      </c>
    </row>
    <row r="49" spans="1:18" hidden="1" x14ac:dyDescent="0.2">
      <c r="A49" s="93" t="s">
        <v>82</v>
      </c>
      <c r="B49" s="93" t="s">
        <v>133</v>
      </c>
      <c r="C49" s="100">
        <v>-5.7840375586854518E-3</v>
      </c>
      <c r="D49" s="100">
        <v>-5.3832495938952063E-2</v>
      </c>
      <c r="E49" s="100">
        <v>-3.2659905773377088E-2</v>
      </c>
      <c r="F49" s="100">
        <v>-4.0022563425237911E-2</v>
      </c>
      <c r="G49" s="100">
        <v>-6.4392690791830812E-2</v>
      </c>
      <c r="H49" s="100">
        <v>2.1613921142121892E-2</v>
      </c>
      <c r="I49" s="100">
        <v>3.735024665257218E-2</v>
      </c>
      <c r="J49" s="100">
        <v>5.5533071230342214E-2</v>
      </c>
      <c r="K49" s="100">
        <v>5.9444581381973657E-2</v>
      </c>
      <c r="L49" s="100">
        <v>7.6427934390631655E-2</v>
      </c>
      <c r="M49" s="100">
        <v>8.0427473583093059E-2</v>
      </c>
      <c r="N49" s="100">
        <v>8.2342350352308386E-2</v>
      </c>
      <c r="O49" s="100">
        <v>6.3427356834074231E-2</v>
      </c>
      <c r="P49" s="100">
        <v>9.4849561623730289E-2</v>
      </c>
      <c r="Q49" s="100">
        <v>0.15569686119220014</v>
      </c>
      <c r="R49" s="101">
        <v>3.5361444326330961E-2</v>
      </c>
    </row>
    <row r="50" spans="1:18" hidden="1" x14ac:dyDescent="0.2">
      <c r="A50" s="93" t="s">
        <v>76</v>
      </c>
      <c r="B50" s="93" t="s">
        <v>127</v>
      </c>
      <c r="C50" s="100">
        <v>-3.3979984392755021E-2</v>
      </c>
      <c r="D50" s="100">
        <v>-0.10597922365045859</v>
      </c>
      <c r="E50" s="100">
        <v>-0.1309069004327631</v>
      </c>
      <c r="F50" s="100">
        <v>-5.8622891016871841E-2</v>
      </c>
      <c r="G50" s="100">
        <v>-0.10323380674662383</v>
      </c>
      <c r="H50" s="100">
        <v>7.454140829246135E-3</v>
      </c>
      <c r="I50" s="100">
        <v>0.15855280089216794</v>
      </c>
      <c r="J50" s="100">
        <v>0.10975361433516588</v>
      </c>
      <c r="K50" s="100">
        <v>8.9924937447873179E-2</v>
      </c>
      <c r="L50" s="100">
        <v>7.9322324421113921E-2</v>
      </c>
      <c r="M50" s="100">
        <v>7.8129431115648601E-2</v>
      </c>
      <c r="N50" s="100">
        <v>8.7092616461056926E-2</v>
      </c>
      <c r="O50" s="100">
        <v>6.6310975609756032E-2</v>
      </c>
      <c r="P50" s="100">
        <v>8.4130387918808322E-2</v>
      </c>
      <c r="Q50" s="100">
        <v>0.19956672806429998</v>
      </c>
      <c r="R50" s="101">
        <v>3.5167676723710975E-2</v>
      </c>
    </row>
    <row r="51" spans="1:18" hidden="1" x14ac:dyDescent="0.2">
      <c r="A51" s="93" t="s">
        <v>69</v>
      </c>
      <c r="B51" s="93" t="s">
        <v>120</v>
      </c>
      <c r="C51" s="100">
        <v>-8.9703433207535696E-2</v>
      </c>
      <c r="D51" s="100">
        <v>-0.25928194971298135</v>
      </c>
      <c r="E51" s="100">
        <v>-0.26710551659283255</v>
      </c>
      <c r="F51" s="100">
        <v>-4.705809603314464E-2</v>
      </c>
      <c r="G51" s="100">
        <v>-6.0299795593913352E-2</v>
      </c>
      <c r="H51" s="100">
        <v>0.17415623651273196</v>
      </c>
      <c r="I51" s="100">
        <v>0.19678590857630146</v>
      </c>
      <c r="J51" s="100">
        <v>8.4278290354681554E-2</v>
      </c>
      <c r="K51" s="100">
        <v>6.587579455453943E-2</v>
      </c>
      <c r="L51" s="100">
        <v>7.3444525943170622E-2</v>
      </c>
      <c r="M51" s="100">
        <v>7.7609427609427725E-2</v>
      </c>
      <c r="N51" s="100">
        <v>8.136596303886337E-2</v>
      </c>
      <c r="O51" s="100">
        <v>7.3730995742366412E-2</v>
      </c>
      <c r="P51" s="100">
        <v>0.11343363910500442</v>
      </c>
      <c r="Q51" s="100">
        <v>0.27668664121866093</v>
      </c>
      <c r="R51" s="101">
        <v>3.2927908767689355E-2</v>
      </c>
    </row>
    <row r="52" spans="1:18" hidden="1" x14ac:dyDescent="0.2">
      <c r="A52" s="93" t="s">
        <v>80</v>
      </c>
      <c r="B52" s="93" t="s">
        <v>131</v>
      </c>
      <c r="C52" s="100">
        <v>-0.11026109701715964</v>
      </c>
      <c r="D52" s="100">
        <v>8.4210712736095417E-3</v>
      </c>
      <c r="E52" s="100">
        <v>-6.5717145817600603E-2</v>
      </c>
      <c r="F52" s="100">
        <v>-9.8874038985695047E-3</v>
      </c>
      <c r="G52" s="100">
        <v>-3.5653940348945437E-2</v>
      </c>
      <c r="H52" s="100">
        <v>1.3554483709026349E-2</v>
      </c>
      <c r="I52" s="100">
        <v>5.6105354142589582E-2</v>
      </c>
      <c r="J52" s="100">
        <v>5.3915618332965383E-2</v>
      </c>
      <c r="K52" s="100">
        <v>4.0268046454405335E-2</v>
      </c>
      <c r="L52" s="100">
        <v>6.1322574692590004E-2</v>
      </c>
      <c r="M52" s="100">
        <v>6.9705136209526231E-2</v>
      </c>
      <c r="N52" s="100">
        <v>7.3415439628231632E-2</v>
      </c>
      <c r="O52" s="100">
        <v>6.8965517241379337E-2</v>
      </c>
      <c r="P52" s="100">
        <v>9.4443371321872124E-2</v>
      </c>
      <c r="Q52" s="100">
        <v>0.15953241007659835</v>
      </c>
      <c r="R52" s="101">
        <v>3.1875295733367913E-2</v>
      </c>
    </row>
    <row r="53" spans="1:18" hidden="1" x14ac:dyDescent="0.2">
      <c r="A53" s="11" t="s">
        <v>87</v>
      </c>
      <c r="B53" s="11" t="s">
        <v>138</v>
      </c>
      <c r="C53" s="97">
        <v>-6.1240101787605236E-2</v>
      </c>
      <c r="D53" s="97">
        <v>-9.5823848713009876E-2</v>
      </c>
      <c r="E53" s="97">
        <v>-5.2000819321080957E-2</v>
      </c>
      <c r="F53" s="97">
        <v>-1.9253433483138911E-2</v>
      </c>
      <c r="G53" s="97">
        <v>-2.5767972089036216E-2</v>
      </c>
      <c r="H53" s="97">
        <v>8.5149947783468242E-3</v>
      </c>
      <c r="I53" s="97">
        <v>7.7427035048452983E-2</v>
      </c>
      <c r="J53" s="97">
        <v>5.8925915975798583E-2</v>
      </c>
      <c r="K53" s="97">
        <v>5.6851072344865625E-2</v>
      </c>
      <c r="L53" s="97">
        <v>6.6380627797838626E-2</v>
      </c>
      <c r="M53" s="97">
        <v>7.661138184573725E-2</v>
      </c>
      <c r="N53" s="97">
        <v>6.5929438096360107E-2</v>
      </c>
      <c r="O53" s="97">
        <v>5.0081918070877647E-2</v>
      </c>
      <c r="P53" s="97">
        <v>8.3410072775301894E-2</v>
      </c>
      <c r="Q53" s="97">
        <v>0.16241354522847376</v>
      </c>
      <c r="R53" s="98">
        <v>3.0163988437878805E-2</v>
      </c>
    </row>
    <row r="54" spans="1:18" hidden="1" x14ac:dyDescent="0.2">
      <c r="A54" s="11" t="s">
        <v>71</v>
      </c>
      <c r="B54" s="11" t="s">
        <v>122</v>
      </c>
      <c r="C54" s="97">
        <v>-8.9426901250071356E-2</v>
      </c>
      <c r="D54" s="97">
        <v>-0.23579378570098547</v>
      </c>
      <c r="E54" s="97">
        <v>-0.14062205259120469</v>
      </c>
      <c r="F54" s="97">
        <v>1.7647865811833009E-2</v>
      </c>
      <c r="G54" s="97">
        <v>-3.1676501726453012E-2</v>
      </c>
      <c r="H54" s="97">
        <v>5.1169438669438641E-2</v>
      </c>
      <c r="I54" s="97">
        <v>0.18135182575589051</v>
      </c>
      <c r="J54" s="97">
        <v>0.1135753823340801</v>
      </c>
      <c r="K54" s="97">
        <v>8.5055230930931897E-2</v>
      </c>
      <c r="L54" s="97">
        <v>7.1078995355834187E-2</v>
      </c>
      <c r="M54" s="97">
        <v>8.0453371002597571E-2</v>
      </c>
      <c r="N54" s="97">
        <v>7.8976006910146765E-2</v>
      </c>
      <c r="O54" s="97">
        <v>3.3183957800999503E-2</v>
      </c>
      <c r="P54" s="97">
        <v>5.3083699173191924E-2</v>
      </c>
      <c r="Q54" s="97">
        <v>0.15770715067540172</v>
      </c>
      <c r="R54" s="98">
        <v>2.8384245543442085E-2</v>
      </c>
    </row>
    <row r="55" spans="1:18" hidden="1" x14ac:dyDescent="0.2">
      <c r="A55" s="11" t="s">
        <v>101</v>
      </c>
      <c r="B55" s="11" t="s">
        <v>152</v>
      </c>
      <c r="C55" s="97">
        <v>-6.1325828458602696E-2</v>
      </c>
      <c r="D55" s="97">
        <v>-0.11056170368626228</v>
      </c>
      <c r="E55" s="97">
        <v>-5.3092919963526261E-2</v>
      </c>
      <c r="F55" s="97">
        <v>-2.3813369781312082E-2</v>
      </c>
      <c r="G55" s="97">
        <v>-5.9544190368300803E-2</v>
      </c>
      <c r="H55" s="97">
        <v>1.7858713820709214E-2</v>
      </c>
      <c r="I55" s="97">
        <v>4.635994947144461E-2</v>
      </c>
      <c r="J55" s="97">
        <v>6.9359460678726392E-2</v>
      </c>
      <c r="K55" s="97">
        <v>4.3862411541363909E-2</v>
      </c>
      <c r="L55" s="97">
        <v>6.2146731860588E-2</v>
      </c>
      <c r="M55" s="97">
        <v>7.3976816596016418E-2</v>
      </c>
      <c r="N55" s="97">
        <v>7.6450951333063774E-2</v>
      </c>
      <c r="O55" s="97">
        <v>6.6450649904507414E-2</v>
      </c>
      <c r="P55" s="97">
        <v>9.6762134930604829E-2</v>
      </c>
      <c r="Q55" s="97">
        <v>0.15833861762840859</v>
      </c>
      <c r="R55" s="98">
        <v>2.6881895033828599E-2</v>
      </c>
    </row>
    <row r="56" spans="1:18" hidden="1" x14ac:dyDescent="0.2">
      <c r="A56" s="11" t="s">
        <v>91</v>
      </c>
      <c r="B56" s="11" t="s">
        <v>142</v>
      </c>
      <c r="C56" s="97">
        <v>-1.685262008044304E-2</v>
      </c>
      <c r="D56" s="97">
        <v>-7.12120433643324E-2</v>
      </c>
      <c r="E56" s="97">
        <v>-4.137854732533032E-2</v>
      </c>
      <c r="F56" s="97">
        <v>-4.6187027526112437E-2</v>
      </c>
      <c r="G56" s="97">
        <v>-6.8419181873870347E-2</v>
      </c>
      <c r="H56" s="97">
        <v>7.9881800912472156E-3</v>
      </c>
      <c r="I56" s="97">
        <v>3.7312952015849686E-2</v>
      </c>
      <c r="J56" s="97">
        <v>5.2710036568606802E-2</v>
      </c>
      <c r="K56" s="97">
        <v>5.4230462872820753E-2</v>
      </c>
      <c r="L56" s="97">
        <v>6.0514478001413324E-2</v>
      </c>
      <c r="M56" s="97">
        <v>6.6079120792131338E-2</v>
      </c>
      <c r="N56" s="97">
        <v>6.8325825454185474E-2</v>
      </c>
      <c r="O56" s="97">
        <v>5.6096148276860512E-2</v>
      </c>
      <c r="P56" s="97">
        <v>8.6324622261222533E-2</v>
      </c>
      <c r="Q56" s="97">
        <v>0.14671210400100967</v>
      </c>
      <c r="R56" s="98">
        <v>2.6149634011017251E-2</v>
      </c>
    </row>
    <row r="57" spans="1:18" hidden="1" x14ac:dyDescent="0.2">
      <c r="A57" s="11" t="s">
        <v>83</v>
      </c>
      <c r="B57" s="11" t="s">
        <v>134</v>
      </c>
      <c r="C57" s="97">
        <v>-3.7545734363203458E-2</v>
      </c>
      <c r="D57" s="97">
        <v>-8.7117212249207862E-2</v>
      </c>
      <c r="E57" s="97">
        <v>-5.2813352061472411E-2</v>
      </c>
      <c r="F57" s="97">
        <v>-2.9780700989200874E-2</v>
      </c>
      <c r="G57" s="97">
        <v>-4.9899302308854206E-2</v>
      </c>
      <c r="H57" s="97">
        <v>3.3877775044002566E-3</v>
      </c>
      <c r="I57" s="97">
        <v>3.9780443639656014E-2</v>
      </c>
      <c r="J57" s="97">
        <v>5.514739229024939E-2</v>
      </c>
      <c r="K57" s="97">
        <v>3.957706524542267E-2</v>
      </c>
      <c r="L57" s="97">
        <v>5.9073544247275032E-2</v>
      </c>
      <c r="M57" s="97">
        <v>6.5147800559034394E-2</v>
      </c>
      <c r="N57" s="97">
        <v>7.7406869859700161E-2</v>
      </c>
      <c r="O57" s="97">
        <v>6.3055340109673341E-2</v>
      </c>
      <c r="P57" s="97">
        <v>9.3081599999999889E-2</v>
      </c>
      <c r="Q57" s="97">
        <v>0.15159783130554957</v>
      </c>
      <c r="R57" s="98">
        <v>2.6006624185934794E-2</v>
      </c>
    </row>
    <row r="58" spans="1:18" hidden="1" x14ac:dyDescent="0.2">
      <c r="A58" s="11" t="s">
        <v>99</v>
      </c>
      <c r="B58" s="11" t="s">
        <v>150</v>
      </c>
      <c r="C58" s="97">
        <v>3.2347754948620695E-2</v>
      </c>
      <c r="D58" s="97">
        <v>-5.1440075818827355E-2</v>
      </c>
      <c r="E58" s="97">
        <v>-7.3913092563532332E-2</v>
      </c>
      <c r="F58" s="97">
        <v>-5.7424113129342952E-2</v>
      </c>
      <c r="G58" s="97">
        <v>-7.1676614566829652E-2</v>
      </c>
      <c r="H58" s="97">
        <v>1.0184249939047674E-2</v>
      </c>
      <c r="I58" s="97">
        <v>4.5436052324899751E-2</v>
      </c>
      <c r="J58" s="97">
        <v>3.4424758914554723E-2</v>
      </c>
      <c r="K58" s="97">
        <v>4.9807109835804331E-2</v>
      </c>
      <c r="L58" s="97">
        <v>4.5755484827133756E-2</v>
      </c>
      <c r="M58" s="97">
        <v>5.482984741736336E-2</v>
      </c>
      <c r="N58" s="97">
        <v>5.2552461607078972E-2</v>
      </c>
      <c r="O58" s="97">
        <v>5.2408280278101627E-2</v>
      </c>
      <c r="P58" s="97">
        <v>8.1567422739858328E-2</v>
      </c>
      <c r="Q58" s="97">
        <v>0.17419340012868817</v>
      </c>
      <c r="R58" s="98">
        <v>2.5270195125507936E-2</v>
      </c>
    </row>
    <row r="59" spans="1:18" hidden="1" x14ac:dyDescent="0.2">
      <c r="A59" s="11" t="s">
        <v>88</v>
      </c>
      <c r="B59" s="11" t="s">
        <v>139</v>
      </c>
      <c r="C59" s="97">
        <v>-0.15989560735744621</v>
      </c>
      <c r="D59" s="97">
        <v>-0.25574552995031113</v>
      </c>
      <c r="E59" s="97">
        <v>-0.23517537219278323</v>
      </c>
      <c r="F59" s="97">
        <v>-2.4730561970746585E-2</v>
      </c>
      <c r="G59" s="97">
        <v>-4.0904926351399105E-2</v>
      </c>
      <c r="H59" s="97">
        <v>9.2853048807371913E-2</v>
      </c>
      <c r="I59" s="97">
        <v>0.18314707978644712</v>
      </c>
      <c r="J59" s="97">
        <v>0.14805637644919312</v>
      </c>
      <c r="K59" s="97">
        <v>9.7548660475615168E-2</v>
      </c>
      <c r="L59" s="97">
        <v>7.4887920692050247E-2</v>
      </c>
      <c r="M59" s="97">
        <v>9.8824279755960615E-2</v>
      </c>
      <c r="N59" s="97">
        <v>9.0585548775365163E-2</v>
      </c>
      <c r="O59" s="97">
        <v>6.6401490216949771E-2</v>
      </c>
      <c r="P59" s="97">
        <v>9.0950879957972311E-2</v>
      </c>
      <c r="Q59" s="97">
        <v>0.13890326852464935</v>
      </c>
      <c r="R59" s="98">
        <v>2.4380437041259237E-2</v>
      </c>
    </row>
    <row r="60" spans="1:18" hidden="1" x14ac:dyDescent="0.2">
      <c r="A60" s="11" t="s">
        <v>105</v>
      </c>
      <c r="B60" s="11" t="s">
        <v>156</v>
      </c>
      <c r="C60" s="97">
        <v>-6.865621841234941E-2</v>
      </c>
      <c r="D60" s="97">
        <v>-0.12765665995806241</v>
      </c>
      <c r="E60" s="97">
        <v>-8.653428033048266E-2</v>
      </c>
      <c r="F60" s="97">
        <v>-3.7845128530625202E-2</v>
      </c>
      <c r="G60" s="97">
        <v>-4.6810148154256423E-2</v>
      </c>
      <c r="H60" s="97">
        <v>-1.0064017532729711E-2</v>
      </c>
      <c r="I60" s="97">
        <v>5.815782574499704E-2</v>
      </c>
      <c r="J60" s="97">
        <v>4.9799727464178142E-2</v>
      </c>
      <c r="K60" s="97">
        <v>6.0811076584195406E-2</v>
      </c>
      <c r="L60" s="97">
        <v>6.8968074455856801E-2</v>
      </c>
      <c r="M60" s="97">
        <v>8.0717333240833675E-2</v>
      </c>
      <c r="N60" s="97">
        <v>7.2848461505542042E-2</v>
      </c>
      <c r="O60" s="97">
        <v>5.6643098616831332E-2</v>
      </c>
      <c r="P60" s="97">
        <v>9.7114867351850376E-2</v>
      </c>
      <c r="Q60" s="97">
        <v>0.18508004507643216</v>
      </c>
      <c r="R60" s="98">
        <v>2.350493714148074E-2</v>
      </c>
    </row>
    <row r="61" spans="1:18" hidden="1" x14ac:dyDescent="0.2">
      <c r="A61" s="11" t="s">
        <v>89</v>
      </c>
      <c r="B61" s="11" t="s">
        <v>140</v>
      </c>
      <c r="C61" s="97">
        <v>-6.8960186246157698E-2</v>
      </c>
      <c r="D61" s="97">
        <v>-0.15291221832602386</v>
      </c>
      <c r="E61" s="97">
        <v>-0.10474609104746081</v>
      </c>
      <c r="F61" s="97">
        <v>-1.9049459041731311E-2</v>
      </c>
      <c r="G61" s="97">
        <v>-6.0201415422591505E-2</v>
      </c>
      <c r="H61" s="97">
        <v>5.2824969263440186E-2</v>
      </c>
      <c r="I61" s="97">
        <v>0.10188834481202805</v>
      </c>
      <c r="J61" s="97">
        <v>7.239116035406773E-2</v>
      </c>
      <c r="K61" s="97">
        <v>5.8351863082002596E-2</v>
      </c>
      <c r="L61" s="97">
        <v>6.2668449311347324E-2</v>
      </c>
      <c r="M61" s="97">
        <v>7.1284498941566354E-2</v>
      </c>
      <c r="N61" s="97">
        <v>6.899251540261167E-2</v>
      </c>
      <c r="O61" s="97">
        <v>5.6596534977199485E-2</v>
      </c>
      <c r="P61" s="97">
        <v>7.4451229575837427E-2</v>
      </c>
      <c r="Q61" s="97">
        <v>0.11692600728099398</v>
      </c>
      <c r="R61" s="98">
        <v>2.2033746861141974E-2</v>
      </c>
    </row>
    <row r="62" spans="1:18" hidden="1" x14ac:dyDescent="0.2">
      <c r="A62" s="11" t="s">
        <v>104</v>
      </c>
      <c r="B62" s="11" t="s">
        <v>155</v>
      </c>
      <c r="C62" s="97">
        <v>-2.5290156804760088E-3</v>
      </c>
      <c r="D62" s="97">
        <v>-5.2515846423857704E-2</v>
      </c>
      <c r="E62" s="97">
        <v>-5.5720549153123529E-2</v>
      </c>
      <c r="F62" s="97">
        <v>-3.1509696413575254E-2</v>
      </c>
      <c r="G62" s="97">
        <v>-4.6127320510888949E-2</v>
      </c>
      <c r="H62" s="97">
        <v>-4.8435158309262632E-3</v>
      </c>
      <c r="I62" s="97">
        <v>2.9315397990385697E-2</v>
      </c>
      <c r="J62" s="97">
        <v>2.9100665069950814E-2</v>
      </c>
      <c r="K62" s="97">
        <v>2.673285787535511E-2</v>
      </c>
      <c r="L62" s="97">
        <v>3.8936865010004387E-2</v>
      </c>
      <c r="M62" s="97">
        <v>4.5799024901834712E-2</v>
      </c>
      <c r="N62" s="97">
        <v>6.5688507122796003E-2</v>
      </c>
      <c r="O62" s="97">
        <v>6.1804738699378477E-2</v>
      </c>
      <c r="P62" s="97">
        <v>8.8270979721887965E-2</v>
      </c>
      <c r="Q62" s="97">
        <v>0.12514239179435474</v>
      </c>
      <c r="R62" s="98">
        <v>2.116969894487335E-2</v>
      </c>
    </row>
    <row r="63" spans="1:18" hidden="1" x14ac:dyDescent="0.2">
      <c r="A63" s="11" t="s">
        <v>75</v>
      </c>
      <c r="B63" s="11" t="s">
        <v>126</v>
      </c>
      <c r="C63" s="97">
        <v>-6.7787110228237496E-2</v>
      </c>
      <c r="D63" s="97">
        <v>-0.23687778337769042</v>
      </c>
      <c r="E63" s="97">
        <v>-0.2243758219221732</v>
      </c>
      <c r="F63" s="97">
        <v>-6.9226938877131883E-2</v>
      </c>
      <c r="G63" s="97">
        <v>-6.2306570905053954E-2</v>
      </c>
      <c r="H63" s="97">
        <v>5.4867751432027101E-2</v>
      </c>
      <c r="I63" s="97">
        <v>0.13661144553877097</v>
      </c>
      <c r="J63" s="97">
        <v>0.10011348955396447</v>
      </c>
      <c r="K63" s="97">
        <v>9.0955294443327242E-2</v>
      </c>
      <c r="L63" s="97">
        <v>0.1000501549251937</v>
      </c>
      <c r="M63" s="97">
        <v>9.0882059303738008E-2</v>
      </c>
      <c r="N63" s="97">
        <v>7.4548557249928482E-2</v>
      </c>
      <c r="O63" s="97">
        <v>5.8801101982584744E-2</v>
      </c>
      <c r="P63" s="97">
        <v>7.6685174644844478E-2</v>
      </c>
      <c r="Q63" s="97">
        <v>0.1904316234359954</v>
      </c>
      <c r="R63" s="98">
        <v>2.089149514667251E-2</v>
      </c>
    </row>
    <row r="64" spans="1:18" hidden="1" x14ac:dyDescent="0.2">
      <c r="A64" s="12" t="s">
        <v>115</v>
      </c>
      <c r="B64" s="12" t="s">
        <v>166</v>
      </c>
      <c r="C64" s="97">
        <v>-4.3874660686887779E-2</v>
      </c>
      <c r="D64" s="97">
        <v>-0.11951344957053948</v>
      </c>
      <c r="E64" s="97">
        <v>-9.6288983778542309E-2</v>
      </c>
      <c r="F64" s="97">
        <v>-2.7412755560439185E-2</v>
      </c>
      <c r="G64" s="97">
        <v>-5.9780152590583918E-2</v>
      </c>
      <c r="H64" s="97">
        <v>2.1516473107942732E-2</v>
      </c>
      <c r="I64" s="97">
        <v>7.1569434737781601E-2</v>
      </c>
      <c r="J64" s="97">
        <v>5.3784063024667567E-2</v>
      </c>
      <c r="K64" s="97">
        <v>5.3851668923763168E-2</v>
      </c>
      <c r="L64" s="97">
        <v>5.6042377759816651E-2</v>
      </c>
      <c r="M64" s="97">
        <v>6.4873496131927527E-2</v>
      </c>
      <c r="N64" s="97">
        <v>7.0378547754101614E-2</v>
      </c>
      <c r="O64" s="97">
        <v>5.8335909723295824E-2</v>
      </c>
      <c r="P64" s="97">
        <v>8.3616329809570775E-2</v>
      </c>
      <c r="Q64" s="97">
        <v>0.12526379194871154</v>
      </c>
      <c r="R64" s="98">
        <v>2.0824139382305755E-2</v>
      </c>
    </row>
    <row r="65" spans="1:18" hidden="1" x14ac:dyDescent="0.2">
      <c r="A65" s="11" t="s">
        <v>94</v>
      </c>
      <c r="B65" s="11" t="s">
        <v>145</v>
      </c>
      <c r="C65" s="97">
        <v>-0.10919345942387408</v>
      </c>
      <c r="D65" s="97">
        <v>-0.29373227339911329</v>
      </c>
      <c r="E65" s="97">
        <v>-0.27334558823529409</v>
      </c>
      <c r="F65" s="97">
        <v>-6.4799859892194847E-2</v>
      </c>
      <c r="G65" s="97">
        <v>-9.5133065606858178E-2</v>
      </c>
      <c r="H65" s="97">
        <v>5.236047554441553E-2</v>
      </c>
      <c r="I65" s="97">
        <v>0.24097543920985923</v>
      </c>
      <c r="J65" s="97">
        <v>0.13461403014509093</v>
      </c>
      <c r="K65" s="97">
        <v>8.027996337507956E-2</v>
      </c>
      <c r="L65" s="97">
        <v>7.1340324665996213E-2</v>
      </c>
      <c r="M65" s="97">
        <v>0.10197650718729881</v>
      </c>
      <c r="N65" s="97">
        <v>0.13010306518538359</v>
      </c>
      <c r="O65" s="97">
        <v>5.8940703972090926E-2</v>
      </c>
      <c r="P65" s="97">
        <v>5.9412081710677328E-2</v>
      </c>
      <c r="Q65" s="97">
        <v>0.186966119589212</v>
      </c>
      <c r="R65" s="98">
        <v>1.8717630935184641E-2</v>
      </c>
    </row>
    <row r="66" spans="1:18" hidden="1" x14ac:dyDescent="0.2">
      <c r="A66" s="11" t="s">
        <v>98</v>
      </c>
      <c r="B66" s="11" t="s">
        <v>149</v>
      </c>
      <c r="C66" s="97">
        <v>-2.5636877931911824E-2</v>
      </c>
      <c r="D66" s="97">
        <v>-9.9426120276933941E-2</v>
      </c>
      <c r="E66" s="97">
        <v>-0.10781226645408803</v>
      </c>
      <c r="F66" s="97">
        <v>-4.5925917652774477E-2</v>
      </c>
      <c r="G66" s="97">
        <v>-3.7665279460570189E-2</v>
      </c>
      <c r="H66" s="97">
        <v>-1.9767413570784204E-3</v>
      </c>
      <c r="I66" s="97">
        <v>3.5267876187632101E-2</v>
      </c>
      <c r="J66" s="97">
        <v>3.5820667082661344E-2</v>
      </c>
      <c r="K66" s="97">
        <v>3.8929523354872438E-2</v>
      </c>
      <c r="L66" s="97">
        <v>4.0731036218129194E-2</v>
      </c>
      <c r="M66" s="97">
        <v>5.6177235815090334E-2</v>
      </c>
      <c r="N66" s="97">
        <v>6.3779280691539431E-2</v>
      </c>
      <c r="O66" s="97">
        <v>5.4556767200445305E-2</v>
      </c>
      <c r="P66" s="97">
        <v>8.2215055385256891E-2</v>
      </c>
      <c r="Q66" s="97">
        <v>9.6485402985808655E-2</v>
      </c>
      <c r="R66" s="98">
        <v>1.2367976119205253E-2</v>
      </c>
    </row>
    <row r="67" spans="1:18" hidden="1" x14ac:dyDescent="0.2">
      <c r="A67" s="12" t="s">
        <v>114</v>
      </c>
      <c r="B67" s="12" t="s">
        <v>165</v>
      </c>
      <c r="C67" s="97">
        <v>-9.2309775250474055E-2</v>
      </c>
      <c r="D67" s="97">
        <v>-0.216242554418623</v>
      </c>
      <c r="E67" s="97">
        <v>-9.6096019894185411E-2</v>
      </c>
      <c r="F67" s="97">
        <v>2.0030038038825002E-2</v>
      </c>
      <c r="G67" s="97">
        <v>-6.9079400027521418E-3</v>
      </c>
      <c r="H67" s="97">
        <v>5.1324686841813488E-2</v>
      </c>
      <c r="I67" s="97">
        <v>8.5670603121045963E-2</v>
      </c>
      <c r="J67" s="97">
        <v>4.5136696935851928E-2</v>
      </c>
      <c r="K67" s="97">
        <v>2.9829248460912942E-2</v>
      </c>
      <c r="L67" s="97">
        <v>3.0589456112251709E-2</v>
      </c>
      <c r="M67" s="97">
        <v>4.0779249206522795E-2</v>
      </c>
      <c r="N67" s="97">
        <v>3.9128880289391814E-2</v>
      </c>
      <c r="O67" s="97">
        <v>4.661141301597909E-2</v>
      </c>
      <c r="P67" s="97">
        <v>7.824178374249427E-2</v>
      </c>
      <c r="Q67" s="97">
        <v>0.12177733937138499</v>
      </c>
      <c r="R67" s="98">
        <v>1.183754037136263E-2</v>
      </c>
    </row>
    <row r="68" spans="1:18" hidden="1" x14ac:dyDescent="0.2">
      <c r="A68" s="12" t="s">
        <v>112</v>
      </c>
      <c r="B68" s="12" t="s">
        <v>163</v>
      </c>
      <c r="C68" s="97">
        <v>-3.171564404454226E-2</v>
      </c>
      <c r="D68" s="97">
        <v>-0.13129563289381388</v>
      </c>
      <c r="E68" s="97">
        <v>-8.4838894970141868E-2</v>
      </c>
      <c r="F68" s="97">
        <v>-2.7895216778578938E-2</v>
      </c>
      <c r="G68" s="97">
        <v>-5.2889974477830996E-2</v>
      </c>
      <c r="H68" s="97">
        <v>2.5764046100020543E-2</v>
      </c>
      <c r="I68" s="97">
        <v>5.2008226014771598E-2</v>
      </c>
      <c r="J68" s="97">
        <v>3.2135598877161241E-2</v>
      </c>
      <c r="K68" s="97">
        <v>3.3577586455788955E-2</v>
      </c>
      <c r="L68" s="97">
        <v>2.8397282620840906E-2</v>
      </c>
      <c r="M68" s="97">
        <v>3.7668609673020777E-2</v>
      </c>
      <c r="N68" s="97">
        <v>3.689277693141306E-2</v>
      </c>
      <c r="O68" s="97">
        <v>4.3865495304453134E-2</v>
      </c>
      <c r="P68" s="97">
        <v>7.684717627256353E-2</v>
      </c>
      <c r="Q68" s="97">
        <v>0.1325122621678437</v>
      </c>
      <c r="R68" s="98">
        <v>1.1402246483531301E-2</v>
      </c>
    </row>
    <row r="69" spans="1:18" hidden="1" x14ac:dyDescent="0.2">
      <c r="A69" s="11" t="s">
        <v>96</v>
      </c>
      <c r="B69" s="11" t="s">
        <v>147</v>
      </c>
      <c r="C69" s="97">
        <v>-1.9875315766298019E-2</v>
      </c>
      <c r="D69" s="97">
        <v>-9.8705647010976338E-2</v>
      </c>
      <c r="E69" s="97">
        <v>-0.11983629351732816</v>
      </c>
      <c r="F69" s="97">
        <v>-5.2221811548412427E-2</v>
      </c>
      <c r="G69" s="97">
        <v>-4.6966399557193901E-2</v>
      </c>
      <c r="H69" s="97">
        <v>-4.60668299025206E-3</v>
      </c>
      <c r="I69" s="97">
        <v>3.8184337724852739E-2</v>
      </c>
      <c r="J69" s="97">
        <v>3.3989015199897832E-2</v>
      </c>
      <c r="K69" s="97">
        <v>2.9011377252906097E-2</v>
      </c>
      <c r="L69" s="97">
        <v>4.0528454552548186E-2</v>
      </c>
      <c r="M69" s="97">
        <v>4.0980438532226771E-2</v>
      </c>
      <c r="N69" s="97">
        <v>5.8169626776758632E-2</v>
      </c>
      <c r="O69" s="97">
        <v>5.7239515689806723E-2</v>
      </c>
      <c r="P69" s="97">
        <v>8.2523454295083454E-2</v>
      </c>
      <c r="Q69" s="97">
        <v>0.10046581435147474</v>
      </c>
      <c r="R69" s="98">
        <v>9.2586589323396164E-3</v>
      </c>
    </row>
    <row r="70" spans="1:18" hidden="1" x14ac:dyDescent="0.2">
      <c r="A70" s="11" t="s">
        <v>79</v>
      </c>
      <c r="B70" s="11" t="s">
        <v>130</v>
      </c>
      <c r="C70" s="97">
        <v>-2.6981518791841113E-2</v>
      </c>
      <c r="D70" s="97">
        <v>-0.12047236576720656</v>
      </c>
      <c r="E70" s="97">
        <v>-0.11569748902593729</v>
      </c>
      <c r="F70" s="97">
        <v>-6.2858677305508884E-2</v>
      </c>
      <c r="G70" s="97">
        <v>-7.9003168313589195E-2</v>
      </c>
      <c r="H70" s="97">
        <v>-1.5938202796519075E-2</v>
      </c>
      <c r="I70" s="97">
        <v>5.5960037577684682E-2</v>
      </c>
      <c r="J70" s="97">
        <v>5.7716490303595436E-2</v>
      </c>
      <c r="K70" s="97">
        <v>4.8056548533717283E-2</v>
      </c>
      <c r="L70" s="97">
        <v>5.2991017686822905E-2</v>
      </c>
      <c r="M70" s="97">
        <v>5.6069766589718038E-2</v>
      </c>
      <c r="N70" s="97">
        <v>5.2468321929690892E-2</v>
      </c>
      <c r="O70" s="97">
        <v>4.1729578616310554E-2</v>
      </c>
      <c r="P70" s="97">
        <v>7.3122104357072462E-2</v>
      </c>
      <c r="Q70" s="97">
        <v>0.11994172776011647</v>
      </c>
      <c r="R70" s="98">
        <v>9.140278090275105E-3</v>
      </c>
    </row>
    <row r="71" spans="1:18" hidden="1" x14ac:dyDescent="0.2">
      <c r="A71" s="11" t="s">
        <v>86</v>
      </c>
      <c r="B71" s="11" t="s">
        <v>137</v>
      </c>
      <c r="C71" s="97">
        <v>-4.3027220713171083E-2</v>
      </c>
      <c r="D71" s="97">
        <v>-0.14730098338215028</v>
      </c>
      <c r="E71" s="97">
        <v>-0.1016685061351686</v>
      </c>
      <c r="F71" s="97">
        <v>-1.6957170169571521E-2</v>
      </c>
      <c r="G71" s="97">
        <v>-3.4559501690882476E-2</v>
      </c>
      <c r="H71" s="97">
        <v>2.7717974455712509E-2</v>
      </c>
      <c r="I71" s="97">
        <v>5.4688499855179075E-2</v>
      </c>
      <c r="J71" s="97">
        <v>2.5501666900841793E-2</v>
      </c>
      <c r="K71" s="97">
        <v>1.7830118763662108E-2</v>
      </c>
      <c r="L71" s="97">
        <v>3.0917679307855283E-2</v>
      </c>
      <c r="M71" s="97">
        <v>4.2994414999376701E-2</v>
      </c>
      <c r="N71" s="97">
        <v>4.2627652491592311E-2</v>
      </c>
      <c r="O71" s="97">
        <v>4.2904236390826377E-2</v>
      </c>
      <c r="P71" s="97">
        <v>7.9839650832360776E-2</v>
      </c>
      <c r="Q71" s="97">
        <v>0.10091160662792796</v>
      </c>
      <c r="R71" s="98">
        <v>8.1613412356260628E-3</v>
      </c>
    </row>
  </sheetData>
  <sortState xmlns:xlrd2="http://schemas.microsoft.com/office/spreadsheetml/2017/richdata2" ref="A43:R71">
    <sortCondition descending="1" ref="R43:R71"/>
  </sortState>
  <mergeCells count="1">
    <mergeCell ref="C1:AG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A15E7-E643-1C4C-A5C3-6F5CE737C598}">
  <sheetPr>
    <tabColor rgb="FFC00000"/>
  </sheetPr>
  <dimension ref="A2:T33"/>
  <sheetViews>
    <sheetView workbookViewId="0">
      <selection activeCell="D5" sqref="D5"/>
    </sheetView>
  </sheetViews>
  <sheetFormatPr baseColWidth="10" defaultColWidth="11.1640625" defaultRowHeight="16" x14ac:dyDescent="0.2"/>
  <cols>
    <col min="2" max="2" width="17" customWidth="1"/>
    <col min="3" max="3" width="15.33203125" customWidth="1"/>
    <col min="19" max="19" width="2.1640625" customWidth="1"/>
  </cols>
  <sheetData>
    <row r="2" spans="1:20" ht="23" x14ac:dyDescent="0.25">
      <c r="B2" s="106" t="s">
        <v>436</v>
      </c>
      <c r="C2" s="106"/>
      <c r="D2" s="106"/>
      <c r="E2" s="106"/>
      <c r="F2" s="106"/>
      <c r="G2" s="106"/>
      <c r="H2" s="106"/>
      <c r="I2" s="106"/>
      <c r="J2" s="106"/>
      <c r="K2" s="106"/>
      <c r="L2" s="106"/>
      <c r="M2" s="106"/>
      <c r="N2" s="106"/>
      <c r="O2" s="106"/>
      <c r="P2" s="106"/>
      <c r="Q2" s="106"/>
      <c r="R2" s="106"/>
    </row>
    <row r="3" spans="1:20" ht="20" x14ac:dyDescent="0.2">
      <c r="B3" s="8"/>
      <c r="C3" s="8"/>
      <c r="D3" s="105" t="s">
        <v>172</v>
      </c>
      <c r="E3" s="105"/>
      <c r="F3" s="105"/>
      <c r="G3" s="105"/>
      <c r="H3" s="105"/>
      <c r="I3" s="105"/>
      <c r="J3" s="105"/>
      <c r="K3" s="105"/>
      <c r="L3" s="105"/>
      <c r="M3" s="105"/>
      <c r="N3" s="105"/>
      <c r="O3" s="105"/>
      <c r="P3" s="105"/>
      <c r="Q3" s="105"/>
      <c r="R3" s="105"/>
    </row>
    <row r="4" spans="1:20" ht="20" x14ac:dyDescent="0.2">
      <c r="A4" s="9" t="s">
        <v>438</v>
      </c>
      <c r="B4" s="9" t="s">
        <v>117</v>
      </c>
      <c r="C4" s="9" t="s">
        <v>171</v>
      </c>
      <c r="D4" s="9">
        <v>2007</v>
      </c>
      <c r="E4" s="9">
        <v>2008</v>
      </c>
      <c r="F4" s="9">
        <v>2009</v>
      </c>
      <c r="G4" s="9">
        <v>2010</v>
      </c>
      <c r="H4" s="9">
        <v>2011</v>
      </c>
      <c r="I4" s="9">
        <v>2012</v>
      </c>
      <c r="J4" s="9">
        <v>2013</v>
      </c>
      <c r="K4" s="9">
        <v>2014</v>
      </c>
      <c r="L4" s="9">
        <v>2015</v>
      </c>
      <c r="M4" s="9">
        <v>2016</v>
      </c>
      <c r="N4" s="9">
        <v>2017</v>
      </c>
      <c r="O4" s="9">
        <v>2018</v>
      </c>
      <c r="P4" s="9">
        <v>2019</v>
      </c>
      <c r="Q4" s="9">
        <v>2020</v>
      </c>
      <c r="R4" s="9">
        <v>2021</v>
      </c>
      <c r="T4" s="9" t="s">
        <v>437</v>
      </c>
    </row>
    <row r="5" spans="1:20" ht="20" x14ac:dyDescent="0.2">
      <c r="A5" s="8">
        <v>1</v>
      </c>
      <c r="B5" s="8" t="s">
        <v>109</v>
      </c>
      <c r="C5" s="8" t="s">
        <v>160</v>
      </c>
      <c r="D5" s="72">
        <v>4.4314636898110125E-2</v>
      </c>
      <c r="E5" s="72">
        <v>-1.0329390185135869E-2</v>
      </c>
      <c r="F5" s="72">
        <v>-3.002363880533717E-2</v>
      </c>
      <c r="G5" s="72">
        <v>-9.9317194289263045E-3</v>
      </c>
      <c r="H5" s="72">
        <v>-2.4882104402344247E-2</v>
      </c>
      <c r="I5" s="72">
        <v>4.4193535762407754E-2</v>
      </c>
      <c r="J5" s="72">
        <v>8.3235394117221889E-2</v>
      </c>
      <c r="K5" s="72">
        <v>9.1586715502370089E-2</v>
      </c>
      <c r="L5" s="72">
        <v>8.8668266618366257E-2</v>
      </c>
      <c r="M5" s="72">
        <v>8.2178590517071146E-2</v>
      </c>
      <c r="N5" s="72">
        <v>7.8121216547069425E-2</v>
      </c>
      <c r="O5" s="72">
        <v>6.0845726182645894E-2</v>
      </c>
      <c r="P5" s="72">
        <v>5.4050784347989551E-2</v>
      </c>
      <c r="Q5" s="72">
        <v>7.0826000459101798E-2</v>
      </c>
      <c r="R5" s="72">
        <v>0.21406432826888902</v>
      </c>
      <c r="T5" s="80">
        <f>AVERAGE(D5:R5)</f>
        <v>5.5794556159966625E-2</v>
      </c>
    </row>
    <row r="6" spans="1:20" ht="20" x14ac:dyDescent="0.2">
      <c r="A6" s="8">
        <v>2</v>
      </c>
      <c r="B6" s="8" t="s">
        <v>72</v>
      </c>
      <c r="C6" s="8" t="s">
        <v>123</v>
      </c>
      <c r="D6" s="72">
        <v>-5.4863561091511304E-2</v>
      </c>
      <c r="E6" s="72">
        <v>-9.9356288565551745E-2</v>
      </c>
      <c r="F6" s="72">
        <v>-4.1022604723943198E-3</v>
      </c>
      <c r="G6" s="72">
        <v>1.8345117523409105E-2</v>
      </c>
      <c r="H6" s="72">
        <v>-8.7049894706115617E-3</v>
      </c>
      <c r="I6" s="72">
        <v>7.75815831817179E-2</v>
      </c>
      <c r="J6" s="72">
        <v>0.11102435977514052</v>
      </c>
      <c r="K6" s="72">
        <v>0.10455024595924102</v>
      </c>
      <c r="L6" s="72">
        <v>0.1237613526109016</v>
      </c>
      <c r="M6" s="72">
        <v>0.10572241408594243</v>
      </c>
      <c r="N6" s="72">
        <v>8.9757621141427144E-2</v>
      </c>
      <c r="O6" s="72">
        <v>7.5093823230573092E-2</v>
      </c>
      <c r="P6" s="72">
        <v>4.6767875970347331E-2</v>
      </c>
      <c r="Q6" s="72">
        <v>6.7260221069441753E-2</v>
      </c>
      <c r="R6" s="72">
        <v>0.17735278872578267</v>
      </c>
      <c r="T6" s="80">
        <f t="shared" ref="T6:T33" si="0">AVERAGE(D6:R6)</f>
        <v>5.5346020244923716E-2</v>
      </c>
    </row>
    <row r="7" spans="1:20" ht="20" x14ac:dyDescent="0.2">
      <c r="A7" s="8">
        <v>3</v>
      </c>
      <c r="B7" s="8" t="s">
        <v>108</v>
      </c>
      <c r="C7" s="8" t="s">
        <v>159</v>
      </c>
      <c r="D7" s="72">
        <v>3.5602219173178927E-2</v>
      </c>
      <c r="E7" s="72">
        <v>-4.0588025207663581E-2</v>
      </c>
      <c r="F7" s="72">
        <v>-5.7159325616023854E-2</v>
      </c>
      <c r="G7" s="72">
        <v>-3.6845993173366023E-2</v>
      </c>
      <c r="H7" s="72">
        <v>-3.0876849635692729E-2</v>
      </c>
      <c r="I7" s="72">
        <v>3.0455190481388564E-2</v>
      </c>
      <c r="J7" s="72">
        <v>7.7568855932203293E-2</v>
      </c>
      <c r="K7" s="72">
        <v>7.9874167465408485E-2</v>
      </c>
      <c r="L7" s="72">
        <v>7.8529324745669982E-2</v>
      </c>
      <c r="M7" s="72">
        <v>0.10212177803099839</v>
      </c>
      <c r="N7" s="72">
        <v>9.7149093415535459E-2</v>
      </c>
      <c r="O7" s="72">
        <v>8.1086505069542472E-2</v>
      </c>
      <c r="P7" s="72">
        <v>6.1671199928974664E-2</v>
      </c>
      <c r="Q7" s="72">
        <v>8.1503725102630403E-2</v>
      </c>
      <c r="R7" s="72">
        <v>0.19890904745502969</v>
      </c>
      <c r="T7" s="80">
        <f t="shared" si="0"/>
        <v>5.0600060877854278E-2</v>
      </c>
    </row>
    <row r="8" spans="1:20" ht="20" x14ac:dyDescent="0.2">
      <c r="A8" s="8">
        <v>4</v>
      </c>
      <c r="B8" s="8" t="s">
        <v>113</v>
      </c>
      <c r="C8" s="8" t="s">
        <v>164</v>
      </c>
      <c r="D8" s="72">
        <v>4.6130667031913479E-2</v>
      </c>
      <c r="E8" s="72">
        <v>-8.1859772634603062E-2</v>
      </c>
      <c r="F8" s="72">
        <v>-0.12354546936114733</v>
      </c>
      <c r="G8" s="72">
        <v>-5.9172450340977324E-2</v>
      </c>
      <c r="H8" s="72">
        <v>-7.887325335494183E-2</v>
      </c>
      <c r="I8" s="72">
        <v>3.6148585221939165E-2</v>
      </c>
      <c r="J8" s="72">
        <v>0.13466277360170625</v>
      </c>
      <c r="K8" s="72">
        <v>8.9882103879986852E-2</v>
      </c>
      <c r="L8" s="72">
        <v>9.918953766807885E-2</v>
      </c>
      <c r="M8" s="72">
        <v>0.12183798606086006</v>
      </c>
      <c r="N8" s="72">
        <v>0.10361521043179479</v>
      </c>
      <c r="O8" s="72">
        <v>7.6405337730172732E-2</v>
      </c>
      <c r="P8" s="72">
        <v>3.7834362139917789E-2</v>
      </c>
      <c r="Q8" s="72">
        <v>7.7120489923146532E-2</v>
      </c>
      <c r="R8" s="72">
        <v>0.18294790447022496</v>
      </c>
      <c r="T8" s="80">
        <f t="shared" si="0"/>
        <v>4.4154934164538119E-2</v>
      </c>
    </row>
    <row r="9" spans="1:20" ht="20" x14ac:dyDescent="0.2">
      <c r="A9" s="8">
        <v>5</v>
      </c>
      <c r="B9" s="8" t="s">
        <v>106</v>
      </c>
      <c r="C9" s="8" t="s">
        <v>157</v>
      </c>
      <c r="D9" s="72">
        <v>3.5720212412877587E-2</v>
      </c>
      <c r="E9" s="72">
        <v>-4.6224714600440774E-2</v>
      </c>
      <c r="F9" s="72">
        <v>-7.0163649853709084E-2</v>
      </c>
      <c r="G9" s="72">
        <v>-4.9427139007241411E-2</v>
      </c>
      <c r="H9" s="72">
        <v>-4.5978649941398338E-2</v>
      </c>
      <c r="I9" s="72">
        <v>1.9257906532746779E-2</v>
      </c>
      <c r="J9" s="72">
        <v>7.8084534571219055E-2</v>
      </c>
      <c r="K9" s="72">
        <v>5.3558748432518899E-2</v>
      </c>
      <c r="L9" s="72">
        <v>6.5448705079301492E-2</v>
      </c>
      <c r="M9" s="72">
        <v>6.9476971116315234E-2</v>
      </c>
      <c r="N9" s="72">
        <v>7.8429398439466613E-2</v>
      </c>
      <c r="O9" s="72">
        <v>7.2562199505204622E-2</v>
      </c>
      <c r="P9" s="72">
        <v>6.4584920030464468E-2</v>
      </c>
      <c r="Q9" s="72">
        <v>8.802608180201564E-2</v>
      </c>
      <c r="R9" s="72">
        <v>0.20645506720897241</v>
      </c>
      <c r="T9" s="80">
        <f t="shared" si="0"/>
        <v>4.132070611522088E-2</v>
      </c>
    </row>
    <row r="10" spans="1:20" ht="20" x14ac:dyDescent="0.2">
      <c r="A10" s="8">
        <v>6</v>
      </c>
      <c r="B10" s="8" t="s">
        <v>103</v>
      </c>
      <c r="C10" s="8" t="s">
        <v>154</v>
      </c>
      <c r="D10" s="72">
        <v>3.801134047893151E-2</v>
      </c>
      <c r="E10" s="72">
        <v>-7.7537215245679289E-2</v>
      </c>
      <c r="F10" s="72">
        <v>-0.11349906282437107</v>
      </c>
      <c r="G10" s="72">
        <v>-5.3944774837003003E-2</v>
      </c>
      <c r="H10" s="72">
        <v>-7.0732793161784394E-2</v>
      </c>
      <c r="I10" s="72">
        <v>3.3689132476093821E-2</v>
      </c>
      <c r="J10" s="72">
        <v>0.12954895163233879</v>
      </c>
      <c r="K10" s="72">
        <v>8.8447209046595393E-2</v>
      </c>
      <c r="L10" s="72">
        <v>9.8608220995808044E-2</v>
      </c>
      <c r="M10" s="72">
        <v>0.12071509453385038</v>
      </c>
      <c r="N10" s="72">
        <v>8.7474357796760591E-2</v>
      </c>
      <c r="O10" s="72">
        <v>6.2554197871501724E-2</v>
      </c>
      <c r="P10" s="72">
        <v>4.1399265496902538E-2</v>
      </c>
      <c r="Q10" s="72">
        <v>6.4332276564670707E-2</v>
      </c>
      <c r="R10" s="72">
        <v>0.16764282606512917</v>
      </c>
      <c r="T10" s="80">
        <f t="shared" si="0"/>
        <v>4.1113935125982999E-2</v>
      </c>
    </row>
    <row r="11" spans="1:20" ht="20" x14ac:dyDescent="0.2">
      <c r="A11" s="8">
        <v>7</v>
      </c>
      <c r="B11" s="8" t="s">
        <v>82</v>
      </c>
      <c r="C11" s="8" t="s">
        <v>133</v>
      </c>
      <c r="D11" s="72">
        <v>-5.7840375586854518E-3</v>
      </c>
      <c r="E11" s="72">
        <v>-5.3832495938952063E-2</v>
      </c>
      <c r="F11" s="72">
        <v>-3.2659905773377088E-2</v>
      </c>
      <c r="G11" s="72">
        <v>-4.0022563425237911E-2</v>
      </c>
      <c r="H11" s="72">
        <v>-6.4392690791830812E-2</v>
      </c>
      <c r="I11" s="72">
        <v>2.1613921142121892E-2</v>
      </c>
      <c r="J11" s="72">
        <v>3.735024665257218E-2</v>
      </c>
      <c r="K11" s="72">
        <v>5.5533071230342214E-2</v>
      </c>
      <c r="L11" s="72">
        <v>5.9444581381973657E-2</v>
      </c>
      <c r="M11" s="72">
        <v>7.6427934390631655E-2</v>
      </c>
      <c r="N11" s="72">
        <v>8.0427473583093059E-2</v>
      </c>
      <c r="O11" s="72">
        <v>8.2342350352308386E-2</v>
      </c>
      <c r="P11" s="72">
        <v>6.3427356834074231E-2</v>
      </c>
      <c r="Q11" s="72">
        <v>9.4849561623730289E-2</v>
      </c>
      <c r="R11" s="72">
        <v>0.15569686119220014</v>
      </c>
      <c r="T11" s="80">
        <f t="shared" si="0"/>
        <v>3.5361444326330961E-2</v>
      </c>
    </row>
    <row r="12" spans="1:20" ht="20" x14ac:dyDescent="0.2">
      <c r="A12" s="8">
        <v>8</v>
      </c>
      <c r="B12" s="8" t="s">
        <v>76</v>
      </c>
      <c r="C12" s="8" t="s">
        <v>127</v>
      </c>
      <c r="D12" s="72">
        <v>-3.3979984392755021E-2</v>
      </c>
      <c r="E12" s="72">
        <v>-0.10597922365045859</v>
      </c>
      <c r="F12" s="72">
        <v>-0.1309069004327631</v>
      </c>
      <c r="G12" s="72">
        <v>-5.8622891016871841E-2</v>
      </c>
      <c r="H12" s="72">
        <v>-0.10323380674662383</v>
      </c>
      <c r="I12" s="72">
        <v>7.454140829246135E-3</v>
      </c>
      <c r="J12" s="72">
        <v>0.15855280089216794</v>
      </c>
      <c r="K12" s="72">
        <v>0.10975361433516588</v>
      </c>
      <c r="L12" s="72">
        <v>8.9924937447873179E-2</v>
      </c>
      <c r="M12" s="72">
        <v>7.9322324421113921E-2</v>
      </c>
      <c r="N12" s="72">
        <v>7.8129431115648601E-2</v>
      </c>
      <c r="O12" s="72">
        <v>8.7092616461056926E-2</v>
      </c>
      <c r="P12" s="72">
        <v>6.6310975609756032E-2</v>
      </c>
      <c r="Q12" s="72">
        <v>8.4130387918808322E-2</v>
      </c>
      <c r="R12" s="72">
        <v>0.19956672806429998</v>
      </c>
      <c r="T12" s="80">
        <f t="shared" si="0"/>
        <v>3.5167676723710975E-2</v>
      </c>
    </row>
    <row r="13" spans="1:20" ht="20" x14ac:dyDescent="0.2">
      <c r="A13" s="8">
        <v>9</v>
      </c>
      <c r="B13" s="8" t="s">
        <v>69</v>
      </c>
      <c r="C13" s="8" t="s">
        <v>120</v>
      </c>
      <c r="D13" s="72">
        <v>-8.9703433207535696E-2</v>
      </c>
      <c r="E13" s="72">
        <v>-0.25928194971298135</v>
      </c>
      <c r="F13" s="72">
        <v>-0.26710551659283255</v>
      </c>
      <c r="G13" s="72">
        <v>-4.705809603314464E-2</v>
      </c>
      <c r="H13" s="72">
        <v>-6.0299795593913352E-2</v>
      </c>
      <c r="I13" s="72">
        <v>0.17415623651273196</v>
      </c>
      <c r="J13" s="72">
        <v>0.19678590857630146</v>
      </c>
      <c r="K13" s="72">
        <v>8.4278290354681554E-2</v>
      </c>
      <c r="L13" s="72">
        <v>6.587579455453943E-2</v>
      </c>
      <c r="M13" s="72">
        <v>7.3444525943170622E-2</v>
      </c>
      <c r="N13" s="72">
        <v>7.7609427609427725E-2</v>
      </c>
      <c r="O13" s="72">
        <v>8.136596303886337E-2</v>
      </c>
      <c r="P13" s="72">
        <v>7.3730995742366412E-2</v>
      </c>
      <c r="Q13" s="72">
        <v>0.11343363910500442</v>
      </c>
      <c r="R13" s="72">
        <v>0.27668664121866093</v>
      </c>
      <c r="T13" s="80">
        <f t="shared" si="0"/>
        <v>3.2927908767689355E-2</v>
      </c>
    </row>
    <row r="14" spans="1:20" ht="20" x14ac:dyDescent="0.2">
      <c r="A14" s="8">
        <v>10</v>
      </c>
      <c r="B14" s="8" t="s">
        <v>80</v>
      </c>
      <c r="C14" s="8" t="s">
        <v>131</v>
      </c>
      <c r="D14" s="72">
        <v>-0.11026109701715964</v>
      </c>
      <c r="E14" s="72">
        <v>8.4210712736095417E-3</v>
      </c>
      <c r="F14" s="72">
        <v>-6.5717145817600603E-2</v>
      </c>
      <c r="G14" s="72">
        <v>-9.8874038985695047E-3</v>
      </c>
      <c r="H14" s="72">
        <v>-3.5653940348945437E-2</v>
      </c>
      <c r="I14" s="72">
        <v>1.3554483709026349E-2</v>
      </c>
      <c r="J14" s="72">
        <v>5.6105354142589582E-2</v>
      </c>
      <c r="K14" s="72">
        <v>5.3915618332965383E-2</v>
      </c>
      <c r="L14" s="72">
        <v>4.0268046454405335E-2</v>
      </c>
      <c r="M14" s="72">
        <v>6.1322574692590004E-2</v>
      </c>
      <c r="N14" s="72">
        <v>6.9705136209526231E-2</v>
      </c>
      <c r="O14" s="72">
        <v>7.3415439628231632E-2</v>
      </c>
      <c r="P14" s="72">
        <v>6.8965517241379337E-2</v>
      </c>
      <c r="Q14" s="72">
        <v>9.4443371321872124E-2</v>
      </c>
      <c r="R14" s="72">
        <v>0.15953241007659835</v>
      </c>
      <c r="T14" s="80">
        <f t="shared" si="0"/>
        <v>3.1875295733367913E-2</v>
      </c>
    </row>
    <row r="15" spans="1:20" s="78" customFormat="1" ht="20" x14ac:dyDescent="0.2">
      <c r="B15" s="76" t="s">
        <v>87</v>
      </c>
      <c r="C15" s="76" t="s">
        <v>138</v>
      </c>
      <c r="D15" s="77">
        <v>-6.1240101787605236E-2</v>
      </c>
      <c r="E15" s="77">
        <v>-9.5823848713009876E-2</v>
      </c>
      <c r="F15" s="77">
        <v>-5.2000819321080957E-2</v>
      </c>
      <c r="G15" s="77">
        <v>-1.9253433483138911E-2</v>
      </c>
      <c r="H15" s="77">
        <v>-2.5767972089036216E-2</v>
      </c>
      <c r="I15" s="77">
        <v>8.5149947783468242E-3</v>
      </c>
      <c r="J15" s="77">
        <v>7.7427035048452983E-2</v>
      </c>
      <c r="K15" s="77">
        <v>5.8925915975798583E-2</v>
      </c>
      <c r="L15" s="77">
        <v>5.6851072344865625E-2</v>
      </c>
      <c r="M15" s="77">
        <v>6.6380627797838626E-2</v>
      </c>
      <c r="N15" s="77">
        <v>7.661138184573725E-2</v>
      </c>
      <c r="O15" s="77">
        <v>6.5929438096360107E-2</v>
      </c>
      <c r="P15" s="77">
        <v>5.0081918070877647E-2</v>
      </c>
      <c r="Q15" s="77">
        <v>8.3410072775301894E-2</v>
      </c>
      <c r="R15" s="77">
        <v>0.16241354522847376</v>
      </c>
      <c r="T15" s="79">
        <f t="shared" si="0"/>
        <v>3.0163988437878805E-2</v>
      </c>
    </row>
    <row r="16" spans="1:20" s="78" customFormat="1" ht="20" x14ac:dyDescent="0.2">
      <c r="B16" s="76" t="s">
        <v>71</v>
      </c>
      <c r="C16" s="76" t="s">
        <v>122</v>
      </c>
      <c r="D16" s="77">
        <v>-8.9426901250071356E-2</v>
      </c>
      <c r="E16" s="77">
        <v>-0.23579378570098547</v>
      </c>
      <c r="F16" s="77">
        <v>-0.14062205259120469</v>
      </c>
      <c r="G16" s="77">
        <v>1.7647865811833009E-2</v>
      </c>
      <c r="H16" s="77">
        <v>-3.1676501726453012E-2</v>
      </c>
      <c r="I16" s="77">
        <v>5.1169438669438641E-2</v>
      </c>
      <c r="J16" s="77">
        <v>0.18135182575589051</v>
      </c>
      <c r="K16" s="77">
        <v>0.1135753823340801</v>
      </c>
      <c r="L16" s="77">
        <v>8.5055230930931897E-2</v>
      </c>
      <c r="M16" s="77">
        <v>7.1078995355834187E-2</v>
      </c>
      <c r="N16" s="77">
        <v>8.0453371002597571E-2</v>
      </c>
      <c r="O16" s="77">
        <v>7.8976006910146765E-2</v>
      </c>
      <c r="P16" s="77">
        <v>3.3183957800999503E-2</v>
      </c>
      <c r="Q16" s="77">
        <v>5.3083699173191924E-2</v>
      </c>
      <c r="R16" s="77">
        <v>0.15770715067540172</v>
      </c>
      <c r="T16" s="79">
        <f t="shared" si="0"/>
        <v>2.8384245543442085E-2</v>
      </c>
    </row>
    <row r="17" spans="2:20" s="78" customFormat="1" ht="20" x14ac:dyDescent="0.2">
      <c r="B17" s="76" t="s">
        <v>101</v>
      </c>
      <c r="C17" s="76" t="s">
        <v>152</v>
      </c>
      <c r="D17" s="77">
        <v>-6.1325828458602696E-2</v>
      </c>
      <c r="E17" s="77">
        <v>-0.11056170368626228</v>
      </c>
      <c r="F17" s="77">
        <v>-5.3092919963526261E-2</v>
      </c>
      <c r="G17" s="77">
        <v>-2.3813369781312082E-2</v>
      </c>
      <c r="H17" s="77">
        <v>-5.9544190368300803E-2</v>
      </c>
      <c r="I17" s="77">
        <v>1.7858713820709214E-2</v>
      </c>
      <c r="J17" s="77">
        <v>4.635994947144461E-2</v>
      </c>
      <c r="K17" s="77">
        <v>6.9359460678726392E-2</v>
      </c>
      <c r="L17" s="77">
        <v>4.3862411541363909E-2</v>
      </c>
      <c r="M17" s="77">
        <v>6.2146731860588E-2</v>
      </c>
      <c r="N17" s="77">
        <v>7.3976816596016418E-2</v>
      </c>
      <c r="O17" s="77">
        <v>7.6450951333063774E-2</v>
      </c>
      <c r="P17" s="77">
        <v>6.6450649904507414E-2</v>
      </c>
      <c r="Q17" s="77">
        <v>9.6762134930604829E-2</v>
      </c>
      <c r="R17" s="77">
        <v>0.15833861762840859</v>
      </c>
      <c r="T17" s="79">
        <f t="shared" si="0"/>
        <v>2.6881895033828599E-2</v>
      </c>
    </row>
    <row r="18" spans="2:20" s="78" customFormat="1" ht="20" x14ac:dyDescent="0.2">
      <c r="B18" s="76" t="s">
        <v>91</v>
      </c>
      <c r="C18" s="76" t="s">
        <v>142</v>
      </c>
      <c r="D18" s="77">
        <v>-1.685262008044304E-2</v>
      </c>
      <c r="E18" s="77">
        <v>-7.12120433643324E-2</v>
      </c>
      <c r="F18" s="77">
        <v>-4.137854732533032E-2</v>
      </c>
      <c r="G18" s="77">
        <v>-4.6187027526112437E-2</v>
      </c>
      <c r="H18" s="77">
        <v>-6.8419181873870347E-2</v>
      </c>
      <c r="I18" s="77">
        <v>7.9881800912472156E-3</v>
      </c>
      <c r="J18" s="77">
        <v>3.7312952015849686E-2</v>
      </c>
      <c r="K18" s="77">
        <v>5.2710036568606802E-2</v>
      </c>
      <c r="L18" s="77">
        <v>5.4230462872820753E-2</v>
      </c>
      <c r="M18" s="77">
        <v>6.0514478001413324E-2</v>
      </c>
      <c r="N18" s="77">
        <v>6.6079120792131338E-2</v>
      </c>
      <c r="O18" s="77">
        <v>6.8325825454185474E-2</v>
      </c>
      <c r="P18" s="77">
        <v>5.6096148276860512E-2</v>
      </c>
      <c r="Q18" s="77">
        <v>8.6324622261222533E-2</v>
      </c>
      <c r="R18" s="77">
        <v>0.14671210400100967</v>
      </c>
      <c r="T18" s="79">
        <f t="shared" si="0"/>
        <v>2.6149634011017251E-2</v>
      </c>
    </row>
    <row r="19" spans="2:20" s="78" customFormat="1" ht="20" x14ac:dyDescent="0.2">
      <c r="B19" s="76" t="s">
        <v>83</v>
      </c>
      <c r="C19" s="76" t="s">
        <v>134</v>
      </c>
      <c r="D19" s="77">
        <v>-3.7545734363203458E-2</v>
      </c>
      <c r="E19" s="77">
        <v>-8.7117212249207862E-2</v>
      </c>
      <c r="F19" s="77">
        <v>-5.2813352061472411E-2</v>
      </c>
      <c r="G19" s="77">
        <v>-2.9780700989200874E-2</v>
      </c>
      <c r="H19" s="77">
        <v>-4.9899302308854206E-2</v>
      </c>
      <c r="I19" s="77">
        <v>3.3877775044002566E-3</v>
      </c>
      <c r="J19" s="77">
        <v>3.9780443639656014E-2</v>
      </c>
      <c r="K19" s="77">
        <v>5.514739229024939E-2</v>
      </c>
      <c r="L19" s="77">
        <v>3.957706524542267E-2</v>
      </c>
      <c r="M19" s="77">
        <v>5.9073544247275032E-2</v>
      </c>
      <c r="N19" s="77">
        <v>6.5147800559034394E-2</v>
      </c>
      <c r="O19" s="77">
        <v>7.7406869859700161E-2</v>
      </c>
      <c r="P19" s="77">
        <v>6.3055340109673341E-2</v>
      </c>
      <c r="Q19" s="77">
        <v>9.3081599999999889E-2</v>
      </c>
      <c r="R19" s="77">
        <v>0.15159783130554957</v>
      </c>
      <c r="T19" s="79">
        <f t="shared" si="0"/>
        <v>2.6006624185934794E-2</v>
      </c>
    </row>
    <row r="20" spans="2:20" s="78" customFormat="1" ht="20" x14ac:dyDescent="0.2">
      <c r="B20" s="76" t="s">
        <v>99</v>
      </c>
      <c r="C20" s="76" t="s">
        <v>150</v>
      </c>
      <c r="D20" s="77">
        <v>3.2347754948620695E-2</v>
      </c>
      <c r="E20" s="77">
        <v>-5.1440075818827355E-2</v>
      </c>
      <c r="F20" s="77">
        <v>-7.3913092563532332E-2</v>
      </c>
      <c r="G20" s="77">
        <v>-5.7424113129342952E-2</v>
      </c>
      <c r="H20" s="77">
        <v>-7.1676614566829652E-2</v>
      </c>
      <c r="I20" s="77">
        <v>1.0184249939047674E-2</v>
      </c>
      <c r="J20" s="77">
        <v>4.5436052324899751E-2</v>
      </c>
      <c r="K20" s="77">
        <v>3.4424758914554723E-2</v>
      </c>
      <c r="L20" s="77">
        <v>4.9807109835804331E-2</v>
      </c>
      <c r="M20" s="77">
        <v>4.5755484827133756E-2</v>
      </c>
      <c r="N20" s="77">
        <v>5.482984741736336E-2</v>
      </c>
      <c r="O20" s="77">
        <v>5.2552461607078972E-2</v>
      </c>
      <c r="P20" s="77">
        <v>5.2408280278101627E-2</v>
      </c>
      <c r="Q20" s="77">
        <v>8.1567422739858328E-2</v>
      </c>
      <c r="R20" s="77">
        <v>0.17419340012868817</v>
      </c>
      <c r="T20" s="79">
        <f t="shared" si="0"/>
        <v>2.5270195125507936E-2</v>
      </c>
    </row>
    <row r="21" spans="2:20" s="78" customFormat="1" ht="20" x14ac:dyDescent="0.2">
      <c r="B21" s="76" t="s">
        <v>88</v>
      </c>
      <c r="C21" s="76" t="s">
        <v>139</v>
      </c>
      <c r="D21" s="77">
        <v>-0.15989560735744621</v>
      </c>
      <c r="E21" s="77">
        <v>-0.25574552995031113</v>
      </c>
      <c r="F21" s="77">
        <v>-0.23517537219278323</v>
      </c>
      <c r="G21" s="77">
        <v>-2.4730561970746585E-2</v>
      </c>
      <c r="H21" s="77">
        <v>-4.0904926351399105E-2</v>
      </c>
      <c r="I21" s="77">
        <v>9.2853048807371913E-2</v>
      </c>
      <c r="J21" s="77">
        <v>0.18314707978644712</v>
      </c>
      <c r="K21" s="77">
        <v>0.14805637644919312</v>
      </c>
      <c r="L21" s="77">
        <v>9.7548660475615168E-2</v>
      </c>
      <c r="M21" s="77">
        <v>7.4887920692050247E-2</v>
      </c>
      <c r="N21" s="77">
        <v>9.8824279755960615E-2</v>
      </c>
      <c r="O21" s="77">
        <v>9.0585548775365163E-2</v>
      </c>
      <c r="P21" s="77">
        <v>6.6401490216949771E-2</v>
      </c>
      <c r="Q21" s="77">
        <v>9.0950879957972311E-2</v>
      </c>
      <c r="R21" s="77">
        <v>0.13890326852464935</v>
      </c>
      <c r="T21" s="79">
        <f t="shared" si="0"/>
        <v>2.4380437041259237E-2</v>
      </c>
    </row>
    <row r="22" spans="2:20" s="78" customFormat="1" ht="20" x14ac:dyDescent="0.2">
      <c r="B22" s="76" t="s">
        <v>105</v>
      </c>
      <c r="C22" s="76" t="s">
        <v>156</v>
      </c>
      <c r="D22" s="77">
        <v>-6.865621841234941E-2</v>
      </c>
      <c r="E22" s="77">
        <v>-0.12765665995806241</v>
      </c>
      <c r="F22" s="77">
        <v>-8.653428033048266E-2</v>
      </c>
      <c r="G22" s="77">
        <v>-3.7845128530625202E-2</v>
      </c>
      <c r="H22" s="77">
        <v>-4.6810148154256423E-2</v>
      </c>
      <c r="I22" s="77">
        <v>-1.0064017532729711E-2</v>
      </c>
      <c r="J22" s="77">
        <v>5.815782574499704E-2</v>
      </c>
      <c r="K22" s="77">
        <v>4.9799727464178142E-2</v>
      </c>
      <c r="L22" s="77">
        <v>6.0811076584195406E-2</v>
      </c>
      <c r="M22" s="77">
        <v>6.8968074455856801E-2</v>
      </c>
      <c r="N22" s="77">
        <v>8.0717333240833675E-2</v>
      </c>
      <c r="O22" s="77">
        <v>7.2848461505542042E-2</v>
      </c>
      <c r="P22" s="77">
        <v>5.6643098616831332E-2</v>
      </c>
      <c r="Q22" s="77">
        <v>9.7114867351850376E-2</v>
      </c>
      <c r="R22" s="77">
        <v>0.18508004507643216</v>
      </c>
      <c r="T22" s="79">
        <f t="shared" si="0"/>
        <v>2.350493714148074E-2</v>
      </c>
    </row>
    <row r="23" spans="2:20" s="78" customFormat="1" ht="20" x14ac:dyDescent="0.2">
      <c r="B23" s="76" t="s">
        <v>89</v>
      </c>
      <c r="C23" s="76" t="s">
        <v>140</v>
      </c>
      <c r="D23" s="77">
        <v>-6.8960186246157698E-2</v>
      </c>
      <c r="E23" s="77">
        <v>-0.15291221832602386</v>
      </c>
      <c r="F23" s="77">
        <v>-0.10474609104746081</v>
      </c>
      <c r="G23" s="77">
        <v>-1.9049459041731311E-2</v>
      </c>
      <c r="H23" s="77">
        <v>-6.0201415422591505E-2</v>
      </c>
      <c r="I23" s="77">
        <v>5.2824969263440186E-2</v>
      </c>
      <c r="J23" s="77">
        <v>0.10188834481202805</v>
      </c>
      <c r="K23" s="77">
        <v>7.239116035406773E-2</v>
      </c>
      <c r="L23" s="77">
        <v>5.8351863082002596E-2</v>
      </c>
      <c r="M23" s="77">
        <v>6.2668449311347324E-2</v>
      </c>
      <c r="N23" s="77">
        <v>7.1284498941566354E-2</v>
      </c>
      <c r="O23" s="77">
        <v>6.899251540261167E-2</v>
      </c>
      <c r="P23" s="77">
        <v>5.6596534977199485E-2</v>
      </c>
      <c r="Q23" s="77">
        <v>7.4451229575837427E-2</v>
      </c>
      <c r="R23" s="77">
        <v>0.11692600728099398</v>
      </c>
      <c r="T23" s="79">
        <f t="shared" si="0"/>
        <v>2.2033746861141974E-2</v>
      </c>
    </row>
    <row r="24" spans="2:20" s="78" customFormat="1" ht="20" x14ac:dyDescent="0.2">
      <c r="B24" s="76" t="s">
        <v>104</v>
      </c>
      <c r="C24" s="76" t="s">
        <v>155</v>
      </c>
      <c r="D24" s="77">
        <v>-2.5290156804760088E-3</v>
      </c>
      <c r="E24" s="77">
        <v>-5.2515846423857704E-2</v>
      </c>
      <c r="F24" s="77">
        <v>-5.5720549153123529E-2</v>
      </c>
      <c r="G24" s="77">
        <v>-3.1509696413575254E-2</v>
      </c>
      <c r="H24" s="77">
        <v>-4.6127320510888949E-2</v>
      </c>
      <c r="I24" s="77">
        <v>-4.8435158309262632E-3</v>
      </c>
      <c r="J24" s="77">
        <v>2.9315397990385697E-2</v>
      </c>
      <c r="K24" s="77">
        <v>2.9100665069950814E-2</v>
      </c>
      <c r="L24" s="77">
        <v>2.673285787535511E-2</v>
      </c>
      <c r="M24" s="77">
        <v>3.8936865010004387E-2</v>
      </c>
      <c r="N24" s="77">
        <v>4.5799024901834712E-2</v>
      </c>
      <c r="O24" s="77">
        <v>6.5688507122796003E-2</v>
      </c>
      <c r="P24" s="77">
        <v>6.1804738699378477E-2</v>
      </c>
      <c r="Q24" s="77">
        <v>8.8270979721887965E-2</v>
      </c>
      <c r="R24" s="77">
        <v>0.12514239179435474</v>
      </c>
      <c r="T24" s="79">
        <f t="shared" si="0"/>
        <v>2.116969894487335E-2</v>
      </c>
    </row>
    <row r="25" spans="2:20" s="78" customFormat="1" ht="20" x14ac:dyDescent="0.2">
      <c r="B25" s="76" t="s">
        <v>75</v>
      </c>
      <c r="C25" s="76" t="s">
        <v>126</v>
      </c>
      <c r="D25" s="77">
        <v>-6.7787110228237496E-2</v>
      </c>
      <c r="E25" s="77">
        <v>-0.23687778337769042</v>
      </c>
      <c r="F25" s="77">
        <v>-0.2243758219221732</v>
      </c>
      <c r="G25" s="77">
        <v>-6.9226938877131883E-2</v>
      </c>
      <c r="H25" s="77">
        <v>-6.2306570905053954E-2</v>
      </c>
      <c r="I25" s="77">
        <v>5.4867751432027101E-2</v>
      </c>
      <c r="J25" s="77">
        <v>0.13661144553877097</v>
      </c>
      <c r="K25" s="77">
        <v>0.10011348955396447</v>
      </c>
      <c r="L25" s="77">
        <v>9.0955294443327242E-2</v>
      </c>
      <c r="M25" s="77">
        <v>0.1000501549251937</v>
      </c>
      <c r="N25" s="77">
        <v>9.0882059303738008E-2</v>
      </c>
      <c r="O25" s="77">
        <v>7.4548557249928482E-2</v>
      </c>
      <c r="P25" s="77">
        <v>5.8801101982584744E-2</v>
      </c>
      <c r="Q25" s="77">
        <v>7.6685174644844478E-2</v>
      </c>
      <c r="R25" s="77">
        <v>0.1904316234359954</v>
      </c>
      <c r="T25" s="79">
        <f t="shared" si="0"/>
        <v>2.089149514667251E-2</v>
      </c>
    </row>
    <row r="26" spans="2:20" s="78" customFormat="1" ht="20" x14ac:dyDescent="0.2">
      <c r="B26" s="76" t="s">
        <v>115</v>
      </c>
      <c r="C26" s="76" t="s">
        <v>166</v>
      </c>
      <c r="D26" s="77">
        <v>-4.3874660686887779E-2</v>
      </c>
      <c r="E26" s="77">
        <v>-0.11951344957053948</v>
      </c>
      <c r="F26" s="77">
        <v>-9.6288983778542309E-2</v>
      </c>
      <c r="G26" s="77">
        <v>-2.7412755560439185E-2</v>
      </c>
      <c r="H26" s="77">
        <v>-5.9780152590583918E-2</v>
      </c>
      <c r="I26" s="77">
        <v>2.1516473107942732E-2</v>
      </c>
      <c r="J26" s="77">
        <v>7.1569434737781601E-2</v>
      </c>
      <c r="K26" s="77">
        <v>5.3784063024667567E-2</v>
      </c>
      <c r="L26" s="77">
        <v>5.3851668923763168E-2</v>
      </c>
      <c r="M26" s="77">
        <v>5.6042377759816651E-2</v>
      </c>
      <c r="N26" s="77">
        <v>6.4873496131927527E-2</v>
      </c>
      <c r="O26" s="77">
        <v>7.0378547754101614E-2</v>
      </c>
      <c r="P26" s="77">
        <v>5.8335909723295824E-2</v>
      </c>
      <c r="Q26" s="77">
        <v>8.3616329809570775E-2</v>
      </c>
      <c r="R26" s="77">
        <v>0.12526379194871154</v>
      </c>
      <c r="T26" s="79">
        <f t="shared" si="0"/>
        <v>2.0824139382305755E-2</v>
      </c>
    </row>
    <row r="27" spans="2:20" s="78" customFormat="1" ht="20" x14ac:dyDescent="0.2">
      <c r="B27" s="76" t="s">
        <v>94</v>
      </c>
      <c r="C27" s="76" t="s">
        <v>145</v>
      </c>
      <c r="D27" s="77">
        <v>-0.10919345942387408</v>
      </c>
      <c r="E27" s="77">
        <v>-0.29373227339911329</v>
      </c>
      <c r="F27" s="77">
        <v>-0.27334558823529409</v>
      </c>
      <c r="G27" s="77">
        <v>-6.4799859892194847E-2</v>
      </c>
      <c r="H27" s="77">
        <v>-9.5133065606858178E-2</v>
      </c>
      <c r="I27" s="77">
        <v>5.236047554441553E-2</v>
      </c>
      <c r="J27" s="77">
        <v>0.24097543920985923</v>
      </c>
      <c r="K27" s="77">
        <v>0.13461403014509093</v>
      </c>
      <c r="L27" s="77">
        <v>8.027996337507956E-2</v>
      </c>
      <c r="M27" s="77">
        <v>7.1340324665996213E-2</v>
      </c>
      <c r="N27" s="77">
        <v>0.10197650718729881</v>
      </c>
      <c r="O27" s="77">
        <v>0.13010306518538359</v>
      </c>
      <c r="P27" s="77">
        <v>5.8940703972090926E-2</v>
      </c>
      <c r="Q27" s="77">
        <v>5.9412081710677328E-2</v>
      </c>
      <c r="R27" s="77">
        <v>0.186966119589212</v>
      </c>
      <c r="T27" s="79">
        <f t="shared" si="0"/>
        <v>1.8717630935184641E-2</v>
      </c>
    </row>
    <row r="28" spans="2:20" s="78" customFormat="1" ht="20" x14ac:dyDescent="0.2">
      <c r="B28" s="76" t="s">
        <v>98</v>
      </c>
      <c r="C28" s="76" t="s">
        <v>149</v>
      </c>
      <c r="D28" s="77">
        <v>-2.5636877931911824E-2</v>
      </c>
      <c r="E28" s="77">
        <v>-9.9426120276933941E-2</v>
      </c>
      <c r="F28" s="77">
        <v>-0.10781226645408803</v>
      </c>
      <c r="G28" s="77">
        <v>-4.5925917652774477E-2</v>
      </c>
      <c r="H28" s="77">
        <v>-3.7665279460570189E-2</v>
      </c>
      <c r="I28" s="77">
        <v>-1.9767413570784204E-3</v>
      </c>
      <c r="J28" s="77">
        <v>3.5267876187632101E-2</v>
      </c>
      <c r="K28" s="77">
        <v>3.5820667082661344E-2</v>
      </c>
      <c r="L28" s="77">
        <v>3.8929523354872438E-2</v>
      </c>
      <c r="M28" s="77">
        <v>4.0731036218129194E-2</v>
      </c>
      <c r="N28" s="77">
        <v>5.6177235815090334E-2</v>
      </c>
      <c r="O28" s="77">
        <v>6.3779280691539431E-2</v>
      </c>
      <c r="P28" s="77">
        <v>5.4556767200445305E-2</v>
      </c>
      <c r="Q28" s="77">
        <v>8.2215055385256891E-2</v>
      </c>
      <c r="R28" s="77">
        <v>9.6485402985808655E-2</v>
      </c>
      <c r="T28" s="79">
        <f t="shared" si="0"/>
        <v>1.2367976119205253E-2</v>
      </c>
    </row>
    <row r="29" spans="2:20" s="78" customFormat="1" ht="20" x14ac:dyDescent="0.2">
      <c r="B29" s="76" t="s">
        <v>114</v>
      </c>
      <c r="C29" s="76" t="s">
        <v>165</v>
      </c>
      <c r="D29" s="77">
        <v>-9.2309775250474055E-2</v>
      </c>
      <c r="E29" s="77">
        <v>-0.216242554418623</v>
      </c>
      <c r="F29" s="77">
        <v>-9.6096019894185411E-2</v>
      </c>
      <c r="G29" s="77">
        <v>2.0030038038825002E-2</v>
      </c>
      <c r="H29" s="77">
        <v>-6.9079400027521418E-3</v>
      </c>
      <c r="I29" s="77">
        <v>5.1324686841813488E-2</v>
      </c>
      <c r="J29" s="77">
        <v>8.5670603121045963E-2</v>
      </c>
      <c r="K29" s="77">
        <v>4.5136696935851928E-2</v>
      </c>
      <c r="L29" s="77">
        <v>2.9829248460912942E-2</v>
      </c>
      <c r="M29" s="77">
        <v>3.0589456112251709E-2</v>
      </c>
      <c r="N29" s="77">
        <v>4.0779249206522795E-2</v>
      </c>
      <c r="O29" s="77">
        <v>3.9128880289391814E-2</v>
      </c>
      <c r="P29" s="77">
        <v>4.661141301597909E-2</v>
      </c>
      <c r="Q29" s="77">
        <v>7.824178374249427E-2</v>
      </c>
      <c r="R29" s="77">
        <v>0.12177733937138499</v>
      </c>
      <c r="T29" s="79">
        <f t="shared" si="0"/>
        <v>1.183754037136263E-2</v>
      </c>
    </row>
    <row r="30" spans="2:20" s="78" customFormat="1" ht="20" x14ac:dyDescent="0.2">
      <c r="B30" s="76" t="s">
        <v>112</v>
      </c>
      <c r="C30" s="76" t="s">
        <v>163</v>
      </c>
      <c r="D30" s="77">
        <v>-3.171564404454226E-2</v>
      </c>
      <c r="E30" s="77">
        <v>-0.13129563289381388</v>
      </c>
      <c r="F30" s="77">
        <v>-8.4838894970141868E-2</v>
      </c>
      <c r="G30" s="77">
        <v>-2.7895216778578938E-2</v>
      </c>
      <c r="H30" s="77">
        <v>-5.2889974477830996E-2</v>
      </c>
      <c r="I30" s="77">
        <v>2.5764046100020543E-2</v>
      </c>
      <c r="J30" s="77">
        <v>5.2008226014771598E-2</v>
      </c>
      <c r="K30" s="77">
        <v>3.2135598877161241E-2</v>
      </c>
      <c r="L30" s="77">
        <v>3.3577586455788955E-2</v>
      </c>
      <c r="M30" s="77">
        <v>2.8397282620840906E-2</v>
      </c>
      <c r="N30" s="77">
        <v>3.7668609673020777E-2</v>
      </c>
      <c r="O30" s="77">
        <v>3.689277693141306E-2</v>
      </c>
      <c r="P30" s="77">
        <v>4.3865495304453134E-2</v>
      </c>
      <c r="Q30" s="77">
        <v>7.684717627256353E-2</v>
      </c>
      <c r="R30" s="77">
        <v>0.1325122621678437</v>
      </c>
      <c r="T30" s="79">
        <f t="shared" si="0"/>
        <v>1.1402246483531301E-2</v>
      </c>
    </row>
    <row r="31" spans="2:20" s="78" customFormat="1" ht="20" x14ac:dyDescent="0.2">
      <c r="B31" s="76" t="s">
        <v>96</v>
      </c>
      <c r="C31" s="76" t="s">
        <v>147</v>
      </c>
      <c r="D31" s="77">
        <v>-1.9875315766298019E-2</v>
      </c>
      <c r="E31" s="77">
        <v>-9.8705647010976338E-2</v>
      </c>
      <c r="F31" s="77">
        <v>-0.11983629351732816</v>
      </c>
      <c r="G31" s="77">
        <v>-5.2221811548412427E-2</v>
      </c>
      <c r="H31" s="77">
        <v>-4.6966399557193901E-2</v>
      </c>
      <c r="I31" s="77">
        <v>-4.60668299025206E-3</v>
      </c>
      <c r="J31" s="77">
        <v>3.8184337724852739E-2</v>
      </c>
      <c r="K31" s="77">
        <v>3.3989015199897832E-2</v>
      </c>
      <c r="L31" s="77">
        <v>2.9011377252906097E-2</v>
      </c>
      <c r="M31" s="77">
        <v>4.0528454552548186E-2</v>
      </c>
      <c r="N31" s="77">
        <v>4.0980438532226771E-2</v>
      </c>
      <c r="O31" s="77">
        <v>5.8169626776758632E-2</v>
      </c>
      <c r="P31" s="77">
        <v>5.7239515689806723E-2</v>
      </c>
      <c r="Q31" s="77">
        <v>8.2523454295083454E-2</v>
      </c>
      <c r="R31" s="77">
        <v>0.10046581435147474</v>
      </c>
      <c r="T31" s="79">
        <f t="shared" si="0"/>
        <v>9.2586589323396164E-3</v>
      </c>
    </row>
    <row r="32" spans="2:20" s="78" customFormat="1" ht="20" x14ac:dyDescent="0.2">
      <c r="B32" s="76" t="s">
        <v>79</v>
      </c>
      <c r="C32" s="76" t="s">
        <v>130</v>
      </c>
      <c r="D32" s="77">
        <v>-2.6981518791841113E-2</v>
      </c>
      <c r="E32" s="77">
        <v>-0.12047236576720656</v>
      </c>
      <c r="F32" s="77">
        <v>-0.11569748902593729</v>
      </c>
      <c r="G32" s="77">
        <v>-6.2858677305508884E-2</v>
      </c>
      <c r="H32" s="77">
        <v>-7.9003168313589195E-2</v>
      </c>
      <c r="I32" s="77">
        <v>-1.5938202796519075E-2</v>
      </c>
      <c r="J32" s="77">
        <v>5.5960037577684682E-2</v>
      </c>
      <c r="K32" s="77">
        <v>5.7716490303595436E-2</v>
      </c>
      <c r="L32" s="77">
        <v>4.8056548533717283E-2</v>
      </c>
      <c r="M32" s="77">
        <v>5.2991017686822905E-2</v>
      </c>
      <c r="N32" s="77">
        <v>5.6069766589718038E-2</v>
      </c>
      <c r="O32" s="77">
        <v>5.2468321929690892E-2</v>
      </c>
      <c r="P32" s="77">
        <v>4.1729578616310554E-2</v>
      </c>
      <c r="Q32" s="77">
        <v>7.3122104357072462E-2</v>
      </c>
      <c r="R32" s="77">
        <v>0.11994172776011647</v>
      </c>
      <c r="T32" s="79">
        <f t="shared" si="0"/>
        <v>9.140278090275105E-3</v>
      </c>
    </row>
    <row r="33" spans="2:20" s="78" customFormat="1" ht="20" x14ac:dyDescent="0.2">
      <c r="B33" s="76" t="s">
        <v>86</v>
      </c>
      <c r="C33" s="76" t="s">
        <v>137</v>
      </c>
      <c r="D33" s="77">
        <v>-4.3027220713171083E-2</v>
      </c>
      <c r="E33" s="77">
        <v>-0.14730098338215028</v>
      </c>
      <c r="F33" s="77">
        <v>-0.1016685061351686</v>
      </c>
      <c r="G33" s="77">
        <v>-1.6957170169571521E-2</v>
      </c>
      <c r="H33" s="77">
        <v>-3.4559501690882476E-2</v>
      </c>
      <c r="I33" s="77">
        <v>2.7717974455712509E-2</v>
      </c>
      <c r="J33" s="77">
        <v>5.4688499855179075E-2</v>
      </c>
      <c r="K33" s="77">
        <v>2.5501666900841793E-2</v>
      </c>
      <c r="L33" s="77">
        <v>1.7830118763662108E-2</v>
      </c>
      <c r="M33" s="77">
        <v>3.0917679307855283E-2</v>
      </c>
      <c r="N33" s="77">
        <v>4.2994414999376701E-2</v>
      </c>
      <c r="O33" s="77">
        <v>4.2627652491592311E-2</v>
      </c>
      <c r="P33" s="77">
        <v>4.2904236390826377E-2</v>
      </c>
      <c r="Q33" s="77">
        <v>7.9839650832360776E-2</v>
      </c>
      <c r="R33" s="77">
        <v>0.10091160662792796</v>
      </c>
      <c r="T33" s="79">
        <f t="shared" si="0"/>
        <v>8.1613412356260628E-3</v>
      </c>
    </row>
  </sheetData>
  <sortState xmlns:xlrd2="http://schemas.microsoft.com/office/spreadsheetml/2017/richdata2" ref="B5:T33">
    <sortCondition descending="1" ref="T5:T33"/>
  </sortState>
  <mergeCells count="2">
    <mergeCell ref="D3:R3"/>
    <mergeCell ref="B2:R2"/>
  </mergeCell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855E8-A330-4041-994D-F5F85E6E5B96}">
  <sheetPr>
    <tabColor rgb="FFFFC000"/>
  </sheetPr>
  <dimension ref="A1"/>
  <sheetViews>
    <sheetView workbookViewId="0"/>
  </sheetViews>
  <sheetFormatPr baseColWidth="10" defaultColWidth="11.1640625" defaultRowHeight="16" x14ac:dyDescent="0.2"/>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6DF4B-256A-4345-975C-1BCB8ACC8FB8}">
  <sheetPr>
    <tabColor rgb="FFFFC000"/>
    <pageSetUpPr fitToPage="1"/>
  </sheetPr>
  <dimension ref="A1"/>
  <sheetViews>
    <sheetView topLeftCell="A4" workbookViewId="0">
      <selection activeCell="I42" sqref="I42"/>
    </sheetView>
  </sheetViews>
  <sheetFormatPr baseColWidth="10" defaultColWidth="10.83203125" defaultRowHeight="16" x14ac:dyDescent="0.2"/>
  <cols>
    <col min="1" max="16384" width="10.83203125" style="82"/>
  </cols>
  <sheetData/>
  <pageMargins left="0.7" right="0.7" top="0.75" bottom="0.75" header="0.3" footer="0.3"/>
  <pageSetup scale="48" orientation="landscape"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8B41A-FB13-AB4B-B8A5-05C972FC0E43}">
  <sheetPr>
    <tabColor rgb="FFFFC000"/>
  </sheetPr>
  <dimension ref="A1:AF32"/>
  <sheetViews>
    <sheetView workbookViewId="0">
      <selection activeCell="E6" sqref="E6"/>
    </sheetView>
  </sheetViews>
  <sheetFormatPr baseColWidth="10" defaultColWidth="10.83203125" defaultRowHeight="20" x14ac:dyDescent="0.2"/>
  <cols>
    <col min="1" max="16384" width="10.83203125" style="8"/>
  </cols>
  <sheetData>
    <row r="1" spans="1:32" x14ac:dyDescent="0.2">
      <c r="A1" s="83" t="s">
        <v>443</v>
      </c>
    </row>
    <row r="2" spans="1:32" x14ac:dyDescent="0.2">
      <c r="A2" s="83" t="s">
        <v>455</v>
      </c>
    </row>
    <row r="3" spans="1:32" x14ac:dyDescent="0.2">
      <c r="B3" s="105" t="s">
        <v>172</v>
      </c>
      <c r="C3" s="105"/>
      <c r="D3" s="105"/>
      <c r="E3" s="105"/>
      <c r="F3" s="105"/>
      <c r="G3" s="105"/>
      <c r="H3" s="105"/>
      <c r="I3" s="105"/>
      <c r="J3" s="105"/>
      <c r="K3" s="105"/>
      <c r="L3" s="105"/>
      <c r="M3" s="105"/>
      <c r="N3" s="105"/>
      <c r="O3" s="105"/>
      <c r="P3" s="105"/>
      <c r="Q3" s="105"/>
      <c r="R3" s="105"/>
      <c r="S3" s="105"/>
      <c r="T3" s="105"/>
      <c r="U3" s="105"/>
      <c r="V3" s="105"/>
      <c r="W3" s="105"/>
      <c r="X3" s="105"/>
      <c r="Y3" s="105"/>
      <c r="Z3" s="105"/>
      <c r="AA3" s="105"/>
      <c r="AB3" s="105"/>
      <c r="AC3" s="105"/>
      <c r="AD3" s="105"/>
      <c r="AE3" s="105"/>
      <c r="AF3" s="105"/>
    </row>
    <row r="4" spans="1:32" x14ac:dyDescent="0.2">
      <c r="A4" s="9" t="s">
        <v>196</v>
      </c>
      <c r="B4" s="9">
        <v>1991</v>
      </c>
      <c r="C4" s="9">
        <v>1992</v>
      </c>
      <c r="D4" s="9">
        <v>1993</v>
      </c>
      <c r="E4" s="9">
        <v>1994</v>
      </c>
      <c r="F4" s="9">
        <v>1995</v>
      </c>
      <c r="G4" s="9">
        <v>1996</v>
      </c>
      <c r="H4" s="9">
        <v>1997</v>
      </c>
      <c r="I4" s="9">
        <v>1998</v>
      </c>
      <c r="J4" s="9">
        <v>1999</v>
      </c>
      <c r="K4" s="9">
        <v>2000</v>
      </c>
      <c r="L4" s="9">
        <v>2001</v>
      </c>
      <c r="M4" s="9">
        <v>2002</v>
      </c>
      <c r="N4" s="9">
        <v>2003</v>
      </c>
      <c r="O4" s="9">
        <v>2004</v>
      </c>
      <c r="P4" s="9">
        <v>2005</v>
      </c>
      <c r="Q4" s="9">
        <v>2006</v>
      </c>
      <c r="R4" s="9">
        <v>2007</v>
      </c>
      <c r="S4" s="9">
        <v>2008</v>
      </c>
      <c r="T4" s="9">
        <v>2009</v>
      </c>
      <c r="U4" s="9">
        <v>2010</v>
      </c>
      <c r="V4" s="9">
        <v>2011</v>
      </c>
      <c r="W4" s="9">
        <v>2012</v>
      </c>
      <c r="X4" s="9">
        <v>2013</v>
      </c>
      <c r="Y4" s="9">
        <v>2014</v>
      </c>
      <c r="Z4" s="9">
        <v>2015</v>
      </c>
      <c r="AA4" s="9">
        <v>2016</v>
      </c>
      <c r="AB4" s="9">
        <v>2017</v>
      </c>
      <c r="AC4" s="9">
        <v>2018</v>
      </c>
      <c r="AD4" s="9">
        <v>2019</v>
      </c>
      <c r="AE4" s="9">
        <v>2020</v>
      </c>
      <c r="AF4" s="9">
        <v>2021</v>
      </c>
    </row>
    <row r="5" spans="1:32" s="115" customFormat="1" x14ac:dyDescent="0.2">
      <c r="A5" s="113" t="s">
        <v>439</v>
      </c>
      <c r="B5" s="116">
        <f>SUMIFS('Modified HPI_EXP_metro'!$G:$G,'Modified HPI_EXP_metro'!$D:$D,'Quarters Analysis'!B4,'Modified HPI_EXP_metro'!$E:$E,"1")/COUNTIFS('Modified HPI_EXP_metro'!$D:$D,'Quarters Analysis'!B4,'Modified HPI_EXP_metro'!$E:$E,"1")</f>
        <v>100</v>
      </c>
      <c r="C5" s="116">
        <f>SUMIFS('Modified HPI_EXP_metro'!$G:$G,'Modified HPI_EXP_metro'!$D:$D,'Quarters Analysis'!C4,'Modified HPI_EXP_metro'!$E:$E,"1")/COUNTIFS('Modified HPI_EXP_metro'!$D:$D,'Quarters Analysis'!C4,'Modified HPI_EXP_metro'!$E:$E,"1")</f>
        <v>101.32299999999998</v>
      </c>
      <c r="D5" s="116">
        <f>SUMIFS('Modified HPI_EXP_metro'!$G:$G,'Modified HPI_EXP_metro'!$D:$D,'Quarters Analysis'!D4,'Modified HPI_EXP_metro'!$E:$E,"1")/COUNTIFS('Modified HPI_EXP_metro'!$D:$D,'Quarters Analysis'!D4,'Modified HPI_EXP_metro'!$E:$E,"1")</f>
        <v>102.19519999999997</v>
      </c>
      <c r="E5" s="116">
        <f>SUMIFS('Modified HPI_EXP_metro'!$G:$G,'Modified HPI_EXP_metro'!$D:$D,'Quarters Analysis'!E4,'Modified HPI_EXP_metro'!$E:$E,"1")/COUNTIFS('Modified HPI_EXP_metro'!$D:$D,'Quarters Analysis'!E4,'Modified HPI_EXP_metro'!$E:$E,"1")</f>
        <v>105.3336</v>
      </c>
      <c r="F5" s="116">
        <f>SUMIFS('Modified HPI_EXP_metro'!$G:$G,'Modified HPI_EXP_metro'!$D:$D,'Quarters Analysis'!F4,'Modified HPI_EXP_metro'!$E:$E,"1")/COUNTIFS('Modified HPI_EXP_metro'!$D:$D,'Quarters Analysis'!F4,'Modified HPI_EXP_metro'!$E:$E,"1")</f>
        <v>108.23200000000001</v>
      </c>
      <c r="G5" s="116">
        <f>SUMIFS('Modified HPI_EXP_metro'!$G:$G,'Modified HPI_EXP_metro'!$D:$D,'Quarters Analysis'!G4,'Modified HPI_EXP_metro'!$E:$E,"1")/COUNTIFS('Modified HPI_EXP_metro'!$D:$D,'Quarters Analysis'!G4,'Modified HPI_EXP_metro'!$E:$E,"1")</f>
        <v>111.64659999999999</v>
      </c>
      <c r="H5" s="116">
        <f>SUMIFS('Modified HPI_EXP_metro'!$G:$G,'Modified HPI_EXP_metro'!$D:$D,'Quarters Analysis'!H4,'Modified HPI_EXP_metro'!$E:$E,"1")/COUNTIFS('Modified HPI_EXP_metro'!$D:$D,'Quarters Analysis'!H4,'Modified HPI_EXP_metro'!$E:$E,"1")</f>
        <v>115.1476</v>
      </c>
      <c r="I5" s="116">
        <f>SUMIFS('Modified HPI_EXP_metro'!$G:$G,'Modified HPI_EXP_metro'!$D:$D,'Quarters Analysis'!I4,'Modified HPI_EXP_metro'!$E:$E,"1")/COUNTIFS('Modified HPI_EXP_metro'!$D:$D,'Quarters Analysis'!I4,'Modified HPI_EXP_metro'!$E:$E,"1")</f>
        <v>120.68199999999996</v>
      </c>
      <c r="J5" s="116">
        <f>SUMIFS('Modified HPI_EXP_metro'!$G:$G,'Modified HPI_EXP_metro'!$D:$D,'Quarters Analysis'!J4,'Modified HPI_EXP_metro'!$E:$E,"1")/COUNTIFS('Modified HPI_EXP_metro'!$D:$D,'Quarters Analysis'!J4,'Modified HPI_EXP_metro'!$E:$E,"1")</f>
        <v>128.57860000000002</v>
      </c>
      <c r="K5" s="116">
        <f>SUMIFS('Modified HPI_EXP_metro'!$G:$G,'Modified HPI_EXP_metro'!$D:$D,'Quarters Analysis'!K4,'Modified HPI_EXP_metro'!$E:$E,"1")/COUNTIFS('Modified HPI_EXP_metro'!$D:$D,'Quarters Analysis'!K4,'Modified HPI_EXP_metro'!$E:$E,"1")</f>
        <v>140.298</v>
      </c>
      <c r="L5" s="116">
        <f>SUMIFS('Modified HPI_EXP_metro'!$G:$G,'Modified HPI_EXP_metro'!$D:$D,'Quarters Analysis'!L4,'Modified HPI_EXP_metro'!$E:$E,"1")/COUNTIFS('Modified HPI_EXP_metro'!$D:$D,'Quarters Analysis'!L4,'Modified HPI_EXP_metro'!$E:$E,"1")</f>
        <v>152.69719999999995</v>
      </c>
      <c r="M5" s="116">
        <f>SUMIFS('Modified HPI_EXP_metro'!$G:$G,'Modified HPI_EXP_metro'!$D:$D,'Quarters Analysis'!M4,'Modified HPI_EXP_metro'!$E:$E,"1")/COUNTIFS('Modified HPI_EXP_metro'!$D:$D,'Quarters Analysis'!M4,'Modified HPI_EXP_metro'!$E:$E,"1")</f>
        <v>162.94839999999999</v>
      </c>
      <c r="N5" s="116">
        <f>SUMIFS('Modified HPI_EXP_metro'!$G:$G,'Modified HPI_EXP_metro'!$D:$D,'Quarters Analysis'!N4,'Modified HPI_EXP_metro'!$E:$E,"1")/COUNTIFS('Modified HPI_EXP_metro'!$D:$D,'Quarters Analysis'!N4,'Modified HPI_EXP_metro'!$E:$E,"1")</f>
        <v>176.89079999999998</v>
      </c>
      <c r="O5" s="116">
        <f>SUMIFS('Modified HPI_EXP_metro'!$G:$G,'Modified HPI_EXP_metro'!$D:$D,'Quarters Analysis'!O4,'Modified HPI_EXP_metro'!$E:$E,"1")/COUNTIFS('Modified HPI_EXP_metro'!$D:$D,'Quarters Analysis'!O4,'Modified HPI_EXP_metro'!$E:$E,"1")</f>
        <v>193.97620000000006</v>
      </c>
      <c r="P5" s="116">
        <f>SUMIFS('Modified HPI_EXP_metro'!$G:$G,'Modified HPI_EXP_metro'!$D:$D,'Quarters Analysis'!P4,'Modified HPI_EXP_metro'!$E:$E,"1")/COUNTIFS('Modified HPI_EXP_metro'!$D:$D,'Quarters Analysis'!P4,'Modified HPI_EXP_metro'!$E:$E,"1")</f>
        <v>220.3796000000001</v>
      </c>
      <c r="Q5" s="116">
        <f>SUMIFS('Modified HPI_EXP_metro'!$G:$G,'Modified HPI_EXP_metro'!$D:$D,'Quarters Analysis'!Q4,'Modified HPI_EXP_metro'!$E:$E,"1")/COUNTIFS('Modified HPI_EXP_metro'!$D:$D,'Quarters Analysis'!Q4,'Modified HPI_EXP_metro'!$E:$E,"1")</f>
        <v>245.32479999999998</v>
      </c>
      <c r="R5" s="116">
        <f>SUMIFS('Modified HPI_EXP_metro'!$G:$G,'Modified HPI_EXP_metro'!$D:$D,'Quarters Analysis'!R4,'Modified HPI_EXP_metro'!$E:$E,"1")/COUNTIFS('Modified HPI_EXP_metro'!$D:$D,'Quarters Analysis'!R4,'Modified HPI_EXP_metro'!$E:$E,"1")</f>
        <v>245.01539999999994</v>
      </c>
      <c r="S5" s="116">
        <f>SUMIFS('Modified HPI_EXP_metro'!$G:$G,'Modified HPI_EXP_metro'!$D:$D,'Quarters Analysis'!S4,'Modified HPI_EXP_metro'!$E:$E,"1")/COUNTIFS('Modified HPI_EXP_metro'!$D:$D,'Quarters Analysis'!S4,'Modified HPI_EXP_metro'!$E:$E,"1")</f>
        <v>215.32660000000004</v>
      </c>
      <c r="T5" s="116">
        <f>SUMIFS('Modified HPI_EXP_metro'!$G:$G,'Modified HPI_EXP_metro'!$D:$D,'Quarters Analysis'!T4,'Modified HPI_EXP_metro'!$E:$E,"1")/COUNTIFS('Modified HPI_EXP_metro'!$D:$D,'Quarters Analysis'!T4,'Modified HPI_EXP_metro'!$E:$E,"1")</f>
        <v>180.85519999999997</v>
      </c>
      <c r="U5" s="116">
        <f>SUMIFS('Modified HPI_EXP_metro'!$G:$G,'Modified HPI_EXP_metro'!$D:$D,'Quarters Analysis'!U4,'Modified HPI_EXP_metro'!$E:$E,"1")/COUNTIFS('Modified HPI_EXP_metro'!$D:$D,'Quarters Analysis'!U4,'Modified HPI_EXP_metro'!$E:$E,"1")</f>
        <v>177.3492</v>
      </c>
      <c r="V5" s="116">
        <f>SUMIFS('Modified HPI_EXP_metro'!$G:$G,'Modified HPI_EXP_metro'!$D:$D,'Quarters Analysis'!V4,'Modified HPI_EXP_metro'!$E:$E,"1")/COUNTIFS('Modified HPI_EXP_metro'!$D:$D,'Quarters Analysis'!V4,'Modified HPI_EXP_metro'!$E:$E,"1")</f>
        <v>167.16019999999992</v>
      </c>
      <c r="W5" s="116">
        <f>SUMIFS('Modified HPI_EXP_metro'!$G:$G,'Modified HPI_EXP_metro'!$D:$D,'Quarters Analysis'!W4,'Modified HPI_EXP_metro'!$E:$E,"1")/COUNTIFS('Modified HPI_EXP_metro'!$D:$D,'Quarters Analysis'!W4,'Modified HPI_EXP_metro'!$E:$E,"1")</f>
        <v>166.4898</v>
      </c>
      <c r="X5" s="116">
        <f>SUMIFS('Modified HPI_EXP_metro'!$G:$G,'Modified HPI_EXP_metro'!$D:$D,'Quarters Analysis'!X4,'Modified HPI_EXP_metro'!$E:$E,"1")/COUNTIFS('Modified HPI_EXP_metro'!$D:$D,'Quarters Analysis'!X4,'Modified HPI_EXP_metro'!$E:$E,"1")</f>
        <v>181.44780000000003</v>
      </c>
      <c r="Y5" s="116">
        <f>SUMIFS('Modified HPI_EXP_metro'!$G:$G,'Modified HPI_EXP_metro'!$D:$D,'Quarters Analysis'!Y4,'Modified HPI_EXP_metro'!$E:$E,"1")/COUNTIFS('Modified HPI_EXP_metro'!$D:$D,'Quarters Analysis'!Y4,'Modified HPI_EXP_metro'!$E:$E,"1")</f>
        <v>198.42340000000004</v>
      </c>
      <c r="Z5" s="116">
        <f>SUMIFS('Modified HPI_EXP_metro'!$G:$G,'Modified HPI_EXP_metro'!$D:$D,'Quarters Analysis'!Z4,'Modified HPI_EXP_metro'!$E:$E,"1")/COUNTIFS('Modified HPI_EXP_metro'!$D:$D,'Quarters Analysis'!Z4,'Modified HPI_EXP_metro'!$E:$E,"1")</f>
        <v>212.37940000000006</v>
      </c>
      <c r="AA5" s="116">
        <f>SUMIFS('Modified HPI_EXP_metro'!$G:$G,'Modified HPI_EXP_metro'!$D:$D,'Quarters Analysis'!AA4,'Modified HPI_EXP_metro'!$E:$E,"1")/COUNTIFS('Modified HPI_EXP_metro'!$D:$D,'Quarters Analysis'!AA4,'Modified HPI_EXP_metro'!$E:$E,"1")</f>
        <v>227.35059999999999</v>
      </c>
      <c r="AB5" s="116">
        <f>SUMIFS('Modified HPI_EXP_metro'!$G:$G,'Modified HPI_EXP_metro'!$D:$D,'Quarters Analysis'!AB4,'Modified HPI_EXP_metro'!$E:$E,"1")/COUNTIFS('Modified HPI_EXP_metro'!$D:$D,'Quarters Analysis'!AB4,'Modified HPI_EXP_metro'!$E:$E,"1")</f>
        <v>245.09239999999997</v>
      </c>
      <c r="AC5" s="116">
        <f>SUMIFS('Modified HPI_EXP_metro'!$G:$G,'Modified HPI_EXP_metro'!$D:$D,'Quarters Analysis'!AC4,'Modified HPI_EXP_metro'!$E:$E,"1")/COUNTIFS('Modified HPI_EXP_metro'!$D:$D,'Quarters Analysis'!AC4,'Modified HPI_EXP_metro'!$E:$E,"1")</f>
        <v>264.23740000000004</v>
      </c>
      <c r="AD5" s="116">
        <f>SUMIFS('Modified HPI_EXP_metro'!$G:$G,'Modified HPI_EXP_metro'!$D:$D,'Quarters Analysis'!AD4,'Modified HPI_EXP_metro'!$E:$E,"1")/COUNTIFS('Modified HPI_EXP_metro'!$D:$D,'Quarters Analysis'!AD4,'Modified HPI_EXP_metro'!$E:$E,"1")</f>
        <v>278.7056</v>
      </c>
      <c r="AE5" s="116">
        <f>SUMIFS('Modified HPI_EXP_metro'!$G:$G,'Modified HPI_EXP_metro'!$D:$D,'Quarters Analysis'!AE4,'Modified HPI_EXP_metro'!$E:$E,"1")/COUNTIFS('Modified HPI_EXP_metro'!$D:$D,'Quarters Analysis'!AE4,'Modified HPI_EXP_metro'!$E:$E,"1")</f>
        <v>294.88740000000007</v>
      </c>
      <c r="AF5" s="116">
        <f>SUMIFS('Modified HPI_EXP_metro'!$G:$G,'Modified HPI_EXP_metro'!$D:$D,'Quarters Analysis'!AF4,'Modified HPI_EXP_metro'!$E:$E,"1")/COUNTIFS('Modified HPI_EXP_metro'!$D:$D,'Quarters Analysis'!AF4,'Modified HPI_EXP_metro'!$E:$E,"1")</f>
        <v>333.35900000000009</v>
      </c>
    </row>
    <row r="6" spans="1:32" s="115" customFormat="1" x14ac:dyDescent="0.2">
      <c r="A6" s="113" t="s">
        <v>440</v>
      </c>
      <c r="B6" s="116">
        <f>SUMIFS('Modified HPI_EXP_metro'!$G:$G,'Modified HPI_EXP_metro'!$D:$D,'Quarters Analysis'!B4,'Modified HPI_EXP_metro'!$E:$E,"2")/COUNTIFS('Modified HPI_EXP_metro'!$D:$D,'Quarters Analysis'!B4,'Modified HPI_EXP_metro'!$E:$E,"2")</f>
        <v>99.993400000000022</v>
      </c>
      <c r="C6" s="116">
        <f>SUMIFS('Modified HPI_EXP_metro'!$G:$G,'Modified HPI_EXP_metro'!$D:$D,'Quarters Analysis'!C4,'Modified HPI_EXP_metro'!$E:$E,"2")/COUNTIFS('Modified HPI_EXP_metro'!$D:$D,'Quarters Analysis'!C4,'Modified HPI_EXP_metro'!$E:$E,"2")</f>
        <v>101.21279999999999</v>
      </c>
      <c r="D6" s="116">
        <f>SUMIFS('Modified HPI_EXP_metro'!$G:$G,'Modified HPI_EXP_metro'!$D:$D,'Quarters Analysis'!D4,'Modified HPI_EXP_metro'!$E:$E,"2")/COUNTIFS('Modified HPI_EXP_metro'!$D:$D,'Quarters Analysis'!D4,'Modified HPI_EXP_metro'!$E:$E,"2")</f>
        <v>102.9504</v>
      </c>
      <c r="E6" s="116">
        <f>SUMIFS('Modified HPI_EXP_metro'!$G:$G,'Modified HPI_EXP_metro'!$D:$D,'Quarters Analysis'!E4,'Modified HPI_EXP_metro'!$E:$E,"2")/COUNTIFS('Modified HPI_EXP_metro'!$D:$D,'Quarters Analysis'!E4,'Modified HPI_EXP_metro'!$E:$E,"2")</f>
        <v>106.23100000000001</v>
      </c>
      <c r="F6" s="116">
        <f>SUMIFS('Modified HPI_EXP_metro'!$G:$G,'Modified HPI_EXP_metro'!$D:$D,'Quarters Analysis'!F4,'Modified HPI_EXP_metro'!$E:$E,"2")/COUNTIFS('Modified HPI_EXP_metro'!$D:$D,'Quarters Analysis'!F4,'Modified HPI_EXP_metro'!$E:$E,"2")</f>
        <v>109.04039999999999</v>
      </c>
      <c r="G6" s="116">
        <f>SUMIFS('Modified HPI_EXP_metro'!$G:$G,'Modified HPI_EXP_metro'!$D:$D,'Quarters Analysis'!G4,'Modified HPI_EXP_metro'!$E:$E,"2")/COUNTIFS('Modified HPI_EXP_metro'!$D:$D,'Quarters Analysis'!G4,'Modified HPI_EXP_metro'!$E:$E,"2")</f>
        <v>112.4452</v>
      </c>
      <c r="H6" s="116">
        <f>SUMIFS('Modified HPI_EXP_metro'!$G:$G,'Modified HPI_EXP_metro'!$D:$D,'Quarters Analysis'!H4,'Modified HPI_EXP_metro'!$E:$E,"2")/COUNTIFS('Modified HPI_EXP_metro'!$D:$D,'Quarters Analysis'!H4,'Modified HPI_EXP_metro'!$E:$E,"2")</f>
        <v>116.0448</v>
      </c>
      <c r="I6" s="116">
        <f>SUMIFS('Modified HPI_EXP_metro'!$G:$G,'Modified HPI_EXP_metro'!$D:$D,'Quarters Analysis'!I4,'Modified HPI_EXP_metro'!$E:$E,"2")/COUNTIFS('Modified HPI_EXP_metro'!$D:$D,'Quarters Analysis'!I4,'Modified HPI_EXP_metro'!$E:$E,"2")</f>
        <v>122.60520000000004</v>
      </c>
      <c r="J6" s="116">
        <f>SUMIFS('Modified HPI_EXP_metro'!$G:$G,'Modified HPI_EXP_metro'!$D:$D,'Quarters Analysis'!J4,'Modified HPI_EXP_metro'!$E:$E,"2")/COUNTIFS('Modified HPI_EXP_metro'!$D:$D,'Quarters Analysis'!J4,'Modified HPI_EXP_metro'!$E:$E,"2")</f>
        <v>131.37600000000003</v>
      </c>
      <c r="K6" s="116">
        <f>SUMIFS('Modified HPI_EXP_metro'!$G:$G,'Modified HPI_EXP_metro'!$D:$D,'Quarters Analysis'!K4,'Modified HPI_EXP_metro'!$E:$E,"2")/COUNTIFS('Modified HPI_EXP_metro'!$D:$D,'Quarters Analysis'!K4,'Modified HPI_EXP_metro'!$E:$E,"2")</f>
        <v>143.346</v>
      </c>
      <c r="L6" s="116">
        <f>SUMIFS('Modified HPI_EXP_metro'!$G:$G,'Modified HPI_EXP_metro'!$D:$D,'Quarters Analysis'!L4,'Modified HPI_EXP_metro'!$E:$E,"2")/COUNTIFS('Modified HPI_EXP_metro'!$D:$D,'Quarters Analysis'!L4,'Modified HPI_EXP_metro'!$E:$E,"2")</f>
        <v>154.9486</v>
      </c>
      <c r="M6" s="116">
        <f>SUMIFS('Modified HPI_EXP_metro'!$G:$G,'Modified HPI_EXP_metro'!$D:$D,'Quarters Analysis'!M4,'Modified HPI_EXP_metro'!$E:$E,"2")/COUNTIFS('Modified HPI_EXP_metro'!$D:$D,'Quarters Analysis'!M4,'Modified HPI_EXP_metro'!$E:$E,"2")</f>
        <v>166.65720000000002</v>
      </c>
      <c r="N6" s="116">
        <f>SUMIFS('Modified HPI_EXP_metro'!$G:$G,'Modified HPI_EXP_metro'!$D:$D,'Quarters Analysis'!N4,'Modified HPI_EXP_metro'!$E:$E,"2")/COUNTIFS('Modified HPI_EXP_metro'!$D:$D,'Quarters Analysis'!N4,'Modified HPI_EXP_metro'!$E:$E,"2")</f>
        <v>180.27680000000001</v>
      </c>
      <c r="O6" s="116">
        <f>SUMIFS('Modified HPI_EXP_metro'!$G:$G,'Modified HPI_EXP_metro'!$D:$D,'Quarters Analysis'!O4,'Modified HPI_EXP_metro'!$E:$E,"2")/COUNTIFS('Modified HPI_EXP_metro'!$D:$D,'Quarters Analysis'!O4,'Modified HPI_EXP_metro'!$E:$E,"2")</f>
        <v>200.36620000000005</v>
      </c>
      <c r="P6" s="116">
        <f>SUMIFS('Modified HPI_EXP_metro'!$G:$G,'Modified HPI_EXP_metro'!$D:$D,'Quarters Analysis'!P4,'Modified HPI_EXP_metro'!$E:$E,"2")/COUNTIFS('Modified HPI_EXP_metro'!$D:$D,'Quarters Analysis'!P4,'Modified HPI_EXP_metro'!$E:$E,"2")</f>
        <v>227.59980000000007</v>
      </c>
      <c r="Q6" s="116">
        <f>SUMIFS('Modified HPI_EXP_metro'!$G:$G,'Modified HPI_EXP_metro'!$D:$D,'Quarters Analysis'!Q4,'Modified HPI_EXP_metro'!$E:$E,"2")/COUNTIFS('Modified HPI_EXP_metro'!$D:$D,'Quarters Analysis'!Q4,'Modified HPI_EXP_metro'!$E:$E,"2")</f>
        <v>247.17159999999996</v>
      </c>
      <c r="R6" s="116">
        <f>SUMIFS('Modified HPI_EXP_metro'!$G:$G,'Modified HPI_EXP_metro'!$D:$D,'Quarters Analysis'!R4,'Modified HPI_EXP_metro'!$E:$E,"2")/COUNTIFS('Modified HPI_EXP_metro'!$D:$D,'Quarters Analysis'!R4,'Modified HPI_EXP_metro'!$E:$E,"2")</f>
        <v>239.55519999999996</v>
      </c>
      <c r="S6" s="116">
        <f>SUMIFS('Modified HPI_EXP_metro'!$G:$G,'Modified HPI_EXP_metro'!$D:$D,'Quarters Analysis'!S4,'Modified HPI_EXP_metro'!$E:$E,"2")/COUNTIFS('Modified HPI_EXP_metro'!$D:$D,'Quarters Analysis'!S4,'Modified HPI_EXP_metro'!$E:$E,"2")</f>
        <v>205.88660000000004</v>
      </c>
      <c r="T6" s="116">
        <f>SUMIFS('Modified HPI_EXP_metro'!$G:$G,'Modified HPI_EXP_metro'!$D:$D,'Quarters Analysis'!T4,'Modified HPI_EXP_metro'!$E:$E,"2")/COUNTIFS('Modified HPI_EXP_metro'!$D:$D,'Quarters Analysis'!T4,'Modified HPI_EXP_metro'!$E:$E,"2")</f>
        <v>177.48740000000001</v>
      </c>
      <c r="U6" s="116">
        <f>SUMIFS('Modified HPI_EXP_metro'!$G:$G,'Modified HPI_EXP_metro'!$D:$D,'Quarters Analysis'!U4,'Modified HPI_EXP_metro'!$E:$E,"2")/COUNTIFS('Modified HPI_EXP_metro'!$D:$D,'Quarters Analysis'!U4,'Modified HPI_EXP_metro'!$E:$E,"2")</f>
        <v>176.67220000000006</v>
      </c>
      <c r="V6" s="116">
        <f>SUMIFS('Modified HPI_EXP_metro'!$G:$G,'Modified HPI_EXP_metro'!$D:$D,'Quarters Analysis'!V4,'Modified HPI_EXP_metro'!$E:$E,"2")/COUNTIFS('Modified HPI_EXP_metro'!$D:$D,'Quarters Analysis'!V4,'Modified HPI_EXP_metro'!$E:$E,"2")</f>
        <v>165.06139999999999</v>
      </c>
      <c r="W6" s="116">
        <f>SUMIFS('Modified HPI_EXP_metro'!$G:$G,'Modified HPI_EXP_metro'!$D:$D,'Quarters Analysis'!W4,'Modified HPI_EXP_metro'!$E:$E,"2")/COUNTIFS('Modified HPI_EXP_metro'!$D:$D,'Quarters Analysis'!W4,'Modified HPI_EXP_metro'!$E:$E,"2")</f>
        <v>169.56299999999999</v>
      </c>
      <c r="X6" s="116">
        <f>SUMIFS('Modified HPI_EXP_metro'!$G:$G,'Modified HPI_EXP_metro'!$D:$D,'Quarters Analysis'!X4,'Modified HPI_EXP_metro'!$E:$E,"2")/COUNTIFS('Modified HPI_EXP_metro'!$D:$D,'Quarters Analysis'!X4,'Modified HPI_EXP_metro'!$E:$E,"2")</f>
        <v>186.6696</v>
      </c>
      <c r="Y6" s="116">
        <f>SUMIFS('Modified HPI_EXP_metro'!$G:$G,'Modified HPI_EXP_metro'!$D:$D,'Quarters Analysis'!Y4,'Modified HPI_EXP_metro'!$E:$E,"2")/COUNTIFS('Modified HPI_EXP_metro'!$D:$D,'Quarters Analysis'!Y4,'Modified HPI_EXP_metro'!$E:$E,"2")</f>
        <v>201.86719999999997</v>
      </c>
      <c r="Z6" s="116">
        <f>SUMIFS('Modified HPI_EXP_metro'!$G:$G,'Modified HPI_EXP_metro'!$D:$D,'Quarters Analysis'!Z4,'Modified HPI_EXP_metro'!$E:$E,"2")/COUNTIFS('Modified HPI_EXP_metro'!$D:$D,'Quarters Analysis'!Z4,'Modified HPI_EXP_metro'!$E:$E,"2")</f>
        <v>216.64039999999997</v>
      </c>
      <c r="AA6" s="116">
        <f>SUMIFS('Modified HPI_EXP_metro'!$G:$G,'Modified HPI_EXP_metro'!$D:$D,'Quarters Analysis'!AA4,'Modified HPI_EXP_metro'!$E:$E,"2")/COUNTIFS('Modified HPI_EXP_metro'!$D:$D,'Quarters Analysis'!AA4,'Modified HPI_EXP_metro'!$E:$E,"2")</f>
        <v>231.69420000000005</v>
      </c>
      <c r="AB6" s="116">
        <f>SUMIFS('Modified HPI_EXP_metro'!$G:$G,'Modified HPI_EXP_metro'!$D:$D,'Quarters Analysis'!AB4,'Modified HPI_EXP_metro'!$E:$E,"2")/COUNTIFS('Modified HPI_EXP_metro'!$D:$D,'Quarters Analysis'!AB4,'Modified HPI_EXP_metro'!$E:$E,"2")</f>
        <v>249.12440000000004</v>
      </c>
      <c r="AC6" s="116">
        <f>SUMIFS('Modified HPI_EXP_metro'!$G:$G,'Modified HPI_EXP_metro'!$D:$D,'Quarters Analysis'!AC4,'Modified HPI_EXP_metro'!$E:$E,"2")/COUNTIFS('Modified HPI_EXP_metro'!$D:$D,'Quarters Analysis'!AC4,'Modified HPI_EXP_metro'!$E:$E,"2")</f>
        <v>268.28219999999993</v>
      </c>
      <c r="AD6" s="116">
        <f>SUMIFS('Modified HPI_EXP_metro'!$G:$G,'Modified HPI_EXP_metro'!$D:$D,'Quarters Analysis'!AD4,'Modified HPI_EXP_metro'!$E:$E,"2")/COUNTIFS('Modified HPI_EXP_metro'!$D:$D,'Quarters Analysis'!AD4,'Modified HPI_EXP_metro'!$E:$E,"2")</f>
        <v>281.69559999999996</v>
      </c>
      <c r="AE6" s="116">
        <f>SUMIFS('Modified HPI_EXP_metro'!$G:$G,'Modified HPI_EXP_metro'!$D:$D,'Quarters Analysis'!AE4,'Modified HPI_EXP_metro'!$E:$E,"2")/COUNTIFS('Modified HPI_EXP_metro'!$D:$D,'Quarters Analysis'!AE4,'Modified HPI_EXP_metro'!$E:$E,"2")</f>
        <v>298.19920000000002</v>
      </c>
      <c r="AF6" s="116">
        <f>SUMIFS('Modified HPI_EXP_metro'!$G:$G,'Modified HPI_EXP_metro'!$D:$D,'Quarters Analysis'!AF4,'Modified HPI_EXP_metro'!$E:$E,"2")/COUNTIFS('Modified HPI_EXP_metro'!$D:$D,'Quarters Analysis'!AF4,'Modified HPI_EXP_metro'!$E:$E,"2")</f>
        <v>350.60460000000006</v>
      </c>
    </row>
    <row r="7" spans="1:32" s="115" customFormat="1" x14ac:dyDescent="0.2">
      <c r="A7" s="113" t="s">
        <v>441</v>
      </c>
      <c r="B7" s="116">
        <f>SUMIFS('Modified HPI_EXP_metro'!$G:$G,'Modified HPI_EXP_metro'!$D:$D,'Quarters Analysis'!B4,'Modified HPI_EXP_metro'!$E:$E,"3")/COUNTIFS('Modified HPI_EXP_metro'!$D:$D,'Quarters Analysis'!B4,'Modified HPI_EXP_metro'!$E:$E,"3")</f>
        <v>100.0284</v>
      </c>
      <c r="C7" s="116">
        <f>SUMIFS('Modified HPI_EXP_metro'!$G:$G,'Modified HPI_EXP_metro'!$D:$D,'Quarters Analysis'!C4,'Modified HPI_EXP_metro'!$E:$E,"3")/COUNTIFS('Modified HPI_EXP_metro'!$D:$D,'Quarters Analysis'!C4,'Modified HPI_EXP_metro'!$E:$E,"3")</f>
        <v>101.61960000000006</v>
      </c>
      <c r="D7" s="116">
        <f>SUMIFS('Modified HPI_EXP_metro'!$G:$G,'Modified HPI_EXP_metro'!$D:$D,'Quarters Analysis'!D4,'Modified HPI_EXP_metro'!$E:$E,"3")/COUNTIFS('Modified HPI_EXP_metro'!$D:$D,'Quarters Analysis'!D4,'Modified HPI_EXP_metro'!$E:$E,"3")</f>
        <v>103.57800000000002</v>
      </c>
      <c r="E7" s="116">
        <f>SUMIFS('Modified HPI_EXP_metro'!$G:$G,'Modified HPI_EXP_metro'!$D:$D,'Quarters Analysis'!E4,'Modified HPI_EXP_metro'!$E:$E,"3")/COUNTIFS('Modified HPI_EXP_metro'!$D:$D,'Quarters Analysis'!E4,'Modified HPI_EXP_metro'!$E:$E,"3")</f>
        <v>107.01559999999999</v>
      </c>
      <c r="F7" s="116">
        <f>SUMIFS('Modified HPI_EXP_metro'!$G:$G,'Modified HPI_EXP_metro'!$D:$D,'Quarters Analysis'!F4,'Modified HPI_EXP_metro'!$E:$E,"3")/COUNTIFS('Modified HPI_EXP_metro'!$D:$D,'Quarters Analysis'!F4,'Modified HPI_EXP_metro'!$E:$E,"3")</f>
        <v>109.99820000000004</v>
      </c>
      <c r="G7" s="116">
        <f>SUMIFS('Modified HPI_EXP_metro'!$G:$G,'Modified HPI_EXP_metro'!$D:$D,'Quarters Analysis'!G4,'Modified HPI_EXP_metro'!$E:$E,"3")/COUNTIFS('Modified HPI_EXP_metro'!$D:$D,'Quarters Analysis'!G4,'Modified HPI_EXP_metro'!$E:$E,"3")</f>
        <v>113.21699999999998</v>
      </c>
      <c r="H7" s="116">
        <f>SUMIFS('Modified HPI_EXP_metro'!$G:$G,'Modified HPI_EXP_metro'!$D:$D,'Quarters Analysis'!H4,'Modified HPI_EXP_metro'!$E:$E,"3")/COUNTIFS('Modified HPI_EXP_metro'!$D:$D,'Quarters Analysis'!H4,'Modified HPI_EXP_metro'!$E:$E,"3")</f>
        <v>117.27620000000003</v>
      </c>
      <c r="I7" s="116">
        <f>SUMIFS('Modified HPI_EXP_metro'!$G:$G,'Modified HPI_EXP_metro'!$D:$D,'Quarters Analysis'!I4,'Modified HPI_EXP_metro'!$E:$E,"3")/COUNTIFS('Modified HPI_EXP_metro'!$D:$D,'Quarters Analysis'!I4,'Modified HPI_EXP_metro'!$E:$E,"3")</f>
        <v>124.48580000000004</v>
      </c>
      <c r="J7" s="116">
        <f>SUMIFS('Modified HPI_EXP_metro'!$G:$G,'Modified HPI_EXP_metro'!$D:$D,'Quarters Analysis'!J4,'Modified HPI_EXP_metro'!$E:$E,"3")/COUNTIFS('Modified HPI_EXP_metro'!$D:$D,'Quarters Analysis'!J4,'Modified HPI_EXP_metro'!$E:$E,"3")</f>
        <v>133.96680000000001</v>
      </c>
      <c r="K7" s="116">
        <f>SUMIFS('Modified HPI_EXP_metro'!$G:$G,'Modified HPI_EXP_metro'!$D:$D,'Quarters Analysis'!K4,'Modified HPI_EXP_metro'!$E:$E,"3")/COUNTIFS('Modified HPI_EXP_metro'!$D:$D,'Quarters Analysis'!K4,'Modified HPI_EXP_metro'!$E:$E,"3")</f>
        <v>146.22199999999998</v>
      </c>
      <c r="L7" s="116">
        <f>SUMIFS('Modified HPI_EXP_metro'!$G:$G,'Modified HPI_EXP_metro'!$D:$D,'Quarters Analysis'!L4,'Modified HPI_EXP_metro'!$E:$E,"3")/COUNTIFS('Modified HPI_EXP_metro'!$D:$D,'Quarters Analysis'!L4,'Modified HPI_EXP_metro'!$E:$E,"3")</f>
        <v>157.62340000000003</v>
      </c>
      <c r="M7" s="116">
        <f>SUMIFS('Modified HPI_EXP_metro'!$G:$G,'Modified HPI_EXP_metro'!$D:$D,'Quarters Analysis'!M4,'Modified HPI_EXP_metro'!$E:$E,"3")/COUNTIFS('Modified HPI_EXP_metro'!$D:$D,'Quarters Analysis'!M4,'Modified HPI_EXP_metro'!$E:$E,"3")</f>
        <v>170.28280000000004</v>
      </c>
      <c r="N7" s="116">
        <f>SUMIFS('Modified HPI_EXP_metro'!$G:$G,'Modified HPI_EXP_metro'!$D:$D,'Quarters Analysis'!N4,'Modified HPI_EXP_metro'!$E:$E,"3")/COUNTIFS('Modified HPI_EXP_metro'!$D:$D,'Quarters Analysis'!N4,'Modified HPI_EXP_metro'!$E:$E,"3")</f>
        <v>184.30600000000007</v>
      </c>
      <c r="O7" s="116">
        <f>SUMIFS('Modified HPI_EXP_metro'!$G:$G,'Modified HPI_EXP_metro'!$D:$D,'Quarters Analysis'!O4,'Modified HPI_EXP_metro'!$E:$E,"3")/COUNTIFS('Modified HPI_EXP_metro'!$D:$D,'Quarters Analysis'!O4,'Modified HPI_EXP_metro'!$E:$E,"3")</f>
        <v>206.50840000000005</v>
      </c>
      <c r="P7" s="116">
        <f>SUMIFS('Modified HPI_EXP_metro'!$G:$G,'Modified HPI_EXP_metro'!$D:$D,'Quarters Analysis'!P4,'Modified HPI_EXP_metro'!$E:$E,"3")/COUNTIFS('Modified HPI_EXP_metro'!$D:$D,'Quarters Analysis'!P4,'Modified HPI_EXP_metro'!$E:$E,"3")</f>
        <v>234.60500000000008</v>
      </c>
      <c r="Q7" s="116">
        <f>SUMIFS('Modified HPI_EXP_metro'!$G:$G,'Modified HPI_EXP_metro'!$D:$D,'Quarters Analysis'!Q4,'Modified HPI_EXP_metro'!$E:$E,"3")/COUNTIFS('Modified HPI_EXP_metro'!$D:$D,'Quarters Analysis'!Q4,'Modified HPI_EXP_metro'!$E:$E,"3")</f>
        <v>246.42900000000006</v>
      </c>
      <c r="R7" s="116">
        <f>SUMIFS('Modified HPI_EXP_metro'!$G:$G,'Modified HPI_EXP_metro'!$D:$D,'Quarters Analysis'!R4,'Modified HPI_EXP_metro'!$E:$E,"3")/COUNTIFS('Modified HPI_EXP_metro'!$D:$D,'Quarters Analysis'!R4,'Modified HPI_EXP_metro'!$E:$E,"3")</f>
        <v>232.51180000000005</v>
      </c>
      <c r="S7" s="116">
        <f>SUMIFS('Modified HPI_EXP_metro'!$G:$G,'Modified HPI_EXP_metro'!$D:$D,'Quarters Analysis'!S4,'Modified HPI_EXP_metro'!$E:$E,"3")/COUNTIFS('Modified HPI_EXP_metro'!$D:$D,'Quarters Analysis'!S4,'Modified HPI_EXP_metro'!$E:$E,"3")</f>
        <v>197.76319999999996</v>
      </c>
      <c r="T7" s="116">
        <f>SUMIFS('Modified HPI_EXP_metro'!$G:$G,'Modified HPI_EXP_metro'!$D:$D,'Quarters Analysis'!T4,'Modified HPI_EXP_metro'!$E:$E,"3")/COUNTIFS('Modified HPI_EXP_metro'!$D:$D,'Quarters Analysis'!T4,'Modified HPI_EXP_metro'!$E:$E,"3")</f>
        <v>177.98760000000001</v>
      </c>
      <c r="U7" s="116">
        <f>SUMIFS('Modified HPI_EXP_metro'!$G:$G,'Modified HPI_EXP_metro'!$D:$D,'Quarters Analysis'!U4,'Modified HPI_EXP_metro'!$E:$E,"3")/COUNTIFS('Modified HPI_EXP_metro'!$D:$D,'Quarters Analysis'!U4,'Modified HPI_EXP_metro'!$E:$E,"3")</f>
        <v>171.53619999999998</v>
      </c>
      <c r="V7" s="116">
        <f>SUMIFS('Modified HPI_EXP_metro'!$G:$G,'Modified HPI_EXP_metro'!$D:$D,'Quarters Analysis'!V4,'Modified HPI_EXP_metro'!$E:$E,"3")/COUNTIFS('Modified HPI_EXP_metro'!$D:$D,'Quarters Analysis'!V4,'Modified HPI_EXP_metro'!$E:$E,"3")</f>
        <v>165.50140000000007</v>
      </c>
      <c r="W7" s="116">
        <f>SUMIFS('Modified HPI_EXP_metro'!$G:$G,'Modified HPI_EXP_metro'!$D:$D,'Quarters Analysis'!W4,'Modified HPI_EXP_metro'!$E:$E,"3")/COUNTIFS('Modified HPI_EXP_metro'!$D:$D,'Quarters Analysis'!W4,'Modified HPI_EXP_metro'!$E:$E,"3")</f>
        <v>172.42939999999999</v>
      </c>
      <c r="X7" s="116">
        <f>SUMIFS('Modified HPI_EXP_metro'!$G:$G,'Modified HPI_EXP_metro'!$D:$D,'Quarters Analysis'!X4,'Modified HPI_EXP_metro'!$E:$E,"3")/COUNTIFS('Modified HPI_EXP_metro'!$D:$D,'Quarters Analysis'!X4,'Modified HPI_EXP_metro'!$E:$E,"3")</f>
        <v>191.67400000000006</v>
      </c>
      <c r="Y7" s="116">
        <f>SUMIFS('Modified HPI_EXP_metro'!$G:$G,'Modified HPI_EXP_metro'!$D:$D,'Quarters Analysis'!Y4,'Modified HPI_EXP_metro'!$E:$E,"3")/COUNTIFS('Modified HPI_EXP_metro'!$D:$D,'Quarters Analysis'!Y4,'Modified HPI_EXP_metro'!$E:$E,"3")</f>
        <v>205.52459999999991</v>
      </c>
      <c r="Z7" s="116">
        <f>SUMIFS('Modified HPI_EXP_metro'!$G:$G,'Modified HPI_EXP_metro'!$D:$D,'Quarters Analysis'!Z4,'Modified HPI_EXP_metro'!$E:$E,"3")/COUNTIFS('Modified HPI_EXP_metro'!$D:$D,'Quarters Analysis'!Z4,'Modified HPI_EXP_metro'!$E:$E,"3")</f>
        <v>219.7417999999999</v>
      </c>
      <c r="AA7" s="116">
        <f>SUMIFS('Modified HPI_EXP_metro'!$G:$G,'Modified HPI_EXP_metro'!$D:$D,'Quarters Analysis'!AA4,'Modified HPI_EXP_metro'!$E:$E,"3")/COUNTIFS('Modified HPI_EXP_metro'!$D:$D,'Quarters Analysis'!AA4,'Modified HPI_EXP_metro'!$E:$E,"3")</f>
        <v>236.06819999999996</v>
      </c>
      <c r="AB7" s="116">
        <f>SUMIFS('Modified HPI_EXP_metro'!$G:$G,'Modified HPI_EXP_metro'!$D:$D,'Quarters Analysis'!AB4,'Modified HPI_EXP_metro'!$E:$E,"3")/COUNTIFS('Modified HPI_EXP_metro'!$D:$D,'Quarters Analysis'!AB4,'Modified HPI_EXP_metro'!$E:$E,"3")</f>
        <v>253.96040000000002</v>
      </c>
      <c r="AC7" s="116">
        <f>SUMIFS('Modified HPI_EXP_metro'!$G:$G,'Modified HPI_EXP_metro'!$D:$D,'Quarters Analysis'!AC4,'Modified HPI_EXP_metro'!$E:$E,"3")/COUNTIFS('Modified HPI_EXP_metro'!$D:$D,'Quarters Analysis'!AC4,'Modified HPI_EXP_metro'!$E:$E,"3")</f>
        <v>271.98739999999998</v>
      </c>
      <c r="AD7" s="116">
        <f>SUMIFS('Modified HPI_EXP_metro'!$G:$G,'Modified HPI_EXP_metro'!$D:$D,'Quarters Analysis'!AD4,'Modified HPI_EXP_metro'!$E:$E,"3")/COUNTIFS('Modified HPI_EXP_metro'!$D:$D,'Quarters Analysis'!AD4,'Modified HPI_EXP_metro'!$E:$E,"3")</f>
        <v>285.12260000000003</v>
      </c>
      <c r="AE7" s="116">
        <f>SUMIFS('Modified HPI_EXP_metro'!$G:$G,'Modified HPI_EXP_metro'!$D:$D,'Quarters Analysis'!AE4,'Modified HPI_EXP_metro'!$E:$E,"3")/COUNTIFS('Modified HPI_EXP_metro'!$D:$D,'Quarters Analysis'!AE4,'Modified HPI_EXP_metro'!$E:$E,"3")</f>
        <v>307.76279999999991</v>
      </c>
      <c r="AF7" s="116">
        <f>SUMIFS('Modified HPI_EXP_metro'!$G:$G,'Modified HPI_EXP_metro'!$D:$D,'Quarters Analysis'!AF4,'Modified HPI_EXP_metro'!$E:$E,"3")/COUNTIFS('Modified HPI_EXP_metro'!$D:$D,'Quarters Analysis'!AF4,'Modified HPI_EXP_metro'!$E:$E,"3")</f>
        <v>364.88800000000003</v>
      </c>
    </row>
    <row r="8" spans="1:32" s="115" customFormat="1" x14ac:dyDescent="0.2">
      <c r="A8" s="113" t="s">
        <v>442</v>
      </c>
      <c r="B8" s="116">
        <f>SUMIFS('Modified HPI_EXP_metro'!$G:$G,'Modified HPI_EXP_metro'!$D:$D,'Quarters Analysis'!B4,'Modified HPI_EXP_metro'!$E:$E,"4")/COUNTIFS('Modified HPI_EXP_metro'!$D:$D,'Quarters Analysis'!B4,'Modified HPI_EXP_metro'!$E:$E,"4")</f>
        <v>100.59699999999999</v>
      </c>
      <c r="C8" s="116">
        <f>SUMIFS('Modified HPI_EXP_metro'!$G:$G,'Modified HPI_EXP_metro'!$D:$D,'Quarters Analysis'!C4,'Modified HPI_EXP_metro'!$E:$E,"4")/COUNTIFS('Modified HPI_EXP_metro'!$D:$D,'Quarters Analysis'!C4,'Modified HPI_EXP_metro'!$E:$E,"4")</f>
        <v>102.1926</v>
      </c>
      <c r="D8" s="116">
        <f>SUMIFS('Modified HPI_EXP_metro'!$G:$G,'Modified HPI_EXP_metro'!$D:$D,'Quarters Analysis'!D4,'Modified HPI_EXP_metro'!$E:$E,"4")/COUNTIFS('Modified HPI_EXP_metro'!$D:$D,'Quarters Analysis'!D4,'Modified HPI_EXP_metro'!$E:$E,"4")</f>
        <v>104.30400000000002</v>
      </c>
      <c r="E8" s="116">
        <f>SUMIFS('Modified HPI_EXP_metro'!$G:$G,'Modified HPI_EXP_metro'!$D:$D,'Quarters Analysis'!E4,'Modified HPI_EXP_metro'!$E:$E,"4")/COUNTIFS('Modified HPI_EXP_metro'!$D:$D,'Quarters Analysis'!E4,'Modified HPI_EXP_metro'!$E:$E,"4")</f>
        <v>107.74259999999997</v>
      </c>
      <c r="F8" s="116">
        <f>SUMIFS('Modified HPI_EXP_metro'!$G:$G,'Modified HPI_EXP_metro'!$D:$D,'Quarters Analysis'!F4,'Modified HPI_EXP_metro'!$E:$E,"4")/COUNTIFS('Modified HPI_EXP_metro'!$D:$D,'Quarters Analysis'!F4,'Modified HPI_EXP_metro'!$E:$E,"4")</f>
        <v>110.67200000000001</v>
      </c>
      <c r="G8" s="116">
        <f>SUMIFS('Modified HPI_EXP_metro'!$G:$G,'Modified HPI_EXP_metro'!$D:$D,'Quarters Analysis'!G4,'Modified HPI_EXP_metro'!$E:$E,"4")/COUNTIFS('Modified HPI_EXP_metro'!$D:$D,'Quarters Analysis'!G4,'Modified HPI_EXP_metro'!$E:$E,"4")</f>
        <v>114.03340000000001</v>
      </c>
      <c r="H8" s="116">
        <f>SUMIFS('Modified HPI_EXP_metro'!$G:$G,'Modified HPI_EXP_metro'!$D:$D,'Quarters Analysis'!H4,'Modified HPI_EXP_metro'!$E:$E,"4")/COUNTIFS('Modified HPI_EXP_metro'!$D:$D,'Quarters Analysis'!H4,'Modified HPI_EXP_metro'!$E:$E,"4")</f>
        <v>118.99119999999995</v>
      </c>
      <c r="I8" s="116">
        <f>SUMIFS('Modified HPI_EXP_metro'!$G:$G,'Modified HPI_EXP_metro'!$D:$D,'Quarters Analysis'!I4,'Modified HPI_EXP_metro'!$E:$E,"4")/COUNTIFS('Modified HPI_EXP_metro'!$D:$D,'Quarters Analysis'!I4,'Modified HPI_EXP_metro'!$E:$E,"4")</f>
        <v>126.4196</v>
      </c>
      <c r="J8" s="116">
        <f>SUMIFS('Modified HPI_EXP_metro'!$G:$G,'Modified HPI_EXP_metro'!$D:$D,'Quarters Analysis'!J4,'Modified HPI_EXP_metro'!$E:$E,"4")/COUNTIFS('Modified HPI_EXP_metro'!$D:$D,'Quarters Analysis'!J4,'Modified HPI_EXP_metro'!$E:$E,"4")</f>
        <v>136.73319999999995</v>
      </c>
      <c r="K8" s="116">
        <f>SUMIFS('Modified HPI_EXP_metro'!$G:$G,'Modified HPI_EXP_metro'!$D:$D,'Quarters Analysis'!K4,'Modified HPI_EXP_metro'!$E:$E,"4")/COUNTIFS('Modified HPI_EXP_metro'!$D:$D,'Quarters Analysis'!K4,'Modified HPI_EXP_metro'!$E:$E,"4")</f>
        <v>149.69819999999999</v>
      </c>
      <c r="L8" s="116">
        <f>SUMIFS('Modified HPI_EXP_metro'!$G:$G,'Modified HPI_EXP_metro'!$D:$D,'Quarters Analysis'!L4,'Modified HPI_EXP_metro'!$E:$E,"4")/COUNTIFS('Modified HPI_EXP_metro'!$D:$D,'Quarters Analysis'!L4,'Modified HPI_EXP_metro'!$E:$E,"4")</f>
        <v>160.03540000000004</v>
      </c>
      <c r="M8" s="116">
        <f>SUMIFS('Modified HPI_EXP_metro'!$G:$G,'Modified HPI_EXP_metro'!$D:$D,'Quarters Analysis'!M4,'Modified HPI_EXP_metro'!$E:$E,"4")/COUNTIFS('Modified HPI_EXP_metro'!$D:$D,'Quarters Analysis'!M4,'Modified HPI_EXP_metro'!$E:$E,"4")</f>
        <v>173.77920000000003</v>
      </c>
      <c r="N8" s="116">
        <f>SUMIFS('Modified HPI_EXP_metro'!$G:$G,'Modified HPI_EXP_metro'!$D:$D,'Quarters Analysis'!N4,'Modified HPI_EXP_metro'!$E:$E,"4")/COUNTIFS('Modified HPI_EXP_metro'!$D:$D,'Quarters Analysis'!N4,'Modified HPI_EXP_metro'!$E:$E,"4")</f>
        <v>189.35459999999995</v>
      </c>
      <c r="O8" s="116">
        <f>SUMIFS('Modified HPI_EXP_metro'!$G:$G,'Modified HPI_EXP_metro'!$D:$D,'Quarters Analysis'!O4,'Modified HPI_EXP_metro'!$E:$E,"4")/COUNTIFS('Modified HPI_EXP_metro'!$D:$D,'Quarters Analysis'!O4,'Modified HPI_EXP_metro'!$E:$E,"4")</f>
        <v>212.8716</v>
      </c>
      <c r="P8" s="116">
        <f>SUMIFS('Modified HPI_EXP_metro'!$G:$G,'Modified HPI_EXP_metro'!$D:$D,'Quarters Analysis'!P4,'Modified HPI_EXP_metro'!$E:$E,"4")/COUNTIFS('Modified HPI_EXP_metro'!$D:$D,'Quarters Analysis'!P4,'Modified HPI_EXP_metro'!$E:$E,"4")</f>
        <v>240.48220000000001</v>
      </c>
      <c r="Q8" s="116">
        <f>SUMIFS('Modified HPI_EXP_metro'!$G:$G,'Modified HPI_EXP_metro'!$D:$D,'Quarters Analysis'!Q4,'Modified HPI_EXP_metro'!$E:$E,"4")/COUNTIFS('Modified HPI_EXP_metro'!$D:$D,'Quarters Analysis'!Q4,'Modified HPI_EXP_metro'!$E:$E,"4")</f>
        <v>246.46799999999996</v>
      </c>
      <c r="R8" s="116">
        <f>SUMIFS('Modified HPI_EXP_metro'!$G:$G,'Modified HPI_EXP_metro'!$D:$D,'Quarters Analysis'!R4,'Modified HPI_EXP_metro'!$E:$E,"4")/COUNTIFS('Modified HPI_EXP_metro'!$D:$D,'Quarters Analysis'!R4,'Modified HPI_EXP_metro'!$E:$E,"4")</f>
        <v>223.51460000000003</v>
      </c>
      <c r="S8" s="116">
        <f>SUMIFS('Modified HPI_EXP_metro'!$G:$G,'Modified HPI_EXP_metro'!$D:$D,'Quarters Analysis'!S4,'Modified HPI_EXP_metro'!$E:$E,"4")/COUNTIFS('Modified HPI_EXP_metro'!$D:$D,'Quarters Analysis'!S4,'Modified HPI_EXP_metro'!$E:$E,"4")</f>
        <v>188.21680000000003</v>
      </c>
      <c r="T8" s="116">
        <f>SUMIFS('Modified HPI_EXP_metro'!$G:$G,'Modified HPI_EXP_metro'!$D:$D,'Quarters Analysis'!T4,'Modified HPI_EXP_metro'!$E:$E,"4")/COUNTIFS('Modified HPI_EXP_metro'!$D:$D,'Quarters Analysis'!T4,'Modified HPI_EXP_metro'!$E:$E,"4")</f>
        <v>178.95399999999998</v>
      </c>
      <c r="U8" s="116">
        <f>SUMIFS('Modified HPI_EXP_metro'!$G:$G,'Modified HPI_EXP_metro'!$D:$D,'Quarters Analysis'!U4,'Modified HPI_EXP_metro'!$E:$E,"4")/COUNTIFS('Modified HPI_EXP_metro'!$D:$D,'Quarters Analysis'!U4,'Modified HPI_EXP_metro'!$E:$E,"4")</f>
        <v>169.62980000000005</v>
      </c>
      <c r="V8" s="116">
        <f>SUMIFS('Modified HPI_EXP_metro'!$G:$G,'Modified HPI_EXP_metro'!$D:$D,'Quarters Analysis'!V4,'Modified HPI_EXP_metro'!$E:$E,"4")/COUNTIFS('Modified HPI_EXP_metro'!$D:$D,'Quarters Analysis'!V4,'Modified HPI_EXP_metro'!$E:$E,"4")</f>
        <v>165.04999999999995</v>
      </c>
      <c r="W8" s="116">
        <f>SUMIFS('Modified HPI_EXP_metro'!$G:$G,'Modified HPI_EXP_metro'!$D:$D,'Quarters Analysis'!W4,'Modified HPI_EXP_metro'!$E:$E,"4")/COUNTIFS('Modified HPI_EXP_metro'!$D:$D,'Quarters Analysis'!W4,'Modified HPI_EXP_metro'!$E:$E,"4")</f>
        <v>176.35399999999998</v>
      </c>
      <c r="X8" s="116">
        <f>SUMIFS('Modified HPI_EXP_metro'!$G:$G,'Modified HPI_EXP_metro'!$D:$D,'Quarters Analysis'!X4,'Modified HPI_EXP_metro'!$E:$E,"4")/COUNTIFS('Modified HPI_EXP_metro'!$D:$D,'Quarters Analysis'!X4,'Modified HPI_EXP_metro'!$E:$E,"4")</f>
        <v>195.13359999999997</v>
      </c>
      <c r="Y8" s="116">
        <f>SUMIFS('Modified HPI_EXP_metro'!$G:$G,'Modified HPI_EXP_metro'!$D:$D,'Quarters Analysis'!Y4,'Modified HPI_EXP_metro'!$E:$E,"4")/COUNTIFS('Modified HPI_EXP_metro'!$D:$D,'Quarters Analysis'!Y4,'Modified HPI_EXP_metro'!$E:$E,"4")</f>
        <v>208.84939999999992</v>
      </c>
      <c r="Z8" s="116">
        <f>SUMIFS('Modified HPI_EXP_metro'!$G:$G,'Modified HPI_EXP_metro'!$D:$D,'Quarters Analysis'!Z4,'Modified HPI_EXP_metro'!$E:$E,"4")/COUNTIFS('Modified HPI_EXP_metro'!$D:$D,'Quarters Analysis'!Z4,'Modified HPI_EXP_metro'!$E:$E,"4")</f>
        <v>223.34279999999995</v>
      </c>
      <c r="AA8" s="116">
        <f>SUMIFS('Modified HPI_EXP_metro'!$G:$G,'Modified HPI_EXP_metro'!$D:$D,'Quarters Analysis'!AA4,'Modified HPI_EXP_metro'!$E:$E,"4")/COUNTIFS('Modified HPI_EXP_metro'!$D:$D,'Quarters Analysis'!AA4,'Modified HPI_EXP_metro'!$E:$E,"4")</f>
        <v>240.62239999999997</v>
      </c>
      <c r="AB8" s="116">
        <f>SUMIFS('Modified HPI_EXP_metro'!$G:$G,'Modified HPI_EXP_metro'!$D:$D,'Quarters Analysis'!AB4,'Modified HPI_EXP_metro'!$E:$E,"4")/COUNTIFS('Modified HPI_EXP_metro'!$D:$D,'Quarters Analysis'!AB4,'Modified HPI_EXP_metro'!$E:$E,"4")</f>
        <v>259.34800000000007</v>
      </c>
      <c r="AC8" s="116">
        <f>SUMIFS('Modified HPI_EXP_metro'!$G:$G,'Modified HPI_EXP_metro'!$D:$D,'Quarters Analysis'!AC4,'Modified HPI_EXP_metro'!$E:$E,"4")/COUNTIFS('Modified HPI_EXP_metro'!$D:$D,'Quarters Analysis'!AC4,'Modified HPI_EXP_metro'!$E:$E,"4")</f>
        <v>275.19640000000004</v>
      </c>
      <c r="AD8" s="116">
        <f>SUMIFS('Modified HPI_EXP_metro'!$G:$G,'Modified HPI_EXP_metro'!$D:$D,'Quarters Analysis'!AD4,'Modified HPI_EXP_metro'!$E:$E,"4")/COUNTIFS('Modified HPI_EXP_metro'!$D:$D,'Quarters Analysis'!AD4,'Modified HPI_EXP_metro'!$E:$E,"4")</f>
        <v>289.47999999999996</v>
      </c>
      <c r="AE8" s="116">
        <f>SUMIFS('Modified HPI_EXP_metro'!$G:$G,'Modified HPI_EXP_metro'!$D:$D,'Quarters Analysis'!AE4,'Modified HPI_EXP_metro'!$E:$E,"4")/COUNTIFS('Modified HPI_EXP_metro'!$D:$D,'Quarters Analysis'!AE4,'Modified HPI_EXP_metro'!$E:$E,"4")</f>
        <v>320.22919999999999</v>
      </c>
      <c r="AF8" s="116">
        <f>SUMIFS('Modified HPI_EXP_metro'!$G:$G,'Modified HPI_EXP_metro'!$D:$D,'Quarters Analysis'!AF4,'Modified HPI_EXP_metro'!$E:$E,"4")/COUNTIFS('Modified HPI_EXP_metro'!$D:$D,'Quarters Analysis'!AF4,'Modified HPI_EXP_metro'!$E:$E,"4")</f>
        <v>375.72600000000006</v>
      </c>
    </row>
    <row r="9" spans="1:32" ht="9" customHeight="1" x14ac:dyDescent="0.2">
      <c r="A9" s="9"/>
      <c r="B9" s="81"/>
      <c r="C9" s="81"/>
      <c r="D9" s="81"/>
      <c r="E9" s="81"/>
      <c r="F9" s="81"/>
      <c r="G9" s="81"/>
      <c r="H9" s="81"/>
      <c r="I9" s="81"/>
      <c r="J9" s="81"/>
      <c r="K9" s="81"/>
      <c r="L9" s="81"/>
      <c r="M9" s="81"/>
      <c r="N9" s="81"/>
      <c r="O9" s="81"/>
      <c r="P9" s="81"/>
      <c r="Q9" s="81"/>
      <c r="R9" s="81"/>
      <c r="S9" s="81"/>
      <c r="T9" s="81"/>
      <c r="U9" s="81"/>
      <c r="V9" s="81"/>
      <c r="W9" s="81"/>
      <c r="X9" s="81"/>
      <c r="Y9" s="81"/>
      <c r="Z9" s="81"/>
      <c r="AA9" s="81"/>
      <c r="AB9" s="81"/>
      <c r="AC9" s="81"/>
      <c r="AD9" s="81"/>
      <c r="AE9" s="81"/>
      <c r="AF9" s="81"/>
    </row>
    <row r="10" spans="1:32" ht="17" customHeight="1" x14ac:dyDescent="0.2">
      <c r="A10" s="83" t="s">
        <v>449</v>
      </c>
      <c r="B10" s="81"/>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c r="AC10" s="81"/>
      <c r="AD10" s="81"/>
      <c r="AE10" s="81"/>
      <c r="AF10" s="81"/>
    </row>
    <row r="11" spans="1:32" x14ac:dyDescent="0.2">
      <c r="A11" s="9" t="s">
        <v>445</v>
      </c>
      <c r="B11" s="81">
        <f>MIN(B5:B8)</f>
        <v>99.993400000000022</v>
      </c>
      <c r="C11" s="81">
        <f t="shared" ref="C11:AF11" si="0">MIN(C5:C8)</f>
        <v>101.21279999999999</v>
      </c>
      <c r="D11" s="81">
        <f t="shared" si="0"/>
        <v>102.19519999999997</v>
      </c>
      <c r="E11" s="81">
        <f t="shared" si="0"/>
        <v>105.3336</v>
      </c>
      <c r="F11" s="81">
        <f t="shared" si="0"/>
        <v>108.23200000000001</v>
      </c>
      <c r="G11" s="81">
        <f t="shared" si="0"/>
        <v>111.64659999999999</v>
      </c>
      <c r="H11" s="81">
        <f t="shared" si="0"/>
        <v>115.1476</v>
      </c>
      <c r="I11" s="81">
        <f t="shared" si="0"/>
        <v>120.68199999999996</v>
      </c>
      <c r="J11" s="81">
        <f t="shared" si="0"/>
        <v>128.57860000000002</v>
      </c>
      <c r="K11" s="81">
        <f t="shared" si="0"/>
        <v>140.298</v>
      </c>
      <c r="L11" s="81">
        <f t="shared" si="0"/>
        <v>152.69719999999995</v>
      </c>
      <c r="M11" s="81">
        <f t="shared" si="0"/>
        <v>162.94839999999999</v>
      </c>
      <c r="N11" s="81">
        <f t="shared" si="0"/>
        <v>176.89079999999998</v>
      </c>
      <c r="O11" s="81">
        <f t="shared" si="0"/>
        <v>193.97620000000006</v>
      </c>
      <c r="P11" s="81">
        <f t="shared" si="0"/>
        <v>220.3796000000001</v>
      </c>
      <c r="Q11" s="81">
        <f t="shared" si="0"/>
        <v>245.32479999999998</v>
      </c>
      <c r="R11" s="81">
        <f t="shared" si="0"/>
        <v>223.51460000000003</v>
      </c>
      <c r="S11" s="81">
        <f t="shared" si="0"/>
        <v>188.21680000000003</v>
      </c>
      <c r="T11" s="81">
        <f t="shared" si="0"/>
        <v>177.48740000000001</v>
      </c>
      <c r="U11" s="81">
        <f t="shared" si="0"/>
        <v>169.62980000000005</v>
      </c>
      <c r="V11" s="81">
        <f t="shared" si="0"/>
        <v>165.04999999999995</v>
      </c>
      <c r="W11" s="81">
        <f t="shared" si="0"/>
        <v>166.4898</v>
      </c>
      <c r="X11" s="81">
        <f t="shared" si="0"/>
        <v>181.44780000000003</v>
      </c>
      <c r="Y11" s="81">
        <f t="shared" si="0"/>
        <v>198.42340000000004</v>
      </c>
      <c r="Z11" s="81">
        <f t="shared" si="0"/>
        <v>212.37940000000006</v>
      </c>
      <c r="AA11" s="81">
        <f t="shared" si="0"/>
        <v>227.35059999999999</v>
      </c>
      <c r="AB11" s="81">
        <f t="shared" si="0"/>
        <v>245.09239999999997</v>
      </c>
      <c r="AC11" s="81">
        <f t="shared" si="0"/>
        <v>264.23740000000004</v>
      </c>
      <c r="AD11" s="81">
        <f t="shared" si="0"/>
        <v>278.7056</v>
      </c>
      <c r="AE11" s="81">
        <f t="shared" si="0"/>
        <v>294.88740000000007</v>
      </c>
      <c r="AF11" s="81">
        <f t="shared" si="0"/>
        <v>333.35900000000009</v>
      </c>
    </row>
    <row r="12" spans="1:32" x14ac:dyDescent="0.2">
      <c r="A12" s="9" t="s">
        <v>196</v>
      </c>
      <c r="B12" s="8" t="str">
        <f>INDEX($A$5:$AF$8,MATCH(B11,B5:B8,0),1)</f>
        <v>Q2</v>
      </c>
      <c r="C12" s="8" t="str">
        <f t="shared" ref="C12:AF12" si="1">INDEX($A$5:$AF$8,MATCH(C11,C5:C8,0),1)</f>
        <v>Q2</v>
      </c>
      <c r="D12" s="8" t="str">
        <f t="shared" si="1"/>
        <v>Q1</v>
      </c>
      <c r="E12" s="8" t="str">
        <f t="shared" si="1"/>
        <v>Q1</v>
      </c>
      <c r="F12" s="8" t="str">
        <f t="shared" si="1"/>
        <v>Q1</v>
      </c>
      <c r="G12" s="8" t="str">
        <f t="shared" si="1"/>
        <v>Q1</v>
      </c>
      <c r="H12" s="8" t="str">
        <f t="shared" si="1"/>
        <v>Q1</v>
      </c>
      <c r="I12" s="8" t="str">
        <f t="shared" si="1"/>
        <v>Q1</v>
      </c>
      <c r="J12" s="8" t="str">
        <f t="shared" si="1"/>
        <v>Q1</v>
      </c>
      <c r="K12" s="8" t="str">
        <f t="shared" si="1"/>
        <v>Q1</v>
      </c>
      <c r="L12" s="8" t="str">
        <f t="shared" si="1"/>
        <v>Q1</v>
      </c>
      <c r="M12" s="8" t="str">
        <f t="shared" si="1"/>
        <v>Q1</v>
      </c>
      <c r="N12" s="8" t="str">
        <f t="shared" si="1"/>
        <v>Q1</v>
      </c>
      <c r="O12" s="8" t="str">
        <f t="shared" si="1"/>
        <v>Q1</v>
      </c>
      <c r="P12" s="8" t="str">
        <f t="shared" si="1"/>
        <v>Q1</v>
      </c>
      <c r="Q12" s="8" t="str">
        <f t="shared" si="1"/>
        <v>Q1</v>
      </c>
      <c r="R12" s="8" t="str">
        <f t="shared" si="1"/>
        <v>Q4</v>
      </c>
      <c r="S12" s="8" t="str">
        <f t="shared" si="1"/>
        <v>Q4</v>
      </c>
      <c r="T12" s="8" t="str">
        <f t="shared" si="1"/>
        <v>Q2</v>
      </c>
      <c r="U12" s="8" t="str">
        <f t="shared" si="1"/>
        <v>Q4</v>
      </c>
      <c r="V12" s="8" t="str">
        <f t="shared" si="1"/>
        <v>Q4</v>
      </c>
      <c r="W12" s="8" t="str">
        <f t="shared" si="1"/>
        <v>Q1</v>
      </c>
      <c r="X12" s="8" t="str">
        <f t="shared" si="1"/>
        <v>Q1</v>
      </c>
      <c r="Y12" s="8" t="str">
        <f t="shared" si="1"/>
        <v>Q1</v>
      </c>
      <c r="Z12" s="8" t="str">
        <f t="shared" si="1"/>
        <v>Q1</v>
      </c>
      <c r="AA12" s="8" t="str">
        <f t="shared" si="1"/>
        <v>Q1</v>
      </c>
      <c r="AB12" s="8" t="str">
        <f t="shared" si="1"/>
        <v>Q1</v>
      </c>
      <c r="AC12" s="8" t="str">
        <f t="shared" si="1"/>
        <v>Q1</v>
      </c>
      <c r="AD12" s="8" t="str">
        <f t="shared" si="1"/>
        <v>Q1</v>
      </c>
      <c r="AE12" s="8" t="str">
        <f t="shared" si="1"/>
        <v>Q1</v>
      </c>
      <c r="AF12" s="8" t="str">
        <f t="shared" si="1"/>
        <v>Q1</v>
      </c>
    </row>
    <row r="13" spans="1:32" x14ac:dyDescent="0.2">
      <c r="A13" s="9"/>
    </row>
    <row r="14" spans="1:32" x14ac:dyDescent="0.2">
      <c r="A14" s="83" t="s">
        <v>450</v>
      </c>
    </row>
    <row r="15" spans="1:32" x14ac:dyDescent="0.2">
      <c r="A15" s="9" t="s">
        <v>444</v>
      </c>
      <c r="B15" s="81">
        <f>MAX(B5:B8)</f>
        <v>100.59699999999999</v>
      </c>
      <c r="C15" s="81">
        <f t="shared" ref="C15:AF15" si="2">MAX(C5:C8)</f>
        <v>102.1926</v>
      </c>
      <c r="D15" s="81">
        <f t="shared" si="2"/>
        <v>104.30400000000002</v>
      </c>
      <c r="E15" s="81">
        <f t="shared" si="2"/>
        <v>107.74259999999997</v>
      </c>
      <c r="F15" s="81">
        <f t="shared" si="2"/>
        <v>110.67200000000001</v>
      </c>
      <c r="G15" s="81">
        <f t="shared" si="2"/>
        <v>114.03340000000001</v>
      </c>
      <c r="H15" s="81">
        <f t="shared" si="2"/>
        <v>118.99119999999995</v>
      </c>
      <c r="I15" s="81">
        <f t="shared" si="2"/>
        <v>126.4196</v>
      </c>
      <c r="J15" s="81">
        <f t="shared" si="2"/>
        <v>136.73319999999995</v>
      </c>
      <c r="K15" s="81">
        <f t="shared" si="2"/>
        <v>149.69819999999999</v>
      </c>
      <c r="L15" s="81">
        <f t="shared" si="2"/>
        <v>160.03540000000004</v>
      </c>
      <c r="M15" s="81">
        <f t="shared" si="2"/>
        <v>173.77920000000003</v>
      </c>
      <c r="N15" s="81">
        <f t="shared" si="2"/>
        <v>189.35459999999995</v>
      </c>
      <c r="O15" s="81">
        <f t="shared" si="2"/>
        <v>212.8716</v>
      </c>
      <c r="P15" s="81">
        <f t="shared" si="2"/>
        <v>240.48220000000001</v>
      </c>
      <c r="Q15" s="81">
        <f t="shared" si="2"/>
        <v>247.17159999999996</v>
      </c>
      <c r="R15" s="81">
        <f t="shared" si="2"/>
        <v>245.01539999999994</v>
      </c>
      <c r="S15" s="81">
        <f t="shared" si="2"/>
        <v>215.32660000000004</v>
      </c>
      <c r="T15" s="81">
        <f t="shared" si="2"/>
        <v>180.85519999999997</v>
      </c>
      <c r="U15" s="81">
        <f t="shared" si="2"/>
        <v>177.3492</v>
      </c>
      <c r="V15" s="81">
        <f t="shared" si="2"/>
        <v>167.16019999999992</v>
      </c>
      <c r="W15" s="81">
        <f t="shared" si="2"/>
        <v>176.35399999999998</v>
      </c>
      <c r="X15" s="81">
        <f t="shared" si="2"/>
        <v>195.13359999999997</v>
      </c>
      <c r="Y15" s="81">
        <f t="shared" si="2"/>
        <v>208.84939999999992</v>
      </c>
      <c r="Z15" s="81">
        <f t="shared" si="2"/>
        <v>223.34279999999995</v>
      </c>
      <c r="AA15" s="81">
        <f t="shared" si="2"/>
        <v>240.62239999999997</v>
      </c>
      <c r="AB15" s="81">
        <f t="shared" si="2"/>
        <v>259.34800000000007</v>
      </c>
      <c r="AC15" s="81">
        <f t="shared" si="2"/>
        <v>275.19640000000004</v>
      </c>
      <c r="AD15" s="81">
        <f t="shared" si="2"/>
        <v>289.47999999999996</v>
      </c>
      <c r="AE15" s="81">
        <f t="shared" si="2"/>
        <v>320.22919999999999</v>
      </c>
      <c r="AF15" s="81">
        <f t="shared" si="2"/>
        <v>375.72600000000006</v>
      </c>
    </row>
    <row r="16" spans="1:32" x14ac:dyDescent="0.2">
      <c r="A16" s="9" t="s">
        <v>196</v>
      </c>
      <c r="B16" s="8" t="str">
        <f>INDEX($A$5:$AF$8,MATCH(B15,B5:B8,0),1)</f>
        <v>Q4</v>
      </c>
      <c r="C16" s="8" t="str">
        <f t="shared" ref="C16:AF16" si="3">INDEX($A$5:$AF$8,MATCH(C15,C5:C8,0),1)</f>
        <v>Q4</v>
      </c>
      <c r="D16" s="8" t="str">
        <f t="shared" si="3"/>
        <v>Q4</v>
      </c>
      <c r="E16" s="8" t="str">
        <f t="shared" si="3"/>
        <v>Q4</v>
      </c>
      <c r="F16" s="8" t="str">
        <f t="shared" si="3"/>
        <v>Q4</v>
      </c>
      <c r="G16" s="8" t="str">
        <f t="shared" si="3"/>
        <v>Q4</v>
      </c>
      <c r="H16" s="8" t="str">
        <f t="shared" si="3"/>
        <v>Q4</v>
      </c>
      <c r="I16" s="8" t="str">
        <f t="shared" si="3"/>
        <v>Q4</v>
      </c>
      <c r="J16" s="8" t="str">
        <f t="shared" si="3"/>
        <v>Q4</v>
      </c>
      <c r="K16" s="8" t="str">
        <f t="shared" si="3"/>
        <v>Q4</v>
      </c>
      <c r="L16" s="8" t="str">
        <f t="shared" si="3"/>
        <v>Q4</v>
      </c>
      <c r="M16" s="8" t="str">
        <f t="shared" si="3"/>
        <v>Q4</v>
      </c>
      <c r="N16" s="8" t="str">
        <f t="shared" si="3"/>
        <v>Q4</v>
      </c>
      <c r="O16" s="8" t="str">
        <f t="shared" si="3"/>
        <v>Q4</v>
      </c>
      <c r="P16" s="8" t="str">
        <f t="shared" si="3"/>
        <v>Q4</v>
      </c>
      <c r="Q16" s="8" t="str">
        <f t="shared" si="3"/>
        <v>Q2</v>
      </c>
      <c r="R16" s="8" t="str">
        <f t="shared" si="3"/>
        <v>Q1</v>
      </c>
      <c r="S16" s="8" t="str">
        <f t="shared" si="3"/>
        <v>Q1</v>
      </c>
      <c r="T16" s="8" t="str">
        <f t="shared" si="3"/>
        <v>Q1</v>
      </c>
      <c r="U16" s="8" t="str">
        <f t="shared" si="3"/>
        <v>Q1</v>
      </c>
      <c r="V16" s="8" t="str">
        <f t="shared" si="3"/>
        <v>Q1</v>
      </c>
      <c r="W16" s="8" t="str">
        <f t="shared" si="3"/>
        <v>Q4</v>
      </c>
      <c r="X16" s="8" t="str">
        <f t="shared" si="3"/>
        <v>Q4</v>
      </c>
      <c r="Y16" s="8" t="str">
        <f t="shared" si="3"/>
        <v>Q4</v>
      </c>
      <c r="Z16" s="8" t="str">
        <f t="shared" si="3"/>
        <v>Q4</v>
      </c>
      <c r="AA16" s="8" t="str">
        <f t="shared" si="3"/>
        <v>Q4</v>
      </c>
      <c r="AB16" s="8" t="str">
        <f t="shared" si="3"/>
        <v>Q4</v>
      </c>
      <c r="AC16" s="8" t="str">
        <f t="shared" si="3"/>
        <v>Q4</v>
      </c>
      <c r="AD16" s="8" t="str">
        <f t="shared" si="3"/>
        <v>Q4</v>
      </c>
      <c r="AE16" s="8" t="str">
        <f t="shared" si="3"/>
        <v>Q4</v>
      </c>
      <c r="AF16" s="8" t="str">
        <f t="shared" si="3"/>
        <v>Q4</v>
      </c>
    </row>
    <row r="18" spans="1:7" ht="41" customHeight="1" x14ac:dyDescent="0.2">
      <c r="A18" s="107" t="s">
        <v>447</v>
      </c>
      <c r="B18" s="107"/>
      <c r="C18" s="107"/>
      <c r="D18" s="107"/>
      <c r="E18" s="107"/>
      <c r="F18" s="107"/>
      <c r="G18" s="107"/>
    </row>
    <row r="19" spans="1:7" ht="10" customHeight="1" x14ac:dyDescent="0.2">
      <c r="C19" s="9"/>
      <c r="D19" s="9"/>
      <c r="E19" s="9"/>
    </row>
    <row r="20" spans="1:7" ht="26" customHeight="1" x14ac:dyDescent="0.2">
      <c r="C20" s="84" t="s">
        <v>196</v>
      </c>
      <c r="D20" s="84" t="s">
        <v>446</v>
      </c>
      <c r="E20" s="9"/>
    </row>
    <row r="21" spans="1:7" x14ac:dyDescent="0.2">
      <c r="C21" s="9" t="s">
        <v>439</v>
      </c>
      <c r="D21" s="8">
        <f>COUNTIF(12:12,"Q1")</f>
        <v>24</v>
      </c>
    </row>
    <row r="22" spans="1:7" x14ac:dyDescent="0.2">
      <c r="C22" s="9" t="s">
        <v>440</v>
      </c>
      <c r="D22" s="8">
        <f>COUNTIF(12:12,"Q2")</f>
        <v>3</v>
      </c>
    </row>
    <row r="23" spans="1:7" x14ac:dyDescent="0.2">
      <c r="C23" s="9" t="s">
        <v>441</v>
      </c>
      <c r="D23" s="8">
        <f>COUNTIF(12:12,"Q3")</f>
        <v>0</v>
      </c>
    </row>
    <row r="24" spans="1:7" x14ac:dyDescent="0.2">
      <c r="C24" s="9" t="s">
        <v>442</v>
      </c>
      <c r="D24" s="8">
        <f>COUNTIF(12:12,"Q4")</f>
        <v>4</v>
      </c>
    </row>
    <row r="26" spans="1:7" ht="42" customHeight="1" x14ac:dyDescent="0.2">
      <c r="A26" s="107" t="s">
        <v>448</v>
      </c>
      <c r="B26" s="107"/>
      <c r="C26" s="107"/>
      <c r="D26" s="107"/>
      <c r="E26" s="107"/>
      <c r="F26" s="107"/>
      <c r="G26" s="107"/>
    </row>
    <row r="27" spans="1:7" x14ac:dyDescent="0.2">
      <c r="C27" s="9"/>
      <c r="D27" s="9"/>
      <c r="E27" s="9"/>
    </row>
    <row r="28" spans="1:7" x14ac:dyDescent="0.2">
      <c r="C28" s="84" t="s">
        <v>196</v>
      </c>
      <c r="D28" s="84" t="s">
        <v>446</v>
      </c>
      <c r="E28" s="9"/>
    </row>
    <row r="29" spans="1:7" x14ac:dyDescent="0.2">
      <c r="C29" s="9" t="s">
        <v>439</v>
      </c>
      <c r="D29" s="8">
        <f>COUNTIF(16:16,"Q1")</f>
        <v>5</v>
      </c>
    </row>
    <row r="30" spans="1:7" x14ac:dyDescent="0.2">
      <c r="C30" s="9" t="s">
        <v>440</v>
      </c>
      <c r="D30" s="8">
        <f>COUNTIF(16:16,"Q2")</f>
        <v>1</v>
      </c>
    </row>
    <row r="31" spans="1:7" x14ac:dyDescent="0.2">
      <c r="C31" s="9" t="s">
        <v>441</v>
      </c>
      <c r="D31" s="8">
        <f>COUNTIF(16:16,"Q3")</f>
        <v>0</v>
      </c>
    </row>
    <row r="32" spans="1:7" x14ac:dyDescent="0.2">
      <c r="C32" s="9" t="s">
        <v>442</v>
      </c>
      <c r="D32" s="8">
        <f>COUNTIF(16:16,"Q4")</f>
        <v>25</v>
      </c>
    </row>
  </sheetData>
  <mergeCells count="3">
    <mergeCell ref="B3:AF3"/>
    <mergeCell ref="A18:G18"/>
    <mergeCell ref="A26:G2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95A87-8E61-6947-9AC5-D6223695C9DF}">
  <sheetPr>
    <tabColor rgb="FFFFC000"/>
  </sheetPr>
  <dimension ref="A1:AF47"/>
  <sheetViews>
    <sheetView workbookViewId="0">
      <selection activeCell="B3" sqref="B3:AF3"/>
    </sheetView>
  </sheetViews>
  <sheetFormatPr baseColWidth="10" defaultColWidth="10.83203125" defaultRowHeight="20" x14ac:dyDescent="0.2"/>
  <cols>
    <col min="1" max="1" width="10.83203125" style="8"/>
    <col min="2" max="2" width="11.1640625" style="8" bestFit="1" customWidth="1"/>
    <col min="3" max="16384" width="10.83203125" style="8"/>
  </cols>
  <sheetData>
    <row r="1" spans="1:32" x14ac:dyDescent="0.2">
      <c r="A1" s="83" t="s">
        <v>443</v>
      </c>
    </row>
    <row r="2" spans="1:32" x14ac:dyDescent="0.2">
      <c r="A2" s="9" t="s">
        <v>120</v>
      </c>
    </row>
    <row r="3" spans="1:32" x14ac:dyDescent="0.2">
      <c r="B3" s="105" t="s">
        <v>172</v>
      </c>
      <c r="C3" s="105"/>
      <c r="D3" s="105"/>
      <c r="E3" s="105"/>
      <c r="F3" s="105"/>
      <c r="G3" s="105"/>
      <c r="H3" s="105"/>
      <c r="I3" s="105"/>
      <c r="J3" s="105"/>
      <c r="K3" s="105"/>
      <c r="L3" s="105"/>
      <c r="M3" s="105"/>
      <c r="N3" s="105"/>
      <c r="O3" s="105"/>
      <c r="P3" s="105"/>
      <c r="Q3" s="105"/>
      <c r="R3" s="105"/>
      <c r="S3" s="105"/>
      <c r="T3" s="105"/>
      <c r="U3" s="105"/>
      <c r="V3" s="105"/>
      <c r="W3" s="105"/>
      <c r="X3" s="105"/>
      <c r="Y3" s="105"/>
      <c r="Z3" s="105"/>
      <c r="AA3" s="105"/>
      <c r="AB3" s="105"/>
      <c r="AC3" s="105"/>
      <c r="AD3" s="105"/>
      <c r="AE3" s="105"/>
      <c r="AF3" s="105"/>
    </row>
    <row r="4" spans="1:32" x14ac:dyDescent="0.2">
      <c r="A4" s="9" t="s">
        <v>196</v>
      </c>
      <c r="B4" s="9">
        <v>1991</v>
      </c>
      <c r="C4" s="9">
        <v>1992</v>
      </c>
      <c r="D4" s="9">
        <v>1993</v>
      </c>
      <c r="E4" s="9">
        <v>1994</v>
      </c>
      <c r="F4" s="9">
        <v>1995</v>
      </c>
      <c r="G4" s="9">
        <v>1996</v>
      </c>
      <c r="H4" s="9">
        <v>1997</v>
      </c>
      <c r="I4" s="9">
        <v>1998</v>
      </c>
      <c r="J4" s="9">
        <v>1999</v>
      </c>
      <c r="K4" s="9">
        <v>2000</v>
      </c>
      <c r="L4" s="9">
        <v>2001</v>
      </c>
      <c r="M4" s="9">
        <v>2002</v>
      </c>
      <c r="N4" s="9">
        <v>2003</v>
      </c>
      <c r="O4" s="9">
        <v>2004</v>
      </c>
      <c r="P4" s="9">
        <v>2005</v>
      </c>
      <c r="Q4" s="9">
        <v>2006</v>
      </c>
      <c r="R4" s="9">
        <v>2007</v>
      </c>
      <c r="S4" s="9">
        <v>2008</v>
      </c>
      <c r="T4" s="9">
        <v>2009</v>
      </c>
      <c r="U4" s="9">
        <v>2010</v>
      </c>
      <c r="V4" s="9">
        <v>2011</v>
      </c>
      <c r="W4" s="9">
        <v>2012</v>
      </c>
      <c r="X4" s="9">
        <v>2013</v>
      </c>
      <c r="Y4" s="9">
        <v>2014</v>
      </c>
      <c r="Z4" s="9">
        <v>2015</v>
      </c>
      <c r="AA4" s="9">
        <v>2016</v>
      </c>
      <c r="AB4" s="9">
        <v>2017</v>
      </c>
      <c r="AC4" s="9">
        <v>2018</v>
      </c>
      <c r="AD4" s="9">
        <v>2019</v>
      </c>
      <c r="AE4" s="9">
        <v>2020</v>
      </c>
      <c r="AF4" s="9">
        <v>2021</v>
      </c>
    </row>
    <row r="5" spans="1:32" s="115" customFormat="1" x14ac:dyDescent="0.2">
      <c r="A5" s="113">
        <v>1</v>
      </c>
      <c r="B5" s="114" cm="1">
        <f t="array" ref="B5">INDEX('Modified HPI_EXP_metro'!$A:$G,MATCH(1,('Modified HPI_EXP_metro'!$D:$D='AZ - Quarters Analysis'!B4)*('Modified HPI_EXP_metro'!$E:$E='AZ - Quarters Analysis'!$A$5)*('Modified HPI_EXP_metro'!$C:$C='AZ - Quarters Analysis'!$A$2),0),7)</f>
        <v>100</v>
      </c>
      <c r="C5" s="114" cm="1">
        <f t="array" ref="C5">INDEX('Modified HPI_EXP_metro'!$A:$G,MATCH(1,('Modified HPI_EXP_metro'!$D:$D='AZ - Quarters Analysis'!C4)*('Modified HPI_EXP_metro'!$E:$E='AZ - Quarters Analysis'!$A$5)*('Modified HPI_EXP_metro'!$C:$C='AZ - Quarters Analysis'!$A$2),0),7)</f>
        <v>100.93</v>
      </c>
      <c r="D5" s="114" cm="1">
        <f t="array" ref="D5">INDEX('Modified HPI_EXP_metro'!$A:$G,MATCH(1,('Modified HPI_EXP_metro'!$D:$D='AZ - Quarters Analysis'!D4)*('Modified HPI_EXP_metro'!$E:$E='AZ - Quarters Analysis'!$A$5)*('Modified HPI_EXP_metro'!$C:$C='AZ - Quarters Analysis'!$A$2),0),7)</f>
        <v>103.23</v>
      </c>
      <c r="E5" s="114" cm="1">
        <f t="array" ref="E5">INDEX('Modified HPI_EXP_metro'!$A:$G,MATCH(1,('Modified HPI_EXP_metro'!$D:$D='AZ - Quarters Analysis'!E4)*('Modified HPI_EXP_metro'!$E:$E='AZ - Quarters Analysis'!$A$5)*('Modified HPI_EXP_metro'!$C:$C='AZ - Quarters Analysis'!$A$2),0),7)</f>
        <v>107.95</v>
      </c>
      <c r="F5" s="114" cm="1">
        <f t="array" ref="F5">INDEX('Modified HPI_EXP_metro'!$A:$G,MATCH(1,('Modified HPI_EXP_metro'!$D:$D='AZ - Quarters Analysis'!F4)*('Modified HPI_EXP_metro'!$E:$E='AZ - Quarters Analysis'!$A$5)*('Modified HPI_EXP_metro'!$C:$C='AZ - Quarters Analysis'!$A$2),0),7)</f>
        <v>116.14</v>
      </c>
      <c r="G5" s="114" cm="1">
        <f t="array" ref="G5">INDEX('Modified HPI_EXP_metro'!$A:$G,MATCH(1,('Modified HPI_EXP_metro'!$D:$D='AZ - Quarters Analysis'!G4)*('Modified HPI_EXP_metro'!$E:$E='AZ - Quarters Analysis'!$A$5)*('Modified HPI_EXP_metro'!$C:$C='AZ - Quarters Analysis'!$A$2),0),7)</f>
        <v>123.09</v>
      </c>
      <c r="H5" s="114" cm="1">
        <f t="array" ref="H5">INDEX('Modified HPI_EXP_metro'!$A:$G,MATCH(1,('Modified HPI_EXP_metro'!$D:$D='AZ - Quarters Analysis'!H4)*('Modified HPI_EXP_metro'!$E:$E='AZ - Quarters Analysis'!$A$5)*('Modified HPI_EXP_metro'!$C:$C='AZ - Quarters Analysis'!$A$2),0),7)</f>
        <v>129.11000000000001</v>
      </c>
      <c r="I5" s="114" cm="1">
        <f t="array" ref="I5">INDEX('Modified HPI_EXP_metro'!$A:$G,MATCH(1,('Modified HPI_EXP_metro'!$D:$D='AZ - Quarters Analysis'!I4)*('Modified HPI_EXP_metro'!$E:$E='AZ - Quarters Analysis'!$A$5)*('Modified HPI_EXP_metro'!$C:$C='AZ - Quarters Analysis'!$A$2),0),7)</f>
        <v>135.72</v>
      </c>
      <c r="J5" s="114" cm="1">
        <f t="array" ref="J5">INDEX('Modified HPI_EXP_metro'!$A:$G,MATCH(1,('Modified HPI_EXP_metro'!$D:$D='AZ - Quarters Analysis'!J4)*('Modified HPI_EXP_metro'!$E:$E='AZ - Quarters Analysis'!$A$5)*('Modified HPI_EXP_metro'!$C:$C='AZ - Quarters Analysis'!$A$2),0),7)</f>
        <v>144.63999999999999</v>
      </c>
      <c r="K5" s="114" cm="1">
        <f t="array" ref="K5">INDEX('Modified HPI_EXP_metro'!$A:$G,MATCH(1,('Modified HPI_EXP_metro'!$D:$D='AZ - Quarters Analysis'!K4)*('Modified HPI_EXP_metro'!$E:$E='AZ - Quarters Analysis'!$A$5)*('Modified HPI_EXP_metro'!$C:$C='AZ - Quarters Analysis'!$A$2),0),7)</f>
        <v>156.24</v>
      </c>
      <c r="L5" s="114" cm="1">
        <f t="array" ref="L5">INDEX('Modified HPI_EXP_metro'!$A:$G,MATCH(1,('Modified HPI_EXP_metro'!$D:$D='AZ - Quarters Analysis'!L4)*('Modified HPI_EXP_metro'!$E:$E='AZ - Quarters Analysis'!$A$5)*('Modified HPI_EXP_metro'!$C:$C='AZ - Quarters Analysis'!$A$2),0),7)</f>
        <v>165.29</v>
      </c>
      <c r="M5" s="114" cm="1">
        <f t="array" ref="M5">INDEX('Modified HPI_EXP_metro'!$A:$G,MATCH(1,('Modified HPI_EXP_metro'!$D:$D='AZ - Quarters Analysis'!M4)*('Modified HPI_EXP_metro'!$E:$E='AZ - Quarters Analysis'!$A$5)*('Modified HPI_EXP_metro'!$C:$C='AZ - Quarters Analysis'!$A$2),0),7)</f>
        <v>173.58</v>
      </c>
      <c r="N5" s="114" cm="1">
        <f t="array" ref="N5">INDEX('Modified HPI_EXP_metro'!$A:$G,MATCH(1,('Modified HPI_EXP_metro'!$D:$D='AZ - Quarters Analysis'!N4)*('Modified HPI_EXP_metro'!$E:$E='AZ - Quarters Analysis'!$A$5)*('Modified HPI_EXP_metro'!$C:$C='AZ - Quarters Analysis'!$A$2),0),7)</f>
        <v>183.43</v>
      </c>
      <c r="O5" s="114" cm="1">
        <f t="array" ref="O5">INDEX('Modified HPI_EXP_metro'!$A:$G,MATCH(1,('Modified HPI_EXP_metro'!$D:$D='AZ - Quarters Analysis'!O4)*('Modified HPI_EXP_metro'!$E:$E='AZ - Quarters Analysis'!$A$5)*('Modified HPI_EXP_metro'!$C:$C='AZ - Quarters Analysis'!$A$2),0),7)</f>
        <v>199.05</v>
      </c>
      <c r="P5" s="114" cm="1">
        <f t="array" ref="P5">INDEX('Modified HPI_EXP_metro'!$A:$G,MATCH(1,('Modified HPI_EXP_metro'!$D:$D='AZ - Quarters Analysis'!P4)*('Modified HPI_EXP_metro'!$E:$E='AZ - Quarters Analysis'!$A$5)*('Modified HPI_EXP_metro'!$C:$C='AZ - Quarters Analysis'!$A$2),0),7)</f>
        <v>251.27</v>
      </c>
      <c r="Q5" s="114" cm="1">
        <f t="array" ref="Q5">INDEX('Modified HPI_EXP_metro'!$A:$G,MATCH(1,('Modified HPI_EXP_metro'!$D:$D='AZ - Quarters Analysis'!Q4)*('Modified HPI_EXP_metro'!$E:$E='AZ - Quarters Analysis'!$A$5)*('Modified HPI_EXP_metro'!$C:$C='AZ - Quarters Analysis'!$A$2),0),7)</f>
        <v>326.55</v>
      </c>
      <c r="R5" s="114" cm="1">
        <f t="array" ref="R5">INDEX('Modified HPI_EXP_metro'!$A:$G,MATCH(1,('Modified HPI_EXP_metro'!$D:$D='AZ - Quarters Analysis'!R4)*('Modified HPI_EXP_metro'!$E:$E='AZ - Quarters Analysis'!$A$5)*('Modified HPI_EXP_metro'!$C:$C='AZ - Quarters Analysis'!$A$2),0),7)</f>
        <v>319.67</v>
      </c>
      <c r="S5" s="114" cm="1">
        <f t="array" ref="S5">INDEX('Modified HPI_EXP_metro'!$A:$G,MATCH(1,('Modified HPI_EXP_metro'!$D:$D='AZ - Quarters Analysis'!S4)*('Modified HPI_EXP_metro'!$E:$E='AZ - Quarters Analysis'!$A$5)*('Modified HPI_EXP_metro'!$C:$C='AZ - Quarters Analysis'!$A$2),0),7)</f>
        <v>252.2</v>
      </c>
      <c r="T5" s="114" cm="1">
        <f t="array" ref="T5">INDEX('Modified HPI_EXP_metro'!$A:$G,MATCH(1,('Modified HPI_EXP_metro'!$D:$D='AZ - Quarters Analysis'!T4)*('Modified HPI_EXP_metro'!$E:$E='AZ - Quarters Analysis'!$A$5)*('Modified HPI_EXP_metro'!$C:$C='AZ - Quarters Analysis'!$A$2),0),7)</f>
        <v>166.11</v>
      </c>
      <c r="U5" s="114" cm="1">
        <f t="array" ref="U5">INDEX('Modified HPI_EXP_metro'!$A:$G,MATCH(1,('Modified HPI_EXP_metro'!$D:$D='AZ - Quarters Analysis'!U4)*('Modified HPI_EXP_metro'!$E:$E='AZ - Quarters Analysis'!$A$5)*('Modified HPI_EXP_metro'!$C:$C='AZ - Quarters Analysis'!$A$2),0),7)</f>
        <v>160.34</v>
      </c>
      <c r="V5" s="114" cm="1">
        <f t="array" ref="V5">INDEX('Modified HPI_EXP_metro'!$A:$G,MATCH(1,('Modified HPI_EXP_metro'!$D:$D='AZ - Quarters Analysis'!V4)*('Modified HPI_EXP_metro'!$E:$E='AZ - Quarters Analysis'!$A$5)*('Modified HPI_EXP_metro'!$C:$C='AZ - Quarters Analysis'!$A$2),0),7)</f>
        <v>144.62</v>
      </c>
      <c r="W5" s="114" cm="1">
        <f t="array" ref="W5">INDEX('Modified HPI_EXP_metro'!$A:$G,MATCH(1,('Modified HPI_EXP_metro'!$D:$D='AZ - Quarters Analysis'!W4)*('Modified HPI_EXP_metro'!$E:$E='AZ - Quarters Analysis'!$A$5)*('Modified HPI_EXP_metro'!$C:$C='AZ - Quarters Analysis'!$A$2),0),7)</f>
        <v>155.91999999999999</v>
      </c>
      <c r="X5" s="114" cm="1">
        <f t="array" ref="X5">INDEX('Modified HPI_EXP_metro'!$A:$G,MATCH(1,('Modified HPI_EXP_metro'!$D:$D='AZ - Quarters Analysis'!X4)*('Modified HPI_EXP_metro'!$E:$E='AZ - Quarters Analysis'!$A$5)*('Modified HPI_EXP_metro'!$C:$C='AZ - Quarters Analysis'!$A$2),0),7)</f>
        <v>192.62</v>
      </c>
      <c r="Y5" s="114" cm="1">
        <f t="array" ref="Y5">INDEX('Modified HPI_EXP_metro'!$A:$G,MATCH(1,('Modified HPI_EXP_metro'!$D:$D='AZ - Quarters Analysis'!Y4)*('Modified HPI_EXP_metro'!$E:$E='AZ - Quarters Analysis'!$A$5)*('Modified HPI_EXP_metro'!$C:$C='AZ - Quarters Analysis'!$A$2),0),7)</f>
        <v>216.8</v>
      </c>
      <c r="Z5" s="114" cm="1">
        <f t="array" ref="Z5">INDEX('Modified HPI_EXP_metro'!$A:$G,MATCH(1,('Modified HPI_EXP_metro'!$D:$D='AZ - Quarters Analysis'!Z4)*('Modified HPI_EXP_metro'!$E:$E='AZ - Quarters Analysis'!$A$5)*('Modified HPI_EXP_metro'!$C:$C='AZ - Quarters Analysis'!$A$2),0),7)</f>
        <v>228.34</v>
      </c>
      <c r="AA5" s="114" cm="1">
        <f t="array" ref="AA5">INDEX('Modified HPI_EXP_metro'!$A:$G,MATCH(1,('Modified HPI_EXP_metro'!$D:$D='AZ - Quarters Analysis'!AA4)*('Modified HPI_EXP_metro'!$E:$E='AZ - Quarters Analysis'!$A$5)*('Modified HPI_EXP_metro'!$C:$C='AZ - Quarters Analysis'!$A$2),0),7)</f>
        <v>245.73</v>
      </c>
      <c r="AB5" s="114" cm="1">
        <f t="array" ref="AB5">INDEX('Modified HPI_EXP_metro'!$A:$G,MATCH(1,('Modified HPI_EXP_metro'!$D:$D='AZ - Quarters Analysis'!AB4)*('Modified HPI_EXP_metro'!$E:$E='AZ - Quarters Analysis'!$A$5)*('Modified HPI_EXP_metro'!$C:$C='AZ - Quarters Analysis'!$A$2),0),7)</f>
        <v>264.88</v>
      </c>
      <c r="AC5" s="114" cm="1">
        <f t="array" ref="AC5">INDEX('Modified HPI_EXP_metro'!$A:$G,MATCH(1,('Modified HPI_EXP_metro'!$D:$D='AZ - Quarters Analysis'!AC4)*('Modified HPI_EXP_metro'!$E:$E='AZ - Quarters Analysis'!$A$5)*('Modified HPI_EXP_metro'!$C:$C='AZ - Quarters Analysis'!$A$2),0),7)</f>
        <v>286.23</v>
      </c>
      <c r="AD5" s="114" cm="1">
        <f t="array" ref="AD5">INDEX('Modified HPI_EXP_metro'!$A:$G,MATCH(1,('Modified HPI_EXP_metro'!$D:$D='AZ - Quarters Analysis'!AD4)*('Modified HPI_EXP_metro'!$E:$E='AZ - Quarters Analysis'!$A$5)*('Modified HPI_EXP_metro'!$C:$C='AZ - Quarters Analysis'!$A$2),0),7)</f>
        <v>307.89999999999998</v>
      </c>
      <c r="AE5" s="114" cm="1">
        <f t="array" ref="AE5">INDEX('Modified HPI_EXP_metro'!$A:$G,MATCH(1,('Modified HPI_EXP_metro'!$D:$D='AZ - Quarters Analysis'!AE4)*('Modified HPI_EXP_metro'!$E:$E='AZ - Quarters Analysis'!$A$5)*('Modified HPI_EXP_metro'!$C:$C='AZ - Quarters Analysis'!$A$2),0),7)</f>
        <v>333.92</v>
      </c>
      <c r="AF5" s="114" cm="1">
        <f t="array" ref="AF5">INDEX('Modified HPI_EXP_metro'!$A:$G,MATCH(1,('Modified HPI_EXP_metro'!$D:$D='AZ - Quarters Analysis'!AF4)*('Modified HPI_EXP_metro'!$E:$E='AZ - Quarters Analysis'!$A$5)*('Modified HPI_EXP_metro'!$C:$C='AZ - Quarters Analysis'!$A$2),0),7)</f>
        <v>400.6</v>
      </c>
    </row>
    <row r="6" spans="1:32" s="115" customFormat="1" x14ac:dyDescent="0.2">
      <c r="A6" s="113">
        <v>2</v>
      </c>
      <c r="B6" s="116" cm="1">
        <f t="array" ref="B6">INDEX('Modified HPI_EXP_metro'!$A:$G,MATCH(1,('Modified HPI_EXP_metro'!$D:$D='AZ - Quarters Analysis'!B4)*('Modified HPI_EXP_metro'!$E:$E='AZ - Quarters Analysis'!$A$6)*('Modified HPI_EXP_metro'!$C:$C='AZ - Quarters Analysis'!$A$2),0),7)</f>
        <v>99.56</v>
      </c>
      <c r="C6" s="116" cm="1">
        <f t="array" ref="C6">INDEX('Modified HPI_EXP_metro'!$A:$G,MATCH(1,('Modified HPI_EXP_metro'!$D:$D='AZ - Quarters Analysis'!C4)*('Modified HPI_EXP_metro'!$E:$E='AZ - Quarters Analysis'!$A$6)*('Modified HPI_EXP_metro'!$C:$C='AZ - Quarters Analysis'!$A$2),0),7)</f>
        <v>100.92</v>
      </c>
      <c r="D6" s="116" cm="1">
        <f t="array" ref="D6">INDEX('Modified HPI_EXP_metro'!$A:$G,MATCH(1,('Modified HPI_EXP_metro'!$D:$D='AZ - Quarters Analysis'!D4)*('Modified HPI_EXP_metro'!$E:$E='AZ - Quarters Analysis'!$A$6)*('Modified HPI_EXP_metro'!$C:$C='AZ - Quarters Analysis'!$A$2),0),7)</f>
        <v>104.16</v>
      </c>
      <c r="E6" s="116" cm="1">
        <f t="array" ref="E6">INDEX('Modified HPI_EXP_metro'!$A:$G,MATCH(1,('Modified HPI_EXP_metro'!$D:$D='AZ - Quarters Analysis'!E4)*('Modified HPI_EXP_metro'!$E:$E='AZ - Quarters Analysis'!$A$6)*('Modified HPI_EXP_metro'!$C:$C='AZ - Quarters Analysis'!$A$2),0),7)</f>
        <v>110.23</v>
      </c>
      <c r="F6" s="116" cm="1">
        <f t="array" ref="F6">INDEX('Modified HPI_EXP_metro'!$A:$G,MATCH(1,('Modified HPI_EXP_metro'!$D:$D='AZ - Quarters Analysis'!F4)*('Modified HPI_EXP_metro'!$E:$E='AZ - Quarters Analysis'!$A$6)*('Modified HPI_EXP_metro'!$C:$C='AZ - Quarters Analysis'!$A$2),0),7)</f>
        <v>117.74</v>
      </c>
      <c r="G6" s="116" cm="1">
        <f t="array" ref="G6">INDEX('Modified HPI_EXP_metro'!$A:$G,MATCH(1,('Modified HPI_EXP_metro'!$D:$D='AZ - Quarters Analysis'!G4)*('Modified HPI_EXP_metro'!$E:$E='AZ - Quarters Analysis'!$A$6)*('Modified HPI_EXP_metro'!$C:$C='AZ - Quarters Analysis'!$A$2),0),7)</f>
        <v>124.39</v>
      </c>
      <c r="H6" s="116" cm="1">
        <f t="array" ref="H6">INDEX('Modified HPI_EXP_metro'!$A:$G,MATCH(1,('Modified HPI_EXP_metro'!$D:$D='AZ - Quarters Analysis'!H4)*('Modified HPI_EXP_metro'!$E:$E='AZ - Quarters Analysis'!$A$6)*('Modified HPI_EXP_metro'!$C:$C='AZ - Quarters Analysis'!$A$2),0),7)</f>
        <v>130.30000000000001</v>
      </c>
      <c r="I6" s="116" cm="1">
        <f t="array" ref="I6">INDEX('Modified HPI_EXP_metro'!$A:$G,MATCH(1,('Modified HPI_EXP_metro'!$D:$D='AZ - Quarters Analysis'!I4)*('Modified HPI_EXP_metro'!$E:$E='AZ - Quarters Analysis'!$A$6)*('Modified HPI_EXP_metro'!$C:$C='AZ - Quarters Analysis'!$A$2),0),7)</f>
        <v>137.72999999999999</v>
      </c>
      <c r="J6" s="116" cm="1">
        <f t="array" ref="J6">INDEX('Modified HPI_EXP_metro'!$A:$G,MATCH(1,('Modified HPI_EXP_metro'!$D:$D='AZ - Quarters Analysis'!J4)*('Modified HPI_EXP_metro'!$E:$E='AZ - Quarters Analysis'!$A$6)*('Modified HPI_EXP_metro'!$C:$C='AZ - Quarters Analysis'!$A$2),0),7)</f>
        <v>147.51</v>
      </c>
      <c r="K6" s="116" cm="1">
        <f t="array" ref="K6">INDEX('Modified HPI_EXP_metro'!$A:$G,MATCH(1,('Modified HPI_EXP_metro'!$D:$D='AZ - Quarters Analysis'!K4)*('Modified HPI_EXP_metro'!$E:$E='AZ - Quarters Analysis'!$A$6)*('Modified HPI_EXP_metro'!$C:$C='AZ - Quarters Analysis'!$A$2),0),7)</f>
        <v>158.74</v>
      </c>
      <c r="L6" s="116" cm="1">
        <f t="array" ref="L6">INDEX('Modified HPI_EXP_metro'!$A:$G,MATCH(1,('Modified HPI_EXP_metro'!$D:$D='AZ - Quarters Analysis'!L4)*('Modified HPI_EXP_metro'!$E:$E='AZ - Quarters Analysis'!$A$6)*('Modified HPI_EXP_metro'!$C:$C='AZ - Quarters Analysis'!$A$2),0),7)</f>
        <v>167.39</v>
      </c>
      <c r="M6" s="116" cm="1">
        <f t="array" ref="M6">INDEX('Modified HPI_EXP_metro'!$A:$G,MATCH(1,('Modified HPI_EXP_metro'!$D:$D='AZ - Quarters Analysis'!M4)*('Modified HPI_EXP_metro'!$E:$E='AZ - Quarters Analysis'!$A$6)*('Modified HPI_EXP_metro'!$C:$C='AZ - Quarters Analysis'!$A$2),0),7)</f>
        <v>175.84</v>
      </c>
      <c r="N6" s="116" cm="1">
        <f t="array" ref="N6">INDEX('Modified HPI_EXP_metro'!$A:$G,MATCH(1,('Modified HPI_EXP_metro'!$D:$D='AZ - Quarters Analysis'!N4)*('Modified HPI_EXP_metro'!$E:$E='AZ - Quarters Analysis'!$A$6)*('Modified HPI_EXP_metro'!$C:$C='AZ - Quarters Analysis'!$A$2),0),7)</f>
        <v>186.16</v>
      </c>
      <c r="O6" s="116" cm="1">
        <f t="array" ref="O6">INDEX('Modified HPI_EXP_metro'!$A:$G,MATCH(1,('Modified HPI_EXP_metro'!$D:$D='AZ - Quarters Analysis'!O4)*('Modified HPI_EXP_metro'!$E:$E='AZ - Quarters Analysis'!$A$6)*('Modified HPI_EXP_metro'!$C:$C='AZ - Quarters Analysis'!$A$2),0),7)</f>
        <v>205.75</v>
      </c>
      <c r="P6" s="116" cm="1">
        <f t="array" ref="P6">INDEX('Modified HPI_EXP_metro'!$A:$G,MATCH(1,('Modified HPI_EXP_metro'!$D:$D='AZ - Quarters Analysis'!P4)*('Modified HPI_EXP_metro'!$E:$E='AZ - Quarters Analysis'!$A$6)*('Modified HPI_EXP_metro'!$C:$C='AZ - Quarters Analysis'!$A$2),0),7)</f>
        <v>276.24</v>
      </c>
      <c r="Q6" s="116" cm="1">
        <f t="array" ref="Q6">INDEX('Modified HPI_EXP_metro'!$A:$G,MATCH(1,('Modified HPI_EXP_metro'!$D:$D='AZ - Quarters Analysis'!Q4)*('Modified HPI_EXP_metro'!$E:$E='AZ - Quarters Analysis'!$A$6)*('Modified HPI_EXP_metro'!$C:$C='AZ - Quarters Analysis'!$A$2),0),7)</f>
        <v>330.7</v>
      </c>
      <c r="R6" s="116" cm="1">
        <f t="array" ref="R6">INDEX('Modified HPI_EXP_metro'!$A:$G,MATCH(1,('Modified HPI_EXP_metro'!$D:$D='AZ - Quarters Analysis'!R4)*('Modified HPI_EXP_metro'!$E:$E='AZ - Quarters Analysis'!$A$6)*('Modified HPI_EXP_metro'!$C:$C='AZ - Quarters Analysis'!$A$2),0),7)</f>
        <v>308.16000000000003</v>
      </c>
      <c r="S6" s="116" cm="1">
        <f t="array" ref="S6">INDEX('Modified HPI_EXP_metro'!$A:$G,MATCH(1,('Modified HPI_EXP_metro'!$D:$D='AZ - Quarters Analysis'!S4)*('Modified HPI_EXP_metro'!$E:$E='AZ - Quarters Analysis'!$A$6)*('Modified HPI_EXP_metro'!$C:$C='AZ - Quarters Analysis'!$A$2),0),7)</f>
        <v>231.45</v>
      </c>
      <c r="T6" s="116" cm="1">
        <f t="array" ref="T6">INDEX('Modified HPI_EXP_metro'!$A:$G,MATCH(1,('Modified HPI_EXP_metro'!$D:$D='AZ - Quarters Analysis'!T4)*('Modified HPI_EXP_metro'!$E:$E='AZ - Quarters Analysis'!$A$6)*('Modified HPI_EXP_metro'!$C:$C='AZ - Quarters Analysis'!$A$2),0),7)</f>
        <v>158.07</v>
      </c>
      <c r="U6" s="116" cm="1">
        <f t="array" ref="U6">INDEX('Modified HPI_EXP_metro'!$A:$G,MATCH(1,('Modified HPI_EXP_metro'!$D:$D='AZ - Quarters Analysis'!U4)*('Modified HPI_EXP_metro'!$E:$E='AZ - Quarters Analysis'!$A$6)*('Modified HPI_EXP_metro'!$C:$C='AZ - Quarters Analysis'!$A$2),0),7)</f>
        <v>157.87</v>
      </c>
      <c r="V6" s="116" cm="1">
        <f t="array" ref="V6">INDEX('Modified HPI_EXP_metro'!$A:$G,MATCH(1,('Modified HPI_EXP_metro'!$D:$D='AZ - Quarters Analysis'!V4)*('Modified HPI_EXP_metro'!$E:$E='AZ - Quarters Analysis'!$A$6)*('Modified HPI_EXP_metro'!$C:$C='AZ - Quarters Analysis'!$A$2),0),7)</f>
        <v>143.07</v>
      </c>
      <c r="W6" s="116" cm="1">
        <f t="array" ref="W6">INDEX('Modified HPI_EXP_metro'!$A:$G,MATCH(1,('Modified HPI_EXP_metro'!$D:$D='AZ - Quarters Analysis'!W4)*('Modified HPI_EXP_metro'!$E:$E='AZ - Quarters Analysis'!$A$6)*('Modified HPI_EXP_metro'!$C:$C='AZ - Quarters Analysis'!$A$2),0),7)</f>
        <v>166.36</v>
      </c>
      <c r="X6" s="116" cm="1">
        <f t="array" ref="X6">INDEX('Modified HPI_EXP_metro'!$A:$G,MATCH(1,('Modified HPI_EXP_metro'!$D:$D='AZ - Quarters Analysis'!X4)*('Modified HPI_EXP_metro'!$E:$E='AZ - Quarters Analysis'!$A$6)*('Modified HPI_EXP_metro'!$C:$C='AZ - Quarters Analysis'!$A$2),0),7)</f>
        <v>200.39</v>
      </c>
      <c r="Y6" s="116" cm="1">
        <f t="array" ref="Y6">INDEX('Modified HPI_EXP_metro'!$A:$G,MATCH(1,('Modified HPI_EXP_metro'!$D:$D='AZ - Quarters Analysis'!Y4)*('Modified HPI_EXP_metro'!$E:$E='AZ - Quarters Analysis'!$A$6)*('Modified HPI_EXP_metro'!$C:$C='AZ - Quarters Analysis'!$A$2),0),7)</f>
        <v>219.28</v>
      </c>
      <c r="Z6" s="116" cm="1">
        <f t="array" ref="Z6">INDEX('Modified HPI_EXP_metro'!$A:$G,MATCH(1,('Modified HPI_EXP_metro'!$D:$D='AZ - Quarters Analysis'!Z4)*('Modified HPI_EXP_metro'!$E:$E='AZ - Quarters Analysis'!$A$6)*('Modified HPI_EXP_metro'!$C:$C='AZ - Quarters Analysis'!$A$2),0),7)</f>
        <v>232.67</v>
      </c>
      <c r="AA6" s="116" cm="1">
        <f t="array" ref="AA6">INDEX('Modified HPI_EXP_metro'!$A:$G,MATCH(1,('Modified HPI_EXP_metro'!$D:$D='AZ - Quarters Analysis'!AA4)*('Modified HPI_EXP_metro'!$E:$E='AZ - Quarters Analysis'!$A$6)*('Modified HPI_EXP_metro'!$C:$C='AZ - Quarters Analysis'!$A$2),0),7)</f>
        <v>249.89</v>
      </c>
      <c r="AB6" s="116" cm="1">
        <f t="array" ref="AB6">INDEX('Modified HPI_EXP_metro'!$A:$G,MATCH(1,('Modified HPI_EXP_metro'!$D:$D='AZ - Quarters Analysis'!AB4)*('Modified HPI_EXP_metro'!$E:$E='AZ - Quarters Analysis'!$A$6)*('Modified HPI_EXP_metro'!$C:$C='AZ - Quarters Analysis'!$A$2),0),7)</f>
        <v>269.55</v>
      </c>
      <c r="AC6" s="116" cm="1">
        <f t="array" ref="AC6">INDEX('Modified HPI_EXP_metro'!$A:$G,MATCH(1,('Modified HPI_EXP_metro'!$D:$D='AZ - Quarters Analysis'!AC4)*('Modified HPI_EXP_metro'!$E:$E='AZ - Quarters Analysis'!$A$6)*('Modified HPI_EXP_metro'!$C:$C='AZ - Quarters Analysis'!$A$2),0),7)</f>
        <v>291.37</v>
      </c>
      <c r="AD6" s="116" cm="1">
        <f t="array" ref="AD6">INDEX('Modified HPI_EXP_metro'!$A:$G,MATCH(1,('Modified HPI_EXP_metro'!$D:$D='AZ - Quarters Analysis'!AD4)*('Modified HPI_EXP_metro'!$E:$E='AZ - Quarters Analysis'!$A$6)*('Modified HPI_EXP_metro'!$C:$C='AZ - Quarters Analysis'!$A$2),0),7)</f>
        <v>312.72000000000003</v>
      </c>
      <c r="AE6" s="116" cm="1">
        <f t="array" ref="AE6">INDEX('Modified HPI_EXP_metro'!$A:$G,MATCH(1,('Modified HPI_EXP_metro'!$D:$D='AZ - Quarters Analysis'!AE4)*('Modified HPI_EXP_metro'!$E:$E='AZ - Quarters Analysis'!$A$6)*('Modified HPI_EXP_metro'!$C:$C='AZ - Quarters Analysis'!$A$2),0),7)</f>
        <v>341.48</v>
      </c>
      <c r="AF6" s="116" cm="1">
        <f t="array" ref="AF6">INDEX('Modified HPI_EXP_metro'!$A:$G,MATCH(1,('Modified HPI_EXP_metro'!$D:$D='AZ - Quarters Analysis'!AF4)*('Modified HPI_EXP_metro'!$E:$E='AZ - Quarters Analysis'!$A$6)*('Modified HPI_EXP_metro'!$C:$C='AZ - Quarters Analysis'!$A$2),0),7)</f>
        <v>442.93</v>
      </c>
    </row>
    <row r="7" spans="1:32" s="115" customFormat="1" x14ac:dyDescent="0.2">
      <c r="A7" s="113">
        <v>3</v>
      </c>
      <c r="B7" s="116" cm="1">
        <f t="array" ref="B7">INDEX('Modified HPI_EXP_metro'!$A:$G,MATCH(1,('Modified HPI_EXP_metro'!$D:$D='AZ - Quarters Analysis'!B4)*('Modified HPI_EXP_metro'!$E:$E='AZ - Quarters Analysis'!$A$7)*('Modified HPI_EXP_metro'!$C:$C='AZ - Quarters Analysis'!$A$2),0),7)</f>
        <v>100.52</v>
      </c>
      <c r="C7" s="116" cm="1">
        <f t="array" ref="C7">INDEX('Modified HPI_EXP_metro'!$A:$G,MATCH(1,('Modified HPI_EXP_metro'!$D:$D='AZ - Quarters Analysis'!C4)*('Modified HPI_EXP_metro'!$E:$E='AZ - Quarters Analysis'!$A$7)*('Modified HPI_EXP_metro'!$C:$C='AZ - Quarters Analysis'!$A$2),0),7)</f>
        <v>101.77</v>
      </c>
      <c r="D7" s="116" cm="1">
        <f t="array" ref="D7">INDEX('Modified HPI_EXP_metro'!$A:$G,MATCH(1,('Modified HPI_EXP_metro'!$D:$D='AZ - Quarters Analysis'!D4)*('Modified HPI_EXP_metro'!$E:$E='AZ - Quarters Analysis'!$A$7)*('Modified HPI_EXP_metro'!$C:$C='AZ - Quarters Analysis'!$A$2),0),7)</f>
        <v>104.93</v>
      </c>
      <c r="E7" s="116" cm="1">
        <f t="array" ref="E7">INDEX('Modified HPI_EXP_metro'!$A:$G,MATCH(1,('Modified HPI_EXP_metro'!$D:$D='AZ - Quarters Analysis'!E4)*('Modified HPI_EXP_metro'!$E:$E='AZ - Quarters Analysis'!$A$7)*('Modified HPI_EXP_metro'!$C:$C='AZ - Quarters Analysis'!$A$2),0),7)</f>
        <v>112.4</v>
      </c>
      <c r="F7" s="116" cm="1">
        <f t="array" ref="F7">INDEX('Modified HPI_EXP_metro'!$A:$G,MATCH(1,('Modified HPI_EXP_metro'!$D:$D='AZ - Quarters Analysis'!F4)*('Modified HPI_EXP_metro'!$E:$E='AZ - Quarters Analysis'!$A$7)*('Modified HPI_EXP_metro'!$C:$C='AZ - Quarters Analysis'!$A$2),0),7)</f>
        <v>119.44</v>
      </c>
      <c r="G7" s="116" cm="1">
        <f t="array" ref="G7">INDEX('Modified HPI_EXP_metro'!$A:$G,MATCH(1,('Modified HPI_EXP_metro'!$D:$D='AZ - Quarters Analysis'!G4)*('Modified HPI_EXP_metro'!$E:$E='AZ - Quarters Analysis'!$A$7)*('Modified HPI_EXP_metro'!$C:$C='AZ - Quarters Analysis'!$A$2),0),7)</f>
        <v>126.81</v>
      </c>
      <c r="H7" s="116" cm="1">
        <f t="array" ref="H7">INDEX('Modified HPI_EXP_metro'!$A:$G,MATCH(1,('Modified HPI_EXP_metro'!$D:$D='AZ - Quarters Analysis'!H4)*('Modified HPI_EXP_metro'!$E:$E='AZ - Quarters Analysis'!$A$7)*('Modified HPI_EXP_metro'!$C:$C='AZ - Quarters Analysis'!$A$2),0),7)</f>
        <v>131.68</v>
      </c>
      <c r="I7" s="116" cm="1">
        <f t="array" ref="I7">INDEX('Modified HPI_EXP_metro'!$A:$G,MATCH(1,('Modified HPI_EXP_metro'!$D:$D='AZ - Quarters Analysis'!I4)*('Modified HPI_EXP_metro'!$E:$E='AZ - Quarters Analysis'!$A$7)*('Modified HPI_EXP_metro'!$C:$C='AZ - Quarters Analysis'!$A$2),0),7)</f>
        <v>140.13999999999999</v>
      </c>
      <c r="J7" s="116" cm="1">
        <f t="array" ref="J7">INDEX('Modified HPI_EXP_metro'!$A:$G,MATCH(1,('Modified HPI_EXP_metro'!$D:$D='AZ - Quarters Analysis'!J4)*('Modified HPI_EXP_metro'!$E:$E='AZ - Quarters Analysis'!$A$7)*('Modified HPI_EXP_metro'!$C:$C='AZ - Quarters Analysis'!$A$2),0),7)</f>
        <v>150.02000000000001</v>
      </c>
      <c r="K7" s="116" cm="1">
        <f t="array" ref="K7">INDEX('Modified HPI_EXP_metro'!$A:$G,MATCH(1,('Modified HPI_EXP_metro'!$D:$D='AZ - Quarters Analysis'!K4)*('Modified HPI_EXP_metro'!$E:$E='AZ - Quarters Analysis'!$A$7)*('Modified HPI_EXP_metro'!$C:$C='AZ - Quarters Analysis'!$A$2),0),7)</f>
        <v>160.76</v>
      </c>
      <c r="L7" s="116" cm="1">
        <f t="array" ref="L7">INDEX('Modified HPI_EXP_metro'!$A:$G,MATCH(1,('Modified HPI_EXP_metro'!$D:$D='AZ - Quarters Analysis'!L4)*('Modified HPI_EXP_metro'!$E:$E='AZ - Quarters Analysis'!$A$7)*('Modified HPI_EXP_metro'!$C:$C='AZ - Quarters Analysis'!$A$2),0),7)</f>
        <v>169.66</v>
      </c>
      <c r="M7" s="116" cm="1">
        <f t="array" ref="M7">INDEX('Modified HPI_EXP_metro'!$A:$G,MATCH(1,('Modified HPI_EXP_metro'!$D:$D='AZ - Quarters Analysis'!M4)*('Modified HPI_EXP_metro'!$E:$E='AZ - Quarters Analysis'!$A$7)*('Modified HPI_EXP_metro'!$C:$C='AZ - Quarters Analysis'!$A$2),0),7)</f>
        <v>178.13</v>
      </c>
      <c r="N7" s="116" cm="1">
        <f t="array" ref="N7">INDEX('Modified HPI_EXP_metro'!$A:$G,MATCH(1,('Modified HPI_EXP_metro'!$D:$D='AZ - Quarters Analysis'!N4)*('Modified HPI_EXP_metro'!$E:$E='AZ - Quarters Analysis'!$A$7)*('Modified HPI_EXP_metro'!$C:$C='AZ - Quarters Analysis'!$A$2),0),7)</f>
        <v>189.09</v>
      </c>
      <c r="O7" s="116" cm="1">
        <f t="array" ref="O7">INDEX('Modified HPI_EXP_metro'!$A:$G,MATCH(1,('Modified HPI_EXP_metro'!$D:$D='AZ - Quarters Analysis'!O4)*('Modified HPI_EXP_metro'!$E:$E='AZ - Quarters Analysis'!$A$7)*('Modified HPI_EXP_metro'!$C:$C='AZ - Quarters Analysis'!$A$2),0),7)</f>
        <v>216.62</v>
      </c>
      <c r="P7" s="116" cm="1">
        <f t="array" ref="P7">INDEX('Modified HPI_EXP_metro'!$A:$G,MATCH(1,('Modified HPI_EXP_metro'!$D:$D='AZ - Quarters Analysis'!P4)*('Modified HPI_EXP_metro'!$E:$E='AZ - Quarters Analysis'!$A$7)*('Modified HPI_EXP_metro'!$C:$C='AZ - Quarters Analysis'!$A$2),0),7)</f>
        <v>300.7</v>
      </c>
      <c r="Q7" s="116" cm="1">
        <f t="array" ref="Q7">INDEX('Modified HPI_EXP_metro'!$A:$G,MATCH(1,('Modified HPI_EXP_metro'!$D:$D='AZ - Quarters Analysis'!Q4)*('Modified HPI_EXP_metro'!$E:$E='AZ - Quarters Analysis'!$A$7)*('Modified HPI_EXP_metro'!$C:$C='AZ - Quarters Analysis'!$A$2),0),7)</f>
        <v>327.47000000000003</v>
      </c>
      <c r="R7" s="116" cm="1">
        <f t="array" ref="R7">INDEX('Modified HPI_EXP_metro'!$A:$G,MATCH(1,('Modified HPI_EXP_metro'!$D:$D='AZ - Quarters Analysis'!R4)*('Modified HPI_EXP_metro'!$E:$E='AZ - Quarters Analysis'!$A$7)*('Modified HPI_EXP_metro'!$C:$C='AZ - Quarters Analysis'!$A$2),0),7)</f>
        <v>291.64</v>
      </c>
      <c r="S7" s="116" cm="1">
        <f t="array" ref="S7">INDEX('Modified HPI_EXP_metro'!$A:$G,MATCH(1,('Modified HPI_EXP_metro'!$D:$D='AZ - Quarters Analysis'!S4)*('Modified HPI_EXP_metro'!$E:$E='AZ - Quarters Analysis'!$A$7)*('Modified HPI_EXP_metro'!$C:$C='AZ - Quarters Analysis'!$A$2),0),7)</f>
        <v>210.79</v>
      </c>
      <c r="T7" s="116" cm="1">
        <f t="array" ref="T7">INDEX('Modified HPI_EXP_metro'!$A:$G,MATCH(1,('Modified HPI_EXP_metro'!$D:$D='AZ - Quarters Analysis'!T4)*('Modified HPI_EXP_metro'!$E:$E='AZ - Quarters Analysis'!$A$7)*('Modified HPI_EXP_metro'!$C:$C='AZ - Quarters Analysis'!$A$2),0),7)</f>
        <v>160.37</v>
      </c>
      <c r="U7" s="116" cm="1">
        <f t="array" ref="U7">INDEX('Modified HPI_EXP_metro'!$A:$G,MATCH(1,('Modified HPI_EXP_metro'!$D:$D='AZ - Quarters Analysis'!U4)*('Modified HPI_EXP_metro'!$E:$E='AZ - Quarters Analysis'!$A$7)*('Modified HPI_EXP_metro'!$C:$C='AZ - Quarters Analysis'!$A$2),0),7)</f>
        <v>151.31</v>
      </c>
      <c r="V7" s="116" cm="1">
        <f t="array" ref="V7">INDEX('Modified HPI_EXP_metro'!$A:$G,MATCH(1,('Modified HPI_EXP_metro'!$D:$D='AZ - Quarters Analysis'!V4)*('Modified HPI_EXP_metro'!$E:$E='AZ - Quarters Analysis'!$A$7)*('Modified HPI_EXP_metro'!$C:$C='AZ - Quarters Analysis'!$A$2),0),7)</f>
        <v>143.41</v>
      </c>
      <c r="W7" s="116" cm="1">
        <f t="array" ref="W7">INDEX('Modified HPI_EXP_metro'!$A:$G,MATCH(1,('Modified HPI_EXP_metro'!$D:$D='AZ - Quarters Analysis'!W4)*('Modified HPI_EXP_metro'!$E:$E='AZ - Quarters Analysis'!$A$7)*('Modified HPI_EXP_metro'!$C:$C='AZ - Quarters Analysis'!$A$2),0),7)</f>
        <v>174.7</v>
      </c>
      <c r="X7" s="116" cm="1">
        <f t="array" ref="X7">INDEX('Modified HPI_EXP_metro'!$A:$G,MATCH(1,('Modified HPI_EXP_metro'!$D:$D='AZ - Quarters Analysis'!X4)*('Modified HPI_EXP_metro'!$E:$E='AZ - Quarters Analysis'!$A$7)*('Modified HPI_EXP_metro'!$C:$C='AZ - Quarters Analysis'!$A$2),0),7)</f>
        <v>207.8</v>
      </c>
      <c r="Y7" s="116" cm="1">
        <f t="array" ref="Y7">INDEX('Modified HPI_EXP_metro'!$A:$G,MATCH(1,('Modified HPI_EXP_metro'!$D:$D='AZ - Quarters Analysis'!Y4)*('Modified HPI_EXP_metro'!$E:$E='AZ - Quarters Analysis'!$A$7)*('Modified HPI_EXP_metro'!$C:$C='AZ - Quarters Analysis'!$A$2),0),7)</f>
        <v>221.66</v>
      </c>
      <c r="Z7" s="116" cm="1">
        <f t="array" ref="Z7">INDEX('Modified HPI_EXP_metro'!$A:$G,MATCH(1,('Modified HPI_EXP_metro'!$D:$D='AZ - Quarters Analysis'!Z4)*('Modified HPI_EXP_metro'!$E:$E='AZ - Quarters Analysis'!$A$7)*('Modified HPI_EXP_metro'!$C:$C='AZ - Quarters Analysis'!$A$2),0),7)</f>
        <v>237.53</v>
      </c>
      <c r="AA7" s="116" cm="1">
        <f t="array" ref="AA7">INDEX('Modified HPI_EXP_metro'!$A:$G,MATCH(1,('Modified HPI_EXP_metro'!$D:$D='AZ - Quarters Analysis'!AA4)*('Modified HPI_EXP_metro'!$E:$E='AZ - Quarters Analysis'!$A$7)*('Modified HPI_EXP_metro'!$C:$C='AZ - Quarters Analysis'!$A$2),0),7)</f>
        <v>254.67</v>
      </c>
      <c r="AB7" s="116" cm="1">
        <f t="array" ref="AB7">INDEX('Modified HPI_EXP_metro'!$A:$G,MATCH(1,('Modified HPI_EXP_metro'!$D:$D='AZ - Quarters Analysis'!AB4)*('Modified HPI_EXP_metro'!$E:$E='AZ - Quarters Analysis'!$A$7)*('Modified HPI_EXP_metro'!$C:$C='AZ - Quarters Analysis'!$A$2),0),7)</f>
        <v>274.16000000000003</v>
      </c>
      <c r="AC7" s="116" cm="1">
        <f t="array" ref="AC7">INDEX('Modified HPI_EXP_metro'!$A:$G,MATCH(1,('Modified HPI_EXP_metro'!$D:$D='AZ - Quarters Analysis'!AC4)*('Modified HPI_EXP_metro'!$E:$E='AZ - Quarters Analysis'!$A$7)*('Modified HPI_EXP_metro'!$C:$C='AZ - Quarters Analysis'!$A$2),0),7)</f>
        <v>296.10000000000002</v>
      </c>
      <c r="AD7" s="116" cm="1">
        <f t="array" ref="AD7">INDEX('Modified HPI_EXP_metro'!$A:$G,MATCH(1,('Modified HPI_EXP_metro'!$D:$D='AZ - Quarters Analysis'!AD4)*('Modified HPI_EXP_metro'!$E:$E='AZ - Quarters Analysis'!$A$7)*('Modified HPI_EXP_metro'!$C:$C='AZ - Quarters Analysis'!$A$2),0),7)</f>
        <v>317.48</v>
      </c>
      <c r="AE7" s="116" cm="1">
        <f t="array" ref="AE7">INDEX('Modified HPI_EXP_metro'!$A:$G,MATCH(1,('Modified HPI_EXP_metro'!$D:$D='AZ - Quarters Analysis'!AE4)*('Modified HPI_EXP_metro'!$E:$E='AZ - Quarters Analysis'!$A$7)*('Modified HPI_EXP_metro'!$C:$C='AZ - Quarters Analysis'!$A$2),0),7)</f>
        <v>355.89</v>
      </c>
      <c r="AF7" s="116" cm="1">
        <f t="array" ref="AF7">INDEX('Modified HPI_EXP_metro'!$A:$G,MATCH(1,('Modified HPI_EXP_metro'!$D:$D='AZ - Quarters Analysis'!AF4)*('Modified HPI_EXP_metro'!$E:$E='AZ - Quarters Analysis'!$A$7)*('Modified HPI_EXP_metro'!$C:$C='AZ - Quarters Analysis'!$A$2),0),7)</f>
        <v>470.44</v>
      </c>
    </row>
    <row r="8" spans="1:32" s="115" customFormat="1" x14ac:dyDescent="0.2">
      <c r="A8" s="113">
        <v>4</v>
      </c>
      <c r="B8" s="116" cm="1">
        <f t="array" ref="B8">INDEX('Modified HPI_EXP_metro'!$A:$G,MATCH(1,('Modified HPI_EXP_metro'!$D:$D='AZ - Quarters Analysis'!B4)*('Modified HPI_EXP_metro'!$E:$E='AZ - Quarters Analysis'!$A$8)*('Modified HPI_EXP_metro'!$C:$C='AZ - Quarters Analysis'!$A$2),0),7)</f>
        <v>101.11</v>
      </c>
      <c r="C8" s="116" cm="1">
        <f t="array" ref="C8">INDEX('Modified HPI_EXP_metro'!$A:$G,MATCH(1,('Modified HPI_EXP_metro'!$D:$D='AZ - Quarters Analysis'!C4)*('Modified HPI_EXP_metro'!$E:$E='AZ - Quarters Analysis'!$A$8)*('Modified HPI_EXP_metro'!$C:$C='AZ - Quarters Analysis'!$A$2),0),7)</f>
        <v>102.15</v>
      </c>
      <c r="D8" s="116" cm="1">
        <f t="array" ref="D8">INDEX('Modified HPI_EXP_metro'!$A:$G,MATCH(1,('Modified HPI_EXP_metro'!$D:$D='AZ - Quarters Analysis'!D4)*('Modified HPI_EXP_metro'!$E:$E='AZ - Quarters Analysis'!$A$8)*('Modified HPI_EXP_metro'!$C:$C='AZ - Quarters Analysis'!$A$2),0),7)</f>
        <v>106.31</v>
      </c>
      <c r="E8" s="116" cm="1">
        <f t="array" ref="E8">INDEX('Modified HPI_EXP_metro'!$A:$G,MATCH(1,('Modified HPI_EXP_metro'!$D:$D='AZ - Quarters Analysis'!E4)*('Modified HPI_EXP_metro'!$E:$E='AZ - Quarters Analysis'!$A$8)*('Modified HPI_EXP_metro'!$C:$C='AZ - Quarters Analysis'!$A$2),0),7)</f>
        <v>114.4</v>
      </c>
      <c r="F8" s="116" cm="1">
        <f t="array" ref="F8">INDEX('Modified HPI_EXP_metro'!$A:$G,MATCH(1,('Modified HPI_EXP_metro'!$D:$D='AZ - Quarters Analysis'!F4)*('Modified HPI_EXP_metro'!$E:$E='AZ - Quarters Analysis'!$A$8)*('Modified HPI_EXP_metro'!$C:$C='AZ - Quarters Analysis'!$A$2),0),7)</f>
        <v>121.15</v>
      </c>
      <c r="G8" s="116" cm="1">
        <f t="array" ref="G8">INDEX('Modified HPI_EXP_metro'!$A:$G,MATCH(1,('Modified HPI_EXP_metro'!$D:$D='AZ - Quarters Analysis'!G4)*('Modified HPI_EXP_metro'!$E:$E='AZ - Quarters Analysis'!$A$8)*('Modified HPI_EXP_metro'!$C:$C='AZ - Quarters Analysis'!$A$2),0),7)</f>
        <v>127.51</v>
      </c>
      <c r="H8" s="116" cm="1">
        <f t="array" ref="H8">INDEX('Modified HPI_EXP_metro'!$A:$G,MATCH(1,('Modified HPI_EXP_metro'!$D:$D='AZ - Quarters Analysis'!H4)*('Modified HPI_EXP_metro'!$E:$E='AZ - Quarters Analysis'!$A$8)*('Modified HPI_EXP_metro'!$C:$C='AZ - Quarters Analysis'!$A$2),0),7)</f>
        <v>133.91999999999999</v>
      </c>
      <c r="I8" s="116" cm="1">
        <f t="array" ref="I8">INDEX('Modified HPI_EXP_metro'!$A:$G,MATCH(1,('Modified HPI_EXP_metro'!$D:$D='AZ - Quarters Analysis'!I4)*('Modified HPI_EXP_metro'!$E:$E='AZ - Quarters Analysis'!$A$8)*('Modified HPI_EXP_metro'!$C:$C='AZ - Quarters Analysis'!$A$2),0),7)</f>
        <v>142.59</v>
      </c>
      <c r="J8" s="116" cm="1">
        <f t="array" ref="J8">INDEX('Modified HPI_EXP_metro'!$A:$G,MATCH(1,('Modified HPI_EXP_metro'!$D:$D='AZ - Quarters Analysis'!J4)*('Modified HPI_EXP_metro'!$E:$E='AZ - Quarters Analysis'!$A$8)*('Modified HPI_EXP_metro'!$C:$C='AZ - Quarters Analysis'!$A$2),0),7)</f>
        <v>153.01</v>
      </c>
      <c r="K8" s="116" cm="1">
        <f t="array" ref="K8">INDEX('Modified HPI_EXP_metro'!$A:$G,MATCH(1,('Modified HPI_EXP_metro'!$D:$D='AZ - Quarters Analysis'!K4)*('Modified HPI_EXP_metro'!$E:$E='AZ - Quarters Analysis'!$A$8)*('Modified HPI_EXP_metro'!$C:$C='AZ - Quarters Analysis'!$A$2),0),7)</f>
        <v>162.84</v>
      </c>
      <c r="L8" s="116" cm="1">
        <f t="array" ref="L8">INDEX('Modified HPI_EXP_metro'!$A:$G,MATCH(1,('Modified HPI_EXP_metro'!$D:$D='AZ - Quarters Analysis'!L4)*('Modified HPI_EXP_metro'!$E:$E='AZ - Quarters Analysis'!$A$8)*('Modified HPI_EXP_metro'!$C:$C='AZ - Quarters Analysis'!$A$2),0),7)</f>
        <v>171.66</v>
      </c>
      <c r="M8" s="116" cm="1">
        <f t="array" ref="M8">INDEX('Modified HPI_EXP_metro'!$A:$G,MATCH(1,('Modified HPI_EXP_metro'!$D:$D='AZ - Quarters Analysis'!M4)*('Modified HPI_EXP_metro'!$E:$E='AZ - Quarters Analysis'!$A$8)*('Modified HPI_EXP_metro'!$C:$C='AZ - Quarters Analysis'!$A$2),0),7)</f>
        <v>180.12</v>
      </c>
      <c r="N8" s="116" cm="1">
        <f t="array" ref="N8">INDEX('Modified HPI_EXP_metro'!$A:$G,MATCH(1,('Modified HPI_EXP_metro'!$D:$D='AZ - Quarters Analysis'!N4)*('Modified HPI_EXP_metro'!$E:$E='AZ - Quarters Analysis'!$A$8)*('Modified HPI_EXP_metro'!$C:$C='AZ - Quarters Analysis'!$A$2),0),7)</f>
        <v>193.79</v>
      </c>
      <c r="O8" s="116" cm="1">
        <f t="array" ref="O8">INDEX('Modified HPI_EXP_metro'!$A:$G,MATCH(1,('Modified HPI_EXP_metro'!$D:$D='AZ - Quarters Analysis'!O4)*('Modified HPI_EXP_metro'!$E:$E='AZ - Quarters Analysis'!$A$8)*('Modified HPI_EXP_metro'!$C:$C='AZ - Quarters Analysis'!$A$2),0),7)</f>
        <v>231.91</v>
      </c>
      <c r="P8" s="116" cm="1">
        <f t="array" ref="P8">INDEX('Modified HPI_EXP_metro'!$A:$G,MATCH(1,('Modified HPI_EXP_metro'!$D:$D='AZ - Quarters Analysis'!P4)*('Modified HPI_EXP_metro'!$E:$E='AZ - Quarters Analysis'!$A$8)*('Modified HPI_EXP_metro'!$C:$C='AZ - Quarters Analysis'!$A$2),0),7)</f>
        <v>315.22000000000003</v>
      </c>
      <c r="Q8" s="116" cm="1">
        <f t="array" ref="Q8">INDEX('Modified HPI_EXP_metro'!$A:$G,MATCH(1,('Modified HPI_EXP_metro'!$D:$D='AZ - Quarters Analysis'!Q4)*('Modified HPI_EXP_metro'!$E:$E='AZ - Quarters Analysis'!$A$8)*('Modified HPI_EXP_metro'!$C:$C='AZ - Quarters Analysis'!$A$2),0),7)</f>
        <v>324.26</v>
      </c>
      <c r="R8" s="116" cm="1">
        <f t="array" ref="R8">INDEX('Modified HPI_EXP_metro'!$A:$G,MATCH(1,('Modified HPI_EXP_metro'!$D:$D='AZ - Quarters Analysis'!R4)*('Modified HPI_EXP_metro'!$E:$E='AZ - Quarters Analysis'!$A$8)*('Modified HPI_EXP_metro'!$C:$C='AZ - Quarters Analysis'!$A$2),0),7)</f>
        <v>272.08999999999997</v>
      </c>
      <c r="S8" s="116" cm="1">
        <f t="array" ref="S8">INDEX('Modified HPI_EXP_metro'!$A:$G,MATCH(1,('Modified HPI_EXP_metro'!$D:$D='AZ - Quarters Analysis'!S4)*('Modified HPI_EXP_metro'!$E:$E='AZ - Quarters Analysis'!$A$8)*('Modified HPI_EXP_metro'!$C:$C='AZ - Quarters Analysis'!$A$2),0),7)</f>
        <v>188.17</v>
      </c>
      <c r="T8" s="116" cm="1">
        <f t="array" ref="T8">INDEX('Modified HPI_EXP_metro'!$A:$G,MATCH(1,('Modified HPI_EXP_metro'!$D:$D='AZ - Quarters Analysis'!T4)*('Modified HPI_EXP_metro'!$E:$E='AZ - Quarters Analysis'!$A$8)*('Modified HPI_EXP_metro'!$C:$C='AZ - Quarters Analysis'!$A$2),0),7)</f>
        <v>162.31</v>
      </c>
      <c r="U8" s="116" cm="1">
        <f t="array" ref="U8">INDEX('Modified HPI_EXP_metro'!$A:$G,MATCH(1,('Modified HPI_EXP_metro'!$D:$D='AZ - Quarters Analysis'!U4)*('Modified HPI_EXP_metro'!$E:$E='AZ - Quarters Analysis'!$A$8)*('Modified HPI_EXP_metro'!$C:$C='AZ - Quarters Analysis'!$A$2),0),7)</f>
        <v>146.9</v>
      </c>
      <c r="V8" s="116" cm="1">
        <f t="array" ref="V8">INDEX('Modified HPI_EXP_metro'!$A:$G,MATCH(1,('Modified HPI_EXP_metro'!$D:$D='AZ - Quarters Analysis'!V4)*('Modified HPI_EXP_metro'!$E:$E='AZ - Quarters Analysis'!$A$8)*('Modified HPI_EXP_metro'!$C:$C='AZ - Quarters Analysis'!$A$2),0),7)</f>
        <v>148.15</v>
      </c>
      <c r="W8" s="116" cm="1">
        <f t="array" ref="W8">INDEX('Modified HPI_EXP_metro'!$A:$G,MATCH(1,('Modified HPI_EXP_metro'!$D:$D='AZ - Quarters Analysis'!W4)*('Modified HPI_EXP_metro'!$E:$E='AZ - Quarters Analysis'!$A$8)*('Modified HPI_EXP_metro'!$C:$C='AZ - Quarters Analysis'!$A$2),0),7)</f>
        <v>183.15</v>
      </c>
      <c r="X8" s="116" cm="1">
        <f t="array" ref="X8">INDEX('Modified HPI_EXP_metro'!$A:$G,MATCH(1,('Modified HPI_EXP_metro'!$D:$D='AZ - Quarters Analysis'!X4)*('Modified HPI_EXP_metro'!$E:$E='AZ - Quarters Analysis'!$A$8)*('Modified HPI_EXP_metro'!$C:$C='AZ - Quarters Analysis'!$A$2),0),7)</f>
        <v>213.16</v>
      </c>
      <c r="Y8" s="116" cm="1">
        <f t="array" ref="Y8">INDEX('Modified HPI_EXP_metro'!$A:$G,MATCH(1,('Modified HPI_EXP_metro'!$D:$D='AZ - Quarters Analysis'!Y4)*('Modified HPI_EXP_metro'!$E:$E='AZ - Quarters Analysis'!$A$8)*('Modified HPI_EXP_metro'!$C:$C='AZ - Quarters Analysis'!$A$2),0),7)</f>
        <v>224.83</v>
      </c>
      <c r="Z8" s="116" cm="1">
        <f t="array" ref="Z8">INDEX('Modified HPI_EXP_metro'!$A:$G,MATCH(1,('Modified HPI_EXP_metro'!$D:$D='AZ - Quarters Analysis'!Z4)*('Modified HPI_EXP_metro'!$E:$E='AZ - Quarters Analysis'!$A$8)*('Modified HPI_EXP_metro'!$C:$C='AZ - Quarters Analysis'!$A$2),0),7)</f>
        <v>242.17</v>
      </c>
      <c r="AA8" s="116" cm="1">
        <f t="array" ref="AA8">INDEX('Modified HPI_EXP_metro'!$A:$G,MATCH(1,('Modified HPI_EXP_metro'!$D:$D='AZ - Quarters Analysis'!AA4)*('Modified HPI_EXP_metro'!$E:$E='AZ - Quarters Analysis'!$A$8)*('Modified HPI_EXP_metro'!$C:$C='AZ - Quarters Analysis'!$A$2),0),7)</f>
        <v>259.51</v>
      </c>
      <c r="AB8" s="116" cm="1">
        <f t="array" ref="AB8">INDEX('Modified HPI_EXP_metro'!$A:$G,MATCH(1,('Modified HPI_EXP_metro'!$D:$D='AZ - Quarters Analysis'!AB4)*('Modified HPI_EXP_metro'!$E:$E='AZ - Quarters Analysis'!$A$8)*('Modified HPI_EXP_metro'!$C:$C='AZ - Quarters Analysis'!$A$2),0),7)</f>
        <v>279.58</v>
      </c>
      <c r="AC8" s="116" cm="1">
        <f t="array" ref="AC8">INDEX('Modified HPI_EXP_metro'!$A:$G,MATCH(1,('Modified HPI_EXP_metro'!$D:$D='AZ - Quarters Analysis'!AC4)*('Modified HPI_EXP_metro'!$E:$E='AZ - Quarters Analysis'!$A$8)*('Modified HPI_EXP_metro'!$C:$C='AZ - Quarters Analysis'!$A$2),0),7)</f>
        <v>303.01</v>
      </c>
      <c r="AD8" s="116" cm="1">
        <f t="array" ref="AD8">INDEX('Modified HPI_EXP_metro'!$A:$G,MATCH(1,('Modified HPI_EXP_metro'!$D:$D='AZ - Quarters Analysis'!AD4)*('Modified HPI_EXP_metro'!$E:$E='AZ - Quarters Analysis'!$A$8)*('Modified HPI_EXP_metro'!$C:$C='AZ - Quarters Analysis'!$A$2),0),7)</f>
        <v>325.37</v>
      </c>
      <c r="AE8" s="116" cm="1">
        <f t="array" ref="AE8">INDEX('Modified HPI_EXP_metro'!$A:$G,MATCH(1,('Modified HPI_EXP_metro'!$D:$D='AZ - Quarters Analysis'!AE4)*('Modified HPI_EXP_metro'!$E:$E='AZ - Quarters Analysis'!$A$8)*('Modified HPI_EXP_metro'!$C:$C='AZ - Quarters Analysis'!$A$2),0),7)</f>
        <v>375.5</v>
      </c>
      <c r="AF8" s="116" cm="1">
        <f t="array" ref="AF8">INDEX('Modified HPI_EXP_metro'!$A:$G,MATCH(1,('Modified HPI_EXP_metro'!$D:$D='AZ - Quarters Analysis'!AF4)*('Modified HPI_EXP_metro'!$E:$E='AZ - Quarters Analysis'!$A$8)*('Modified HPI_EXP_metro'!$C:$C='AZ - Quarters Analysis'!$A$2),0),7)</f>
        <v>482.06</v>
      </c>
    </row>
    <row r="9" spans="1:32" ht="9" customHeight="1" x14ac:dyDescent="0.2">
      <c r="A9" s="9"/>
      <c r="B9" s="81"/>
      <c r="C9" s="81"/>
      <c r="D9" s="81"/>
      <c r="E9" s="81"/>
      <c r="F9" s="81"/>
      <c r="G9" s="81"/>
      <c r="H9" s="81"/>
      <c r="I9" s="81"/>
      <c r="J9" s="81"/>
      <c r="K9" s="81"/>
      <c r="L9" s="81"/>
      <c r="M9" s="81"/>
      <c r="N9" s="81"/>
      <c r="O9" s="81"/>
      <c r="P9" s="81"/>
      <c r="Q9" s="81"/>
      <c r="R9" s="81"/>
      <c r="S9" s="81"/>
      <c r="T9" s="81"/>
      <c r="U9" s="81"/>
      <c r="V9" s="81"/>
      <c r="W9" s="81"/>
      <c r="X9" s="81"/>
      <c r="Y9" s="81"/>
      <c r="Z9" s="81"/>
      <c r="AA9" s="81"/>
      <c r="AB9" s="81"/>
      <c r="AC9" s="81"/>
      <c r="AD9" s="81"/>
      <c r="AE9" s="81"/>
      <c r="AF9" s="81"/>
    </row>
    <row r="10" spans="1:32" ht="17" customHeight="1" x14ac:dyDescent="0.2">
      <c r="A10" s="83" t="s">
        <v>454</v>
      </c>
      <c r="B10" s="81"/>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c r="AC10" s="81"/>
      <c r="AD10" s="81"/>
      <c r="AE10" s="81"/>
      <c r="AF10" s="81"/>
    </row>
    <row r="11" spans="1:32" x14ac:dyDescent="0.2">
      <c r="A11" s="9" t="s">
        <v>445</v>
      </c>
      <c r="B11" s="81">
        <f>MIN(B5:B8)</f>
        <v>99.56</v>
      </c>
      <c r="C11" s="81">
        <f t="shared" ref="C11:AF11" si="0">MIN(C5:C8)</f>
        <v>100.92</v>
      </c>
      <c r="D11" s="81">
        <f t="shared" si="0"/>
        <v>103.23</v>
      </c>
      <c r="E11" s="81">
        <f t="shared" si="0"/>
        <v>107.95</v>
      </c>
      <c r="F11" s="81">
        <f t="shared" si="0"/>
        <v>116.14</v>
      </c>
      <c r="G11" s="81">
        <f t="shared" si="0"/>
        <v>123.09</v>
      </c>
      <c r="H11" s="81">
        <f t="shared" si="0"/>
        <v>129.11000000000001</v>
      </c>
      <c r="I11" s="81">
        <f t="shared" si="0"/>
        <v>135.72</v>
      </c>
      <c r="J11" s="81">
        <f t="shared" si="0"/>
        <v>144.63999999999999</v>
      </c>
      <c r="K11" s="81">
        <f t="shared" si="0"/>
        <v>156.24</v>
      </c>
      <c r="L11" s="81">
        <f t="shared" si="0"/>
        <v>165.29</v>
      </c>
      <c r="M11" s="81">
        <f t="shared" si="0"/>
        <v>173.58</v>
      </c>
      <c r="N11" s="81">
        <f t="shared" si="0"/>
        <v>183.43</v>
      </c>
      <c r="O11" s="81">
        <f t="shared" si="0"/>
        <v>199.05</v>
      </c>
      <c r="P11" s="81">
        <f t="shared" si="0"/>
        <v>251.27</v>
      </c>
      <c r="Q11" s="81">
        <f t="shared" si="0"/>
        <v>324.26</v>
      </c>
      <c r="R11" s="81">
        <f t="shared" si="0"/>
        <v>272.08999999999997</v>
      </c>
      <c r="S11" s="81">
        <f t="shared" si="0"/>
        <v>188.17</v>
      </c>
      <c r="T11" s="81">
        <f t="shared" si="0"/>
        <v>158.07</v>
      </c>
      <c r="U11" s="81">
        <f t="shared" si="0"/>
        <v>146.9</v>
      </c>
      <c r="V11" s="81">
        <f t="shared" si="0"/>
        <v>143.07</v>
      </c>
      <c r="W11" s="81">
        <f t="shared" si="0"/>
        <v>155.91999999999999</v>
      </c>
      <c r="X11" s="81">
        <f t="shared" si="0"/>
        <v>192.62</v>
      </c>
      <c r="Y11" s="81">
        <f t="shared" si="0"/>
        <v>216.8</v>
      </c>
      <c r="Z11" s="81">
        <f t="shared" si="0"/>
        <v>228.34</v>
      </c>
      <c r="AA11" s="81">
        <f t="shared" si="0"/>
        <v>245.73</v>
      </c>
      <c r="AB11" s="81">
        <f t="shared" si="0"/>
        <v>264.88</v>
      </c>
      <c r="AC11" s="81">
        <f t="shared" si="0"/>
        <v>286.23</v>
      </c>
      <c r="AD11" s="81">
        <f t="shared" si="0"/>
        <v>307.89999999999998</v>
      </c>
      <c r="AE11" s="81">
        <f t="shared" si="0"/>
        <v>333.92</v>
      </c>
      <c r="AF11" s="81">
        <f t="shared" si="0"/>
        <v>400.6</v>
      </c>
    </row>
    <row r="12" spans="1:32" x14ac:dyDescent="0.2">
      <c r="A12" s="9" t="s">
        <v>196</v>
      </c>
      <c r="B12" s="8">
        <f>INDEX($A$5:$AF$8,MATCH(B11,B5:B8,0),1)</f>
        <v>2</v>
      </c>
      <c r="C12" s="8">
        <f t="shared" ref="C12:AF12" si="1">INDEX($A$5:$AF$8,MATCH(C11,C5:C8,0),1)</f>
        <v>2</v>
      </c>
      <c r="D12" s="8">
        <f t="shared" si="1"/>
        <v>1</v>
      </c>
      <c r="E12" s="8">
        <f t="shared" si="1"/>
        <v>1</v>
      </c>
      <c r="F12" s="8">
        <f t="shared" si="1"/>
        <v>1</v>
      </c>
      <c r="G12" s="8">
        <f t="shared" si="1"/>
        <v>1</v>
      </c>
      <c r="H12" s="8">
        <f t="shared" si="1"/>
        <v>1</v>
      </c>
      <c r="I12" s="8">
        <f t="shared" si="1"/>
        <v>1</v>
      </c>
      <c r="J12" s="8">
        <f t="shared" si="1"/>
        <v>1</v>
      </c>
      <c r="K12" s="8">
        <f t="shared" si="1"/>
        <v>1</v>
      </c>
      <c r="L12" s="8">
        <f t="shared" si="1"/>
        <v>1</v>
      </c>
      <c r="M12" s="8">
        <f t="shared" si="1"/>
        <v>1</v>
      </c>
      <c r="N12" s="8">
        <f t="shared" si="1"/>
        <v>1</v>
      </c>
      <c r="O12" s="8">
        <f t="shared" si="1"/>
        <v>1</v>
      </c>
      <c r="P12" s="8">
        <f t="shared" si="1"/>
        <v>1</v>
      </c>
      <c r="Q12" s="8">
        <f t="shared" si="1"/>
        <v>4</v>
      </c>
      <c r="R12" s="8">
        <f t="shared" si="1"/>
        <v>4</v>
      </c>
      <c r="S12" s="8">
        <f t="shared" si="1"/>
        <v>4</v>
      </c>
      <c r="T12" s="8">
        <f t="shared" si="1"/>
        <v>2</v>
      </c>
      <c r="U12" s="8">
        <f t="shared" si="1"/>
        <v>4</v>
      </c>
      <c r="V12" s="8">
        <f t="shared" si="1"/>
        <v>2</v>
      </c>
      <c r="W12" s="8">
        <f t="shared" si="1"/>
        <v>1</v>
      </c>
      <c r="X12" s="8">
        <f t="shared" si="1"/>
        <v>1</v>
      </c>
      <c r="Y12" s="8">
        <f t="shared" si="1"/>
        <v>1</v>
      </c>
      <c r="Z12" s="8">
        <f t="shared" si="1"/>
        <v>1</v>
      </c>
      <c r="AA12" s="8">
        <f t="shared" si="1"/>
        <v>1</v>
      </c>
      <c r="AB12" s="8">
        <f t="shared" si="1"/>
        <v>1</v>
      </c>
      <c r="AC12" s="8">
        <f t="shared" si="1"/>
        <v>1</v>
      </c>
      <c r="AD12" s="8">
        <f t="shared" si="1"/>
        <v>1</v>
      </c>
      <c r="AE12" s="8">
        <f t="shared" si="1"/>
        <v>1</v>
      </c>
      <c r="AF12" s="8">
        <f t="shared" si="1"/>
        <v>1</v>
      </c>
    </row>
    <row r="13" spans="1:32" x14ac:dyDescent="0.2">
      <c r="A13" s="9"/>
    </row>
    <row r="14" spans="1:32" x14ac:dyDescent="0.2">
      <c r="A14" s="83" t="s">
        <v>453</v>
      </c>
    </row>
    <row r="15" spans="1:32" x14ac:dyDescent="0.2">
      <c r="A15" s="9" t="s">
        <v>444</v>
      </c>
      <c r="B15" s="81">
        <f>MAX(B5:B8)</f>
        <v>101.11</v>
      </c>
      <c r="C15" s="81">
        <f t="shared" ref="C15:AF15" si="2">MAX(C5:C8)</f>
        <v>102.15</v>
      </c>
      <c r="D15" s="81">
        <f t="shared" si="2"/>
        <v>106.31</v>
      </c>
      <c r="E15" s="81">
        <f t="shared" si="2"/>
        <v>114.4</v>
      </c>
      <c r="F15" s="81">
        <f t="shared" si="2"/>
        <v>121.15</v>
      </c>
      <c r="G15" s="81">
        <f t="shared" si="2"/>
        <v>127.51</v>
      </c>
      <c r="H15" s="81">
        <f t="shared" si="2"/>
        <v>133.91999999999999</v>
      </c>
      <c r="I15" s="81">
        <f t="shared" si="2"/>
        <v>142.59</v>
      </c>
      <c r="J15" s="81">
        <f t="shared" si="2"/>
        <v>153.01</v>
      </c>
      <c r="K15" s="81">
        <f t="shared" si="2"/>
        <v>162.84</v>
      </c>
      <c r="L15" s="81">
        <f t="shared" si="2"/>
        <v>171.66</v>
      </c>
      <c r="M15" s="81">
        <f t="shared" si="2"/>
        <v>180.12</v>
      </c>
      <c r="N15" s="81">
        <f t="shared" si="2"/>
        <v>193.79</v>
      </c>
      <c r="O15" s="81">
        <f t="shared" si="2"/>
        <v>231.91</v>
      </c>
      <c r="P15" s="81">
        <f t="shared" si="2"/>
        <v>315.22000000000003</v>
      </c>
      <c r="Q15" s="81">
        <f t="shared" si="2"/>
        <v>330.7</v>
      </c>
      <c r="R15" s="81">
        <f t="shared" si="2"/>
        <v>319.67</v>
      </c>
      <c r="S15" s="81">
        <f t="shared" si="2"/>
        <v>252.2</v>
      </c>
      <c r="T15" s="81">
        <f t="shared" si="2"/>
        <v>166.11</v>
      </c>
      <c r="U15" s="81">
        <f t="shared" si="2"/>
        <v>160.34</v>
      </c>
      <c r="V15" s="81">
        <f t="shared" si="2"/>
        <v>148.15</v>
      </c>
      <c r="W15" s="81">
        <f t="shared" si="2"/>
        <v>183.15</v>
      </c>
      <c r="X15" s="81">
        <f t="shared" si="2"/>
        <v>213.16</v>
      </c>
      <c r="Y15" s="81">
        <f t="shared" si="2"/>
        <v>224.83</v>
      </c>
      <c r="Z15" s="81">
        <f t="shared" si="2"/>
        <v>242.17</v>
      </c>
      <c r="AA15" s="81">
        <f t="shared" si="2"/>
        <v>259.51</v>
      </c>
      <c r="AB15" s="81">
        <f t="shared" si="2"/>
        <v>279.58</v>
      </c>
      <c r="AC15" s="81">
        <f t="shared" si="2"/>
        <v>303.01</v>
      </c>
      <c r="AD15" s="81">
        <f t="shared" si="2"/>
        <v>325.37</v>
      </c>
      <c r="AE15" s="81">
        <f t="shared" si="2"/>
        <v>375.5</v>
      </c>
      <c r="AF15" s="81">
        <f t="shared" si="2"/>
        <v>482.06</v>
      </c>
    </row>
    <row r="16" spans="1:32" x14ac:dyDescent="0.2">
      <c r="A16" s="9" t="s">
        <v>196</v>
      </c>
      <c r="B16" s="8">
        <f>INDEX($A$5:$AF$8,MATCH(B15,B5:B8,0),1)</f>
        <v>4</v>
      </c>
      <c r="C16" s="8">
        <f t="shared" ref="C16:AF16" si="3">INDEX($A$5:$AF$8,MATCH(C15,C5:C8,0),1)</f>
        <v>4</v>
      </c>
      <c r="D16" s="8">
        <f t="shared" si="3"/>
        <v>4</v>
      </c>
      <c r="E16" s="8">
        <f t="shared" si="3"/>
        <v>4</v>
      </c>
      <c r="F16" s="8">
        <f t="shared" si="3"/>
        <v>4</v>
      </c>
      <c r="G16" s="8">
        <f t="shared" si="3"/>
        <v>4</v>
      </c>
      <c r="H16" s="8">
        <f t="shared" si="3"/>
        <v>4</v>
      </c>
      <c r="I16" s="8">
        <f t="shared" si="3"/>
        <v>4</v>
      </c>
      <c r="J16" s="8">
        <f t="shared" si="3"/>
        <v>4</v>
      </c>
      <c r="K16" s="8">
        <f t="shared" si="3"/>
        <v>4</v>
      </c>
      <c r="L16" s="8">
        <f t="shared" si="3"/>
        <v>4</v>
      </c>
      <c r="M16" s="8">
        <f t="shared" si="3"/>
        <v>4</v>
      </c>
      <c r="N16" s="8">
        <f t="shared" si="3"/>
        <v>4</v>
      </c>
      <c r="O16" s="8">
        <f t="shared" si="3"/>
        <v>4</v>
      </c>
      <c r="P16" s="8">
        <f t="shared" si="3"/>
        <v>4</v>
      </c>
      <c r="Q16" s="8">
        <f t="shared" si="3"/>
        <v>2</v>
      </c>
      <c r="R16" s="8">
        <f t="shared" si="3"/>
        <v>1</v>
      </c>
      <c r="S16" s="8">
        <f t="shared" si="3"/>
        <v>1</v>
      </c>
      <c r="T16" s="8">
        <f t="shared" si="3"/>
        <v>1</v>
      </c>
      <c r="U16" s="8">
        <f t="shared" si="3"/>
        <v>1</v>
      </c>
      <c r="V16" s="8">
        <f t="shared" si="3"/>
        <v>4</v>
      </c>
      <c r="W16" s="8">
        <f t="shared" si="3"/>
        <v>4</v>
      </c>
      <c r="X16" s="8">
        <f t="shared" si="3"/>
        <v>4</v>
      </c>
      <c r="Y16" s="8">
        <f t="shared" si="3"/>
        <v>4</v>
      </c>
      <c r="Z16" s="8">
        <f t="shared" si="3"/>
        <v>4</v>
      </c>
      <c r="AA16" s="8">
        <f t="shared" si="3"/>
        <v>4</v>
      </c>
      <c r="AB16" s="8">
        <f t="shared" si="3"/>
        <v>4</v>
      </c>
      <c r="AC16" s="8">
        <f t="shared" si="3"/>
        <v>4</v>
      </c>
      <c r="AD16" s="8">
        <f t="shared" si="3"/>
        <v>4</v>
      </c>
      <c r="AE16" s="8">
        <f t="shared" si="3"/>
        <v>4</v>
      </c>
      <c r="AF16" s="8">
        <f t="shared" si="3"/>
        <v>4</v>
      </c>
    </row>
    <row r="18" spans="1:7" ht="41" customHeight="1" x14ac:dyDescent="0.2">
      <c r="A18" s="107" t="s">
        <v>451</v>
      </c>
      <c r="B18" s="107"/>
      <c r="C18" s="107"/>
      <c r="D18" s="107"/>
      <c r="E18" s="107"/>
      <c r="F18" s="107"/>
      <c r="G18" s="107"/>
    </row>
    <row r="19" spans="1:7" ht="10" customHeight="1" x14ac:dyDescent="0.2">
      <c r="C19" s="9"/>
      <c r="D19" s="9"/>
      <c r="E19" s="9"/>
    </row>
    <row r="20" spans="1:7" ht="26" customHeight="1" x14ac:dyDescent="0.2">
      <c r="C20" s="84" t="s">
        <v>196</v>
      </c>
      <c r="D20" s="84" t="s">
        <v>446</v>
      </c>
      <c r="E20" s="9"/>
    </row>
    <row r="21" spans="1:7" x14ac:dyDescent="0.2">
      <c r="C21" s="9" t="s">
        <v>439</v>
      </c>
      <c r="D21" s="8">
        <f>COUNTIF(12:12,"1")</f>
        <v>23</v>
      </c>
    </row>
    <row r="22" spans="1:7" x14ac:dyDescent="0.2">
      <c r="C22" s="9" t="s">
        <v>440</v>
      </c>
      <c r="D22" s="8">
        <f>COUNTIF(12:12,"2")</f>
        <v>4</v>
      </c>
    </row>
    <row r="23" spans="1:7" x14ac:dyDescent="0.2">
      <c r="C23" s="9" t="s">
        <v>441</v>
      </c>
      <c r="D23" s="8">
        <f>COUNTIF(12:12,"3")</f>
        <v>0</v>
      </c>
    </row>
    <row r="24" spans="1:7" x14ac:dyDescent="0.2">
      <c r="C24" s="9" t="s">
        <v>442</v>
      </c>
      <c r="D24" s="8">
        <f>COUNTIF(12:12,"4")</f>
        <v>4</v>
      </c>
    </row>
    <row r="26" spans="1:7" ht="42" customHeight="1" x14ac:dyDescent="0.2">
      <c r="A26" s="107" t="s">
        <v>452</v>
      </c>
      <c r="B26" s="107"/>
      <c r="C26" s="107"/>
      <c r="D26" s="107"/>
      <c r="E26" s="107"/>
      <c r="F26" s="107"/>
      <c r="G26" s="107"/>
    </row>
    <row r="27" spans="1:7" x14ac:dyDescent="0.2">
      <c r="C27" s="9"/>
      <c r="D27" s="9"/>
      <c r="E27" s="9"/>
    </row>
    <row r="28" spans="1:7" x14ac:dyDescent="0.2">
      <c r="C28" s="84" t="s">
        <v>196</v>
      </c>
      <c r="D28" s="84" t="s">
        <v>446</v>
      </c>
      <c r="E28" s="9"/>
    </row>
    <row r="29" spans="1:7" x14ac:dyDescent="0.2">
      <c r="C29" s="9" t="s">
        <v>439</v>
      </c>
      <c r="D29" s="8">
        <f>COUNTIF(16:16,"1")</f>
        <v>4</v>
      </c>
    </row>
    <row r="30" spans="1:7" x14ac:dyDescent="0.2">
      <c r="C30" s="9" t="s">
        <v>440</v>
      </c>
      <c r="D30" s="8">
        <f>COUNTIF(16:16,"2")</f>
        <v>1</v>
      </c>
    </row>
    <row r="31" spans="1:7" x14ac:dyDescent="0.2">
      <c r="C31" s="9" t="s">
        <v>441</v>
      </c>
      <c r="D31" s="8">
        <f>COUNTIF(16:16,"3")</f>
        <v>0</v>
      </c>
    </row>
    <row r="32" spans="1:7" x14ac:dyDescent="0.2">
      <c r="C32" s="9" t="s">
        <v>442</v>
      </c>
      <c r="D32" s="8">
        <f>COUNTIF(16:16,"4")</f>
        <v>26</v>
      </c>
    </row>
    <row r="44" spans="16:16" x14ac:dyDescent="0.2">
      <c r="P44" s="85" t="s">
        <v>439</v>
      </c>
    </row>
    <row r="45" spans="16:16" x14ac:dyDescent="0.2">
      <c r="P45" s="85" t="s">
        <v>440</v>
      </c>
    </row>
    <row r="46" spans="16:16" x14ac:dyDescent="0.2">
      <c r="P46" s="85" t="s">
        <v>441</v>
      </c>
    </row>
    <row r="47" spans="16:16" x14ac:dyDescent="0.2">
      <c r="P47" s="85" t="s">
        <v>442</v>
      </c>
    </row>
  </sheetData>
  <mergeCells count="3">
    <mergeCell ref="B3:AF3"/>
    <mergeCell ref="A18:G18"/>
    <mergeCell ref="A26:G2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3F23C-FF67-4247-B925-78925E72B5A1}">
  <sheetPr>
    <tabColor rgb="FF0070C0"/>
  </sheetPr>
  <dimension ref="A1"/>
  <sheetViews>
    <sheetView workbookViewId="0"/>
  </sheetViews>
  <sheetFormatPr baseColWidth="10" defaultColWidth="11.1640625" defaultRowHeight="16" x14ac:dyDescent="0.2"/>
  <sheetData/>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1C00D-ECBC-FE4A-A27E-58086F53FF4A}">
  <sheetPr>
    <tabColor rgb="FF0070C0"/>
  </sheetPr>
  <dimension ref="A1:H6201"/>
  <sheetViews>
    <sheetView workbookViewId="0">
      <selection activeCell="I24" sqref="I24"/>
    </sheetView>
  </sheetViews>
  <sheetFormatPr baseColWidth="10" defaultColWidth="11.1640625" defaultRowHeight="15" x14ac:dyDescent="0.2"/>
  <cols>
    <col min="1" max="1" width="8.83203125" style="70" customWidth="1"/>
    <col min="2" max="2" width="54.5" style="70" bestFit="1" customWidth="1"/>
    <col min="3" max="3" width="54.5" style="70" customWidth="1"/>
    <col min="4" max="7" width="8.83203125" style="70" customWidth="1"/>
    <col min="8" max="258" width="8.83203125" style="7" customWidth="1"/>
    <col min="259" max="259" width="54.5" style="7" bestFit="1" customWidth="1"/>
    <col min="260" max="514" width="8.83203125" style="7" customWidth="1"/>
    <col min="515" max="515" width="54.5" style="7" bestFit="1" customWidth="1"/>
    <col min="516" max="770" width="8.83203125" style="7" customWidth="1"/>
    <col min="771" max="771" width="54.5" style="7" bestFit="1" customWidth="1"/>
    <col min="772" max="1026" width="8.83203125" style="7" customWidth="1"/>
    <col min="1027" max="1027" width="54.5" style="7" bestFit="1" customWidth="1"/>
    <col min="1028" max="1282" width="8.83203125" style="7" customWidth="1"/>
    <col min="1283" max="1283" width="54.5" style="7" bestFit="1" customWidth="1"/>
    <col min="1284" max="1538" width="8.83203125" style="7" customWidth="1"/>
    <col min="1539" max="1539" width="54.5" style="7" bestFit="1" customWidth="1"/>
    <col min="1540" max="1794" width="8.83203125" style="7" customWidth="1"/>
    <col min="1795" max="1795" width="54.5" style="7" bestFit="1" customWidth="1"/>
    <col min="1796" max="2050" width="8.83203125" style="7" customWidth="1"/>
    <col min="2051" max="2051" width="54.5" style="7" bestFit="1" customWidth="1"/>
    <col min="2052" max="2306" width="8.83203125" style="7" customWidth="1"/>
    <col min="2307" max="2307" width="54.5" style="7" bestFit="1" customWidth="1"/>
    <col min="2308" max="2562" width="8.83203125" style="7" customWidth="1"/>
    <col min="2563" max="2563" width="54.5" style="7" bestFit="1" customWidth="1"/>
    <col min="2564" max="2818" width="8.83203125" style="7" customWidth="1"/>
    <col min="2819" max="2819" width="54.5" style="7" bestFit="1" customWidth="1"/>
    <col min="2820" max="3074" width="8.83203125" style="7" customWidth="1"/>
    <col min="3075" max="3075" width="54.5" style="7" bestFit="1" customWidth="1"/>
    <col min="3076" max="3330" width="8.83203125" style="7" customWidth="1"/>
    <col min="3331" max="3331" width="54.5" style="7" bestFit="1" customWidth="1"/>
    <col min="3332" max="3586" width="8.83203125" style="7" customWidth="1"/>
    <col min="3587" max="3587" width="54.5" style="7" bestFit="1" customWidth="1"/>
    <col min="3588" max="3842" width="8.83203125" style="7" customWidth="1"/>
    <col min="3843" max="3843" width="54.5" style="7" bestFit="1" customWidth="1"/>
    <col min="3844" max="4098" width="8.83203125" style="7" customWidth="1"/>
    <col min="4099" max="4099" width="54.5" style="7" bestFit="1" customWidth="1"/>
    <col min="4100" max="4354" width="8.83203125" style="7" customWidth="1"/>
    <col min="4355" max="4355" width="54.5" style="7" bestFit="1" customWidth="1"/>
    <col min="4356" max="4610" width="8.83203125" style="7" customWidth="1"/>
    <col min="4611" max="4611" width="54.5" style="7" bestFit="1" customWidth="1"/>
    <col min="4612" max="4866" width="8.83203125" style="7" customWidth="1"/>
    <col min="4867" max="4867" width="54.5" style="7" bestFit="1" customWidth="1"/>
    <col min="4868" max="5122" width="8.83203125" style="7" customWidth="1"/>
    <col min="5123" max="5123" width="54.5" style="7" bestFit="1" customWidth="1"/>
    <col min="5124" max="5378" width="8.83203125" style="7" customWidth="1"/>
    <col min="5379" max="5379" width="54.5" style="7" bestFit="1" customWidth="1"/>
    <col min="5380" max="5634" width="8.83203125" style="7" customWidth="1"/>
    <col min="5635" max="5635" width="54.5" style="7" bestFit="1" customWidth="1"/>
    <col min="5636" max="5890" width="8.83203125" style="7" customWidth="1"/>
    <col min="5891" max="5891" width="54.5" style="7" bestFit="1" customWidth="1"/>
    <col min="5892" max="6146" width="8.83203125" style="7" customWidth="1"/>
    <col min="6147" max="6147" width="54.5" style="7" bestFit="1" customWidth="1"/>
    <col min="6148" max="6402" width="8.83203125" style="7" customWidth="1"/>
    <col min="6403" max="6403" width="54.5" style="7" bestFit="1" customWidth="1"/>
    <col min="6404" max="6658" width="8.83203125" style="7" customWidth="1"/>
    <col min="6659" max="6659" width="54.5" style="7" bestFit="1" customWidth="1"/>
    <col min="6660" max="6914" width="8.83203125" style="7" customWidth="1"/>
    <col min="6915" max="6915" width="54.5" style="7" bestFit="1" customWidth="1"/>
    <col min="6916" max="7170" width="8.83203125" style="7" customWidth="1"/>
    <col min="7171" max="7171" width="54.5" style="7" bestFit="1" customWidth="1"/>
    <col min="7172" max="7426" width="8.83203125" style="7" customWidth="1"/>
    <col min="7427" max="7427" width="54.5" style="7" bestFit="1" customWidth="1"/>
    <col min="7428" max="7682" width="8.83203125" style="7" customWidth="1"/>
    <col min="7683" max="7683" width="54.5" style="7" bestFit="1" customWidth="1"/>
    <col min="7684" max="7938" width="8.83203125" style="7" customWidth="1"/>
    <col min="7939" max="7939" width="54.5" style="7" bestFit="1" customWidth="1"/>
    <col min="7940" max="8194" width="8.83203125" style="7" customWidth="1"/>
    <col min="8195" max="8195" width="54.5" style="7" bestFit="1" customWidth="1"/>
    <col min="8196" max="8450" width="8.83203125" style="7" customWidth="1"/>
    <col min="8451" max="8451" width="54.5" style="7" bestFit="1" customWidth="1"/>
    <col min="8452" max="8706" width="8.83203125" style="7" customWidth="1"/>
    <col min="8707" max="8707" width="54.5" style="7" bestFit="1" customWidth="1"/>
    <col min="8708" max="8962" width="8.83203125" style="7" customWidth="1"/>
    <col min="8963" max="8963" width="54.5" style="7" bestFit="1" customWidth="1"/>
    <col min="8964" max="9218" width="8.83203125" style="7" customWidth="1"/>
    <col min="9219" max="9219" width="54.5" style="7" bestFit="1" customWidth="1"/>
    <col min="9220" max="9474" width="8.83203125" style="7" customWidth="1"/>
    <col min="9475" max="9475" width="54.5" style="7" bestFit="1" customWidth="1"/>
    <col min="9476" max="9730" width="8.83203125" style="7" customWidth="1"/>
    <col min="9731" max="9731" width="54.5" style="7" bestFit="1" customWidth="1"/>
    <col min="9732" max="9986" width="8.83203125" style="7" customWidth="1"/>
    <col min="9987" max="9987" width="54.5" style="7" bestFit="1" customWidth="1"/>
    <col min="9988" max="10242" width="8.83203125" style="7" customWidth="1"/>
    <col min="10243" max="10243" width="54.5" style="7" bestFit="1" customWidth="1"/>
    <col min="10244" max="10498" width="8.83203125" style="7" customWidth="1"/>
    <col min="10499" max="10499" width="54.5" style="7" bestFit="1" customWidth="1"/>
    <col min="10500" max="10754" width="8.83203125" style="7" customWidth="1"/>
    <col min="10755" max="10755" width="54.5" style="7" bestFit="1" customWidth="1"/>
    <col min="10756" max="11010" width="8.83203125" style="7" customWidth="1"/>
    <col min="11011" max="11011" width="54.5" style="7" bestFit="1" customWidth="1"/>
    <col min="11012" max="11266" width="8.83203125" style="7" customWidth="1"/>
    <col min="11267" max="11267" width="54.5" style="7" bestFit="1" customWidth="1"/>
    <col min="11268" max="11522" width="8.83203125" style="7" customWidth="1"/>
    <col min="11523" max="11523" width="54.5" style="7" bestFit="1" customWidth="1"/>
    <col min="11524" max="11778" width="8.83203125" style="7" customWidth="1"/>
    <col min="11779" max="11779" width="54.5" style="7" bestFit="1" customWidth="1"/>
    <col min="11780" max="12034" width="8.83203125" style="7" customWidth="1"/>
    <col min="12035" max="12035" width="54.5" style="7" bestFit="1" customWidth="1"/>
    <col min="12036" max="12290" width="8.83203125" style="7" customWidth="1"/>
    <col min="12291" max="12291" width="54.5" style="7" bestFit="1" customWidth="1"/>
    <col min="12292" max="12546" width="8.83203125" style="7" customWidth="1"/>
    <col min="12547" max="12547" width="54.5" style="7" bestFit="1" customWidth="1"/>
    <col min="12548" max="12802" width="8.83203125" style="7" customWidth="1"/>
    <col min="12803" max="12803" width="54.5" style="7" bestFit="1" customWidth="1"/>
    <col min="12804" max="13058" width="8.83203125" style="7" customWidth="1"/>
    <col min="13059" max="13059" width="54.5" style="7" bestFit="1" customWidth="1"/>
    <col min="13060" max="13314" width="8.83203125" style="7" customWidth="1"/>
    <col min="13315" max="13315" width="54.5" style="7" bestFit="1" customWidth="1"/>
    <col min="13316" max="13570" width="8.83203125" style="7" customWidth="1"/>
    <col min="13571" max="13571" width="54.5" style="7" bestFit="1" customWidth="1"/>
    <col min="13572" max="13826" width="8.83203125" style="7" customWidth="1"/>
    <col min="13827" max="13827" width="54.5" style="7" bestFit="1" customWidth="1"/>
    <col min="13828" max="14082" width="8.83203125" style="7" customWidth="1"/>
    <col min="14083" max="14083" width="54.5" style="7" bestFit="1" customWidth="1"/>
    <col min="14084" max="14338" width="8.83203125" style="7" customWidth="1"/>
    <col min="14339" max="14339" width="54.5" style="7" bestFit="1" customWidth="1"/>
    <col min="14340" max="14594" width="8.83203125" style="7" customWidth="1"/>
    <col min="14595" max="14595" width="54.5" style="7" bestFit="1" customWidth="1"/>
    <col min="14596" max="14850" width="8.83203125" style="7" customWidth="1"/>
    <col min="14851" max="14851" width="54.5" style="7" bestFit="1" customWidth="1"/>
    <col min="14852" max="15106" width="8.83203125" style="7" customWidth="1"/>
    <col min="15107" max="15107" width="54.5" style="7" bestFit="1" customWidth="1"/>
    <col min="15108" max="15362" width="8.83203125" style="7" customWidth="1"/>
    <col min="15363" max="15363" width="54.5" style="7" bestFit="1" customWidth="1"/>
    <col min="15364" max="15618" width="8.83203125" style="7" customWidth="1"/>
    <col min="15619" max="15619" width="54.5" style="7" bestFit="1" customWidth="1"/>
    <col min="15620" max="15874" width="8.83203125" style="7" customWidth="1"/>
    <col min="15875" max="15875" width="54.5" style="7" bestFit="1" customWidth="1"/>
    <col min="15876" max="16130" width="8.83203125" style="7" customWidth="1"/>
    <col min="16131" max="16131" width="54.5" style="7" bestFit="1" customWidth="1"/>
    <col min="16132" max="16384" width="8.83203125" style="7" customWidth="1"/>
  </cols>
  <sheetData>
    <row r="1" spans="1:8" x14ac:dyDescent="0.2">
      <c r="A1" s="71" t="s">
        <v>432</v>
      </c>
      <c r="B1" s="71" t="s">
        <v>433</v>
      </c>
      <c r="C1" s="71" t="s">
        <v>117</v>
      </c>
      <c r="D1" s="71" t="s">
        <v>172</v>
      </c>
      <c r="E1" s="71" t="s">
        <v>196</v>
      </c>
      <c r="F1" s="71" t="s">
        <v>13</v>
      </c>
      <c r="G1" s="71" t="s">
        <v>14</v>
      </c>
      <c r="H1" s="71" t="s">
        <v>15</v>
      </c>
    </row>
    <row r="2" spans="1:8" x14ac:dyDescent="0.2">
      <c r="A2" s="70">
        <v>11244</v>
      </c>
      <c r="B2" s="70" t="s">
        <v>352</v>
      </c>
      <c r="C2" s="70" t="s">
        <v>353</v>
      </c>
      <c r="D2" s="70">
        <v>1991</v>
      </c>
      <c r="E2" s="70">
        <v>1</v>
      </c>
      <c r="F2" s="70">
        <v>100</v>
      </c>
      <c r="G2" s="70">
        <v>100</v>
      </c>
    </row>
    <row r="3" spans="1:8" x14ac:dyDescent="0.2">
      <c r="A3" s="70">
        <v>11244</v>
      </c>
      <c r="B3" s="70" t="s">
        <v>352</v>
      </c>
      <c r="C3" s="70" t="s">
        <v>122</v>
      </c>
      <c r="D3" s="70">
        <v>1991</v>
      </c>
      <c r="E3" s="70">
        <v>2</v>
      </c>
      <c r="F3" s="70">
        <v>100.56</v>
      </c>
      <c r="G3" s="70">
        <v>99.92</v>
      </c>
    </row>
    <row r="4" spans="1:8" x14ac:dyDescent="0.2">
      <c r="A4" s="70">
        <v>11244</v>
      </c>
      <c r="B4" s="70" t="s">
        <v>352</v>
      </c>
      <c r="C4" s="70" t="s">
        <v>353</v>
      </c>
      <c r="D4" s="70">
        <v>1991</v>
      </c>
      <c r="E4" s="70">
        <v>3</v>
      </c>
      <c r="F4" s="70">
        <v>100.74</v>
      </c>
      <c r="G4" s="70">
        <v>99.47</v>
      </c>
    </row>
    <row r="5" spans="1:8" x14ac:dyDescent="0.2">
      <c r="A5" s="70">
        <v>11244</v>
      </c>
      <c r="B5" s="70" t="s">
        <v>352</v>
      </c>
      <c r="C5" s="70" t="s">
        <v>353</v>
      </c>
      <c r="D5" s="70">
        <v>1991</v>
      </c>
      <c r="E5" s="70">
        <v>4</v>
      </c>
      <c r="F5" s="70">
        <v>99.78</v>
      </c>
      <c r="G5" s="70">
        <v>99.13</v>
      </c>
    </row>
    <row r="6" spans="1:8" x14ac:dyDescent="0.2">
      <c r="A6" s="70">
        <v>11244</v>
      </c>
      <c r="B6" s="70" t="s">
        <v>352</v>
      </c>
      <c r="C6" s="70" t="s">
        <v>353</v>
      </c>
      <c r="D6" s="70">
        <v>1992</v>
      </c>
      <c r="E6" s="70">
        <v>1</v>
      </c>
      <c r="F6" s="70">
        <v>99.16</v>
      </c>
      <c r="G6" s="70">
        <v>99.18</v>
      </c>
    </row>
    <row r="7" spans="1:8" x14ac:dyDescent="0.2">
      <c r="A7" s="70">
        <v>11244</v>
      </c>
      <c r="B7" s="70" t="s">
        <v>352</v>
      </c>
      <c r="C7" s="70" t="s">
        <v>353</v>
      </c>
      <c r="D7" s="70">
        <v>1992</v>
      </c>
      <c r="E7" s="70">
        <v>2</v>
      </c>
      <c r="F7" s="70">
        <v>97.76</v>
      </c>
      <c r="G7" s="70">
        <v>97.09</v>
      </c>
    </row>
    <row r="8" spans="1:8" x14ac:dyDescent="0.2">
      <c r="A8" s="70">
        <v>11244</v>
      </c>
      <c r="B8" s="70" t="s">
        <v>352</v>
      </c>
      <c r="C8" s="70" t="s">
        <v>353</v>
      </c>
      <c r="D8" s="70">
        <v>1992</v>
      </c>
      <c r="E8" s="70">
        <v>3</v>
      </c>
      <c r="F8" s="70">
        <v>97.03</v>
      </c>
      <c r="G8" s="70">
        <v>95.82</v>
      </c>
    </row>
    <row r="9" spans="1:8" x14ac:dyDescent="0.2">
      <c r="A9" s="70">
        <v>11244</v>
      </c>
      <c r="B9" s="70" t="s">
        <v>352</v>
      </c>
      <c r="C9" s="70" t="s">
        <v>353</v>
      </c>
      <c r="D9" s="70">
        <v>1992</v>
      </c>
      <c r="E9" s="70">
        <v>4</v>
      </c>
      <c r="F9" s="70">
        <v>95.26</v>
      </c>
      <c r="G9" s="70">
        <v>94.66</v>
      </c>
    </row>
    <row r="10" spans="1:8" x14ac:dyDescent="0.2">
      <c r="A10" s="70">
        <v>11244</v>
      </c>
      <c r="B10" s="70" t="s">
        <v>352</v>
      </c>
      <c r="C10" s="70" t="s">
        <v>353</v>
      </c>
      <c r="D10" s="70">
        <v>1993</v>
      </c>
      <c r="E10" s="70">
        <v>1</v>
      </c>
      <c r="F10" s="70">
        <v>92.44</v>
      </c>
      <c r="G10" s="70">
        <v>92.46</v>
      </c>
    </row>
    <row r="11" spans="1:8" x14ac:dyDescent="0.2">
      <c r="A11" s="70">
        <v>11244</v>
      </c>
      <c r="B11" s="70" t="s">
        <v>352</v>
      </c>
      <c r="C11" s="70" t="s">
        <v>353</v>
      </c>
      <c r="D11" s="70">
        <v>1993</v>
      </c>
      <c r="E11" s="70">
        <v>2</v>
      </c>
      <c r="F11" s="70">
        <v>90.95</v>
      </c>
      <c r="G11" s="70">
        <v>90.28</v>
      </c>
    </row>
    <row r="12" spans="1:8" x14ac:dyDescent="0.2">
      <c r="A12" s="70">
        <v>11244</v>
      </c>
      <c r="B12" s="70" t="s">
        <v>352</v>
      </c>
      <c r="C12" s="70" t="s">
        <v>353</v>
      </c>
      <c r="D12" s="70">
        <v>1993</v>
      </c>
      <c r="E12" s="70">
        <v>3</v>
      </c>
      <c r="F12" s="70">
        <v>90.32</v>
      </c>
      <c r="G12" s="70">
        <v>89.21</v>
      </c>
    </row>
    <row r="13" spans="1:8" x14ac:dyDescent="0.2">
      <c r="A13" s="70">
        <v>11244</v>
      </c>
      <c r="B13" s="70" t="s">
        <v>352</v>
      </c>
      <c r="C13" s="70" t="s">
        <v>353</v>
      </c>
      <c r="D13" s="70">
        <v>1993</v>
      </c>
      <c r="E13" s="70">
        <v>4</v>
      </c>
      <c r="F13" s="70">
        <v>87.75</v>
      </c>
      <c r="G13" s="70">
        <v>87.23</v>
      </c>
    </row>
    <row r="14" spans="1:8" x14ac:dyDescent="0.2">
      <c r="A14" s="70">
        <v>11244</v>
      </c>
      <c r="B14" s="70" t="s">
        <v>352</v>
      </c>
      <c r="C14" s="70" t="s">
        <v>353</v>
      </c>
      <c r="D14" s="70">
        <v>1994</v>
      </c>
      <c r="E14" s="70">
        <v>1</v>
      </c>
      <c r="F14" s="70">
        <v>86.24</v>
      </c>
      <c r="G14" s="70">
        <v>86.26</v>
      </c>
    </row>
    <row r="15" spans="1:8" x14ac:dyDescent="0.2">
      <c r="A15" s="70">
        <v>11244</v>
      </c>
      <c r="B15" s="70" t="s">
        <v>352</v>
      </c>
      <c r="C15" s="70" t="s">
        <v>353</v>
      </c>
      <c r="D15" s="70">
        <v>1994</v>
      </c>
      <c r="E15" s="70">
        <v>2</v>
      </c>
      <c r="F15" s="70">
        <v>87.25</v>
      </c>
      <c r="G15" s="70">
        <v>86.55</v>
      </c>
    </row>
    <row r="16" spans="1:8" x14ac:dyDescent="0.2">
      <c r="A16" s="70">
        <v>11244</v>
      </c>
      <c r="B16" s="70" t="s">
        <v>352</v>
      </c>
      <c r="C16" s="70" t="s">
        <v>353</v>
      </c>
      <c r="D16" s="70">
        <v>1994</v>
      </c>
      <c r="E16" s="70">
        <v>3</v>
      </c>
      <c r="F16" s="70">
        <v>86.97</v>
      </c>
      <c r="G16" s="70">
        <v>85.9</v>
      </c>
    </row>
    <row r="17" spans="1:7" x14ac:dyDescent="0.2">
      <c r="A17" s="70">
        <v>11244</v>
      </c>
      <c r="B17" s="70" t="s">
        <v>352</v>
      </c>
      <c r="C17" s="70" t="s">
        <v>353</v>
      </c>
      <c r="D17" s="70">
        <v>1994</v>
      </c>
      <c r="E17" s="70">
        <v>4</v>
      </c>
      <c r="F17" s="70">
        <v>86.26</v>
      </c>
      <c r="G17" s="70">
        <v>85.82</v>
      </c>
    </row>
    <row r="18" spans="1:7" x14ac:dyDescent="0.2">
      <c r="A18" s="70">
        <v>11244</v>
      </c>
      <c r="B18" s="70" t="s">
        <v>352</v>
      </c>
      <c r="C18" s="70" t="s">
        <v>353</v>
      </c>
      <c r="D18" s="70">
        <v>1995</v>
      </c>
      <c r="E18" s="70">
        <v>1</v>
      </c>
      <c r="F18" s="70">
        <v>85.52</v>
      </c>
      <c r="G18" s="70">
        <v>85.56</v>
      </c>
    </row>
    <row r="19" spans="1:7" x14ac:dyDescent="0.2">
      <c r="A19" s="70">
        <v>11244</v>
      </c>
      <c r="B19" s="70" t="s">
        <v>352</v>
      </c>
      <c r="C19" s="70" t="s">
        <v>353</v>
      </c>
      <c r="D19" s="70">
        <v>1995</v>
      </c>
      <c r="E19" s="70">
        <v>2</v>
      </c>
      <c r="F19" s="70">
        <v>85.85</v>
      </c>
      <c r="G19" s="70">
        <v>85.07</v>
      </c>
    </row>
    <row r="20" spans="1:7" x14ac:dyDescent="0.2">
      <c r="A20" s="70">
        <v>11244</v>
      </c>
      <c r="B20" s="70" t="s">
        <v>352</v>
      </c>
      <c r="C20" s="70" t="s">
        <v>353</v>
      </c>
      <c r="D20" s="70">
        <v>1995</v>
      </c>
      <c r="E20" s="70">
        <v>3</v>
      </c>
      <c r="F20" s="70">
        <v>85.56</v>
      </c>
      <c r="G20" s="70">
        <v>84.5</v>
      </c>
    </row>
    <row r="21" spans="1:7" x14ac:dyDescent="0.2">
      <c r="A21" s="70">
        <v>11244</v>
      </c>
      <c r="B21" s="70" t="s">
        <v>352</v>
      </c>
      <c r="C21" s="70" t="s">
        <v>353</v>
      </c>
      <c r="D21" s="70">
        <v>1995</v>
      </c>
      <c r="E21" s="70">
        <v>4</v>
      </c>
      <c r="F21" s="70">
        <v>84.78</v>
      </c>
      <c r="G21" s="70">
        <v>84.43</v>
      </c>
    </row>
    <row r="22" spans="1:7" x14ac:dyDescent="0.2">
      <c r="A22" s="70">
        <v>11244</v>
      </c>
      <c r="B22" s="70" t="s">
        <v>352</v>
      </c>
      <c r="C22" s="70" t="s">
        <v>353</v>
      </c>
      <c r="D22" s="70">
        <v>1996</v>
      </c>
      <c r="E22" s="70">
        <v>1</v>
      </c>
      <c r="F22" s="70">
        <v>84.58</v>
      </c>
      <c r="G22" s="70">
        <v>84.62</v>
      </c>
    </row>
    <row r="23" spans="1:7" x14ac:dyDescent="0.2">
      <c r="A23" s="70">
        <v>11244</v>
      </c>
      <c r="B23" s="70" t="s">
        <v>352</v>
      </c>
      <c r="C23" s="70" t="s">
        <v>353</v>
      </c>
      <c r="D23" s="70">
        <v>1996</v>
      </c>
      <c r="E23" s="70">
        <v>2</v>
      </c>
      <c r="F23" s="70">
        <v>84.65</v>
      </c>
      <c r="G23" s="70">
        <v>83.8</v>
      </c>
    </row>
    <row r="24" spans="1:7" x14ac:dyDescent="0.2">
      <c r="A24" s="70">
        <v>11244</v>
      </c>
      <c r="B24" s="70" t="s">
        <v>352</v>
      </c>
      <c r="C24" s="70" t="s">
        <v>353</v>
      </c>
      <c r="D24" s="70">
        <v>1996</v>
      </c>
      <c r="E24" s="70">
        <v>3</v>
      </c>
      <c r="F24" s="70">
        <v>85.08</v>
      </c>
      <c r="G24" s="70">
        <v>84</v>
      </c>
    </row>
    <row r="25" spans="1:7" x14ac:dyDescent="0.2">
      <c r="A25" s="70">
        <v>11244</v>
      </c>
      <c r="B25" s="70" t="s">
        <v>352</v>
      </c>
      <c r="C25" s="70" t="s">
        <v>353</v>
      </c>
      <c r="D25" s="70">
        <v>1996</v>
      </c>
      <c r="E25" s="70">
        <v>4</v>
      </c>
      <c r="F25" s="70">
        <v>84.93</v>
      </c>
      <c r="G25" s="70">
        <v>84.68</v>
      </c>
    </row>
    <row r="26" spans="1:7" x14ac:dyDescent="0.2">
      <c r="A26" s="70">
        <v>11244</v>
      </c>
      <c r="B26" s="70" t="s">
        <v>352</v>
      </c>
      <c r="C26" s="70" t="s">
        <v>353</v>
      </c>
      <c r="D26" s="70">
        <v>1997</v>
      </c>
      <c r="E26" s="70">
        <v>1</v>
      </c>
      <c r="F26" s="70">
        <v>85.37</v>
      </c>
      <c r="G26" s="70">
        <v>85.41</v>
      </c>
    </row>
    <row r="27" spans="1:7" x14ac:dyDescent="0.2">
      <c r="A27" s="70">
        <v>11244</v>
      </c>
      <c r="B27" s="70" t="s">
        <v>352</v>
      </c>
      <c r="C27" s="70" t="s">
        <v>353</v>
      </c>
      <c r="D27" s="70">
        <v>1997</v>
      </c>
      <c r="E27" s="70">
        <v>2</v>
      </c>
      <c r="F27" s="70">
        <v>87.33</v>
      </c>
      <c r="G27" s="70">
        <v>86.39</v>
      </c>
    </row>
    <row r="28" spans="1:7" x14ac:dyDescent="0.2">
      <c r="A28" s="70">
        <v>11244</v>
      </c>
      <c r="B28" s="70" t="s">
        <v>352</v>
      </c>
      <c r="C28" s="70" t="s">
        <v>353</v>
      </c>
      <c r="D28" s="70">
        <v>1997</v>
      </c>
      <c r="E28" s="70">
        <v>3</v>
      </c>
      <c r="F28" s="70">
        <v>89.12</v>
      </c>
      <c r="G28" s="70">
        <v>87.98</v>
      </c>
    </row>
    <row r="29" spans="1:7" x14ac:dyDescent="0.2">
      <c r="A29" s="70">
        <v>11244</v>
      </c>
      <c r="B29" s="70" t="s">
        <v>352</v>
      </c>
      <c r="C29" s="70" t="s">
        <v>353</v>
      </c>
      <c r="D29" s="70">
        <v>1997</v>
      </c>
      <c r="E29" s="70">
        <v>4</v>
      </c>
      <c r="F29" s="70">
        <v>90.6</v>
      </c>
      <c r="G29" s="70">
        <v>90.42</v>
      </c>
    </row>
    <row r="30" spans="1:7" x14ac:dyDescent="0.2">
      <c r="A30" s="70">
        <v>11244</v>
      </c>
      <c r="B30" s="70" t="s">
        <v>352</v>
      </c>
      <c r="C30" s="70" t="s">
        <v>353</v>
      </c>
      <c r="D30" s="70">
        <v>1998</v>
      </c>
      <c r="E30" s="70">
        <v>1</v>
      </c>
      <c r="F30" s="70">
        <v>93.64</v>
      </c>
      <c r="G30" s="70">
        <v>93.66</v>
      </c>
    </row>
    <row r="31" spans="1:7" x14ac:dyDescent="0.2">
      <c r="A31" s="70">
        <v>11244</v>
      </c>
      <c r="B31" s="70" t="s">
        <v>352</v>
      </c>
      <c r="C31" s="70" t="s">
        <v>353</v>
      </c>
      <c r="D31" s="70">
        <v>1998</v>
      </c>
      <c r="E31" s="70">
        <v>2</v>
      </c>
      <c r="F31" s="70">
        <v>99.08</v>
      </c>
      <c r="G31" s="70">
        <v>97.98</v>
      </c>
    </row>
    <row r="32" spans="1:7" x14ac:dyDescent="0.2">
      <c r="A32" s="70">
        <v>11244</v>
      </c>
      <c r="B32" s="70" t="s">
        <v>352</v>
      </c>
      <c r="C32" s="70" t="s">
        <v>353</v>
      </c>
      <c r="D32" s="70">
        <v>1998</v>
      </c>
      <c r="E32" s="70">
        <v>3</v>
      </c>
      <c r="F32" s="70">
        <v>103.28</v>
      </c>
      <c r="G32" s="70">
        <v>101.93</v>
      </c>
    </row>
    <row r="33" spans="1:7" x14ac:dyDescent="0.2">
      <c r="A33" s="70">
        <v>11244</v>
      </c>
      <c r="B33" s="70" t="s">
        <v>352</v>
      </c>
      <c r="C33" s="70" t="s">
        <v>353</v>
      </c>
      <c r="D33" s="70">
        <v>1998</v>
      </c>
      <c r="E33" s="70">
        <v>4</v>
      </c>
      <c r="F33" s="70">
        <v>104.21</v>
      </c>
      <c r="G33" s="70">
        <v>104.06</v>
      </c>
    </row>
    <row r="34" spans="1:7" x14ac:dyDescent="0.2">
      <c r="A34" s="70">
        <v>11244</v>
      </c>
      <c r="B34" s="70" t="s">
        <v>352</v>
      </c>
      <c r="C34" s="70" t="s">
        <v>353</v>
      </c>
      <c r="D34" s="70">
        <v>1999</v>
      </c>
      <c r="E34" s="70">
        <v>1</v>
      </c>
      <c r="F34" s="70">
        <v>106.56</v>
      </c>
      <c r="G34" s="70">
        <v>106.59</v>
      </c>
    </row>
    <row r="35" spans="1:7" x14ac:dyDescent="0.2">
      <c r="A35" s="70">
        <v>11244</v>
      </c>
      <c r="B35" s="70" t="s">
        <v>352</v>
      </c>
      <c r="C35" s="70" t="s">
        <v>353</v>
      </c>
      <c r="D35" s="70">
        <v>1999</v>
      </c>
      <c r="E35" s="70">
        <v>2</v>
      </c>
      <c r="F35" s="70">
        <v>110.42</v>
      </c>
      <c r="G35" s="70">
        <v>109.19</v>
      </c>
    </row>
    <row r="36" spans="1:7" x14ac:dyDescent="0.2">
      <c r="A36" s="70">
        <v>11244</v>
      </c>
      <c r="B36" s="70" t="s">
        <v>352</v>
      </c>
      <c r="C36" s="70" t="s">
        <v>353</v>
      </c>
      <c r="D36" s="70">
        <v>1999</v>
      </c>
      <c r="E36" s="70">
        <v>3</v>
      </c>
      <c r="F36" s="70">
        <v>112.83</v>
      </c>
      <c r="G36" s="70">
        <v>111.32</v>
      </c>
    </row>
    <row r="37" spans="1:7" x14ac:dyDescent="0.2">
      <c r="A37" s="70">
        <v>11244</v>
      </c>
      <c r="B37" s="70" t="s">
        <v>352</v>
      </c>
      <c r="C37" s="70" t="s">
        <v>353</v>
      </c>
      <c r="D37" s="70">
        <v>1999</v>
      </c>
      <c r="E37" s="70">
        <v>4</v>
      </c>
      <c r="F37" s="70">
        <v>114.32</v>
      </c>
      <c r="G37" s="70">
        <v>114.16</v>
      </c>
    </row>
    <row r="38" spans="1:7" x14ac:dyDescent="0.2">
      <c r="A38" s="70">
        <v>11244</v>
      </c>
      <c r="B38" s="70" t="s">
        <v>352</v>
      </c>
      <c r="C38" s="70" t="s">
        <v>353</v>
      </c>
      <c r="D38" s="70">
        <v>2000</v>
      </c>
      <c r="E38" s="70">
        <v>1</v>
      </c>
      <c r="F38" s="70">
        <v>117.98</v>
      </c>
      <c r="G38" s="70">
        <v>118.03</v>
      </c>
    </row>
    <row r="39" spans="1:7" x14ac:dyDescent="0.2">
      <c r="A39" s="70">
        <v>11244</v>
      </c>
      <c r="B39" s="70" t="s">
        <v>352</v>
      </c>
      <c r="C39" s="70" t="s">
        <v>353</v>
      </c>
      <c r="D39" s="70">
        <v>2000</v>
      </c>
      <c r="E39" s="70">
        <v>2</v>
      </c>
      <c r="F39" s="70">
        <v>122.61</v>
      </c>
      <c r="G39" s="70">
        <v>121.27</v>
      </c>
    </row>
    <row r="40" spans="1:7" x14ac:dyDescent="0.2">
      <c r="A40" s="70">
        <v>11244</v>
      </c>
      <c r="B40" s="70" t="s">
        <v>352</v>
      </c>
      <c r="C40" s="70" t="s">
        <v>353</v>
      </c>
      <c r="D40" s="70">
        <v>2000</v>
      </c>
      <c r="E40" s="70">
        <v>3</v>
      </c>
      <c r="F40" s="70">
        <v>125.46</v>
      </c>
      <c r="G40" s="70">
        <v>123.74</v>
      </c>
    </row>
    <row r="41" spans="1:7" x14ac:dyDescent="0.2">
      <c r="A41" s="70">
        <v>11244</v>
      </c>
      <c r="B41" s="70" t="s">
        <v>352</v>
      </c>
      <c r="C41" s="70" t="s">
        <v>353</v>
      </c>
      <c r="D41" s="70">
        <v>2000</v>
      </c>
      <c r="E41" s="70">
        <v>4</v>
      </c>
      <c r="F41" s="70">
        <v>128.75</v>
      </c>
      <c r="G41" s="70">
        <v>128.54</v>
      </c>
    </row>
    <row r="42" spans="1:7" x14ac:dyDescent="0.2">
      <c r="A42" s="70">
        <v>11244</v>
      </c>
      <c r="B42" s="70" t="s">
        <v>352</v>
      </c>
      <c r="C42" s="70" t="s">
        <v>353</v>
      </c>
      <c r="D42" s="70">
        <v>2001</v>
      </c>
      <c r="E42" s="70">
        <v>1</v>
      </c>
      <c r="F42" s="70">
        <v>132.9</v>
      </c>
      <c r="G42" s="70">
        <v>132.99</v>
      </c>
    </row>
    <row r="43" spans="1:7" x14ac:dyDescent="0.2">
      <c r="A43" s="70">
        <v>11244</v>
      </c>
      <c r="B43" s="70" t="s">
        <v>352</v>
      </c>
      <c r="C43" s="70" t="s">
        <v>353</v>
      </c>
      <c r="D43" s="70">
        <v>2001</v>
      </c>
      <c r="E43" s="70">
        <v>2</v>
      </c>
      <c r="F43" s="70">
        <v>136.91999999999999</v>
      </c>
      <c r="G43" s="70">
        <v>135.49</v>
      </c>
    </row>
    <row r="44" spans="1:7" x14ac:dyDescent="0.2">
      <c r="A44" s="70">
        <v>11244</v>
      </c>
      <c r="B44" s="70" t="s">
        <v>352</v>
      </c>
      <c r="C44" s="70" t="s">
        <v>353</v>
      </c>
      <c r="D44" s="70">
        <v>2001</v>
      </c>
      <c r="E44" s="70">
        <v>3</v>
      </c>
      <c r="F44" s="70">
        <v>140.72999999999999</v>
      </c>
      <c r="G44" s="70">
        <v>138.72999999999999</v>
      </c>
    </row>
    <row r="45" spans="1:7" x14ac:dyDescent="0.2">
      <c r="A45" s="70">
        <v>11244</v>
      </c>
      <c r="B45" s="70" t="s">
        <v>352</v>
      </c>
      <c r="C45" s="70" t="s">
        <v>353</v>
      </c>
      <c r="D45" s="70">
        <v>2001</v>
      </c>
      <c r="E45" s="70">
        <v>4</v>
      </c>
      <c r="F45" s="70">
        <v>143.11000000000001</v>
      </c>
      <c r="G45" s="70">
        <v>142.86000000000001</v>
      </c>
    </row>
    <row r="46" spans="1:7" x14ac:dyDescent="0.2">
      <c r="A46" s="70">
        <v>11244</v>
      </c>
      <c r="B46" s="70" t="s">
        <v>352</v>
      </c>
      <c r="C46" s="70" t="s">
        <v>353</v>
      </c>
      <c r="D46" s="70">
        <v>2002</v>
      </c>
      <c r="E46" s="70">
        <v>1</v>
      </c>
      <c r="F46" s="70">
        <v>147.02000000000001</v>
      </c>
      <c r="G46" s="70">
        <v>147.16</v>
      </c>
    </row>
    <row r="47" spans="1:7" x14ac:dyDescent="0.2">
      <c r="A47" s="70">
        <v>11244</v>
      </c>
      <c r="B47" s="70" t="s">
        <v>352</v>
      </c>
      <c r="C47" s="70" t="s">
        <v>353</v>
      </c>
      <c r="D47" s="70">
        <v>2002</v>
      </c>
      <c r="E47" s="70">
        <v>2</v>
      </c>
      <c r="F47" s="70">
        <v>155.15</v>
      </c>
      <c r="G47" s="70">
        <v>153.57</v>
      </c>
    </row>
    <row r="48" spans="1:7" x14ac:dyDescent="0.2">
      <c r="A48" s="70">
        <v>11244</v>
      </c>
      <c r="B48" s="70" t="s">
        <v>352</v>
      </c>
      <c r="C48" s="70" t="s">
        <v>353</v>
      </c>
      <c r="D48" s="70">
        <v>2002</v>
      </c>
      <c r="E48" s="70">
        <v>3</v>
      </c>
      <c r="F48" s="70">
        <v>163.94</v>
      </c>
      <c r="G48" s="70">
        <v>161.54</v>
      </c>
    </row>
    <row r="49" spans="1:7" x14ac:dyDescent="0.2">
      <c r="A49" s="70">
        <v>11244</v>
      </c>
      <c r="B49" s="70" t="s">
        <v>352</v>
      </c>
      <c r="C49" s="70" t="s">
        <v>353</v>
      </c>
      <c r="D49" s="70">
        <v>2002</v>
      </c>
      <c r="E49" s="70">
        <v>4</v>
      </c>
      <c r="F49" s="70">
        <v>168.61</v>
      </c>
      <c r="G49" s="70">
        <v>168.31</v>
      </c>
    </row>
    <row r="50" spans="1:7" x14ac:dyDescent="0.2">
      <c r="A50" s="70">
        <v>11244</v>
      </c>
      <c r="B50" s="70" t="s">
        <v>352</v>
      </c>
      <c r="C50" s="70" t="s">
        <v>353</v>
      </c>
      <c r="D50" s="70">
        <v>2003</v>
      </c>
      <c r="E50" s="70">
        <v>1</v>
      </c>
      <c r="F50" s="70">
        <v>173.83</v>
      </c>
      <c r="G50" s="70">
        <v>174.06</v>
      </c>
    </row>
    <row r="51" spans="1:7" x14ac:dyDescent="0.2">
      <c r="A51" s="70">
        <v>11244</v>
      </c>
      <c r="B51" s="70" t="s">
        <v>352</v>
      </c>
      <c r="C51" s="70" t="s">
        <v>353</v>
      </c>
      <c r="D51" s="70">
        <v>2003</v>
      </c>
      <c r="E51" s="70">
        <v>2</v>
      </c>
      <c r="F51" s="70">
        <v>183.3</v>
      </c>
      <c r="G51" s="70">
        <v>181.42</v>
      </c>
    </row>
    <row r="52" spans="1:7" x14ac:dyDescent="0.2">
      <c r="A52" s="70">
        <v>11244</v>
      </c>
      <c r="B52" s="70" t="s">
        <v>352</v>
      </c>
      <c r="C52" s="70" t="s">
        <v>353</v>
      </c>
      <c r="D52" s="70">
        <v>2003</v>
      </c>
      <c r="E52" s="70">
        <v>3</v>
      </c>
      <c r="F52" s="70">
        <v>194.92</v>
      </c>
      <c r="G52" s="70">
        <v>192.03</v>
      </c>
    </row>
    <row r="53" spans="1:7" x14ac:dyDescent="0.2">
      <c r="A53" s="70">
        <v>11244</v>
      </c>
      <c r="B53" s="70" t="s">
        <v>352</v>
      </c>
      <c r="C53" s="70" t="s">
        <v>353</v>
      </c>
      <c r="D53" s="70">
        <v>2003</v>
      </c>
      <c r="E53" s="70">
        <v>4</v>
      </c>
      <c r="F53" s="70">
        <v>206.23</v>
      </c>
      <c r="G53" s="70">
        <v>205.83</v>
      </c>
    </row>
    <row r="54" spans="1:7" x14ac:dyDescent="0.2">
      <c r="A54" s="70">
        <v>11244</v>
      </c>
      <c r="B54" s="70" t="s">
        <v>352</v>
      </c>
      <c r="C54" s="70" t="s">
        <v>353</v>
      </c>
      <c r="D54" s="70">
        <v>2004</v>
      </c>
      <c r="E54" s="70">
        <v>1</v>
      </c>
      <c r="F54" s="70">
        <v>220.23</v>
      </c>
      <c r="G54" s="70">
        <v>220.64</v>
      </c>
    </row>
    <row r="55" spans="1:7" x14ac:dyDescent="0.2">
      <c r="A55" s="70">
        <v>11244</v>
      </c>
      <c r="B55" s="70" t="s">
        <v>352</v>
      </c>
      <c r="C55" s="70" t="s">
        <v>353</v>
      </c>
      <c r="D55" s="70">
        <v>2004</v>
      </c>
      <c r="E55" s="70">
        <v>2</v>
      </c>
      <c r="F55" s="70">
        <v>242.84</v>
      </c>
      <c r="G55" s="70">
        <v>240.26</v>
      </c>
    </row>
    <row r="56" spans="1:7" x14ac:dyDescent="0.2">
      <c r="A56" s="70">
        <v>11244</v>
      </c>
      <c r="B56" s="70" t="s">
        <v>352</v>
      </c>
      <c r="C56" s="70" t="s">
        <v>353</v>
      </c>
      <c r="D56" s="70">
        <v>2004</v>
      </c>
      <c r="E56" s="70">
        <v>3</v>
      </c>
      <c r="F56" s="70">
        <v>251.91</v>
      </c>
      <c r="G56" s="70">
        <v>248.19</v>
      </c>
    </row>
    <row r="57" spans="1:7" x14ac:dyDescent="0.2">
      <c r="A57" s="70">
        <v>11244</v>
      </c>
      <c r="B57" s="70" t="s">
        <v>352</v>
      </c>
      <c r="C57" s="70" t="s">
        <v>353</v>
      </c>
      <c r="D57" s="70">
        <v>2004</v>
      </c>
      <c r="E57" s="70">
        <v>4</v>
      </c>
      <c r="F57" s="70">
        <v>253.95</v>
      </c>
      <c r="G57" s="70">
        <v>253.45</v>
      </c>
    </row>
    <row r="58" spans="1:7" x14ac:dyDescent="0.2">
      <c r="A58" s="70">
        <v>11244</v>
      </c>
      <c r="B58" s="70" t="s">
        <v>352</v>
      </c>
      <c r="C58" s="70" t="s">
        <v>353</v>
      </c>
      <c r="D58" s="70">
        <v>2005</v>
      </c>
      <c r="E58" s="70">
        <v>1</v>
      </c>
      <c r="F58" s="70">
        <v>263.60000000000002</v>
      </c>
      <c r="G58" s="70">
        <v>264.20999999999998</v>
      </c>
    </row>
    <row r="59" spans="1:7" x14ac:dyDescent="0.2">
      <c r="A59" s="70">
        <v>11244</v>
      </c>
      <c r="B59" s="70" t="s">
        <v>352</v>
      </c>
      <c r="C59" s="70" t="s">
        <v>353</v>
      </c>
      <c r="D59" s="70">
        <v>2005</v>
      </c>
      <c r="E59" s="70">
        <v>2</v>
      </c>
      <c r="F59" s="70">
        <v>278.57</v>
      </c>
      <c r="G59" s="70">
        <v>275.47000000000003</v>
      </c>
    </row>
    <row r="60" spans="1:7" x14ac:dyDescent="0.2">
      <c r="A60" s="70">
        <v>11244</v>
      </c>
      <c r="B60" s="70" t="s">
        <v>352</v>
      </c>
      <c r="C60" s="70" t="s">
        <v>353</v>
      </c>
      <c r="D60" s="70">
        <v>2005</v>
      </c>
      <c r="E60" s="70">
        <v>3</v>
      </c>
      <c r="F60" s="70">
        <v>292.70999999999998</v>
      </c>
      <c r="G60" s="70">
        <v>288.42</v>
      </c>
    </row>
    <row r="61" spans="1:7" x14ac:dyDescent="0.2">
      <c r="A61" s="70">
        <v>11244</v>
      </c>
      <c r="B61" s="70" t="s">
        <v>352</v>
      </c>
      <c r="C61" s="70" t="s">
        <v>353</v>
      </c>
      <c r="D61" s="70">
        <v>2005</v>
      </c>
      <c r="E61" s="70">
        <v>4</v>
      </c>
      <c r="F61" s="70">
        <v>300.63</v>
      </c>
      <c r="G61" s="70">
        <v>299.93</v>
      </c>
    </row>
    <row r="62" spans="1:7" x14ac:dyDescent="0.2">
      <c r="A62" s="70">
        <v>11244</v>
      </c>
      <c r="B62" s="70" t="s">
        <v>352</v>
      </c>
      <c r="C62" s="70" t="s">
        <v>353</v>
      </c>
      <c r="D62" s="70">
        <v>2006</v>
      </c>
      <c r="E62" s="70">
        <v>1</v>
      </c>
      <c r="F62" s="70">
        <v>305.39999999999998</v>
      </c>
      <c r="G62" s="70">
        <v>306.27999999999997</v>
      </c>
    </row>
    <row r="63" spans="1:7" x14ac:dyDescent="0.2">
      <c r="A63" s="70">
        <v>11244</v>
      </c>
      <c r="B63" s="70" t="s">
        <v>352</v>
      </c>
      <c r="C63" s="70" t="s">
        <v>353</v>
      </c>
      <c r="D63" s="70">
        <v>2006</v>
      </c>
      <c r="E63" s="70">
        <v>2</v>
      </c>
      <c r="F63" s="70">
        <v>310.12</v>
      </c>
      <c r="G63" s="70">
        <v>306.64999999999998</v>
      </c>
    </row>
    <row r="64" spans="1:7" x14ac:dyDescent="0.2">
      <c r="A64" s="70">
        <v>11244</v>
      </c>
      <c r="B64" s="70" t="s">
        <v>352</v>
      </c>
      <c r="C64" s="70" t="s">
        <v>353</v>
      </c>
      <c r="D64" s="70">
        <v>2006</v>
      </c>
      <c r="E64" s="70">
        <v>3</v>
      </c>
      <c r="F64" s="70">
        <v>307.93</v>
      </c>
      <c r="G64" s="70">
        <v>303.42</v>
      </c>
    </row>
    <row r="65" spans="1:7" x14ac:dyDescent="0.2">
      <c r="A65" s="70">
        <v>11244</v>
      </c>
      <c r="B65" s="70" t="s">
        <v>352</v>
      </c>
      <c r="C65" s="70" t="s">
        <v>353</v>
      </c>
      <c r="D65" s="70">
        <v>2006</v>
      </c>
      <c r="E65" s="70">
        <v>4</v>
      </c>
      <c r="F65" s="70">
        <v>304.58999999999997</v>
      </c>
      <c r="G65" s="70">
        <v>303.67</v>
      </c>
    </row>
    <row r="66" spans="1:7" x14ac:dyDescent="0.2">
      <c r="A66" s="70">
        <v>11244</v>
      </c>
      <c r="B66" s="70" t="s">
        <v>352</v>
      </c>
      <c r="C66" s="70" t="s">
        <v>353</v>
      </c>
      <c r="D66" s="70">
        <v>2007</v>
      </c>
      <c r="E66" s="70">
        <v>1</v>
      </c>
      <c r="F66" s="70">
        <v>296.83999999999997</v>
      </c>
      <c r="G66" s="70">
        <v>297.86</v>
      </c>
    </row>
    <row r="67" spans="1:7" x14ac:dyDescent="0.2">
      <c r="A67" s="70">
        <v>11244</v>
      </c>
      <c r="B67" s="70" t="s">
        <v>352</v>
      </c>
      <c r="C67" s="70" t="s">
        <v>353</v>
      </c>
      <c r="D67" s="70">
        <v>2007</v>
      </c>
      <c r="E67" s="70">
        <v>2</v>
      </c>
      <c r="F67" s="70">
        <v>291.02</v>
      </c>
      <c r="G67" s="70">
        <v>287.87</v>
      </c>
    </row>
    <row r="68" spans="1:7" x14ac:dyDescent="0.2">
      <c r="A68" s="70">
        <v>11244</v>
      </c>
      <c r="B68" s="70" t="s">
        <v>352</v>
      </c>
      <c r="C68" s="70" t="s">
        <v>353</v>
      </c>
      <c r="D68" s="70">
        <v>2007</v>
      </c>
      <c r="E68" s="70">
        <v>3</v>
      </c>
      <c r="F68" s="70">
        <v>275.3</v>
      </c>
      <c r="G68" s="70">
        <v>271.22000000000003</v>
      </c>
    </row>
    <row r="69" spans="1:7" x14ac:dyDescent="0.2">
      <c r="A69" s="70">
        <v>11244</v>
      </c>
      <c r="B69" s="70" t="s">
        <v>352</v>
      </c>
      <c r="C69" s="70" t="s">
        <v>353</v>
      </c>
      <c r="D69" s="70">
        <v>2007</v>
      </c>
      <c r="E69" s="70">
        <v>4</v>
      </c>
      <c r="F69" s="70">
        <v>251.18</v>
      </c>
      <c r="G69" s="70">
        <v>250.23</v>
      </c>
    </row>
    <row r="70" spans="1:7" x14ac:dyDescent="0.2">
      <c r="A70" s="70">
        <v>11244</v>
      </c>
      <c r="B70" s="70" t="s">
        <v>352</v>
      </c>
      <c r="C70" s="70" t="s">
        <v>353</v>
      </c>
      <c r="D70" s="70">
        <v>2008</v>
      </c>
      <c r="E70" s="70">
        <v>1</v>
      </c>
      <c r="F70" s="70">
        <v>229.53</v>
      </c>
      <c r="G70" s="70">
        <v>230.41</v>
      </c>
    </row>
    <row r="71" spans="1:7" x14ac:dyDescent="0.2">
      <c r="A71" s="70">
        <v>11244</v>
      </c>
      <c r="B71" s="70" t="s">
        <v>352</v>
      </c>
      <c r="C71" s="70" t="s">
        <v>353</v>
      </c>
      <c r="D71" s="70">
        <v>2008</v>
      </c>
      <c r="E71" s="70">
        <v>2</v>
      </c>
      <c r="F71" s="70">
        <v>220.9</v>
      </c>
      <c r="G71" s="70">
        <v>218.66</v>
      </c>
    </row>
    <row r="72" spans="1:7" x14ac:dyDescent="0.2">
      <c r="A72" s="70">
        <v>11244</v>
      </c>
      <c r="B72" s="70" t="s">
        <v>352</v>
      </c>
      <c r="C72" s="70" t="s">
        <v>353</v>
      </c>
      <c r="D72" s="70">
        <v>2008</v>
      </c>
      <c r="E72" s="70">
        <v>3</v>
      </c>
      <c r="F72" s="70">
        <v>211.1</v>
      </c>
      <c r="G72" s="70">
        <v>207.89</v>
      </c>
    </row>
    <row r="73" spans="1:7" x14ac:dyDescent="0.2">
      <c r="A73" s="70">
        <v>11244</v>
      </c>
      <c r="B73" s="70" t="s">
        <v>352</v>
      </c>
      <c r="C73" s="70" t="s">
        <v>353</v>
      </c>
      <c r="D73" s="70">
        <v>2008</v>
      </c>
      <c r="E73" s="70">
        <v>4</v>
      </c>
      <c r="F73" s="70">
        <v>199.99</v>
      </c>
      <c r="G73" s="70">
        <v>199.15</v>
      </c>
    </row>
    <row r="74" spans="1:7" x14ac:dyDescent="0.2">
      <c r="A74" s="70">
        <v>11244</v>
      </c>
      <c r="B74" s="70" t="s">
        <v>352</v>
      </c>
      <c r="C74" s="70" t="s">
        <v>353</v>
      </c>
      <c r="D74" s="70">
        <v>2009</v>
      </c>
      <c r="E74" s="70">
        <v>1</v>
      </c>
      <c r="F74" s="70">
        <v>192.56</v>
      </c>
      <c r="G74" s="70">
        <v>193.3</v>
      </c>
    </row>
    <row r="75" spans="1:7" x14ac:dyDescent="0.2">
      <c r="A75" s="70">
        <v>11244</v>
      </c>
      <c r="B75" s="70" t="s">
        <v>352</v>
      </c>
      <c r="C75" s="70" t="s">
        <v>353</v>
      </c>
      <c r="D75" s="70">
        <v>2009</v>
      </c>
      <c r="E75" s="70">
        <v>2</v>
      </c>
      <c r="F75" s="70">
        <v>194.54</v>
      </c>
      <c r="G75" s="70">
        <v>192.67</v>
      </c>
    </row>
    <row r="76" spans="1:7" x14ac:dyDescent="0.2">
      <c r="A76" s="70">
        <v>11244</v>
      </c>
      <c r="B76" s="70" t="s">
        <v>352</v>
      </c>
      <c r="C76" s="70" t="s">
        <v>353</v>
      </c>
      <c r="D76" s="70">
        <v>2009</v>
      </c>
      <c r="E76" s="70">
        <v>3</v>
      </c>
      <c r="F76" s="70">
        <v>199.48</v>
      </c>
      <c r="G76" s="70">
        <v>196.42</v>
      </c>
    </row>
    <row r="77" spans="1:7" x14ac:dyDescent="0.2">
      <c r="A77" s="70">
        <v>11244</v>
      </c>
      <c r="B77" s="70" t="s">
        <v>352</v>
      </c>
      <c r="C77" s="70" t="s">
        <v>353</v>
      </c>
      <c r="D77" s="70">
        <v>2009</v>
      </c>
      <c r="E77" s="70">
        <v>4</v>
      </c>
      <c r="F77" s="70">
        <v>201.86</v>
      </c>
      <c r="G77" s="70">
        <v>201.01</v>
      </c>
    </row>
    <row r="78" spans="1:7" x14ac:dyDescent="0.2">
      <c r="A78" s="70">
        <v>11244</v>
      </c>
      <c r="B78" s="70" t="s">
        <v>352</v>
      </c>
      <c r="C78" s="70" t="s">
        <v>353</v>
      </c>
      <c r="D78" s="70">
        <v>2010</v>
      </c>
      <c r="E78" s="70">
        <v>1</v>
      </c>
      <c r="F78" s="70">
        <v>202.04</v>
      </c>
      <c r="G78" s="70">
        <v>202.73</v>
      </c>
    </row>
    <row r="79" spans="1:7" x14ac:dyDescent="0.2">
      <c r="A79" s="70">
        <v>11244</v>
      </c>
      <c r="B79" s="70" t="s">
        <v>352</v>
      </c>
      <c r="C79" s="70" t="s">
        <v>353</v>
      </c>
      <c r="D79" s="70">
        <v>2010</v>
      </c>
      <c r="E79" s="70">
        <v>2</v>
      </c>
      <c r="F79" s="70">
        <v>203.5</v>
      </c>
      <c r="G79" s="70">
        <v>201.58</v>
      </c>
    </row>
    <row r="80" spans="1:7" x14ac:dyDescent="0.2">
      <c r="A80" s="70">
        <v>11244</v>
      </c>
      <c r="B80" s="70" t="s">
        <v>352</v>
      </c>
      <c r="C80" s="70" t="s">
        <v>353</v>
      </c>
      <c r="D80" s="70">
        <v>2010</v>
      </c>
      <c r="E80" s="70">
        <v>3</v>
      </c>
      <c r="F80" s="70">
        <v>202.8</v>
      </c>
      <c r="G80" s="70">
        <v>199.79</v>
      </c>
    </row>
    <row r="81" spans="1:7" x14ac:dyDescent="0.2">
      <c r="A81" s="70">
        <v>11244</v>
      </c>
      <c r="B81" s="70" t="s">
        <v>352</v>
      </c>
      <c r="C81" s="70" t="s">
        <v>353</v>
      </c>
      <c r="D81" s="70">
        <v>2010</v>
      </c>
      <c r="E81" s="70">
        <v>4</v>
      </c>
      <c r="F81" s="70">
        <v>197.63</v>
      </c>
      <c r="G81" s="70">
        <v>196.79</v>
      </c>
    </row>
    <row r="82" spans="1:7" x14ac:dyDescent="0.2">
      <c r="A82" s="70">
        <v>11244</v>
      </c>
      <c r="B82" s="70" t="s">
        <v>352</v>
      </c>
      <c r="C82" s="70" t="s">
        <v>353</v>
      </c>
      <c r="D82" s="70">
        <v>2011</v>
      </c>
      <c r="E82" s="70">
        <v>1</v>
      </c>
      <c r="F82" s="70">
        <v>196.33</v>
      </c>
      <c r="G82" s="70">
        <v>196.82</v>
      </c>
    </row>
    <row r="83" spans="1:7" x14ac:dyDescent="0.2">
      <c r="A83" s="70">
        <v>11244</v>
      </c>
      <c r="B83" s="70" t="s">
        <v>352</v>
      </c>
      <c r="C83" s="70" t="s">
        <v>353</v>
      </c>
      <c r="D83" s="70">
        <v>2011</v>
      </c>
      <c r="E83" s="70">
        <v>2</v>
      </c>
      <c r="F83" s="70">
        <v>195.84</v>
      </c>
      <c r="G83" s="70">
        <v>193.96</v>
      </c>
    </row>
    <row r="84" spans="1:7" x14ac:dyDescent="0.2">
      <c r="A84" s="70">
        <v>11244</v>
      </c>
      <c r="B84" s="70" t="s">
        <v>352</v>
      </c>
      <c r="C84" s="70" t="s">
        <v>353</v>
      </c>
      <c r="D84" s="70">
        <v>2011</v>
      </c>
      <c r="E84" s="70">
        <v>3</v>
      </c>
      <c r="F84" s="70">
        <v>195.81</v>
      </c>
      <c r="G84" s="70">
        <v>193.18</v>
      </c>
    </row>
    <row r="85" spans="1:7" x14ac:dyDescent="0.2">
      <c r="A85" s="70">
        <v>11244</v>
      </c>
      <c r="B85" s="70" t="s">
        <v>352</v>
      </c>
      <c r="C85" s="70" t="s">
        <v>353</v>
      </c>
      <c r="D85" s="70">
        <v>2011</v>
      </c>
      <c r="E85" s="70">
        <v>4</v>
      </c>
      <c r="F85" s="70">
        <v>193.34</v>
      </c>
      <c r="G85" s="70">
        <v>192.49</v>
      </c>
    </row>
    <row r="86" spans="1:7" x14ac:dyDescent="0.2">
      <c r="A86" s="70">
        <v>11244</v>
      </c>
      <c r="B86" s="70" t="s">
        <v>352</v>
      </c>
      <c r="C86" s="70" t="s">
        <v>353</v>
      </c>
      <c r="D86" s="70">
        <v>2012</v>
      </c>
      <c r="E86" s="70">
        <v>1</v>
      </c>
      <c r="F86" s="70">
        <v>192.25</v>
      </c>
      <c r="G86" s="70">
        <v>192.51</v>
      </c>
    </row>
    <row r="87" spans="1:7" x14ac:dyDescent="0.2">
      <c r="A87" s="70">
        <v>11244</v>
      </c>
      <c r="B87" s="70" t="s">
        <v>352</v>
      </c>
      <c r="C87" s="70" t="s">
        <v>353</v>
      </c>
      <c r="D87" s="70">
        <v>2012</v>
      </c>
      <c r="E87" s="70">
        <v>2</v>
      </c>
      <c r="F87" s="70">
        <v>197.81</v>
      </c>
      <c r="G87" s="70">
        <v>195.84</v>
      </c>
    </row>
    <row r="88" spans="1:7" x14ac:dyDescent="0.2">
      <c r="A88" s="70">
        <v>11244</v>
      </c>
      <c r="B88" s="70" t="s">
        <v>352</v>
      </c>
      <c r="C88" s="70" t="s">
        <v>353</v>
      </c>
      <c r="D88" s="70">
        <v>2012</v>
      </c>
      <c r="E88" s="70">
        <v>3</v>
      </c>
      <c r="F88" s="70">
        <v>203.68</v>
      </c>
      <c r="G88" s="70">
        <v>201.28</v>
      </c>
    </row>
    <row r="89" spans="1:7" x14ac:dyDescent="0.2">
      <c r="A89" s="70">
        <v>11244</v>
      </c>
      <c r="B89" s="70" t="s">
        <v>352</v>
      </c>
      <c r="C89" s="70" t="s">
        <v>353</v>
      </c>
      <c r="D89" s="70">
        <v>2012</v>
      </c>
      <c r="E89" s="70">
        <v>4</v>
      </c>
      <c r="F89" s="70">
        <v>208.26</v>
      </c>
      <c r="G89" s="70">
        <v>207.3</v>
      </c>
    </row>
    <row r="90" spans="1:7" x14ac:dyDescent="0.2">
      <c r="A90" s="70">
        <v>11244</v>
      </c>
      <c r="B90" s="70" t="s">
        <v>352</v>
      </c>
      <c r="C90" s="70" t="s">
        <v>353</v>
      </c>
      <c r="D90" s="70">
        <v>2013</v>
      </c>
      <c r="E90" s="70">
        <v>1</v>
      </c>
      <c r="F90" s="70">
        <v>217.02</v>
      </c>
      <c r="G90" s="70">
        <v>217.06</v>
      </c>
    </row>
    <row r="91" spans="1:7" x14ac:dyDescent="0.2">
      <c r="A91" s="70">
        <v>11244</v>
      </c>
      <c r="B91" s="70" t="s">
        <v>352</v>
      </c>
      <c r="C91" s="70" t="s">
        <v>353</v>
      </c>
      <c r="D91" s="70">
        <v>2013</v>
      </c>
      <c r="E91" s="70">
        <v>2</v>
      </c>
      <c r="F91" s="70">
        <v>228.86</v>
      </c>
      <c r="G91" s="70">
        <v>226.53</v>
      </c>
    </row>
    <row r="92" spans="1:7" x14ac:dyDescent="0.2">
      <c r="A92" s="70">
        <v>11244</v>
      </c>
      <c r="B92" s="70" t="s">
        <v>352</v>
      </c>
      <c r="C92" s="70" t="s">
        <v>353</v>
      </c>
      <c r="D92" s="70">
        <v>2013</v>
      </c>
      <c r="E92" s="70">
        <v>3</v>
      </c>
      <c r="F92" s="70">
        <v>235.68</v>
      </c>
      <c r="G92" s="70">
        <v>233.3</v>
      </c>
    </row>
    <row r="93" spans="1:7" x14ac:dyDescent="0.2">
      <c r="A93" s="70">
        <v>11244</v>
      </c>
      <c r="B93" s="70" t="s">
        <v>352</v>
      </c>
      <c r="C93" s="70" t="s">
        <v>353</v>
      </c>
      <c r="D93" s="70">
        <v>2013</v>
      </c>
      <c r="E93" s="70">
        <v>4</v>
      </c>
      <c r="F93" s="70">
        <v>241.76</v>
      </c>
      <c r="G93" s="70">
        <v>240.56</v>
      </c>
    </row>
    <row r="94" spans="1:7" x14ac:dyDescent="0.2">
      <c r="A94" s="70">
        <v>11244</v>
      </c>
      <c r="B94" s="70" t="s">
        <v>352</v>
      </c>
      <c r="C94" s="70" t="s">
        <v>353</v>
      </c>
      <c r="D94" s="70">
        <v>2014</v>
      </c>
      <c r="E94" s="70">
        <v>1</v>
      </c>
      <c r="F94" s="70">
        <v>245.26</v>
      </c>
      <c r="G94" s="70">
        <v>245.01</v>
      </c>
    </row>
    <row r="95" spans="1:7" x14ac:dyDescent="0.2">
      <c r="A95" s="70">
        <v>11244</v>
      </c>
      <c r="B95" s="70" t="s">
        <v>352</v>
      </c>
      <c r="C95" s="70" t="s">
        <v>353</v>
      </c>
      <c r="D95" s="70">
        <v>2014</v>
      </c>
      <c r="E95" s="70">
        <v>2</v>
      </c>
      <c r="F95" s="70">
        <v>250.24</v>
      </c>
      <c r="G95" s="70">
        <v>247.7</v>
      </c>
    </row>
    <row r="96" spans="1:7" x14ac:dyDescent="0.2">
      <c r="A96" s="70">
        <v>11244</v>
      </c>
      <c r="B96" s="70" t="s">
        <v>352</v>
      </c>
      <c r="C96" s="70" t="s">
        <v>353</v>
      </c>
      <c r="D96" s="70">
        <v>2014</v>
      </c>
      <c r="E96" s="70">
        <v>3</v>
      </c>
      <c r="F96" s="70">
        <v>253.13</v>
      </c>
      <c r="G96" s="70">
        <v>250.96</v>
      </c>
    </row>
    <row r="97" spans="1:7" x14ac:dyDescent="0.2">
      <c r="A97" s="70">
        <v>11244</v>
      </c>
      <c r="B97" s="70" t="s">
        <v>352</v>
      </c>
      <c r="C97" s="70" t="s">
        <v>353</v>
      </c>
      <c r="D97" s="70">
        <v>2014</v>
      </c>
      <c r="E97" s="70">
        <v>4</v>
      </c>
      <c r="F97" s="70">
        <v>256.17</v>
      </c>
      <c r="G97" s="70">
        <v>254.77</v>
      </c>
    </row>
    <row r="98" spans="1:7" x14ac:dyDescent="0.2">
      <c r="A98" s="70">
        <v>11244</v>
      </c>
      <c r="B98" s="70" t="s">
        <v>352</v>
      </c>
      <c r="C98" s="70" t="s">
        <v>353</v>
      </c>
      <c r="D98" s="70">
        <v>2015</v>
      </c>
      <c r="E98" s="70">
        <v>1</v>
      </c>
      <c r="F98" s="70">
        <v>257.39999999999998</v>
      </c>
      <c r="G98" s="70">
        <v>256.8</v>
      </c>
    </row>
    <row r="99" spans="1:7" x14ac:dyDescent="0.2">
      <c r="A99" s="70">
        <v>11244</v>
      </c>
      <c r="B99" s="70" t="s">
        <v>352</v>
      </c>
      <c r="C99" s="70" t="s">
        <v>353</v>
      </c>
      <c r="D99" s="70">
        <v>2015</v>
      </c>
      <c r="E99" s="70">
        <v>2</v>
      </c>
      <c r="F99" s="70">
        <v>265.08</v>
      </c>
      <c r="G99" s="70">
        <v>262.52999999999997</v>
      </c>
    </row>
    <row r="100" spans="1:7" x14ac:dyDescent="0.2">
      <c r="A100" s="70">
        <v>11244</v>
      </c>
      <c r="B100" s="70" t="s">
        <v>352</v>
      </c>
      <c r="C100" s="70" t="s">
        <v>353</v>
      </c>
      <c r="D100" s="70">
        <v>2015</v>
      </c>
      <c r="E100" s="70">
        <v>3</v>
      </c>
      <c r="F100" s="70">
        <v>267.38</v>
      </c>
      <c r="G100" s="70">
        <v>265.39999999999998</v>
      </c>
    </row>
    <row r="101" spans="1:7" x14ac:dyDescent="0.2">
      <c r="A101" s="70">
        <v>11244</v>
      </c>
      <c r="B101" s="70" t="s">
        <v>352</v>
      </c>
      <c r="C101" s="70" t="s">
        <v>353</v>
      </c>
      <c r="D101" s="70">
        <v>2015</v>
      </c>
      <c r="E101" s="70">
        <v>4</v>
      </c>
      <c r="F101" s="70">
        <v>270.27</v>
      </c>
      <c r="G101" s="70">
        <v>268.67</v>
      </c>
    </row>
    <row r="102" spans="1:7" x14ac:dyDescent="0.2">
      <c r="A102" s="70">
        <v>11244</v>
      </c>
      <c r="B102" s="70" t="s">
        <v>352</v>
      </c>
      <c r="C102" s="70" t="s">
        <v>353</v>
      </c>
      <c r="D102" s="70">
        <v>2016</v>
      </c>
      <c r="E102" s="70">
        <v>1</v>
      </c>
      <c r="F102" s="70">
        <v>273.08999999999997</v>
      </c>
      <c r="G102" s="70">
        <v>272.14999999999998</v>
      </c>
    </row>
    <row r="103" spans="1:7" x14ac:dyDescent="0.2">
      <c r="A103" s="70">
        <v>11244</v>
      </c>
      <c r="B103" s="70" t="s">
        <v>352</v>
      </c>
      <c r="C103" s="70" t="s">
        <v>353</v>
      </c>
      <c r="D103" s="70">
        <v>2016</v>
      </c>
      <c r="E103" s="70">
        <v>2</v>
      </c>
      <c r="F103" s="70">
        <v>278.02999999999997</v>
      </c>
      <c r="G103" s="70">
        <v>275.52</v>
      </c>
    </row>
    <row r="104" spans="1:7" x14ac:dyDescent="0.2">
      <c r="A104" s="70">
        <v>11244</v>
      </c>
      <c r="B104" s="70" t="s">
        <v>352</v>
      </c>
      <c r="C104" s="70" t="s">
        <v>353</v>
      </c>
      <c r="D104" s="70">
        <v>2016</v>
      </c>
      <c r="E104" s="70">
        <v>3</v>
      </c>
      <c r="F104" s="70">
        <v>280.83999999999997</v>
      </c>
      <c r="G104" s="70">
        <v>278.99</v>
      </c>
    </row>
    <row r="105" spans="1:7" x14ac:dyDescent="0.2">
      <c r="A105" s="70">
        <v>11244</v>
      </c>
      <c r="B105" s="70" t="s">
        <v>352</v>
      </c>
      <c r="C105" s="70" t="s">
        <v>353</v>
      </c>
      <c r="D105" s="70">
        <v>2016</v>
      </c>
      <c r="E105" s="70">
        <v>4</v>
      </c>
      <c r="F105" s="70">
        <v>284.81</v>
      </c>
      <c r="G105" s="70">
        <v>282.97000000000003</v>
      </c>
    </row>
    <row r="106" spans="1:7" x14ac:dyDescent="0.2">
      <c r="A106" s="70">
        <v>11244</v>
      </c>
      <c r="B106" s="70" t="s">
        <v>352</v>
      </c>
      <c r="C106" s="70" t="s">
        <v>353</v>
      </c>
      <c r="D106" s="70">
        <v>2017</v>
      </c>
      <c r="E106" s="70">
        <v>1</v>
      </c>
      <c r="F106" s="70">
        <v>288.24</v>
      </c>
      <c r="G106" s="70">
        <v>287</v>
      </c>
    </row>
    <row r="107" spans="1:7" x14ac:dyDescent="0.2">
      <c r="A107" s="70">
        <v>11244</v>
      </c>
      <c r="B107" s="70" t="s">
        <v>352</v>
      </c>
      <c r="C107" s="70" t="s">
        <v>353</v>
      </c>
      <c r="D107" s="70">
        <v>2017</v>
      </c>
      <c r="E107" s="70">
        <v>2</v>
      </c>
      <c r="F107" s="70">
        <v>293.39999999999998</v>
      </c>
      <c r="G107" s="70">
        <v>290.98</v>
      </c>
    </row>
    <row r="108" spans="1:7" x14ac:dyDescent="0.2">
      <c r="A108" s="70">
        <v>11244</v>
      </c>
      <c r="B108" s="70" t="s">
        <v>352</v>
      </c>
      <c r="C108" s="70" t="s">
        <v>353</v>
      </c>
      <c r="D108" s="70">
        <v>2017</v>
      </c>
      <c r="E108" s="70">
        <v>3</v>
      </c>
      <c r="F108" s="70">
        <v>297.54000000000002</v>
      </c>
      <c r="G108" s="70">
        <v>295.7</v>
      </c>
    </row>
    <row r="109" spans="1:7" x14ac:dyDescent="0.2">
      <c r="A109" s="70">
        <v>11244</v>
      </c>
      <c r="B109" s="70" t="s">
        <v>352</v>
      </c>
      <c r="C109" s="70" t="s">
        <v>353</v>
      </c>
      <c r="D109" s="70">
        <v>2017</v>
      </c>
      <c r="E109" s="70">
        <v>4</v>
      </c>
      <c r="F109" s="70">
        <v>301.88</v>
      </c>
      <c r="G109" s="70">
        <v>299.8</v>
      </c>
    </row>
    <row r="110" spans="1:7" x14ac:dyDescent="0.2">
      <c r="A110" s="70">
        <v>11244</v>
      </c>
      <c r="B110" s="70" t="s">
        <v>352</v>
      </c>
      <c r="C110" s="70" t="s">
        <v>353</v>
      </c>
      <c r="D110" s="70">
        <v>2018</v>
      </c>
      <c r="E110" s="70">
        <v>1</v>
      </c>
      <c r="F110" s="70">
        <v>305.85000000000002</v>
      </c>
      <c r="G110" s="70">
        <v>304.44</v>
      </c>
    </row>
    <row r="111" spans="1:7" x14ac:dyDescent="0.2">
      <c r="A111" s="70">
        <v>11244</v>
      </c>
      <c r="B111" s="70" t="s">
        <v>352</v>
      </c>
      <c r="C111" s="70" t="s">
        <v>353</v>
      </c>
      <c r="D111" s="70">
        <v>2018</v>
      </c>
      <c r="E111" s="70">
        <v>2</v>
      </c>
      <c r="F111" s="70">
        <v>309.32</v>
      </c>
      <c r="G111" s="70">
        <v>306.93</v>
      </c>
    </row>
    <row r="112" spans="1:7" x14ac:dyDescent="0.2">
      <c r="A112" s="70">
        <v>11244</v>
      </c>
      <c r="B112" s="70" t="s">
        <v>352</v>
      </c>
      <c r="C112" s="70" t="s">
        <v>353</v>
      </c>
      <c r="D112" s="70">
        <v>2018</v>
      </c>
      <c r="E112" s="70">
        <v>3</v>
      </c>
      <c r="F112" s="70">
        <v>310.66000000000003</v>
      </c>
      <c r="G112" s="70">
        <v>308.73</v>
      </c>
    </row>
    <row r="113" spans="1:7" x14ac:dyDescent="0.2">
      <c r="A113" s="70">
        <v>11244</v>
      </c>
      <c r="B113" s="70" t="s">
        <v>352</v>
      </c>
      <c r="C113" s="70" t="s">
        <v>353</v>
      </c>
      <c r="D113" s="70">
        <v>2018</v>
      </c>
      <c r="E113" s="70">
        <v>4</v>
      </c>
      <c r="F113" s="70">
        <v>313.02999999999997</v>
      </c>
      <c r="G113" s="70">
        <v>310.76</v>
      </c>
    </row>
    <row r="114" spans="1:7" x14ac:dyDescent="0.2">
      <c r="A114" s="70">
        <v>11244</v>
      </c>
      <c r="B114" s="70" t="s">
        <v>352</v>
      </c>
      <c r="C114" s="70" t="s">
        <v>353</v>
      </c>
      <c r="D114" s="70">
        <v>2019</v>
      </c>
      <c r="E114" s="70">
        <v>1</v>
      </c>
      <c r="F114" s="70">
        <v>313.94</v>
      </c>
      <c r="G114" s="70">
        <v>312.49</v>
      </c>
    </row>
    <row r="115" spans="1:7" x14ac:dyDescent="0.2">
      <c r="A115" s="70">
        <v>11244</v>
      </c>
      <c r="B115" s="70" t="s">
        <v>352</v>
      </c>
      <c r="C115" s="70" t="s">
        <v>353</v>
      </c>
      <c r="D115" s="70">
        <v>2019</v>
      </c>
      <c r="E115" s="70">
        <v>2</v>
      </c>
      <c r="F115" s="70">
        <v>317.57</v>
      </c>
      <c r="G115" s="70">
        <v>315.29000000000002</v>
      </c>
    </row>
    <row r="116" spans="1:7" x14ac:dyDescent="0.2">
      <c r="A116" s="70">
        <v>11244</v>
      </c>
      <c r="B116" s="70" t="s">
        <v>352</v>
      </c>
      <c r="C116" s="70" t="s">
        <v>353</v>
      </c>
      <c r="D116" s="70">
        <v>2019</v>
      </c>
      <c r="E116" s="70">
        <v>3</v>
      </c>
      <c r="F116" s="70">
        <v>319.33</v>
      </c>
      <c r="G116" s="70">
        <v>317.20999999999998</v>
      </c>
    </row>
    <row r="117" spans="1:7" x14ac:dyDescent="0.2">
      <c r="A117" s="70">
        <v>11244</v>
      </c>
      <c r="B117" s="70" t="s">
        <v>352</v>
      </c>
      <c r="C117" s="70" t="s">
        <v>353</v>
      </c>
      <c r="D117" s="70">
        <v>2019</v>
      </c>
      <c r="E117" s="70">
        <v>4</v>
      </c>
      <c r="F117" s="70">
        <v>325.56</v>
      </c>
      <c r="G117" s="70">
        <v>323.11</v>
      </c>
    </row>
    <row r="118" spans="1:7" x14ac:dyDescent="0.2">
      <c r="A118" s="70">
        <v>11244</v>
      </c>
      <c r="B118" s="70" t="s">
        <v>352</v>
      </c>
      <c r="C118" s="70" t="s">
        <v>353</v>
      </c>
      <c r="D118" s="70">
        <v>2020</v>
      </c>
      <c r="E118" s="70">
        <v>1</v>
      </c>
      <c r="F118" s="70">
        <v>329.29</v>
      </c>
      <c r="G118" s="70">
        <v>327.91</v>
      </c>
    </row>
    <row r="119" spans="1:7" x14ac:dyDescent="0.2">
      <c r="A119" s="70">
        <v>11244</v>
      </c>
      <c r="B119" s="70" t="s">
        <v>352</v>
      </c>
      <c r="C119" s="70" t="s">
        <v>353</v>
      </c>
      <c r="D119" s="70">
        <v>2020</v>
      </c>
      <c r="E119" s="70">
        <v>2</v>
      </c>
      <c r="F119" s="70">
        <v>331.14</v>
      </c>
      <c r="G119" s="70">
        <v>328.87</v>
      </c>
    </row>
    <row r="120" spans="1:7" x14ac:dyDescent="0.2">
      <c r="A120" s="70">
        <v>11244</v>
      </c>
      <c r="B120" s="70" t="s">
        <v>352</v>
      </c>
      <c r="C120" s="70" t="s">
        <v>353</v>
      </c>
      <c r="D120" s="70">
        <v>2020</v>
      </c>
      <c r="E120" s="70">
        <v>3</v>
      </c>
      <c r="F120" s="70">
        <v>340.04</v>
      </c>
      <c r="G120" s="70">
        <v>337.59</v>
      </c>
    </row>
    <row r="121" spans="1:7" x14ac:dyDescent="0.2">
      <c r="A121" s="70">
        <v>11244</v>
      </c>
      <c r="B121" s="70" t="s">
        <v>352</v>
      </c>
      <c r="C121" s="70" t="s">
        <v>353</v>
      </c>
      <c r="D121" s="70">
        <v>2020</v>
      </c>
      <c r="E121" s="70">
        <v>4</v>
      </c>
      <c r="F121" s="70">
        <v>351.3</v>
      </c>
      <c r="G121" s="70">
        <v>348.62</v>
      </c>
    </row>
    <row r="122" spans="1:7" x14ac:dyDescent="0.2">
      <c r="A122" s="70">
        <v>11244</v>
      </c>
      <c r="B122" s="70" t="s">
        <v>352</v>
      </c>
      <c r="C122" s="70" t="s">
        <v>353</v>
      </c>
      <c r="D122" s="70">
        <v>2021</v>
      </c>
      <c r="E122" s="70">
        <v>1</v>
      </c>
      <c r="F122" s="70">
        <v>365.23</v>
      </c>
      <c r="G122" s="70">
        <v>363.84</v>
      </c>
    </row>
    <row r="123" spans="1:7" x14ac:dyDescent="0.2">
      <c r="A123" s="70">
        <v>11244</v>
      </c>
      <c r="B123" s="70" t="s">
        <v>352</v>
      </c>
      <c r="C123" s="70" t="s">
        <v>353</v>
      </c>
      <c r="D123" s="70">
        <v>2021</v>
      </c>
      <c r="E123" s="70">
        <v>2</v>
      </c>
      <c r="F123" s="70">
        <v>385.93</v>
      </c>
      <c r="G123" s="70">
        <v>383.37</v>
      </c>
    </row>
    <row r="124" spans="1:7" x14ac:dyDescent="0.2">
      <c r="A124" s="70">
        <v>11244</v>
      </c>
      <c r="B124" s="70" t="s">
        <v>352</v>
      </c>
      <c r="C124" s="70" t="s">
        <v>353</v>
      </c>
      <c r="D124" s="70">
        <v>2021</v>
      </c>
      <c r="E124" s="70">
        <v>3</v>
      </c>
      <c r="F124" s="70">
        <v>406.13</v>
      </c>
      <c r="G124" s="70">
        <v>402.98</v>
      </c>
    </row>
    <row r="125" spans="1:7" x14ac:dyDescent="0.2">
      <c r="A125" s="70">
        <v>11244</v>
      </c>
      <c r="B125" s="70" t="s">
        <v>352</v>
      </c>
      <c r="C125" s="70" t="s">
        <v>353</v>
      </c>
      <c r="D125" s="70">
        <v>2021</v>
      </c>
      <c r="E125" s="70">
        <v>4</v>
      </c>
      <c r="F125" s="70">
        <v>412.74</v>
      </c>
      <c r="G125" s="70">
        <v>409.59</v>
      </c>
    </row>
    <row r="126" spans="1:7" x14ac:dyDescent="0.2">
      <c r="A126" s="70">
        <v>12060</v>
      </c>
      <c r="B126" s="70" t="s">
        <v>354</v>
      </c>
      <c r="C126" s="70" t="s">
        <v>355</v>
      </c>
      <c r="D126" s="70">
        <v>1991</v>
      </c>
      <c r="E126" s="70">
        <v>1</v>
      </c>
      <c r="F126" s="70">
        <v>100</v>
      </c>
      <c r="G126" s="70">
        <v>100</v>
      </c>
    </row>
    <row r="127" spans="1:7" x14ac:dyDescent="0.2">
      <c r="A127" s="70">
        <v>12060</v>
      </c>
      <c r="B127" s="70" t="s">
        <v>354</v>
      </c>
      <c r="C127" s="70" t="s">
        <v>355</v>
      </c>
      <c r="D127" s="70">
        <v>1991</v>
      </c>
      <c r="E127" s="70">
        <v>2</v>
      </c>
      <c r="F127" s="70">
        <v>99.66</v>
      </c>
      <c r="G127" s="70">
        <v>99.36</v>
      </c>
    </row>
    <row r="128" spans="1:7" x14ac:dyDescent="0.2">
      <c r="A128" s="70">
        <v>12060</v>
      </c>
      <c r="B128" s="70" t="s">
        <v>354</v>
      </c>
      <c r="C128" s="70" t="s">
        <v>355</v>
      </c>
      <c r="D128" s="70">
        <v>1991</v>
      </c>
      <c r="E128" s="70">
        <v>3</v>
      </c>
      <c r="F128" s="70">
        <v>99.27</v>
      </c>
      <c r="G128" s="70">
        <v>98.8</v>
      </c>
    </row>
    <row r="129" spans="1:7" x14ac:dyDescent="0.2">
      <c r="A129" s="70">
        <v>12060</v>
      </c>
      <c r="B129" s="70" t="s">
        <v>354</v>
      </c>
      <c r="C129" s="70" t="s">
        <v>355</v>
      </c>
      <c r="D129" s="70">
        <v>1991</v>
      </c>
      <c r="E129" s="70">
        <v>4</v>
      </c>
      <c r="F129" s="70">
        <v>100.53</v>
      </c>
      <c r="G129" s="70">
        <v>99.78</v>
      </c>
    </row>
    <row r="130" spans="1:7" x14ac:dyDescent="0.2">
      <c r="A130" s="70">
        <v>12060</v>
      </c>
      <c r="B130" s="70" t="s">
        <v>354</v>
      </c>
      <c r="C130" s="70" t="s">
        <v>355</v>
      </c>
      <c r="D130" s="70">
        <v>1992</v>
      </c>
      <c r="E130" s="70">
        <v>1</v>
      </c>
      <c r="F130" s="70">
        <v>100.02</v>
      </c>
      <c r="G130" s="70">
        <v>100.06</v>
      </c>
    </row>
    <row r="131" spans="1:7" x14ac:dyDescent="0.2">
      <c r="A131" s="70">
        <v>12060</v>
      </c>
      <c r="B131" s="70" t="s">
        <v>354</v>
      </c>
      <c r="C131" s="70" t="s">
        <v>355</v>
      </c>
      <c r="D131" s="70">
        <v>1992</v>
      </c>
      <c r="E131" s="70">
        <v>2</v>
      </c>
      <c r="F131" s="70">
        <v>99.84</v>
      </c>
      <c r="G131" s="70">
        <v>99.51</v>
      </c>
    </row>
    <row r="132" spans="1:7" x14ac:dyDescent="0.2">
      <c r="A132" s="70">
        <v>12060</v>
      </c>
      <c r="B132" s="70" t="s">
        <v>354</v>
      </c>
      <c r="C132" s="70" t="s">
        <v>355</v>
      </c>
      <c r="D132" s="70">
        <v>1992</v>
      </c>
      <c r="E132" s="70">
        <v>3</v>
      </c>
      <c r="F132" s="70">
        <v>101.29</v>
      </c>
      <c r="G132" s="70">
        <v>100.79</v>
      </c>
    </row>
    <row r="133" spans="1:7" x14ac:dyDescent="0.2">
      <c r="A133" s="70">
        <v>12060</v>
      </c>
      <c r="B133" s="70" t="s">
        <v>354</v>
      </c>
      <c r="C133" s="70" t="s">
        <v>355</v>
      </c>
      <c r="D133" s="70">
        <v>1992</v>
      </c>
      <c r="E133" s="70">
        <v>4</v>
      </c>
      <c r="F133" s="70">
        <v>102.02</v>
      </c>
      <c r="G133" s="70">
        <v>101.3</v>
      </c>
    </row>
    <row r="134" spans="1:7" x14ac:dyDescent="0.2">
      <c r="A134" s="70">
        <v>12060</v>
      </c>
      <c r="B134" s="70" t="s">
        <v>354</v>
      </c>
      <c r="C134" s="70" t="s">
        <v>355</v>
      </c>
      <c r="D134" s="70">
        <v>1993</v>
      </c>
      <c r="E134" s="70">
        <v>1</v>
      </c>
      <c r="F134" s="70">
        <v>101.38</v>
      </c>
      <c r="G134" s="70">
        <v>101.49</v>
      </c>
    </row>
    <row r="135" spans="1:7" x14ac:dyDescent="0.2">
      <c r="A135" s="70">
        <v>12060</v>
      </c>
      <c r="B135" s="70" t="s">
        <v>354</v>
      </c>
      <c r="C135" s="70" t="s">
        <v>355</v>
      </c>
      <c r="D135" s="70">
        <v>1993</v>
      </c>
      <c r="E135" s="70">
        <v>2</v>
      </c>
      <c r="F135" s="70">
        <v>102.71</v>
      </c>
      <c r="G135" s="70">
        <v>102.3</v>
      </c>
    </row>
    <row r="136" spans="1:7" x14ac:dyDescent="0.2">
      <c r="A136" s="70">
        <v>12060</v>
      </c>
      <c r="B136" s="70" t="s">
        <v>354</v>
      </c>
      <c r="C136" s="70" t="s">
        <v>355</v>
      </c>
      <c r="D136" s="70">
        <v>1993</v>
      </c>
      <c r="E136" s="70">
        <v>3</v>
      </c>
      <c r="F136" s="70">
        <v>103.36</v>
      </c>
      <c r="G136" s="70">
        <v>102.79</v>
      </c>
    </row>
    <row r="137" spans="1:7" x14ac:dyDescent="0.2">
      <c r="A137" s="70">
        <v>12060</v>
      </c>
      <c r="B137" s="70" t="s">
        <v>354</v>
      </c>
      <c r="C137" s="70" t="s">
        <v>355</v>
      </c>
      <c r="D137" s="70">
        <v>1993</v>
      </c>
      <c r="E137" s="70">
        <v>4</v>
      </c>
      <c r="F137" s="70">
        <v>104.16</v>
      </c>
      <c r="G137" s="70">
        <v>103.51</v>
      </c>
    </row>
    <row r="138" spans="1:7" x14ac:dyDescent="0.2">
      <c r="A138" s="70">
        <v>12060</v>
      </c>
      <c r="B138" s="70" t="s">
        <v>354</v>
      </c>
      <c r="C138" s="70" t="s">
        <v>355</v>
      </c>
      <c r="D138" s="70">
        <v>1994</v>
      </c>
      <c r="E138" s="70">
        <v>1</v>
      </c>
      <c r="F138" s="70">
        <v>104.95</v>
      </c>
      <c r="G138" s="70">
        <v>105.09</v>
      </c>
    </row>
    <row r="139" spans="1:7" x14ac:dyDescent="0.2">
      <c r="A139" s="70">
        <v>12060</v>
      </c>
      <c r="B139" s="70" t="s">
        <v>354</v>
      </c>
      <c r="C139" s="70" t="s">
        <v>355</v>
      </c>
      <c r="D139" s="70">
        <v>1994</v>
      </c>
      <c r="E139" s="70">
        <v>2</v>
      </c>
      <c r="F139" s="70">
        <v>106.78</v>
      </c>
      <c r="G139" s="70">
        <v>106.29</v>
      </c>
    </row>
    <row r="140" spans="1:7" x14ac:dyDescent="0.2">
      <c r="A140" s="70">
        <v>12060</v>
      </c>
      <c r="B140" s="70" t="s">
        <v>354</v>
      </c>
      <c r="C140" s="70" t="s">
        <v>355</v>
      </c>
      <c r="D140" s="70">
        <v>1994</v>
      </c>
      <c r="E140" s="70">
        <v>3</v>
      </c>
      <c r="F140" s="70">
        <v>107.87</v>
      </c>
      <c r="G140" s="70">
        <v>107.23</v>
      </c>
    </row>
    <row r="141" spans="1:7" x14ac:dyDescent="0.2">
      <c r="A141" s="70">
        <v>12060</v>
      </c>
      <c r="B141" s="70" t="s">
        <v>354</v>
      </c>
      <c r="C141" s="70" t="s">
        <v>355</v>
      </c>
      <c r="D141" s="70">
        <v>1994</v>
      </c>
      <c r="E141" s="70">
        <v>4</v>
      </c>
      <c r="F141" s="70">
        <v>109.01</v>
      </c>
      <c r="G141" s="70">
        <v>108.42</v>
      </c>
    </row>
    <row r="142" spans="1:7" x14ac:dyDescent="0.2">
      <c r="A142" s="70">
        <v>12060</v>
      </c>
      <c r="B142" s="70" t="s">
        <v>354</v>
      </c>
      <c r="C142" s="70" t="s">
        <v>355</v>
      </c>
      <c r="D142" s="70">
        <v>1995</v>
      </c>
      <c r="E142" s="70">
        <v>1</v>
      </c>
      <c r="F142" s="70">
        <v>108.46</v>
      </c>
      <c r="G142" s="70">
        <v>108.6</v>
      </c>
    </row>
    <row r="143" spans="1:7" x14ac:dyDescent="0.2">
      <c r="A143" s="70">
        <v>12060</v>
      </c>
      <c r="B143" s="70" t="s">
        <v>354</v>
      </c>
      <c r="C143" s="70" t="s">
        <v>355</v>
      </c>
      <c r="D143" s="70">
        <v>1995</v>
      </c>
      <c r="E143" s="70">
        <v>2</v>
      </c>
      <c r="F143" s="70">
        <v>110.44</v>
      </c>
      <c r="G143" s="70">
        <v>109.87</v>
      </c>
    </row>
    <row r="144" spans="1:7" x14ac:dyDescent="0.2">
      <c r="A144" s="70">
        <v>12060</v>
      </c>
      <c r="B144" s="70" t="s">
        <v>354</v>
      </c>
      <c r="C144" s="70" t="s">
        <v>355</v>
      </c>
      <c r="D144" s="70">
        <v>1995</v>
      </c>
      <c r="E144" s="70">
        <v>3</v>
      </c>
      <c r="F144" s="70">
        <v>112.33</v>
      </c>
      <c r="G144" s="70">
        <v>111.61</v>
      </c>
    </row>
    <row r="145" spans="1:7" x14ac:dyDescent="0.2">
      <c r="A145" s="70">
        <v>12060</v>
      </c>
      <c r="B145" s="70" t="s">
        <v>354</v>
      </c>
      <c r="C145" s="70" t="s">
        <v>355</v>
      </c>
      <c r="D145" s="70">
        <v>1995</v>
      </c>
      <c r="E145" s="70">
        <v>4</v>
      </c>
      <c r="F145" s="70">
        <v>113.55</v>
      </c>
      <c r="G145" s="70">
        <v>113.06</v>
      </c>
    </row>
    <row r="146" spans="1:7" x14ac:dyDescent="0.2">
      <c r="A146" s="70">
        <v>12060</v>
      </c>
      <c r="B146" s="70" t="s">
        <v>354</v>
      </c>
      <c r="C146" s="70" t="s">
        <v>355</v>
      </c>
      <c r="D146" s="70">
        <v>1996</v>
      </c>
      <c r="E146" s="70">
        <v>1</v>
      </c>
      <c r="F146" s="70">
        <v>114.15</v>
      </c>
      <c r="G146" s="70">
        <v>114.25</v>
      </c>
    </row>
    <row r="147" spans="1:7" x14ac:dyDescent="0.2">
      <c r="A147" s="70">
        <v>12060</v>
      </c>
      <c r="B147" s="70" t="s">
        <v>354</v>
      </c>
      <c r="C147" s="70" t="s">
        <v>355</v>
      </c>
      <c r="D147" s="70">
        <v>1996</v>
      </c>
      <c r="E147" s="70">
        <v>2</v>
      </c>
      <c r="F147" s="70">
        <v>116.05</v>
      </c>
      <c r="G147" s="70">
        <v>115.41</v>
      </c>
    </row>
    <row r="148" spans="1:7" x14ac:dyDescent="0.2">
      <c r="A148" s="70">
        <v>12060</v>
      </c>
      <c r="B148" s="70" t="s">
        <v>354</v>
      </c>
      <c r="C148" s="70" t="s">
        <v>355</v>
      </c>
      <c r="D148" s="70">
        <v>1996</v>
      </c>
      <c r="E148" s="70">
        <v>3</v>
      </c>
      <c r="F148" s="70">
        <v>116.88</v>
      </c>
      <c r="G148" s="70">
        <v>116.13</v>
      </c>
    </row>
    <row r="149" spans="1:7" x14ac:dyDescent="0.2">
      <c r="A149" s="70">
        <v>12060</v>
      </c>
      <c r="B149" s="70" t="s">
        <v>354</v>
      </c>
      <c r="C149" s="70" t="s">
        <v>355</v>
      </c>
      <c r="D149" s="70">
        <v>1996</v>
      </c>
      <c r="E149" s="70">
        <v>4</v>
      </c>
      <c r="F149" s="70">
        <v>117.29</v>
      </c>
      <c r="G149" s="70">
        <v>116.89</v>
      </c>
    </row>
    <row r="150" spans="1:7" x14ac:dyDescent="0.2">
      <c r="A150" s="70">
        <v>12060</v>
      </c>
      <c r="B150" s="70" t="s">
        <v>354</v>
      </c>
      <c r="C150" s="70" t="s">
        <v>355</v>
      </c>
      <c r="D150" s="70">
        <v>1997</v>
      </c>
      <c r="E150" s="70">
        <v>1</v>
      </c>
      <c r="F150" s="70">
        <v>118.55</v>
      </c>
      <c r="G150" s="70">
        <v>118.59</v>
      </c>
    </row>
    <row r="151" spans="1:7" x14ac:dyDescent="0.2">
      <c r="A151" s="70">
        <v>12060</v>
      </c>
      <c r="B151" s="70" t="s">
        <v>354</v>
      </c>
      <c r="C151" s="70" t="s">
        <v>355</v>
      </c>
      <c r="D151" s="70">
        <v>1997</v>
      </c>
      <c r="E151" s="70">
        <v>2</v>
      </c>
      <c r="F151" s="70">
        <v>120.68</v>
      </c>
      <c r="G151" s="70">
        <v>119.98</v>
      </c>
    </row>
    <row r="152" spans="1:7" x14ac:dyDescent="0.2">
      <c r="A152" s="70">
        <v>12060</v>
      </c>
      <c r="B152" s="70" t="s">
        <v>354</v>
      </c>
      <c r="C152" s="70" t="s">
        <v>355</v>
      </c>
      <c r="D152" s="70">
        <v>1997</v>
      </c>
      <c r="E152" s="70">
        <v>3</v>
      </c>
      <c r="F152" s="70">
        <v>122.09</v>
      </c>
      <c r="G152" s="70">
        <v>121.31</v>
      </c>
    </row>
    <row r="153" spans="1:7" x14ac:dyDescent="0.2">
      <c r="A153" s="70">
        <v>12060</v>
      </c>
      <c r="B153" s="70" t="s">
        <v>354</v>
      </c>
      <c r="C153" s="70" t="s">
        <v>355</v>
      </c>
      <c r="D153" s="70">
        <v>1997</v>
      </c>
      <c r="E153" s="70">
        <v>4</v>
      </c>
      <c r="F153" s="70">
        <v>123.41</v>
      </c>
      <c r="G153" s="70">
        <v>123.06</v>
      </c>
    </row>
    <row r="154" spans="1:7" x14ac:dyDescent="0.2">
      <c r="A154" s="70">
        <v>12060</v>
      </c>
      <c r="B154" s="70" t="s">
        <v>354</v>
      </c>
      <c r="C154" s="70" t="s">
        <v>355</v>
      </c>
      <c r="D154" s="70">
        <v>1998</v>
      </c>
      <c r="E154" s="70">
        <v>1</v>
      </c>
      <c r="F154" s="70">
        <v>124.75</v>
      </c>
      <c r="G154" s="70">
        <v>124.75</v>
      </c>
    </row>
    <row r="155" spans="1:7" x14ac:dyDescent="0.2">
      <c r="A155" s="70">
        <v>12060</v>
      </c>
      <c r="B155" s="70" t="s">
        <v>354</v>
      </c>
      <c r="C155" s="70" t="s">
        <v>355</v>
      </c>
      <c r="D155" s="70">
        <v>1998</v>
      </c>
      <c r="E155" s="70">
        <v>2</v>
      </c>
      <c r="F155" s="70">
        <v>127.24</v>
      </c>
      <c r="G155" s="70">
        <v>126.49</v>
      </c>
    </row>
    <row r="156" spans="1:7" x14ac:dyDescent="0.2">
      <c r="A156" s="70">
        <v>12060</v>
      </c>
      <c r="B156" s="70" t="s">
        <v>354</v>
      </c>
      <c r="C156" s="70" t="s">
        <v>355</v>
      </c>
      <c r="D156" s="70">
        <v>1998</v>
      </c>
      <c r="E156" s="70">
        <v>3</v>
      </c>
      <c r="F156" s="70">
        <v>129.43</v>
      </c>
      <c r="G156" s="70">
        <v>128.63</v>
      </c>
    </row>
    <row r="157" spans="1:7" x14ac:dyDescent="0.2">
      <c r="A157" s="70">
        <v>12060</v>
      </c>
      <c r="B157" s="70" t="s">
        <v>354</v>
      </c>
      <c r="C157" s="70" t="s">
        <v>355</v>
      </c>
      <c r="D157" s="70">
        <v>1998</v>
      </c>
      <c r="E157" s="70">
        <v>4</v>
      </c>
      <c r="F157" s="70">
        <v>130.99</v>
      </c>
      <c r="G157" s="70">
        <v>130.63999999999999</v>
      </c>
    </row>
    <row r="158" spans="1:7" x14ac:dyDescent="0.2">
      <c r="A158" s="70">
        <v>12060</v>
      </c>
      <c r="B158" s="70" t="s">
        <v>354</v>
      </c>
      <c r="C158" s="70" t="s">
        <v>355</v>
      </c>
      <c r="D158" s="70">
        <v>1999</v>
      </c>
      <c r="E158" s="70">
        <v>1</v>
      </c>
      <c r="F158" s="70">
        <v>133.03</v>
      </c>
      <c r="G158" s="70">
        <v>132.99</v>
      </c>
    </row>
    <row r="159" spans="1:7" x14ac:dyDescent="0.2">
      <c r="A159" s="70">
        <v>12060</v>
      </c>
      <c r="B159" s="70" t="s">
        <v>354</v>
      </c>
      <c r="C159" s="70" t="s">
        <v>355</v>
      </c>
      <c r="D159" s="70">
        <v>1999</v>
      </c>
      <c r="E159" s="70">
        <v>2</v>
      </c>
      <c r="F159" s="70">
        <v>136.65</v>
      </c>
      <c r="G159" s="70">
        <v>135.84</v>
      </c>
    </row>
    <row r="160" spans="1:7" x14ac:dyDescent="0.2">
      <c r="A160" s="70">
        <v>12060</v>
      </c>
      <c r="B160" s="70" t="s">
        <v>354</v>
      </c>
      <c r="C160" s="70" t="s">
        <v>355</v>
      </c>
      <c r="D160" s="70">
        <v>1999</v>
      </c>
      <c r="E160" s="70">
        <v>3</v>
      </c>
      <c r="F160" s="70">
        <v>139.57</v>
      </c>
      <c r="G160" s="70">
        <v>138.77000000000001</v>
      </c>
    </row>
    <row r="161" spans="1:7" x14ac:dyDescent="0.2">
      <c r="A161" s="70">
        <v>12060</v>
      </c>
      <c r="B161" s="70" t="s">
        <v>354</v>
      </c>
      <c r="C161" s="70" t="s">
        <v>355</v>
      </c>
      <c r="D161" s="70">
        <v>1999</v>
      </c>
      <c r="E161" s="70">
        <v>4</v>
      </c>
      <c r="F161" s="70">
        <v>141.97</v>
      </c>
      <c r="G161" s="70">
        <v>141.56</v>
      </c>
    </row>
    <row r="162" spans="1:7" x14ac:dyDescent="0.2">
      <c r="A162" s="70">
        <v>12060</v>
      </c>
      <c r="B162" s="70" t="s">
        <v>354</v>
      </c>
      <c r="C162" s="70" t="s">
        <v>355</v>
      </c>
      <c r="D162" s="70">
        <v>2000</v>
      </c>
      <c r="E162" s="70">
        <v>1</v>
      </c>
      <c r="F162" s="70">
        <v>144.44</v>
      </c>
      <c r="G162" s="70">
        <v>144.34</v>
      </c>
    </row>
    <row r="163" spans="1:7" x14ac:dyDescent="0.2">
      <c r="A163" s="70">
        <v>12060</v>
      </c>
      <c r="B163" s="70" t="s">
        <v>354</v>
      </c>
      <c r="C163" s="70" t="s">
        <v>355</v>
      </c>
      <c r="D163" s="70">
        <v>2000</v>
      </c>
      <c r="E163" s="70">
        <v>2</v>
      </c>
      <c r="F163" s="70">
        <v>148.06</v>
      </c>
      <c r="G163" s="70">
        <v>147.22</v>
      </c>
    </row>
    <row r="164" spans="1:7" x14ac:dyDescent="0.2">
      <c r="A164" s="70">
        <v>12060</v>
      </c>
      <c r="B164" s="70" t="s">
        <v>354</v>
      </c>
      <c r="C164" s="70" t="s">
        <v>355</v>
      </c>
      <c r="D164" s="70">
        <v>2000</v>
      </c>
      <c r="E164" s="70">
        <v>3</v>
      </c>
      <c r="F164" s="70">
        <v>150.04</v>
      </c>
      <c r="G164" s="70">
        <v>149.22999999999999</v>
      </c>
    </row>
    <row r="165" spans="1:7" x14ac:dyDescent="0.2">
      <c r="A165" s="70">
        <v>12060</v>
      </c>
      <c r="B165" s="70" t="s">
        <v>354</v>
      </c>
      <c r="C165" s="70" t="s">
        <v>355</v>
      </c>
      <c r="D165" s="70">
        <v>2000</v>
      </c>
      <c r="E165" s="70">
        <v>4</v>
      </c>
      <c r="F165" s="70">
        <v>152.04</v>
      </c>
      <c r="G165" s="70">
        <v>151.55000000000001</v>
      </c>
    </row>
    <row r="166" spans="1:7" x14ac:dyDescent="0.2">
      <c r="A166" s="70">
        <v>12060</v>
      </c>
      <c r="B166" s="70" t="s">
        <v>354</v>
      </c>
      <c r="C166" s="70" t="s">
        <v>355</v>
      </c>
      <c r="D166" s="70">
        <v>2001</v>
      </c>
      <c r="E166" s="70">
        <v>1</v>
      </c>
      <c r="F166" s="70">
        <v>154.01</v>
      </c>
      <c r="G166" s="70">
        <v>153.81</v>
      </c>
    </row>
    <row r="167" spans="1:7" x14ac:dyDescent="0.2">
      <c r="A167" s="70">
        <v>12060</v>
      </c>
      <c r="B167" s="70" t="s">
        <v>354</v>
      </c>
      <c r="C167" s="70" t="s">
        <v>355</v>
      </c>
      <c r="D167" s="70">
        <v>2001</v>
      </c>
      <c r="E167" s="70">
        <v>2</v>
      </c>
      <c r="F167" s="70">
        <v>157.24</v>
      </c>
      <c r="G167" s="70">
        <v>156.44999999999999</v>
      </c>
    </row>
    <row r="168" spans="1:7" x14ac:dyDescent="0.2">
      <c r="A168" s="70">
        <v>12060</v>
      </c>
      <c r="B168" s="70" t="s">
        <v>354</v>
      </c>
      <c r="C168" s="70" t="s">
        <v>355</v>
      </c>
      <c r="D168" s="70">
        <v>2001</v>
      </c>
      <c r="E168" s="70">
        <v>3</v>
      </c>
      <c r="F168" s="70">
        <v>158.66</v>
      </c>
      <c r="G168" s="70">
        <v>157.83000000000001</v>
      </c>
    </row>
    <row r="169" spans="1:7" x14ac:dyDescent="0.2">
      <c r="A169" s="70">
        <v>12060</v>
      </c>
      <c r="B169" s="70" t="s">
        <v>354</v>
      </c>
      <c r="C169" s="70" t="s">
        <v>355</v>
      </c>
      <c r="D169" s="70">
        <v>2001</v>
      </c>
      <c r="E169" s="70">
        <v>4</v>
      </c>
      <c r="F169" s="70">
        <v>160.27000000000001</v>
      </c>
      <c r="G169" s="70">
        <v>159.69999999999999</v>
      </c>
    </row>
    <row r="170" spans="1:7" x14ac:dyDescent="0.2">
      <c r="A170" s="70">
        <v>12060</v>
      </c>
      <c r="B170" s="70" t="s">
        <v>354</v>
      </c>
      <c r="C170" s="70" t="s">
        <v>355</v>
      </c>
      <c r="D170" s="70">
        <v>2002</v>
      </c>
      <c r="E170" s="70">
        <v>1</v>
      </c>
      <c r="F170" s="70">
        <v>161.6</v>
      </c>
      <c r="G170" s="70">
        <v>161.30000000000001</v>
      </c>
    </row>
    <row r="171" spans="1:7" x14ac:dyDescent="0.2">
      <c r="A171" s="70">
        <v>12060</v>
      </c>
      <c r="B171" s="70" t="s">
        <v>354</v>
      </c>
      <c r="C171" s="70" t="s">
        <v>355</v>
      </c>
      <c r="D171" s="70">
        <v>2002</v>
      </c>
      <c r="E171" s="70">
        <v>2</v>
      </c>
      <c r="F171" s="70">
        <v>163.27000000000001</v>
      </c>
      <c r="G171" s="70">
        <v>162.62</v>
      </c>
    </row>
    <row r="172" spans="1:7" x14ac:dyDescent="0.2">
      <c r="A172" s="70">
        <v>12060</v>
      </c>
      <c r="B172" s="70" t="s">
        <v>354</v>
      </c>
      <c r="C172" s="70" t="s">
        <v>355</v>
      </c>
      <c r="D172" s="70">
        <v>2002</v>
      </c>
      <c r="E172" s="70">
        <v>3</v>
      </c>
      <c r="F172" s="70">
        <v>164.95</v>
      </c>
      <c r="G172" s="70">
        <v>164.04</v>
      </c>
    </row>
    <row r="173" spans="1:7" x14ac:dyDescent="0.2">
      <c r="A173" s="70">
        <v>12060</v>
      </c>
      <c r="B173" s="70" t="s">
        <v>354</v>
      </c>
      <c r="C173" s="70" t="s">
        <v>355</v>
      </c>
      <c r="D173" s="70">
        <v>2002</v>
      </c>
      <c r="E173" s="70">
        <v>4</v>
      </c>
      <c r="F173" s="70">
        <v>166.21</v>
      </c>
      <c r="G173" s="70">
        <v>165.57</v>
      </c>
    </row>
    <row r="174" spans="1:7" x14ac:dyDescent="0.2">
      <c r="A174" s="70">
        <v>12060</v>
      </c>
      <c r="B174" s="70" t="s">
        <v>354</v>
      </c>
      <c r="C174" s="70" t="s">
        <v>355</v>
      </c>
      <c r="D174" s="70">
        <v>2003</v>
      </c>
      <c r="E174" s="70">
        <v>1</v>
      </c>
      <c r="F174" s="70">
        <v>167.05</v>
      </c>
      <c r="G174" s="70">
        <v>166.69</v>
      </c>
    </row>
    <row r="175" spans="1:7" x14ac:dyDescent="0.2">
      <c r="A175" s="70">
        <v>12060</v>
      </c>
      <c r="B175" s="70" t="s">
        <v>354</v>
      </c>
      <c r="C175" s="70" t="s">
        <v>355</v>
      </c>
      <c r="D175" s="70">
        <v>2003</v>
      </c>
      <c r="E175" s="70">
        <v>2</v>
      </c>
      <c r="F175" s="70">
        <v>168.16</v>
      </c>
      <c r="G175" s="70">
        <v>167.65</v>
      </c>
    </row>
    <row r="176" spans="1:7" x14ac:dyDescent="0.2">
      <c r="A176" s="70">
        <v>12060</v>
      </c>
      <c r="B176" s="70" t="s">
        <v>354</v>
      </c>
      <c r="C176" s="70" t="s">
        <v>355</v>
      </c>
      <c r="D176" s="70">
        <v>2003</v>
      </c>
      <c r="E176" s="70">
        <v>3</v>
      </c>
      <c r="F176" s="70">
        <v>169.95</v>
      </c>
      <c r="G176" s="70">
        <v>168.94</v>
      </c>
    </row>
    <row r="177" spans="1:7" x14ac:dyDescent="0.2">
      <c r="A177" s="70">
        <v>12060</v>
      </c>
      <c r="B177" s="70" t="s">
        <v>354</v>
      </c>
      <c r="C177" s="70" t="s">
        <v>355</v>
      </c>
      <c r="D177" s="70">
        <v>2003</v>
      </c>
      <c r="E177" s="70">
        <v>4</v>
      </c>
      <c r="F177" s="70">
        <v>170.3</v>
      </c>
      <c r="G177" s="70">
        <v>169.58</v>
      </c>
    </row>
    <row r="178" spans="1:7" x14ac:dyDescent="0.2">
      <c r="A178" s="70">
        <v>12060</v>
      </c>
      <c r="B178" s="70" t="s">
        <v>354</v>
      </c>
      <c r="C178" s="70" t="s">
        <v>355</v>
      </c>
      <c r="D178" s="70">
        <v>2004</v>
      </c>
      <c r="E178" s="70">
        <v>1</v>
      </c>
      <c r="F178" s="70">
        <v>171.13</v>
      </c>
      <c r="G178" s="70">
        <v>170.82</v>
      </c>
    </row>
    <row r="179" spans="1:7" x14ac:dyDescent="0.2">
      <c r="A179" s="70">
        <v>12060</v>
      </c>
      <c r="B179" s="70" t="s">
        <v>354</v>
      </c>
      <c r="C179" s="70" t="s">
        <v>355</v>
      </c>
      <c r="D179" s="70">
        <v>2004</v>
      </c>
      <c r="E179" s="70">
        <v>2</v>
      </c>
      <c r="F179" s="70">
        <v>172.53</v>
      </c>
      <c r="G179" s="70">
        <v>172.03</v>
      </c>
    </row>
    <row r="180" spans="1:7" x14ac:dyDescent="0.2">
      <c r="A180" s="70">
        <v>12060</v>
      </c>
      <c r="B180" s="70" t="s">
        <v>354</v>
      </c>
      <c r="C180" s="70" t="s">
        <v>355</v>
      </c>
      <c r="D180" s="70">
        <v>2004</v>
      </c>
      <c r="E180" s="70">
        <v>3</v>
      </c>
      <c r="F180" s="70">
        <v>174.56</v>
      </c>
      <c r="G180" s="70">
        <v>173.55</v>
      </c>
    </row>
    <row r="181" spans="1:7" x14ac:dyDescent="0.2">
      <c r="A181" s="70">
        <v>12060</v>
      </c>
      <c r="B181" s="70" t="s">
        <v>354</v>
      </c>
      <c r="C181" s="70" t="s">
        <v>355</v>
      </c>
      <c r="D181" s="70">
        <v>2004</v>
      </c>
      <c r="E181" s="70">
        <v>4</v>
      </c>
      <c r="F181" s="70">
        <v>176.23</v>
      </c>
      <c r="G181" s="70">
        <v>175.34</v>
      </c>
    </row>
    <row r="182" spans="1:7" x14ac:dyDescent="0.2">
      <c r="A182" s="70">
        <v>12060</v>
      </c>
      <c r="B182" s="70" t="s">
        <v>354</v>
      </c>
      <c r="C182" s="70" t="s">
        <v>355</v>
      </c>
      <c r="D182" s="70">
        <v>2005</v>
      </c>
      <c r="E182" s="70">
        <v>1</v>
      </c>
      <c r="F182" s="70">
        <v>179.19</v>
      </c>
      <c r="G182" s="70">
        <v>179.02</v>
      </c>
    </row>
    <row r="183" spans="1:7" x14ac:dyDescent="0.2">
      <c r="A183" s="70">
        <v>12060</v>
      </c>
      <c r="B183" s="70" t="s">
        <v>354</v>
      </c>
      <c r="C183" s="70" t="s">
        <v>355</v>
      </c>
      <c r="D183" s="70">
        <v>2005</v>
      </c>
      <c r="E183" s="70">
        <v>2</v>
      </c>
      <c r="F183" s="70">
        <v>180.56</v>
      </c>
      <c r="G183" s="70">
        <v>179.98</v>
      </c>
    </row>
    <row r="184" spans="1:7" x14ac:dyDescent="0.2">
      <c r="A184" s="70">
        <v>12060</v>
      </c>
      <c r="B184" s="70" t="s">
        <v>354</v>
      </c>
      <c r="C184" s="70" t="s">
        <v>355</v>
      </c>
      <c r="D184" s="70">
        <v>2005</v>
      </c>
      <c r="E184" s="70">
        <v>3</v>
      </c>
      <c r="F184" s="70">
        <v>183.02</v>
      </c>
      <c r="G184" s="70">
        <v>182</v>
      </c>
    </row>
    <row r="185" spans="1:7" x14ac:dyDescent="0.2">
      <c r="A185" s="70">
        <v>12060</v>
      </c>
      <c r="B185" s="70" t="s">
        <v>354</v>
      </c>
      <c r="C185" s="70" t="s">
        <v>355</v>
      </c>
      <c r="D185" s="70">
        <v>2005</v>
      </c>
      <c r="E185" s="70">
        <v>4</v>
      </c>
      <c r="F185" s="70">
        <v>184.84</v>
      </c>
      <c r="G185" s="70">
        <v>183.75</v>
      </c>
    </row>
    <row r="186" spans="1:7" x14ac:dyDescent="0.2">
      <c r="A186" s="70">
        <v>12060</v>
      </c>
      <c r="B186" s="70" t="s">
        <v>354</v>
      </c>
      <c r="C186" s="70" t="s">
        <v>355</v>
      </c>
      <c r="D186" s="70">
        <v>2006</v>
      </c>
      <c r="E186" s="70">
        <v>1</v>
      </c>
      <c r="F186" s="70">
        <v>182.55</v>
      </c>
      <c r="G186" s="70">
        <v>182.64</v>
      </c>
    </row>
    <row r="187" spans="1:7" x14ac:dyDescent="0.2">
      <c r="A187" s="70">
        <v>12060</v>
      </c>
      <c r="B187" s="70" t="s">
        <v>354</v>
      </c>
      <c r="C187" s="70" t="s">
        <v>355</v>
      </c>
      <c r="D187" s="70">
        <v>2006</v>
      </c>
      <c r="E187" s="70">
        <v>2</v>
      </c>
      <c r="F187" s="70">
        <v>183.48</v>
      </c>
      <c r="G187" s="70">
        <v>182.72</v>
      </c>
    </row>
    <row r="188" spans="1:7" x14ac:dyDescent="0.2">
      <c r="A188" s="70">
        <v>12060</v>
      </c>
      <c r="B188" s="70" t="s">
        <v>354</v>
      </c>
      <c r="C188" s="70" t="s">
        <v>355</v>
      </c>
      <c r="D188" s="70">
        <v>2006</v>
      </c>
      <c r="E188" s="70">
        <v>3</v>
      </c>
      <c r="F188" s="70">
        <v>183.25</v>
      </c>
      <c r="G188" s="70">
        <v>182.22</v>
      </c>
    </row>
    <row r="189" spans="1:7" x14ac:dyDescent="0.2">
      <c r="A189" s="70">
        <v>12060</v>
      </c>
      <c r="B189" s="70" t="s">
        <v>354</v>
      </c>
      <c r="C189" s="70" t="s">
        <v>355</v>
      </c>
      <c r="D189" s="70">
        <v>2006</v>
      </c>
      <c r="E189" s="70">
        <v>4</v>
      </c>
      <c r="F189" s="70">
        <v>184.01</v>
      </c>
      <c r="G189" s="70">
        <v>182.85</v>
      </c>
    </row>
    <row r="190" spans="1:7" x14ac:dyDescent="0.2">
      <c r="A190" s="70">
        <v>12060</v>
      </c>
      <c r="B190" s="70" t="s">
        <v>354</v>
      </c>
      <c r="C190" s="70" t="s">
        <v>355</v>
      </c>
      <c r="D190" s="70">
        <v>2007</v>
      </c>
      <c r="E190" s="70">
        <v>1</v>
      </c>
      <c r="F190" s="70">
        <v>181.41</v>
      </c>
      <c r="G190" s="70">
        <v>181.79</v>
      </c>
    </row>
    <row r="191" spans="1:7" x14ac:dyDescent="0.2">
      <c r="A191" s="70">
        <v>12060</v>
      </c>
      <c r="B191" s="70" t="s">
        <v>354</v>
      </c>
      <c r="C191" s="70" t="s">
        <v>355</v>
      </c>
      <c r="D191" s="70">
        <v>2007</v>
      </c>
      <c r="E191" s="70">
        <v>2</v>
      </c>
      <c r="F191" s="70">
        <v>179.54</v>
      </c>
      <c r="G191" s="70">
        <v>178.67</v>
      </c>
    </row>
    <row r="192" spans="1:7" x14ac:dyDescent="0.2">
      <c r="A192" s="70">
        <v>12060</v>
      </c>
      <c r="B192" s="70" t="s">
        <v>354</v>
      </c>
      <c r="C192" s="70" t="s">
        <v>355</v>
      </c>
      <c r="D192" s="70">
        <v>2007</v>
      </c>
      <c r="E192" s="70">
        <v>3</v>
      </c>
      <c r="F192" s="70">
        <v>175.92</v>
      </c>
      <c r="G192" s="70">
        <v>174.76</v>
      </c>
    </row>
    <row r="193" spans="1:7" x14ac:dyDescent="0.2">
      <c r="A193" s="70">
        <v>12060</v>
      </c>
      <c r="B193" s="70" t="s">
        <v>354</v>
      </c>
      <c r="C193" s="70" t="s">
        <v>355</v>
      </c>
      <c r="D193" s="70">
        <v>2007</v>
      </c>
      <c r="E193" s="70">
        <v>4</v>
      </c>
      <c r="F193" s="70">
        <v>171.46</v>
      </c>
      <c r="G193" s="70">
        <v>170.39</v>
      </c>
    </row>
    <row r="194" spans="1:7" x14ac:dyDescent="0.2">
      <c r="A194" s="70">
        <v>12060</v>
      </c>
      <c r="B194" s="70" t="s">
        <v>354</v>
      </c>
      <c r="C194" s="70" t="s">
        <v>355</v>
      </c>
      <c r="D194" s="70">
        <v>2008</v>
      </c>
      <c r="E194" s="70">
        <v>1</v>
      </c>
      <c r="F194" s="70">
        <v>165.75</v>
      </c>
      <c r="G194" s="70">
        <v>166.42</v>
      </c>
    </row>
    <row r="195" spans="1:7" x14ac:dyDescent="0.2">
      <c r="A195" s="70">
        <v>12060</v>
      </c>
      <c r="B195" s="70" t="s">
        <v>354</v>
      </c>
      <c r="C195" s="70" t="s">
        <v>355</v>
      </c>
      <c r="D195" s="70">
        <v>2008</v>
      </c>
      <c r="E195" s="70">
        <v>2</v>
      </c>
      <c r="F195" s="70">
        <v>162.47999999999999</v>
      </c>
      <c r="G195" s="70">
        <v>161.51</v>
      </c>
    </row>
    <row r="196" spans="1:7" x14ac:dyDescent="0.2">
      <c r="A196" s="70">
        <v>12060</v>
      </c>
      <c r="B196" s="70" t="s">
        <v>354</v>
      </c>
      <c r="C196" s="70" t="s">
        <v>355</v>
      </c>
      <c r="D196" s="70">
        <v>2008</v>
      </c>
      <c r="E196" s="70">
        <v>3</v>
      </c>
      <c r="F196" s="70">
        <v>156.9</v>
      </c>
      <c r="G196" s="70">
        <v>155.71</v>
      </c>
    </row>
    <row r="197" spans="1:7" x14ac:dyDescent="0.2">
      <c r="A197" s="70">
        <v>12060</v>
      </c>
      <c r="B197" s="70" t="s">
        <v>354</v>
      </c>
      <c r="C197" s="70" t="s">
        <v>355</v>
      </c>
      <c r="D197" s="70">
        <v>2008</v>
      </c>
      <c r="E197" s="70">
        <v>4</v>
      </c>
      <c r="F197" s="70">
        <v>148.1</v>
      </c>
      <c r="G197" s="70">
        <v>147.19</v>
      </c>
    </row>
    <row r="198" spans="1:7" x14ac:dyDescent="0.2">
      <c r="A198" s="70">
        <v>12060</v>
      </c>
      <c r="B198" s="70" t="s">
        <v>354</v>
      </c>
      <c r="C198" s="70" t="s">
        <v>355</v>
      </c>
      <c r="D198" s="70">
        <v>2009</v>
      </c>
      <c r="E198" s="70">
        <v>1</v>
      </c>
      <c r="F198" s="70">
        <v>140.18</v>
      </c>
      <c r="G198" s="70">
        <v>141.03</v>
      </c>
    </row>
    <row r="199" spans="1:7" x14ac:dyDescent="0.2">
      <c r="A199" s="70">
        <v>12060</v>
      </c>
      <c r="B199" s="70" t="s">
        <v>354</v>
      </c>
      <c r="C199" s="70" t="s">
        <v>355</v>
      </c>
      <c r="D199" s="70">
        <v>2009</v>
      </c>
      <c r="E199" s="70">
        <v>2</v>
      </c>
      <c r="F199" s="70">
        <v>137.81</v>
      </c>
      <c r="G199" s="70">
        <v>136.86000000000001</v>
      </c>
    </row>
    <row r="200" spans="1:7" x14ac:dyDescent="0.2">
      <c r="A200" s="70">
        <v>12060</v>
      </c>
      <c r="B200" s="70" t="s">
        <v>354</v>
      </c>
      <c r="C200" s="70" t="s">
        <v>355</v>
      </c>
      <c r="D200" s="70">
        <v>2009</v>
      </c>
      <c r="E200" s="70">
        <v>3</v>
      </c>
      <c r="F200" s="70">
        <v>136.47</v>
      </c>
      <c r="G200" s="70">
        <v>135.27000000000001</v>
      </c>
    </row>
    <row r="201" spans="1:7" x14ac:dyDescent="0.2">
      <c r="A201" s="70">
        <v>12060</v>
      </c>
      <c r="B201" s="70" t="s">
        <v>354</v>
      </c>
      <c r="C201" s="70" t="s">
        <v>355</v>
      </c>
      <c r="D201" s="70">
        <v>2009</v>
      </c>
      <c r="E201" s="70">
        <v>4</v>
      </c>
      <c r="F201" s="70">
        <v>135.91999999999999</v>
      </c>
      <c r="G201" s="70">
        <v>135.09</v>
      </c>
    </row>
    <row r="202" spans="1:7" x14ac:dyDescent="0.2">
      <c r="A202" s="70">
        <v>12060</v>
      </c>
      <c r="B202" s="70" t="s">
        <v>354</v>
      </c>
      <c r="C202" s="70" t="s">
        <v>355</v>
      </c>
      <c r="D202" s="70">
        <v>2010</v>
      </c>
      <c r="E202" s="70">
        <v>1</v>
      </c>
      <c r="F202" s="70">
        <v>132.84</v>
      </c>
      <c r="G202" s="70">
        <v>134</v>
      </c>
    </row>
    <row r="203" spans="1:7" x14ac:dyDescent="0.2">
      <c r="A203" s="70">
        <v>12060</v>
      </c>
      <c r="B203" s="70" t="s">
        <v>354</v>
      </c>
      <c r="C203" s="70" t="s">
        <v>355</v>
      </c>
      <c r="D203" s="70">
        <v>2010</v>
      </c>
      <c r="E203" s="70">
        <v>2</v>
      </c>
      <c r="F203" s="70">
        <v>132.63999999999999</v>
      </c>
      <c r="G203" s="70">
        <v>131.5</v>
      </c>
    </row>
    <row r="204" spans="1:7" x14ac:dyDescent="0.2">
      <c r="A204" s="70">
        <v>12060</v>
      </c>
      <c r="B204" s="70" t="s">
        <v>354</v>
      </c>
      <c r="C204" s="70" t="s">
        <v>355</v>
      </c>
      <c r="D204" s="70">
        <v>2010</v>
      </c>
      <c r="E204" s="70">
        <v>3</v>
      </c>
      <c r="F204" s="70">
        <v>128.43</v>
      </c>
      <c r="G204" s="70">
        <v>127.14</v>
      </c>
    </row>
    <row r="205" spans="1:7" x14ac:dyDescent="0.2">
      <c r="A205" s="70">
        <v>12060</v>
      </c>
      <c r="B205" s="70" t="s">
        <v>354</v>
      </c>
      <c r="C205" s="70" t="s">
        <v>355</v>
      </c>
      <c r="D205" s="70">
        <v>2010</v>
      </c>
      <c r="E205" s="70">
        <v>4</v>
      </c>
      <c r="F205" s="70">
        <v>124.18</v>
      </c>
      <c r="G205" s="70">
        <v>123.47</v>
      </c>
    </row>
    <row r="206" spans="1:7" x14ac:dyDescent="0.2">
      <c r="A206" s="70">
        <v>12060</v>
      </c>
      <c r="B206" s="70" t="s">
        <v>354</v>
      </c>
      <c r="C206" s="70" t="s">
        <v>355</v>
      </c>
      <c r="D206" s="70">
        <v>2011</v>
      </c>
      <c r="E206" s="70">
        <v>1</v>
      </c>
      <c r="F206" s="70">
        <v>118.73</v>
      </c>
      <c r="G206" s="70">
        <v>120.08</v>
      </c>
    </row>
    <row r="207" spans="1:7" x14ac:dyDescent="0.2">
      <c r="A207" s="70">
        <v>12060</v>
      </c>
      <c r="B207" s="70" t="s">
        <v>354</v>
      </c>
      <c r="C207" s="70" t="s">
        <v>355</v>
      </c>
      <c r="D207" s="70">
        <v>2011</v>
      </c>
      <c r="E207" s="70">
        <v>2</v>
      </c>
      <c r="F207" s="70">
        <v>116.92</v>
      </c>
      <c r="G207" s="70">
        <v>115.76</v>
      </c>
    </row>
    <row r="208" spans="1:7" x14ac:dyDescent="0.2">
      <c r="A208" s="70">
        <v>12060</v>
      </c>
      <c r="B208" s="70" t="s">
        <v>354</v>
      </c>
      <c r="C208" s="70" t="s">
        <v>355</v>
      </c>
      <c r="D208" s="70">
        <v>2011</v>
      </c>
      <c r="E208" s="70">
        <v>3</v>
      </c>
      <c r="F208" s="70">
        <v>115.75</v>
      </c>
      <c r="G208" s="70">
        <v>114.36</v>
      </c>
    </row>
    <row r="209" spans="1:7" x14ac:dyDescent="0.2">
      <c r="A209" s="70">
        <v>12060</v>
      </c>
      <c r="B209" s="70" t="s">
        <v>354</v>
      </c>
      <c r="C209" s="70" t="s">
        <v>355</v>
      </c>
      <c r="D209" s="70">
        <v>2011</v>
      </c>
      <c r="E209" s="70">
        <v>4</v>
      </c>
      <c r="F209" s="70">
        <v>113.17</v>
      </c>
      <c r="G209" s="70">
        <v>112.63</v>
      </c>
    </row>
    <row r="210" spans="1:7" x14ac:dyDescent="0.2">
      <c r="A210" s="70">
        <v>12060</v>
      </c>
      <c r="B210" s="70" t="s">
        <v>354</v>
      </c>
      <c r="C210" s="70" t="s">
        <v>355</v>
      </c>
      <c r="D210" s="70">
        <v>2012</v>
      </c>
      <c r="E210" s="70">
        <v>1</v>
      </c>
      <c r="F210" s="70">
        <v>110.65</v>
      </c>
      <c r="G210" s="70">
        <v>112.19</v>
      </c>
    </row>
    <row r="211" spans="1:7" x14ac:dyDescent="0.2">
      <c r="A211" s="70">
        <v>12060</v>
      </c>
      <c r="B211" s="70" t="s">
        <v>354</v>
      </c>
      <c r="C211" s="70" t="s">
        <v>355</v>
      </c>
      <c r="D211" s="70">
        <v>2012</v>
      </c>
      <c r="E211" s="70">
        <v>2</v>
      </c>
      <c r="F211" s="70">
        <v>115.92</v>
      </c>
      <c r="G211" s="70">
        <v>114.57</v>
      </c>
    </row>
    <row r="212" spans="1:7" x14ac:dyDescent="0.2">
      <c r="A212" s="70">
        <v>12060</v>
      </c>
      <c r="B212" s="70" t="s">
        <v>354</v>
      </c>
      <c r="C212" s="70" t="s">
        <v>355</v>
      </c>
      <c r="D212" s="70">
        <v>2012</v>
      </c>
      <c r="E212" s="70">
        <v>3</v>
      </c>
      <c r="F212" s="70">
        <v>119.16</v>
      </c>
      <c r="G212" s="70">
        <v>117.55</v>
      </c>
    </row>
    <row r="213" spans="1:7" x14ac:dyDescent="0.2">
      <c r="A213" s="70">
        <v>12060</v>
      </c>
      <c r="B213" s="70" t="s">
        <v>354</v>
      </c>
      <c r="C213" s="70" t="s">
        <v>355</v>
      </c>
      <c r="D213" s="70">
        <v>2012</v>
      </c>
      <c r="E213" s="70">
        <v>4</v>
      </c>
      <c r="F213" s="70">
        <v>122.37</v>
      </c>
      <c r="G213" s="70">
        <v>121.97</v>
      </c>
    </row>
    <row r="214" spans="1:7" x14ac:dyDescent="0.2">
      <c r="A214" s="70">
        <v>12060</v>
      </c>
      <c r="B214" s="70" t="s">
        <v>354</v>
      </c>
      <c r="C214" s="70" t="s">
        <v>355</v>
      </c>
      <c r="D214" s="70">
        <v>2013</v>
      </c>
      <c r="E214" s="70">
        <v>1</v>
      </c>
      <c r="F214" s="70">
        <v>125.22</v>
      </c>
      <c r="G214" s="70">
        <v>127.1</v>
      </c>
    </row>
    <row r="215" spans="1:7" x14ac:dyDescent="0.2">
      <c r="A215" s="70">
        <v>12060</v>
      </c>
      <c r="B215" s="70" t="s">
        <v>354</v>
      </c>
      <c r="C215" s="70" t="s">
        <v>355</v>
      </c>
      <c r="D215" s="70">
        <v>2013</v>
      </c>
      <c r="E215" s="70">
        <v>2</v>
      </c>
      <c r="F215" s="70">
        <v>134.81</v>
      </c>
      <c r="G215" s="70">
        <v>133.08000000000001</v>
      </c>
    </row>
    <row r="216" spans="1:7" x14ac:dyDescent="0.2">
      <c r="A216" s="70">
        <v>12060</v>
      </c>
      <c r="B216" s="70" t="s">
        <v>354</v>
      </c>
      <c r="C216" s="70" t="s">
        <v>355</v>
      </c>
      <c r="D216" s="70">
        <v>2013</v>
      </c>
      <c r="E216" s="70">
        <v>3</v>
      </c>
      <c r="F216" s="70">
        <v>140.13</v>
      </c>
      <c r="G216" s="70">
        <v>138.12</v>
      </c>
    </row>
    <row r="217" spans="1:7" x14ac:dyDescent="0.2">
      <c r="A217" s="70">
        <v>12060</v>
      </c>
      <c r="B217" s="70" t="s">
        <v>354</v>
      </c>
      <c r="C217" s="70" t="s">
        <v>355</v>
      </c>
      <c r="D217" s="70">
        <v>2013</v>
      </c>
      <c r="E217" s="70">
        <v>4</v>
      </c>
      <c r="F217" s="70">
        <v>142.11000000000001</v>
      </c>
      <c r="G217" s="70">
        <v>141.91</v>
      </c>
    </row>
    <row r="218" spans="1:7" x14ac:dyDescent="0.2">
      <c r="A218" s="70">
        <v>12060</v>
      </c>
      <c r="B218" s="70" t="s">
        <v>354</v>
      </c>
      <c r="C218" s="70" t="s">
        <v>355</v>
      </c>
      <c r="D218" s="70">
        <v>2014</v>
      </c>
      <c r="E218" s="70">
        <v>1</v>
      </c>
      <c r="F218" s="70">
        <v>142.56</v>
      </c>
      <c r="G218" s="70">
        <v>144.55000000000001</v>
      </c>
    </row>
    <row r="219" spans="1:7" x14ac:dyDescent="0.2">
      <c r="A219" s="70">
        <v>12060</v>
      </c>
      <c r="B219" s="70" t="s">
        <v>354</v>
      </c>
      <c r="C219" s="70" t="s">
        <v>355</v>
      </c>
      <c r="D219" s="70">
        <v>2014</v>
      </c>
      <c r="E219" s="70">
        <v>2</v>
      </c>
      <c r="F219" s="70">
        <v>150.03</v>
      </c>
      <c r="G219" s="70">
        <v>148.01</v>
      </c>
    </row>
    <row r="220" spans="1:7" x14ac:dyDescent="0.2">
      <c r="A220" s="70">
        <v>12060</v>
      </c>
      <c r="B220" s="70" t="s">
        <v>354</v>
      </c>
      <c r="C220" s="70" t="s">
        <v>355</v>
      </c>
      <c r="D220" s="70">
        <v>2014</v>
      </c>
      <c r="E220" s="70">
        <v>3</v>
      </c>
      <c r="F220" s="70">
        <v>154.07</v>
      </c>
      <c r="G220" s="70">
        <v>151.96</v>
      </c>
    </row>
    <row r="221" spans="1:7" x14ac:dyDescent="0.2">
      <c r="A221" s="70">
        <v>12060</v>
      </c>
      <c r="B221" s="70" t="s">
        <v>354</v>
      </c>
      <c r="C221" s="70" t="s">
        <v>355</v>
      </c>
      <c r="D221" s="70">
        <v>2014</v>
      </c>
      <c r="E221" s="70">
        <v>4</v>
      </c>
      <c r="F221" s="70">
        <v>154.94999999999999</v>
      </c>
      <c r="G221" s="70">
        <v>154.97999999999999</v>
      </c>
    </row>
    <row r="222" spans="1:7" x14ac:dyDescent="0.2">
      <c r="A222" s="70">
        <v>12060</v>
      </c>
      <c r="B222" s="70" t="s">
        <v>354</v>
      </c>
      <c r="C222" s="70" t="s">
        <v>355</v>
      </c>
      <c r="D222" s="70">
        <v>2015</v>
      </c>
      <c r="E222" s="70">
        <v>1</v>
      </c>
      <c r="F222" s="70">
        <v>156.49</v>
      </c>
      <c r="G222" s="70">
        <v>158.24</v>
      </c>
    </row>
    <row r="223" spans="1:7" x14ac:dyDescent="0.2">
      <c r="A223" s="70">
        <v>12060</v>
      </c>
      <c r="B223" s="70" t="s">
        <v>354</v>
      </c>
      <c r="C223" s="70" t="s">
        <v>355</v>
      </c>
      <c r="D223" s="70">
        <v>2015</v>
      </c>
      <c r="E223" s="70">
        <v>2</v>
      </c>
      <c r="F223" s="70">
        <v>164.36</v>
      </c>
      <c r="G223" s="70">
        <v>162.19</v>
      </c>
    </row>
    <row r="224" spans="1:7" x14ac:dyDescent="0.2">
      <c r="A224" s="70">
        <v>12060</v>
      </c>
      <c r="B224" s="70" t="s">
        <v>354</v>
      </c>
      <c r="C224" s="70" t="s">
        <v>355</v>
      </c>
      <c r="D224" s="70">
        <v>2015</v>
      </c>
      <c r="E224" s="70">
        <v>3</v>
      </c>
      <c r="F224" s="70">
        <v>166.95</v>
      </c>
      <c r="G224" s="70">
        <v>164.95</v>
      </c>
    </row>
    <row r="225" spans="1:7" x14ac:dyDescent="0.2">
      <c r="A225" s="70">
        <v>12060</v>
      </c>
      <c r="B225" s="70" t="s">
        <v>354</v>
      </c>
      <c r="C225" s="70" t="s">
        <v>355</v>
      </c>
      <c r="D225" s="70">
        <v>2015</v>
      </c>
      <c r="E225" s="70">
        <v>4</v>
      </c>
      <c r="F225" s="70">
        <v>167.82</v>
      </c>
      <c r="G225" s="70">
        <v>168.03</v>
      </c>
    </row>
    <row r="226" spans="1:7" x14ac:dyDescent="0.2">
      <c r="A226" s="70">
        <v>12060</v>
      </c>
      <c r="B226" s="70" t="s">
        <v>354</v>
      </c>
      <c r="C226" s="70" t="s">
        <v>355</v>
      </c>
      <c r="D226" s="70">
        <v>2016</v>
      </c>
      <c r="E226" s="70">
        <v>1</v>
      </c>
      <c r="F226" s="70">
        <v>170.47</v>
      </c>
      <c r="G226" s="70">
        <v>171.71</v>
      </c>
    </row>
    <row r="227" spans="1:7" x14ac:dyDescent="0.2">
      <c r="A227" s="70">
        <v>12060</v>
      </c>
      <c r="B227" s="70" t="s">
        <v>354</v>
      </c>
      <c r="C227" s="70" t="s">
        <v>355</v>
      </c>
      <c r="D227" s="70">
        <v>2016</v>
      </c>
      <c r="E227" s="70">
        <v>2</v>
      </c>
      <c r="F227" s="70">
        <v>176.61</v>
      </c>
      <c r="G227" s="70">
        <v>174.47</v>
      </c>
    </row>
    <row r="228" spans="1:7" x14ac:dyDescent="0.2">
      <c r="A228" s="70">
        <v>12060</v>
      </c>
      <c r="B228" s="70" t="s">
        <v>354</v>
      </c>
      <c r="C228" s="70" t="s">
        <v>355</v>
      </c>
      <c r="D228" s="70">
        <v>2016</v>
      </c>
      <c r="E228" s="70">
        <v>3</v>
      </c>
      <c r="F228" s="70">
        <v>179.43</v>
      </c>
      <c r="G228" s="70">
        <v>177.66</v>
      </c>
    </row>
    <row r="229" spans="1:7" x14ac:dyDescent="0.2">
      <c r="A229" s="70">
        <v>12060</v>
      </c>
      <c r="B229" s="70" t="s">
        <v>354</v>
      </c>
      <c r="C229" s="70" t="s">
        <v>355</v>
      </c>
      <c r="D229" s="70">
        <v>2016</v>
      </c>
      <c r="E229" s="70">
        <v>4</v>
      </c>
      <c r="F229" s="70">
        <v>181.17</v>
      </c>
      <c r="G229" s="70">
        <v>181.4</v>
      </c>
    </row>
    <row r="230" spans="1:7" x14ac:dyDescent="0.2">
      <c r="A230" s="70">
        <v>12060</v>
      </c>
      <c r="B230" s="70" t="s">
        <v>354</v>
      </c>
      <c r="C230" s="70" t="s">
        <v>355</v>
      </c>
      <c r="D230" s="70">
        <v>2017</v>
      </c>
      <c r="E230" s="70">
        <v>1</v>
      </c>
      <c r="F230" s="70">
        <v>183.83</v>
      </c>
      <c r="G230" s="70">
        <v>184.53</v>
      </c>
    </row>
    <row r="231" spans="1:7" x14ac:dyDescent="0.2">
      <c r="A231" s="70">
        <v>12060</v>
      </c>
      <c r="B231" s="70" t="s">
        <v>354</v>
      </c>
      <c r="C231" s="70" t="s">
        <v>355</v>
      </c>
      <c r="D231" s="70">
        <v>2017</v>
      </c>
      <c r="E231" s="70">
        <v>2</v>
      </c>
      <c r="F231" s="70">
        <v>189.94</v>
      </c>
      <c r="G231" s="70">
        <v>187.94</v>
      </c>
    </row>
    <row r="232" spans="1:7" x14ac:dyDescent="0.2">
      <c r="A232" s="70">
        <v>12060</v>
      </c>
      <c r="B232" s="70" t="s">
        <v>354</v>
      </c>
      <c r="C232" s="70" t="s">
        <v>355</v>
      </c>
      <c r="D232" s="70">
        <v>2017</v>
      </c>
      <c r="E232" s="70">
        <v>3</v>
      </c>
      <c r="F232" s="70">
        <v>193.57</v>
      </c>
      <c r="G232" s="70">
        <v>192</v>
      </c>
    </row>
    <row r="233" spans="1:7" x14ac:dyDescent="0.2">
      <c r="A233" s="70">
        <v>12060</v>
      </c>
      <c r="B233" s="70" t="s">
        <v>354</v>
      </c>
      <c r="C233" s="70" t="s">
        <v>355</v>
      </c>
      <c r="D233" s="70">
        <v>2017</v>
      </c>
      <c r="E233" s="70">
        <v>4</v>
      </c>
      <c r="F233" s="70">
        <v>195.72</v>
      </c>
      <c r="G233" s="70">
        <v>195.87</v>
      </c>
    </row>
    <row r="234" spans="1:7" x14ac:dyDescent="0.2">
      <c r="A234" s="70">
        <v>12060</v>
      </c>
      <c r="B234" s="70" t="s">
        <v>354</v>
      </c>
      <c r="C234" s="70" t="s">
        <v>355</v>
      </c>
      <c r="D234" s="70">
        <v>2018</v>
      </c>
      <c r="E234" s="70">
        <v>1</v>
      </c>
      <c r="F234" s="70">
        <v>200.78</v>
      </c>
      <c r="G234" s="70">
        <v>200.98</v>
      </c>
    </row>
    <row r="235" spans="1:7" x14ac:dyDescent="0.2">
      <c r="A235" s="70">
        <v>12060</v>
      </c>
      <c r="B235" s="70" t="s">
        <v>354</v>
      </c>
      <c r="C235" s="70" t="s">
        <v>355</v>
      </c>
      <c r="D235" s="70">
        <v>2018</v>
      </c>
      <c r="E235" s="70">
        <v>2</v>
      </c>
      <c r="F235" s="70">
        <v>206.52</v>
      </c>
      <c r="G235" s="70">
        <v>204.75</v>
      </c>
    </row>
    <row r="236" spans="1:7" x14ac:dyDescent="0.2">
      <c r="A236" s="70">
        <v>12060</v>
      </c>
      <c r="B236" s="70" t="s">
        <v>354</v>
      </c>
      <c r="C236" s="70" t="s">
        <v>355</v>
      </c>
      <c r="D236" s="70">
        <v>2018</v>
      </c>
      <c r="E236" s="70">
        <v>3</v>
      </c>
      <c r="F236" s="70">
        <v>209.91</v>
      </c>
      <c r="G236" s="70">
        <v>208.46</v>
      </c>
    </row>
    <row r="237" spans="1:7" x14ac:dyDescent="0.2">
      <c r="A237" s="70">
        <v>12060</v>
      </c>
      <c r="B237" s="70" t="s">
        <v>354</v>
      </c>
      <c r="C237" s="70" t="s">
        <v>355</v>
      </c>
      <c r="D237" s="70">
        <v>2018</v>
      </c>
      <c r="E237" s="70">
        <v>4</v>
      </c>
      <c r="F237" s="70">
        <v>212.47</v>
      </c>
      <c r="G237" s="70">
        <v>212.37</v>
      </c>
    </row>
    <row r="238" spans="1:7" x14ac:dyDescent="0.2">
      <c r="A238" s="70">
        <v>12060</v>
      </c>
      <c r="B238" s="70" t="s">
        <v>354</v>
      </c>
      <c r="C238" s="70" t="s">
        <v>355</v>
      </c>
      <c r="D238" s="70">
        <v>2019</v>
      </c>
      <c r="E238" s="70">
        <v>1</v>
      </c>
      <c r="F238" s="70">
        <v>215.9</v>
      </c>
      <c r="G238" s="70">
        <v>215.86</v>
      </c>
    </row>
    <row r="239" spans="1:7" x14ac:dyDescent="0.2">
      <c r="A239" s="70">
        <v>12060</v>
      </c>
      <c r="B239" s="70" t="s">
        <v>354</v>
      </c>
      <c r="C239" s="70" t="s">
        <v>355</v>
      </c>
      <c r="D239" s="70">
        <v>2019</v>
      </c>
      <c r="E239" s="70">
        <v>2</v>
      </c>
      <c r="F239" s="70">
        <v>219.88</v>
      </c>
      <c r="G239" s="70">
        <v>218.36</v>
      </c>
    </row>
    <row r="240" spans="1:7" x14ac:dyDescent="0.2">
      <c r="A240" s="70">
        <v>12060</v>
      </c>
      <c r="B240" s="70" t="s">
        <v>354</v>
      </c>
      <c r="C240" s="70" t="s">
        <v>355</v>
      </c>
      <c r="D240" s="70">
        <v>2019</v>
      </c>
      <c r="E240" s="70">
        <v>3</v>
      </c>
      <c r="F240" s="70">
        <v>223.11</v>
      </c>
      <c r="G240" s="70">
        <v>221.61</v>
      </c>
    </row>
    <row r="241" spans="1:8" x14ac:dyDescent="0.2">
      <c r="A241" s="70">
        <v>12060</v>
      </c>
      <c r="B241" s="70" t="s">
        <v>354</v>
      </c>
      <c r="C241" s="70" t="s">
        <v>355</v>
      </c>
      <c r="D241" s="70">
        <v>2019</v>
      </c>
      <c r="E241" s="70">
        <v>4</v>
      </c>
      <c r="F241" s="70">
        <v>225.9</v>
      </c>
      <c r="G241" s="70">
        <v>225.54</v>
      </c>
    </row>
    <row r="242" spans="1:8" x14ac:dyDescent="0.2">
      <c r="A242" s="70">
        <v>12060</v>
      </c>
      <c r="B242" s="70" t="s">
        <v>354</v>
      </c>
      <c r="C242" s="70" t="s">
        <v>355</v>
      </c>
      <c r="D242" s="70">
        <v>2020</v>
      </c>
      <c r="E242" s="70">
        <v>1</v>
      </c>
      <c r="F242" s="70">
        <v>229.85</v>
      </c>
      <c r="G242" s="70">
        <v>229.78</v>
      </c>
    </row>
    <row r="243" spans="1:8" x14ac:dyDescent="0.2">
      <c r="A243" s="70">
        <v>12060</v>
      </c>
      <c r="B243" s="70" t="s">
        <v>354</v>
      </c>
      <c r="C243" s="70" t="s">
        <v>355</v>
      </c>
      <c r="D243" s="70">
        <v>2020</v>
      </c>
      <c r="E243" s="70">
        <v>2</v>
      </c>
      <c r="F243" s="70">
        <v>235.19</v>
      </c>
      <c r="G243" s="70">
        <v>233.83</v>
      </c>
    </row>
    <row r="244" spans="1:8" x14ac:dyDescent="0.2">
      <c r="A244" s="70">
        <v>12060</v>
      </c>
      <c r="B244" s="70" t="s">
        <v>354</v>
      </c>
      <c r="C244" s="70" t="s">
        <v>355</v>
      </c>
      <c r="D244" s="70">
        <v>2020</v>
      </c>
      <c r="E244" s="70">
        <v>3</v>
      </c>
      <c r="F244" s="70">
        <v>242.03</v>
      </c>
      <c r="G244" s="70">
        <v>240.31</v>
      </c>
    </row>
    <row r="245" spans="1:8" x14ac:dyDescent="0.2">
      <c r="A245" s="70">
        <v>12060</v>
      </c>
      <c r="B245" s="70" t="s">
        <v>354</v>
      </c>
      <c r="C245" s="70" t="s">
        <v>355</v>
      </c>
      <c r="D245" s="70">
        <v>2020</v>
      </c>
      <c r="E245" s="70">
        <v>4</v>
      </c>
      <c r="F245" s="70">
        <v>252.22</v>
      </c>
      <c r="G245" s="70">
        <v>251.6</v>
      </c>
    </row>
    <row r="246" spans="1:8" x14ac:dyDescent="0.2">
      <c r="A246" s="70">
        <v>12060</v>
      </c>
      <c r="B246" s="70" t="s">
        <v>354</v>
      </c>
      <c r="C246" s="70" t="s">
        <v>355</v>
      </c>
      <c r="D246" s="70">
        <v>2021</v>
      </c>
      <c r="E246" s="70">
        <v>1</v>
      </c>
      <c r="F246" s="70">
        <v>263.13</v>
      </c>
      <c r="G246" s="70">
        <v>263.24</v>
      </c>
    </row>
    <row r="247" spans="1:8" x14ac:dyDescent="0.2">
      <c r="A247" s="70">
        <v>12060</v>
      </c>
      <c r="B247" s="70" t="s">
        <v>354</v>
      </c>
      <c r="C247" s="70" t="s">
        <v>355</v>
      </c>
      <c r="D247" s="70">
        <v>2021</v>
      </c>
      <c r="E247" s="70">
        <v>2</v>
      </c>
      <c r="F247" s="70">
        <v>280.72000000000003</v>
      </c>
      <c r="G247" s="70">
        <v>279.27</v>
      </c>
    </row>
    <row r="248" spans="1:8" x14ac:dyDescent="0.2">
      <c r="A248" s="70">
        <v>12060</v>
      </c>
      <c r="B248" s="70" t="s">
        <v>354</v>
      </c>
      <c r="C248" s="70" t="s">
        <v>355</v>
      </c>
      <c r="D248" s="70">
        <v>2021</v>
      </c>
      <c r="E248" s="70">
        <v>3</v>
      </c>
      <c r="F248" s="70">
        <v>298.55</v>
      </c>
      <c r="G248" s="70">
        <v>296.14999999999998</v>
      </c>
    </row>
    <row r="249" spans="1:8" x14ac:dyDescent="0.2">
      <c r="A249" s="70">
        <v>12060</v>
      </c>
      <c r="B249" s="70" t="s">
        <v>354</v>
      </c>
      <c r="C249" s="70" t="s">
        <v>355</v>
      </c>
      <c r="D249" s="70">
        <v>2021</v>
      </c>
      <c r="E249" s="70">
        <v>4</v>
      </c>
      <c r="F249" s="70">
        <v>308.35000000000002</v>
      </c>
      <c r="G249" s="70">
        <v>307.55</v>
      </c>
    </row>
    <row r="250" spans="1:8" x14ac:dyDescent="0.2">
      <c r="A250" s="70">
        <v>12420</v>
      </c>
      <c r="B250" s="70" t="s">
        <v>356</v>
      </c>
      <c r="C250" s="70" t="s">
        <v>357</v>
      </c>
      <c r="D250" s="70">
        <v>1991</v>
      </c>
      <c r="E250" s="70">
        <v>1</v>
      </c>
      <c r="F250" s="70">
        <v>100</v>
      </c>
      <c r="G250" s="70">
        <v>100</v>
      </c>
      <c r="H250" s="7" t="s">
        <v>19</v>
      </c>
    </row>
    <row r="251" spans="1:8" x14ac:dyDescent="0.2">
      <c r="A251" s="70">
        <v>12420</v>
      </c>
      <c r="B251" s="70" t="s">
        <v>356</v>
      </c>
      <c r="C251" s="70" t="s">
        <v>357</v>
      </c>
      <c r="D251" s="70">
        <v>1991</v>
      </c>
      <c r="E251" s="70">
        <v>2</v>
      </c>
      <c r="F251" s="70">
        <v>100.93</v>
      </c>
      <c r="G251" s="70">
        <v>100.82</v>
      </c>
      <c r="H251" s="7" t="s">
        <v>19</v>
      </c>
    </row>
    <row r="252" spans="1:8" x14ac:dyDescent="0.2">
      <c r="A252" s="70">
        <v>12420</v>
      </c>
      <c r="B252" s="70" t="s">
        <v>356</v>
      </c>
      <c r="C252" s="70" t="s">
        <v>357</v>
      </c>
      <c r="D252" s="70">
        <v>1991</v>
      </c>
      <c r="E252" s="70">
        <v>3</v>
      </c>
      <c r="F252" s="70">
        <v>102.18</v>
      </c>
      <c r="G252" s="70">
        <v>101.82</v>
      </c>
      <c r="H252" s="7" t="s">
        <v>19</v>
      </c>
    </row>
    <row r="253" spans="1:8" x14ac:dyDescent="0.2">
      <c r="A253" s="70">
        <v>12420</v>
      </c>
      <c r="B253" s="70" t="s">
        <v>356</v>
      </c>
      <c r="C253" s="70" t="s">
        <v>357</v>
      </c>
      <c r="D253" s="70">
        <v>1991</v>
      </c>
      <c r="E253" s="70">
        <v>4</v>
      </c>
      <c r="F253" s="70">
        <v>104.38</v>
      </c>
      <c r="G253" s="70">
        <v>104.24</v>
      </c>
      <c r="H253" s="7" t="s">
        <v>19</v>
      </c>
    </row>
    <row r="254" spans="1:8" x14ac:dyDescent="0.2">
      <c r="A254" s="70">
        <v>12420</v>
      </c>
      <c r="B254" s="70" t="s">
        <v>356</v>
      </c>
      <c r="C254" s="70" t="s">
        <v>357</v>
      </c>
      <c r="D254" s="70">
        <v>1992</v>
      </c>
      <c r="E254" s="70">
        <v>1</v>
      </c>
      <c r="F254" s="70">
        <v>106.4</v>
      </c>
      <c r="G254" s="70">
        <v>106.41</v>
      </c>
      <c r="H254" s="7" t="s">
        <v>19</v>
      </c>
    </row>
    <row r="255" spans="1:8" x14ac:dyDescent="0.2">
      <c r="A255" s="70">
        <v>12420</v>
      </c>
      <c r="B255" s="70" t="s">
        <v>356</v>
      </c>
      <c r="C255" s="70" t="s">
        <v>357</v>
      </c>
      <c r="D255" s="70">
        <v>1992</v>
      </c>
      <c r="E255" s="70">
        <v>2</v>
      </c>
      <c r="F255" s="70">
        <v>109.3</v>
      </c>
      <c r="G255" s="70">
        <v>109.17</v>
      </c>
      <c r="H255" s="7" t="s">
        <v>19</v>
      </c>
    </row>
    <row r="256" spans="1:8" x14ac:dyDescent="0.2">
      <c r="A256" s="70">
        <v>12420</v>
      </c>
      <c r="B256" s="70" t="s">
        <v>356</v>
      </c>
      <c r="C256" s="70" t="s">
        <v>357</v>
      </c>
      <c r="D256" s="70">
        <v>1992</v>
      </c>
      <c r="E256" s="70">
        <v>3</v>
      </c>
      <c r="F256" s="70">
        <v>112.73</v>
      </c>
      <c r="G256" s="70">
        <v>112.33</v>
      </c>
      <c r="H256" s="7" t="s">
        <v>19</v>
      </c>
    </row>
    <row r="257" spans="1:8" x14ac:dyDescent="0.2">
      <c r="A257" s="70">
        <v>12420</v>
      </c>
      <c r="B257" s="70" t="s">
        <v>356</v>
      </c>
      <c r="C257" s="70" t="s">
        <v>357</v>
      </c>
      <c r="D257" s="70">
        <v>1992</v>
      </c>
      <c r="E257" s="70">
        <v>4</v>
      </c>
      <c r="F257" s="70">
        <v>115.35</v>
      </c>
      <c r="G257" s="70">
        <v>115.2</v>
      </c>
      <c r="H257" s="7" t="s">
        <v>19</v>
      </c>
    </row>
    <row r="258" spans="1:8" x14ac:dyDescent="0.2">
      <c r="A258" s="70">
        <v>12420</v>
      </c>
      <c r="B258" s="70" t="s">
        <v>356</v>
      </c>
      <c r="C258" s="70" t="s">
        <v>357</v>
      </c>
      <c r="D258" s="70">
        <v>1993</v>
      </c>
      <c r="E258" s="70">
        <v>1</v>
      </c>
      <c r="F258" s="70">
        <v>118.35</v>
      </c>
      <c r="G258" s="70">
        <v>118.39</v>
      </c>
      <c r="H258" s="7" t="s">
        <v>19</v>
      </c>
    </row>
    <row r="259" spans="1:8" x14ac:dyDescent="0.2">
      <c r="A259" s="70">
        <v>12420</v>
      </c>
      <c r="B259" s="70" t="s">
        <v>356</v>
      </c>
      <c r="C259" s="70" t="s">
        <v>357</v>
      </c>
      <c r="D259" s="70">
        <v>1993</v>
      </c>
      <c r="E259" s="70">
        <v>2</v>
      </c>
      <c r="F259" s="70">
        <v>122.45</v>
      </c>
      <c r="G259" s="70">
        <v>122.26</v>
      </c>
      <c r="H259" s="7" t="s">
        <v>19</v>
      </c>
    </row>
    <row r="260" spans="1:8" x14ac:dyDescent="0.2">
      <c r="A260" s="70">
        <v>12420</v>
      </c>
      <c r="B260" s="70" t="s">
        <v>356</v>
      </c>
      <c r="C260" s="70" t="s">
        <v>357</v>
      </c>
      <c r="D260" s="70">
        <v>1993</v>
      </c>
      <c r="E260" s="70">
        <v>3</v>
      </c>
      <c r="F260" s="70">
        <v>127.08</v>
      </c>
      <c r="G260" s="70">
        <v>126.62</v>
      </c>
      <c r="H260" s="7" t="s">
        <v>19</v>
      </c>
    </row>
    <row r="261" spans="1:8" x14ac:dyDescent="0.2">
      <c r="A261" s="70">
        <v>12420</v>
      </c>
      <c r="B261" s="70" t="s">
        <v>356</v>
      </c>
      <c r="C261" s="70" t="s">
        <v>357</v>
      </c>
      <c r="D261" s="70">
        <v>1993</v>
      </c>
      <c r="E261" s="70">
        <v>4</v>
      </c>
      <c r="F261" s="70">
        <v>130.25</v>
      </c>
      <c r="G261" s="70">
        <v>130.11000000000001</v>
      </c>
      <c r="H261" s="7" t="s">
        <v>19</v>
      </c>
    </row>
    <row r="262" spans="1:8" x14ac:dyDescent="0.2">
      <c r="A262" s="70">
        <v>12420</v>
      </c>
      <c r="B262" s="70" t="s">
        <v>356</v>
      </c>
      <c r="C262" s="70" t="s">
        <v>357</v>
      </c>
      <c r="D262" s="70">
        <v>1994</v>
      </c>
      <c r="E262" s="70">
        <v>1</v>
      </c>
      <c r="F262" s="70">
        <v>133.88</v>
      </c>
      <c r="G262" s="70">
        <v>133.94</v>
      </c>
      <c r="H262" s="7" t="s">
        <v>19</v>
      </c>
    </row>
    <row r="263" spans="1:8" x14ac:dyDescent="0.2">
      <c r="A263" s="70">
        <v>12420</v>
      </c>
      <c r="B263" s="70" t="s">
        <v>356</v>
      </c>
      <c r="C263" s="70" t="s">
        <v>357</v>
      </c>
      <c r="D263" s="70">
        <v>1994</v>
      </c>
      <c r="E263" s="70">
        <v>2</v>
      </c>
      <c r="F263" s="70">
        <v>135.94999999999999</v>
      </c>
      <c r="G263" s="70">
        <v>135.66999999999999</v>
      </c>
      <c r="H263" s="7" t="s">
        <v>19</v>
      </c>
    </row>
    <row r="264" spans="1:8" x14ac:dyDescent="0.2">
      <c r="A264" s="70">
        <v>12420</v>
      </c>
      <c r="B264" s="70" t="s">
        <v>356</v>
      </c>
      <c r="C264" s="70" t="s">
        <v>357</v>
      </c>
      <c r="D264" s="70">
        <v>1994</v>
      </c>
      <c r="E264" s="70">
        <v>3</v>
      </c>
      <c r="F264" s="70">
        <v>137.38999999999999</v>
      </c>
      <c r="G264" s="70">
        <v>136.93</v>
      </c>
      <c r="H264" s="7" t="s">
        <v>19</v>
      </c>
    </row>
    <row r="265" spans="1:8" x14ac:dyDescent="0.2">
      <c r="A265" s="70">
        <v>12420</v>
      </c>
      <c r="B265" s="70" t="s">
        <v>356</v>
      </c>
      <c r="C265" s="70" t="s">
        <v>357</v>
      </c>
      <c r="D265" s="70">
        <v>1994</v>
      </c>
      <c r="E265" s="70">
        <v>4</v>
      </c>
      <c r="F265" s="70">
        <v>138.58000000000001</v>
      </c>
      <c r="G265" s="70">
        <v>138.46</v>
      </c>
      <c r="H265" s="7" t="s">
        <v>19</v>
      </c>
    </row>
    <row r="266" spans="1:8" x14ac:dyDescent="0.2">
      <c r="A266" s="70">
        <v>12420</v>
      </c>
      <c r="B266" s="70" t="s">
        <v>356</v>
      </c>
      <c r="C266" s="70" t="s">
        <v>357</v>
      </c>
      <c r="D266" s="70">
        <v>1995</v>
      </c>
      <c r="E266" s="70">
        <v>1</v>
      </c>
      <c r="F266" s="70">
        <v>138.88</v>
      </c>
      <c r="G266" s="70">
        <v>138.94999999999999</v>
      </c>
      <c r="H266" s="7" t="s">
        <v>19</v>
      </c>
    </row>
    <row r="267" spans="1:8" x14ac:dyDescent="0.2">
      <c r="A267" s="70">
        <v>12420</v>
      </c>
      <c r="B267" s="70" t="s">
        <v>356</v>
      </c>
      <c r="C267" s="70" t="s">
        <v>357</v>
      </c>
      <c r="D267" s="70">
        <v>1995</v>
      </c>
      <c r="E267" s="70">
        <v>2</v>
      </c>
      <c r="F267" s="70">
        <v>140.96</v>
      </c>
      <c r="G267" s="70">
        <v>140.59</v>
      </c>
      <c r="H267" s="7" t="s">
        <v>19</v>
      </c>
    </row>
    <row r="268" spans="1:8" x14ac:dyDescent="0.2">
      <c r="A268" s="70">
        <v>12420</v>
      </c>
      <c r="B268" s="70" t="s">
        <v>356</v>
      </c>
      <c r="C268" s="70" t="s">
        <v>357</v>
      </c>
      <c r="D268" s="70">
        <v>1995</v>
      </c>
      <c r="E268" s="70">
        <v>3</v>
      </c>
      <c r="F268" s="70">
        <v>143.63999999999999</v>
      </c>
      <c r="G268" s="70">
        <v>143.22</v>
      </c>
      <c r="H268" s="7" t="s">
        <v>19</v>
      </c>
    </row>
    <row r="269" spans="1:8" x14ac:dyDescent="0.2">
      <c r="A269" s="70">
        <v>12420</v>
      </c>
      <c r="B269" s="70" t="s">
        <v>356</v>
      </c>
      <c r="C269" s="70" t="s">
        <v>357</v>
      </c>
      <c r="D269" s="70">
        <v>1995</v>
      </c>
      <c r="E269" s="70">
        <v>4</v>
      </c>
      <c r="F269" s="70">
        <v>143.28</v>
      </c>
      <c r="G269" s="70">
        <v>143.13999999999999</v>
      </c>
      <c r="H269" s="7" t="s">
        <v>19</v>
      </c>
    </row>
    <row r="270" spans="1:8" x14ac:dyDescent="0.2">
      <c r="A270" s="70">
        <v>12420</v>
      </c>
      <c r="B270" s="70" t="s">
        <v>356</v>
      </c>
      <c r="C270" s="70" t="s">
        <v>357</v>
      </c>
      <c r="D270" s="70">
        <v>1996</v>
      </c>
      <c r="E270" s="70">
        <v>1</v>
      </c>
      <c r="F270" s="70">
        <v>144.88999999999999</v>
      </c>
      <c r="G270" s="70">
        <v>145.01</v>
      </c>
      <c r="H270" s="7" t="s">
        <v>19</v>
      </c>
    </row>
    <row r="271" spans="1:8" x14ac:dyDescent="0.2">
      <c r="A271" s="70">
        <v>12420</v>
      </c>
      <c r="B271" s="70" t="s">
        <v>356</v>
      </c>
      <c r="C271" s="70" t="s">
        <v>357</v>
      </c>
      <c r="D271" s="70">
        <v>1996</v>
      </c>
      <c r="E271" s="70">
        <v>2</v>
      </c>
      <c r="F271" s="70">
        <v>147.24</v>
      </c>
      <c r="G271" s="70">
        <v>146.77000000000001</v>
      </c>
      <c r="H271" s="7" t="s">
        <v>19</v>
      </c>
    </row>
    <row r="272" spans="1:8" x14ac:dyDescent="0.2">
      <c r="A272" s="70">
        <v>12420</v>
      </c>
      <c r="B272" s="70" t="s">
        <v>356</v>
      </c>
      <c r="C272" s="70" t="s">
        <v>357</v>
      </c>
      <c r="D272" s="70">
        <v>1996</v>
      </c>
      <c r="E272" s="70">
        <v>3</v>
      </c>
      <c r="F272" s="70">
        <v>147.32</v>
      </c>
      <c r="G272" s="70">
        <v>146.91</v>
      </c>
      <c r="H272" s="7" t="s">
        <v>19</v>
      </c>
    </row>
    <row r="273" spans="1:8" x14ac:dyDescent="0.2">
      <c r="A273" s="70">
        <v>12420</v>
      </c>
      <c r="B273" s="70" t="s">
        <v>356</v>
      </c>
      <c r="C273" s="70" t="s">
        <v>357</v>
      </c>
      <c r="D273" s="70">
        <v>1996</v>
      </c>
      <c r="E273" s="70">
        <v>4</v>
      </c>
      <c r="F273" s="70">
        <v>148.06</v>
      </c>
      <c r="G273" s="70">
        <v>147.94999999999999</v>
      </c>
      <c r="H273" s="7" t="s">
        <v>19</v>
      </c>
    </row>
    <row r="274" spans="1:8" x14ac:dyDescent="0.2">
      <c r="A274" s="70">
        <v>12420</v>
      </c>
      <c r="B274" s="70" t="s">
        <v>356</v>
      </c>
      <c r="C274" s="70" t="s">
        <v>357</v>
      </c>
      <c r="D274" s="70">
        <v>1997</v>
      </c>
      <c r="E274" s="70">
        <v>1</v>
      </c>
      <c r="F274" s="70">
        <v>148</v>
      </c>
      <c r="G274" s="70">
        <v>148.16</v>
      </c>
      <c r="H274" s="7" t="s">
        <v>19</v>
      </c>
    </row>
    <row r="275" spans="1:8" x14ac:dyDescent="0.2">
      <c r="A275" s="70">
        <v>12420</v>
      </c>
      <c r="B275" s="70" t="s">
        <v>356</v>
      </c>
      <c r="C275" s="70" t="s">
        <v>357</v>
      </c>
      <c r="D275" s="70">
        <v>1997</v>
      </c>
      <c r="E275" s="70">
        <v>2</v>
      </c>
      <c r="F275" s="70">
        <v>147.88</v>
      </c>
      <c r="G275" s="70">
        <v>147.32</v>
      </c>
      <c r="H275" s="7" t="s">
        <v>19</v>
      </c>
    </row>
    <row r="276" spans="1:8" x14ac:dyDescent="0.2">
      <c r="A276" s="70">
        <v>12420</v>
      </c>
      <c r="B276" s="70" t="s">
        <v>356</v>
      </c>
      <c r="C276" s="70" t="s">
        <v>357</v>
      </c>
      <c r="D276" s="70">
        <v>1997</v>
      </c>
      <c r="E276" s="70">
        <v>3</v>
      </c>
      <c r="F276" s="70">
        <v>147.19999999999999</v>
      </c>
      <c r="G276" s="70">
        <v>146.78</v>
      </c>
      <c r="H276" s="7" t="s">
        <v>19</v>
      </c>
    </row>
    <row r="277" spans="1:8" x14ac:dyDescent="0.2">
      <c r="A277" s="70">
        <v>12420</v>
      </c>
      <c r="B277" s="70" t="s">
        <v>356</v>
      </c>
      <c r="C277" s="70" t="s">
        <v>357</v>
      </c>
      <c r="D277" s="70">
        <v>1997</v>
      </c>
      <c r="E277" s="70">
        <v>4</v>
      </c>
      <c r="F277" s="70">
        <v>148.75</v>
      </c>
      <c r="G277" s="70">
        <v>148.69999999999999</v>
      </c>
      <c r="H277" s="7" t="s">
        <v>19</v>
      </c>
    </row>
    <row r="278" spans="1:8" x14ac:dyDescent="0.2">
      <c r="A278" s="70">
        <v>12420</v>
      </c>
      <c r="B278" s="70" t="s">
        <v>356</v>
      </c>
      <c r="C278" s="70" t="s">
        <v>357</v>
      </c>
      <c r="D278" s="70">
        <v>1998</v>
      </c>
      <c r="E278" s="70">
        <v>1</v>
      </c>
      <c r="F278" s="70">
        <v>149.66999999999999</v>
      </c>
      <c r="G278" s="70">
        <v>149.88</v>
      </c>
      <c r="H278" s="7" t="s">
        <v>19</v>
      </c>
    </row>
    <row r="279" spans="1:8" x14ac:dyDescent="0.2">
      <c r="A279" s="70">
        <v>12420</v>
      </c>
      <c r="B279" s="70" t="s">
        <v>356</v>
      </c>
      <c r="C279" s="70" t="s">
        <v>357</v>
      </c>
      <c r="D279" s="70">
        <v>1998</v>
      </c>
      <c r="E279" s="70">
        <v>2</v>
      </c>
      <c r="F279" s="70">
        <v>152.1</v>
      </c>
      <c r="G279" s="70">
        <v>151.44</v>
      </c>
      <c r="H279" s="7" t="s">
        <v>19</v>
      </c>
    </row>
    <row r="280" spans="1:8" x14ac:dyDescent="0.2">
      <c r="A280" s="70">
        <v>12420</v>
      </c>
      <c r="B280" s="70" t="s">
        <v>356</v>
      </c>
      <c r="C280" s="70" t="s">
        <v>357</v>
      </c>
      <c r="D280" s="70">
        <v>1998</v>
      </c>
      <c r="E280" s="70">
        <v>3</v>
      </c>
      <c r="F280" s="70">
        <v>155.03</v>
      </c>
      <c r="G280" s="70">
        <v>154.53</v>
      </c>
      <c r="H280" s="7" t="s">
        <v>19</v>
      </c>
    </row>
    <row r="281" spans="1:8" x14ac:dyDescent="0.2">
      <c r="A281" s="70">
        <v>12420</v>
      </c>
      <c r="B281" s="70" t="s">
        <v>356</v>
      </c>
      <c r="C281" s="70" t="s">
        <v>357</v>
      </c>
      <c r="D281" s="70">
        <v>1998</v>
      </c>
      <c r="E281" s="70">
        <v>4</v>
      </c>
      <c r="F281" s="70">
        <v>157.05000000000001</v>
      </c>
      <c r="G281" s="70">
        <v>157.09</v>
      </c>
      <c r="H281" s="7" t="s">
        <v>19</v>
      </c>
    </row>
    <row r="282" spans="1:8" x14ac:dyDescent="0.2">
      <c r="A282" s="70">
        <v>12420</v>
      </c>
      <c r="B282" s="70" t="s">
        <v>356</v>
      </c>
      <c r="C282" s="70" t="s">
        <v>357</v>
      </c>
      <c r="D282" s="70">
        <v>1999</v>
      </c>
      <c r="E282" s="70">
        <v>1</v>
      </c>
      <c r="F282" s="70">
        <v>159.63999999999999</v>
      </c>
      <c r="G282" s="70">
        <v>159.93</v>
      </c>
      <c r="H282" s="7" t="s">
        <v>19</v>
      </c>
    </row>
    <row r="283" spans="1:8" x14ac:dyDescent="0.2">
      <c r="A283" s="70">
        <v>12420</v>
      </c>
      <c r="B283" s="70" t="s">
        <v>356</v>
      </c>
      <c r="C283" s="70" t="s">
        <v>357</v>
      </c>
      <c r="D283" s="70">
        <v>1999</v>
      </c>
      <c r="E283" s="70">
        <v>2</v>
      </c>
      <c r="F283" s="70">
        <v>165.18</v>
      </c>
      <c r="G283" s="70">
        <v>164.37</v>
      </c>
      <c r="H283" s="7" t="s">
        <v>19</v>
      </c>
    </row>
    <row r="284" spans="1:8" x14ac:dyDescent="0.2">
      <c r="A284" s="70">
        <v>12420</v>
      </c>
      <c r="B284" s="70" t="s">
        <v>356</v>
      </c>
      <c r="C284" s="70" t="s">
        <v>357</v>
      </c>
      <c r="D284" s="70">
        <v>1999</v>
      </c>
      <c r="E284" s="70">
        <v>3</v>
      </c>
      <c r="F284" s="70">
        <v>169.32</v>
      </c>
      <c r="G284" s="70">
        <v>168.7</v>
      </c>
      <c r="H284" s="7" t="s">
        <v>19</v>
      </c>
    </row>
    <row r="285" spans="1:8" x14ac:dyDescent="0.2">
      <c r="A285" s="70">
        <v>12420</v>
      </c>
      <c r="B285" s="70" t="s">
        <v>356</v>
      </c>
      <c r="C285" s="70" t="s">
        <v>357</v>
      </c>
      <c r="D285" s="70">
        <v>1999</v>
      </c>
      <c r="E285" s="70">
        <v>4</v>
      </c>
      <c r="F285" s="70">
        <v>173.15</v>
      </c>
      <c r="G285" s="70">
        <v>173.27</v>
      </c>
      <c r="H285" s="7" t="s">
        <v>19</v>
      </c>
    </row>
    <row r="286" spans="1:8" x14ac:dyDescent="0.2">
      <c r="A286" s="70">
        <v>12420</v>
      </c>
      <c r="B286" s="70" t="s">
        <v>356</v>
      </c>
      <c r="C286" s="70" t="s">
        <v>357</v>
      </c>
      <c r="D286" s="70">
        <v>2000</v>
      </c>
      <c r="E286" s="70">
        <v>1</v>
      </c>
      <c r="F286" s="70">
        <v>179.72</v>
      </c>
      <c r="G286" s="70">
        <v>180.18</v>
      </c>
      <c r="H286" s="7" t="s">
        <v>19</v>
      </c>
    </row>
    <row r="287" spans="1:8" x14ac:dyDescent="0.2">
      <c r="A287" s="70">
        <v>12420</v>
      </c>
      <c r="B287" s="70" t="s">
        <v>356</v>
      </c>
      <c r="C287" s="70" t="s">
        <v>357</v>
      </c>
      <c r="D287" s="70">
        <v>2000</v>
      </c>
      <c r="E287" s="70">
        <v>2</v>
      </c>
      <c r="F287" s="70">
        <v>187.89</v>
      </c>
      <c r="G287" s="70">
        <v>186.83</v>
      </c>
      <c r="H287" s="7" t="s">
        <v>19</v>
      </c>
    </row>
    <row r="288" spans="1:8" x14ac:dyDescent="0.2">
      <c r="A288" s="70">
        <v>12420</v>
      </c>
      <c r="B288" s="70" t="s">
        <v>356</v>
      </c>
      <c r="C288" s="70" t="s">
        <v>357</v>
      </c>
      <c r="D288" s="70">
        <v>2000</v>
      </c>
      <c r="E288" s="70">
        <v>3</v>
      </c>
      <c r="F288" s="70">
        <v>195.59</v>
      </c>
      <c r="G288" s="70">
        <v>194.8</v>
      </c>
      <c r="H288" s="7" t="s">
        <v>19</v>
      </c>
    </row>
    <row r="289" spans="1:8" x14ac:dyDescent="0.2">
      <c r="A289" s="70">
        <v>12420</v>
      </c>
      <c r="B289" s="70" t="s">
        <v>356</v>
      </c>
      <c r="C289" s="70" t="s">
        <v>357</v>
      </c>
      <c r="D289" s="70">
        <v>2000</v>
      </c>
      <c r="E289" s="70">
        <v>4</v>
      </c>
      <c r="F289" s="70">
        <v>199.89</v>
      </c>
      <c r="G289" s="70">
        <v>200.07</v>
      </c>
      <c r="H289" s="7" t="s">
        <v>19</v>
      </c>
    </row>
    <row r="290" spans="1:8" x14ac:dyDescent="0.2">
      <c r="A290" s="70">
        <v>12420</v>
      </c>
      <c r="B290" s="70" t="s">
        <v>356</v>
      </c>
      <c r="C290" s="70" t="s">
        <v>357</v>
      </c>
      <c r="D290" s="70">
        <v>2001</v>
      </c>
      <c r="E290" s="70">
        <v>1</v>
      </c>
      <c r="F290" s="70">
        <v>204.73</v>
      </c>
      <c r="G290" s="70">
        <v>205.45</v>
      </c>
      <c r="H290" s="7" t="s">
        <v>19</v>
      </c>
    </row>
    <row r="291" spans="1:8" x14ac:dyDescent="0.2">
      <c r="A291" s="70">
        <v>12420</v>
      </c>
      <c r="B291" s="70" t="s">
        <v>356</v>
      </c>
      <c r="C291" s="70" t="s">
        <v>357</v>
      </c>
      <c r="D291" s="70">
        <v>2001</v>
      </c>
      <c r="E291" s="70">
        <v>2</v>
      </c>
      <c r="F291" s="70">
        <v>208.76</v>
      </c>
      <c r="G291" s="70">
        <v>207.43</v>
      </c>
      <c r="H291" s="7" t="s">
        <v>19</v>
      </c>
    </row>
    <row r="292" spans="1:8" x14ac:dyDescent="0.2">
      <c r="A292" s="70">
        <v>12420</v>
      </c>
      <c r="B292" s="70" t="s">
        <v>356</v>
      </c>
      <c r="C292" s="70" t="s">
        <v>357</v>
      </c>
      <c r="D292" s="70">
        <v>2001</v>
      </c>
      <c r="E292" s="70">
        <v>3</v>
      </c>
      <c r="F292" s="70">
        <v>208.25</v>
      </c>
      <c r="G292" s="70">
        <v>207.33</v>
      </c>
      <c r="H292" s="7" t="s">
        <v>19</v>
      </c>
    </row>
    <row r="293" spans="1:8" x14ac:dyDescent="0.2">
      <c r="A293" s="70">
        <v>12420</v>
      </c>
      <c r="B293" s="70" t="s">
        <v>356</v>
      </c>
      <c r="C293" s="70" t="s">
        <v>357</v>
      </c>
      <c r="D293" s="70">
        <v>2001</v>
      </c>
      <c r="E293" s="70">
        <v>4</v>
      </c>
      <c r="F293" s="70">
        <v>207.46</v>
      </c>
      <c r="G293" s="70">
        <v>207.68</v>
      </c>
      <c r="H293" s="7" t="s">
        <v>19</v>
      </c>
    </row>
    <row r="294" spans="1:8" x14ac:dyDescent="0.2">
      <c r="A294" s="70">
        <v>12420</v>
      </c>
      <c r="B294" s="70" t="s">
        <v>356</v>
      </c>
      <c r="C294" s="70" t="s">
        <v>357</v>
      </c>
      <c r="D294" s="70">
        <v>2002</v>
      </c>
      <c r="E294" s="70">
        <v>1</v>
      </c>
      <c r="F294" s="70">
        <v>206.81</v>
      </c>
      <c r="G294" s="70">
        <v>207.66</v>
      </c>
      <c r="H294" s="7" t="s">
        <v>19</v>
      </c>
    </row>
    <row r="295" spans="1:8" x14ac:dyDescent="0.2">
      <c r="A295" s="70">
        <v>12420</v>
      </c>
      <c r="B295" s="70" t="s">
        <v>356</v>
      </c>
      <c r="C295" s="70" t="s">
        <v>357</v>
      </c>
      <c r="D295" s="70">
        <v>2002</v>
      </c>
      <c r="E295" s="70">
        <v>2</v>
      </c>
      <c r="F295" s="70">
        <v>210.38</v>
      </c>
      <c r="G295" s="70">
        <v>208.96</v>
      </c>
      <c r="H295" s="7" t="s">
        <v>19</v>
      </c>
    </row>
    <row r="296" spans="1:8" x14ac:dyDescent="0.2">
      <c r="A296" s="70">
        <v>12420</v>
      </c>
      <c r="B296" s="70" t="s">
        <v>356</v>
      </c>
      <c r="C296" s="70" t="s">
        <v>357</v>
      </c>
      <c r="D296" s="70">
        <v>2002</v>
      </c>
      <c r="E296" s="70">
        <v>3</v>
      </c>
      <c r="F296" s="70">
        <v>209.05</v>
      </c>
      <c r="G296" s="70">
        <v>208.07</v>
      </c>
      <c r="H296" s="7" t="s">
        <v>19</v>
      </c>
    </row>
    <row r="297" spans="1:8" x14ac:dyDescent="0.2">
      <c r="A297" s="70">
        <v>12420</v>
      </c>
      <c r="B297" s="70" t="s">
        <v>356</v>
      </c>
      <c r="C297" s="70" t="s">
        <v>357</v>
      </c>
      <c r="D297" s="70">
        <v>2002</v>
      </c>
      <c r="E297" s="70">
        <v>4</v>
      </c>
      <c r="F297" s="70">
        <v>207.35</v>
      </c>
      <c r="G297" s="70">
        <v>207.58</v>
      </c>
      <c r="H297" s="7" t="s">
        <v>19</v>
      </c>
    </row>
    <row r="298" spans="1:8" x14ac:dyDescent="0.2">
      <c r="A298" s="70">
        <v>12420</v>
      </c>
      <c r="B298" s="70" t="s">
        <v>356</v>
      </c>
      <c r="C298" s="70" t="s">
        <v>357</v>
      </c>
      <c r="D298" s="70">
        <v>2003</v>
      </c>
      <c r="E298" s="70">
        <v>1</v>
      </c>
      <c r="F298" s="70">
        <v>204.45</v>
      </c>
      <c r="G298" s="70">
        <v>205.43</v>
      </c>
      <c r="H298" s="7" t="s">
        <v>19</v>
      </c>
    </row>
    <row r="299" spans="1:8" x14ac:dyDescent="0.2">
      <c r="A299" s="70">
        <v>12420</v>
      </c>
      <c r="B299" s="70" t="s">
        <v>356</v>
      </c>
      <c r="C299" s="70" t="s">
        <v>357</v>
      </c>
      <c r="D299" s="70">
        <v>2003</v>
      </c>
      <c r="E299" s="70">
        <v>2</v>
      </c>
      <c r="F299" s="70">
        <v>204.48</v>
      </c>
      <c r="G299" s="70">
        <v>203.02</v>
      </c>
      <c r="H299" s="7" t="s">
        <v>19</v>
      </c>
    </row>
    <row r="300" spans="1:8" x14ac:dyDescent="0.2">
      <c r="A300" s="70">
        <v>12420</v>
      </c>
      <c r="B300" s="70" t="s">
        <v>356</v>
      </c>
      <c r="C300" s="70" t="s">
        <v>357</v>
      </c>
      <c r="D300" s="70">
        <v>2003</v>
      </c>
      <c r="E300" s="70">
        <v>3</v>
      </c>
      <c r="F300" s="70">
        <v>202.78</v>
      </c>
      <c r="G300" s="70">
        <v>201.74</v>
      </c>
      <c r="H300" s="7" t="s">
        <v>19</v>
      </c>
    </row>
    <row r="301" spans="1:8" x14ac:dyDescent="0.2">
      <c r="A301" s="70">
        <v>12420</v>
      </c>
      <c r="B301" s="70" t="s">
        <v>356</v>
      </c>
      <c r="C301" s="70" t="s">
        <v>357</v>
      </c>
      <c r="D301" s="70">
        <v>2003</v>
      </c>
      <c r="E301" s="70">
        <v>4</v>
      </c>
      <c r="F301" s="70">
        <v>201.04</v>
      </c>
      <c r="G301" s="70">
        <v>201.34</v>
      </c>
      <c r="H301" s="7" t="s">
        <v>19</v>
      </c>
    </row>
    <row r="302" spans="1:8" x14ac:dyDescent="0.2">
      <c r="A302" s="70">
        <v>12420</v>
      </c>
      <c r="B302" s="70" t="s">
        <v>356</v>
      </c>
      <c r="C302" s="70" t="s">
        <v>357</v>
      </c>
      <c r="D302" s="70">
        <v>2004</v>
      </c>
      <c r="E302" s="70">
        <v>1</v>
      </c>
      <c r="F302" s="70">
        <v>198.56</v>
      </c>
      <c r="G302" s="70">
        <v>199.63</v>
      </c>
    </row>
    <row r="303" spans="1:8" x14ac:dyDescent="0.2">
      <c r="A303" s="70">
        <v>12420</v>
      </c>
      <c r="B303" s="70" t="s">
        <v>356</v>
      </c>
      <c r="C303" s="70" t="s">
        <v>357</v>
      </c>
      <c r="D303" s="70">
        <v>2004</v>
      </c>
      <c r="E303" s="70">
        <v>2</v>
      </c>
      <c r="F303" s="70">
        <v>202.37</v>
      </c>
      <c r="G303" s="70">
        <v>200.79</v>
      </c>
    </row>
    <row r="304" spans="1:8" x14ac:dyDescent="0.2">
      <c r="A304" s="70">
        <v>12420</v>
      </c>
      <c r="B304" s="70" t="s">
        <v>356</v>
      </c>
      <c r="C304" s="70" t="s">
        <v>357</v>
      </c>
      <c r="D304" s="70">
        <v>2004</v>
      </c>
      <c r="E304" s="70">
        <v>3</v>
      </c>
      <c r="F304" s="70">
        <v>203.19</v>
      </c>
      <c r="G304" s="70">
        <v>202.04</v>
      </c>
    </row>
    <row r="305" spans="1:8" x14ac:dyDescent="0.2">
      <c r="A305" s="70">
        <v>12420</v>
      </c>
      <c r="B305" s="70" t="s">
        <v>356</v>
      </c>
      <c r="C305" s="70" t="s">
        <v>357</v>
      </c>
      <c r="D305" s="70">
        <v>2004</v>
      </c>
      <c r="E305" s="70">
        <v>4</v>
      </c>
      <c r="F305" s="70">
        <v>202.91</v>
      </c>
      <c r="G305" s="70">
        <v>203.37</v>
      </c>
    </row>
    <row r="306" spans="1:8" x14ac:dyDescent="0.2">
      <c r="A306" s="70">
        <v>12420</v>
      </c>
      <c r="B306" s="70" t="s">
        <v>356</v>
      </c>
      <c r="C306" s="70" t="s">
        <v>357</v>
      </c>
      <c r="D306" s="70">
        <v>2005</v>
      </c>
      <c r="E306" s="70">
        <v>1</v>
      </c>
      <c r="F306" s="70">
        <v>205.59</v>
      </c>
      <c r="G306" s="70">
        <v>206.81</v>
      </c>
    </row>
    <row r="307" spans="1:8" x14ac:dyDescent="0.2">
      <c r="A307" s="70">
        <v>12420</v>
      </c>
      <c r="B307" s="70" t="s">
        <v>356</v>
      </c>
      <c r="C307" s="70" t="s">
        <v>357</v>
      </c>
      <c r="D307" s="70">
        <v>2005</v>
      </c>
      <c r="E307" s="70">
        <v>2</v>
      </c>
      <c r="F307" s="70">
        <v>209.97</v>
      </c>
      <c r="G307" s="70">
        <v>208.17</v>
      </c>
    </row>
    <row r="308" spans="1:8" x14ac:dyDescent="0.2">
      <c r="A308" s="70">
        <v>12420</v>
      </c>
      <c r="B308" s="70" t="s">
        <v>356</v>
      </c>
      <c r="C308" s="70" t="s">
        <v>357</v>
      </c>
      <c r="D308" s="70">
        <v>2005</v>
      </c>
      <c r="E308" s="70">
        <v>3</v>
      </c>
      <c r="F308" s="70">
        <v>214.85</v>
      </c>
      <c r="G308" s="70">
        <v>213.47</v>
      </c>
    </row>
    <row r="309" spans="1:8" x14ac:dyDescent="0.2">
      <c r="A309" s="70">
        <v>12420</v>
      </c>
      <c r="B309" s="70" t="s">
        <v>356</v>
      </c>
      <c r="C309" s="70" t="s">
        <v>357</v>
      </c>
      <c r="D309" s="70">
        <v>2005</v>
      </c>
      <c r="E309" s="70">
        <v>4</v>
      </c>
      <c r="F309" s="70">
        <v>217.03</v>
      </c>
      <c r="G309" s="70">
        <v>217.73</v>
      </c>
    </row>
    <row r="310" spans="1:8" x14ac:dyDescent="0.2">
      <c r="A310" s="70">
        <v>12420</v>
      </c>
      <c r="B310" s="70" t="s">
        <v>356</v>
      </c>
      <c r="C310" s="70" t="s">
        <v>357</v>
      </c>
      <c r="D310" s="70">
        <v>2006</v>
      </c>
      <c r="E310" s="70">
        <v>1</v>
      </c>
      <c r="F310" s="70">
        <v>220.86</v>
      </c>
      <c r="G310" s="70">
        <v>222.32</v>
      </c>
    </row>
    <row r="311" spans="1:8" x14ac:dyDescent="0.2">
      <c r="A311" s="70">
        <v>12420</v>
      </c>
      <c r="B311" s="70" t="s">
        <v>356</v>
      </c>
      <c r="C311" s="70" t="s">
        <v>357</v>
      </c>
      <c r="D311" s="70">
        <v>2006</v>
      </c>
      <c r="E311" s="70">
        <v>2</v>
      </c>
      <c r="F311" s="70">
        <v>228.23</v>
      </c>
      <c r="G311" s="70">
        <v>226.11</v>
      </c>
    </row>
    <row r="312" spans="1:8" x14ac:dyDescent="0.2">
      <c r="A312" s="70">
        <v>12420</v>
      </c>
      <c r="B312" s="70" t="s">
        <v>356</v>
      </c>
      <c r="C312" s="70" t="s">
        <v>357</v>
      </c>
      <c r="D312" s="70">
        <v>2006</v>
      </c>
      <c r="E312" s="70">
        <v>3</v>
      </c>
      <c r="F312" s="70">
        <v>230.51</v>
      </c>
      <c r="G312" s="70">
        <v>228.86</v>
      </c>
    </row>
    <row r="313" spans="1:8" x14ac:dyDescent="0.2">
      <c r="A313" s="70">
        <v>12420</v>
      </c>
      <c r="B313" s="70" t="s">
        <v>356</v>
      </c>
      <c r="C313" s="70" t="s">
        <v>357</v>
      </c>
      <c r="D313" s="70">
        <v>2006</v>
      </c>
      <c r="E313" s="70">
        <v>4</v>
      </c>
      <c r="F313" s="70">
        <v>232.97</v>
      </c>
      <c r="G313" s="70">
        <v>233.89</v>
      </c>
    </row>
    <row r="314" spans="1:8" x14ac:dyDescent="0.2">
      <c r="A314" s="70">
        <v>12420</v>
      </c>
      <c r="B314" s="70" t="s">
        <v>356</v>
      </c>
      <c r="C314" s="70" t="s">
        <v>357</v>
      </c>
      <c r="D314" s="70">
        <v>2007</v>
      </c>
      <c r="E314" s="70">
        <v>1</v>
      </c>
      <c r="F314" s="70">
        <v>236.9</v>
      </c>
      <c r="G314" s="70">
        <v>238.66</v>
      </c>
    </row>
    <row r="315" spans="1:8" x14ac:dyDescent="0.2">
      <c r="A315" s="70">
        <v>12420</v>
      </c>
      <c r="B315" s="70" t="s">
        <v>356</v>
      </c>
      <c r="C315" s="70" t="s">
        <v>357</v>
      </c>
      <c r="D315" s="70">
        <v>2007</v>
      </c>
      <c r="E315" s="70">
        <v>2</v>
      </c>
      <c r="F315" s="70">
        <v>247.49</v>
      </c>
      <c r="G315" s="70">
        <v>245.02</v>
      </c>
    </row>
    <row r="316" spans="1:8" x14ac:dyDescent="0.2">
      <c r="A316" s="70">
        <v>12420</v>
      </c>
      <c r="B316" s="70" t="s">
        <v>356</v>
      </c>
      <c r="C316" s="70" t="s">
        <v>357</v>
      </c>
      <c r="D316" s="70">
        <v>2007</v>
      </c>
      <c r="E316" s="70">
        <v>3</v>
      </c>
      <c r="F316" s="70">
        <v>247.92</v>
      </c>
      <c r="G316" s="70">
        <v>245.97</v>
      </c>
      <c r="H316" s="7" t="s">
        <v>19</v>
      </c>
    </row>
    <row r="317" spans="1:8" x14ac:dyDescent="0.2">
      <c r="A317" s="70">
        <v>12420</v>
      </c>
      <c r="B317" s="70" t="s">
        <v>356</v>
      </c>
      <c r="C317" s="70" t="s">
        <v>357</v>
      </c>
      <c r="D317" s="70">
        <v>2007</v>
      </c>
      <c r="E317" s="70">
        <v>4</v>
      </c>
      <c r="F317" s="70">
        <v>245.62</v>
      </c>
      <c r="G317" s="70">
        <v>246.67</v>
      </c>
      <c r="H317" s="7" t="s">
        <v>19</v>
      </c>
    </row>
    <row r="318" spans="1:8" x14ac:dyDescent="0.2">
      <c r="A318" s="70">
        <v>12420</v>
      </c>
      <c r="B318" s="70" t="s">
        <v>356</v>
      </c>
      <c r="C318" s="70" t="s">
        <v>357</v>
      </c>
      <c r="D318" s="70">
        <v>2008</v>
      </c>
      <c r="E318" s="70">
        <v>1</v>
      </c>
      <c r="F318" s="70">
        <v>251.77</v>
      </c>
      <c r="G318" s="70">
        <v>253.93</v>
      </c>
      <c r="H318" s="7" t="s">
        <v>19</v>
      </c>
    </row>
    <row r="319" spans="1:8" x14ac:dyDescent="0.2">
      <c r="A319" s="70">
        <v>12420</v>
      </c>
      <c r="B319" s="70" t="s">
        <v>356</v>
      </c>
      <c r="C319" s="70" t="s">
        <v>357</v>
      </c>
      <c r="D319" s="70">
        <v>2008</v>
      </c>
      <c r="E319" s="70">
        <v>2</v>
      </c>
      <c r="F319" s="70">
        <v>253.73</v>
      </c>
      <c r="G319" s="70">
        <v>251.08</v>
      </c>
      <c r="H319" s="7" t="s">
        <v>19</v>
      </c>
    </row>
    <row r="320" spans="1:8" x14ac:dyDescent="0.2">
      <c r="A320" s="70">
        <v>12420</v>
      </c>
      <c r="B320" s="70" t="s">
        <v>356</v>
      </c>
      <c r="C320" s="70" t="s">
        <v>357</v>
      </c>
      <c r="D320" s="70">
        <v>2008</v>
      </c>
      <c r="E320" s="70">
        <v>3</v>
      </c>
      <c r="F320" s="70">
        <v>252.51</v>
      </c>
      <c r="G320" s="70">
        <v>250.23</v>
      </c>
      <c r="H320" s="7" t="s">
        <v>19</v>
      </c>
    </row>
    <row r="321" spans="1:8" x14ac:dyDescent="0.2">
      <c r="A321" s="70">
        <v>12420</v>
      </c>
      <c r="B321" s="70" t="s">
        <v>356</v>
      </c>
      <c r="C321" s="70" t="s">
        <v>357</v>
      </c>
      <c r="D321" s="70">
        <v>2008</v>
      </c>
      <c r="E321" s="70">
        <v>4</v>
      </c>
      <c r="F321" s="70">
        <v>245.25</v>
      </c>
      <c r="G321" s="70">
        <v>246.52</v>
      </c>
      <c r="H321" s="7" t="s">
        <v>19</v>
      </c>
    </row>
    <row r="322" spans="1:8" x14ac:dyDescent="0.2">
      <c r="A322" s="70">
        <v>12420</v>
      </c>
      <c r="B322" s="70" t="s">
        <v>356</v>
      </c>
      <c r="C322" s="70" t="s">
        <v>357</v>
      </c>
      <c r="D322" s="70">
        <v>2009</v>
      </c>
      <c r="E322" s="70">
        <v>1</v>
      </c>
      <c r="F322" s="70">
        <v>236.22</v>
      </c>
      <c r="G322" s="70">
        <v>238.37</v>
      </c>
      <c r="H322" s="7" t="s">
        <v>19</v>
      </c>
    </row>
    <row r="323" spans="1:8" x14ac:dyDescent="0.2">
      <c r="A323" s="70">
        <v>12420</v>
      </c>
      <c r="B323" s="70" t="s">
        <v>356</v>
      </c>
      <c r="C323" s="70" t="s">
        <v>357</v>
      </c>
      <c r="D323" s="70">
        <v>2009</v>
      </c>
      <c r="E323" s="70">
        <v>2</v>
      </c>
      <c r="F323" s="70">
        <v>242.86</v>
      </c>
      <c r="G323" s="70">
        <v>240.26</v>
      </c>
      <c r="H323" s="7" t="s">
        <v>19</v>
      </c>
    </row>
    <row r="324" spans="1:8" x14ac:dyDescent="0.2">
      <c r="A324" s="70">
        <v>12420</v>
      </c>
      <c r="B324" s="70" t="s">
        <v>356</v>
      </c>
      <c r="C324" s="70" t="s">
        <v>357</v>
      </c>
      <c r="D324" s="70">
        <v>2009</v>
      </c>
      <c r="E324" s="70">
        <v>3</v>
      </c>
      <c r="F324" s="70">
        <v>243.93</v>
      </c>
      <c r="G324" s="70">
        <v>241.4</v>
      </c>
      <c r="H324" s="7" t="s">
        <v>19</v>
      </c>
    </row>
    <row r="325" spans="1:8" x14ac:dyDescent="0.2">
      <c r="A325" s="70">
        <v>12420</v>
      </c>
      <c r="B325" s="70" t="s">
        <v>356</v>
      </c>
      <c r="C325" s="70" t="s">
        <v>357</v>
      </c>
      <c r="D325" s="70">
        <v>2009</v>
      </c>
      <c r="E325" s="70">
        <v>4</v>
      </c>
      <c r="F325" s="70">
        <v>242.88</v>
      </c>
      <c r="G325" s="70">
        <v>244.48</v>
      </c>
      <c r="H325" s="7" t="s">
        <v>19</v>
      </c>
    </row>
    <row r="326" spans="1:8" x14ac:dyDescent="0.2">
      <c r="A326" s="70">
        <v>12420</v>
      </c>
      <c r="B326" s="70" t="s">
        <v>356</v>
      </c>
      <c r="C326" s="70" t="s">
        <v>357</v>
      </c>
      <c r="D326" s="70">
        <v>2010</v>
      </c>
      <c r="E326" s="70">
        <v>1</v>
      </c>
      <c r="F326" s="70">
        <v>241.08</v>
      </c>
      <c r="G326" s="70">
        <v>243.32</v>
      </c>
      <c r="H326" s="7" t="s">
        <v>19</v>
      </c>
    </row>
    <row r="327" spans="1:8" x14ac:dyDescent="0.2">
      <c r="A327" s="70">
        <v>12420</v>
      </c>
      <c r="B327" s="70" t="s">
        <v>356</v>
      </c>
      <c r="C327" s="70" t="s">
        <v>357</v>
      </c>
      <c r="D327" s="70">
        <v>2010</v>
      </c>
      <c r="E327" s="70">
        <v>2</v>
      </c>
      <c r="F327" s="70">
        <v>243.43</v>
      </c>
      <c r="G327" s="70">
        <v>240.71</v>
      </c>
      <c r="H327" s="7" t="s">
        <v>19</v>
      </c>
    </row>
    <row r="328" spans="1:8" x14ac:dyDescent="0.2">
      <c r="A328" s="70">
        <v>12420</v>
      </c>
      <c r="B328" s="70" t="s">
        <v>356</v>
      </c>
      <c r="C328" s="70" t="s">
        <v>357</v>
      </c>
      <c r="D328" s="70">
        <v>2010</v>
      </c>
      <c r="E328" s="70">
        <v>3</v>
      </c>
      <c r="F328" s="70">
        <v>240.9</v>
      </c>
      <c r="G328" s="70">
        <v>238.13</v>
      </c>
      <c r="H328" s="7" t="s">
        <v>19</v>
      </c>
    </row>
    <row r="329" spans="1:8" x14ac:dyDescent="0.2">
      <c r="A329" s="70">
        <v>12420</v>
      </c>
      <c r="B329" s="70" t="s">
        <v>356</v>
      </c>
      <c r="C329" s="70" t="s">
        <v>357</v>
      </c>
      <c r="D329" s="70">
        <v>2010</v>
      </c>
      <c r="E329" s="70">
        <v>4</v>
      </c>
      <c r="F329" s="70">
        <v>233.99</v>
      </c>
      <c r="G329" s="70">
        <v>236.05</v>
      </c>
      <c r="H329" s="7" t="s">
        <v>19</v>
      </c>
    </row>
    <row r="330" spans="1:8" x14ac:dyDescent="0.2">
      <c r="A330" s="70">
        <v>12420</v>
      </c>
      <c r="B330" s="70" t="s">
        <v>356</v>
      </c>
      <c r="C330" s="70" t="s">
        <v>357</v>
      </c>
      <c r="D330" s="70">
        <v>2011</v>
      </c>
      <c r="E330" s="70">
        <v>1</v>
      </c>
      <c r="F330" s="70">
        <v>231.66</v>
      </c>
      <c r="G330" s="70">
        <v>233.64</v>
      </c>
      <c r="H330" s="7" t="s">
        <v>19</v>
      </c>
    </row>
    <row r="331" spans="1:8" x14ac:dyDescent="0.2">
      <c r="A331" s="70">
        <v>12420</v>
      </c>
      <c r="B331" s="70" t="s">
        <v>356</v>
      </c>
      <c r="C331" s="70" t="s">
        <v>357</v>
      </c>
      <c r="D331" s="70">
        <v>2011</v>
      </c>
      <c r="E331" s="70">
        <v>2</v>
      </c>
      <c r="F331" s="70">
        <v>235.02</v>
      </c>
      <c r="G331" s="70">
        <v>232.2</v>
      </c>
      <c r="H331" s="7" t="s">
        <v>19</v>
      </c>
    </row>
    <row r="332" spans="1:8" x14ac:dyDescent="0.2">
      <c r="A332" s="70">
        <v>12420</v>
      </c>
      <c r="B332" s="70" t="s">
        <v>356</v>
      </c>
      <c r="C332" s="70" t="s">
        <v>357</v>
      </c>
      <c r="D332" s="70">
        <v>2011</v>
      </c>
      <c r="E332" s="70">
        <v>3</v>
      </c>
      <c r="F332" s="70">
        <v>238.07</v>
      </c>
      <c r="G332" s="70">
        <v>235.25</v>
      </c>
      <c r="H332" s="7" t="s">
        <v>19</v>
      </c>
    </row>
    <row r="333" spans="1:8" x14ac:dyDescent="0.2">
      <c r="A333" s="70">
        <v>12420</v>
      </c>
      <c r="B333" s="70" t="s">
        <v>356</v>
      </c>
      <c r="C333" s="70" t="s">
        <v>357</v>
      </c>
      <c r="D333" s="70">
        <v>2011</v>
      </c>
      <c r="E333" s="70">
        <v>4</v>
      </c>
      <c r="F333" s="70">
        <v>234.02</v>
      </c>
      <c r="G333" s="70">
        <v>236.61</v>
      </c>
      <c r="H333" s="7" t="s">
        <v>19</v>
      </c>
    </row>
    <row r="334" spans="1:8" x14ac:dyDescent="0.2">
      <c r="A334" s="70">
        <v>12420</v>
      </c>
      <c r="B334" s="70" t="s">
        <v>356</v>
      </c>
      <c r="C334" s="70" t="s">
        <v>357</v>
      </c>
      <c r="D334" s="70">
        <v>2012</v>
      </c>
      <c r="E334" s="70">
        <v>1</v>
      </c>
      <c r="F334" s="70">
        <v>240.38</v>
      </c>
      <c r="G334" s="70">
        <v>242.18</v>
      </c>
      <c r="H334" s="7" t="s">
        <v>19</v>
      </c>
    </row>
    <row r="335" spans="1:8" x14ac:dyDescent="0.2">
      <c r="A335" s="70">
        <v>12420</v>
      </c>
      <c r="B335" s="70" t="s">
        <v>356</v>
      </c>
      <c r="C335" s="70" t="s">
        <v>357</v>
      </c>
      <c r="D335" s="70">
        <v>2012</v>
      </c>
      <c r="E335" s="70">
        <v>2</v>
      </c>
      <c r="F335" s="70">
        <v>250.86</v>
      </c>
      <c r="G335" s="70">
        <v>247.53</v>
      </c>
      <c r="H335" s="7" t="s">
        <v>19</v>
      </c>
    </row>
    <row r="336" spans="1:8" x14ac:dyDescent="0.2">
      <c r="A336" s="70">
        <v>12420</v>
      </c>
      <c r="B336" s="70" t="s">
        <v>356</v>
      </c>
      <c r="C336" s="70" t="s">
        <v>357</v>
      </c>
      <c r="D336" s="70">
        <v>2012</v>
      </c>
      <c r="E336" s="70">
        <v>3</v>
      </c>
      <c r="F336" s="70">
        <v>253.79</v>
      </c>
      <c r="G336" s="70">
        <v>250.93</v>
      </c>
      <c r="H336" s="7" t="s">
        <v>19</v>
      </c>
    </row>
    <row r="337" spans="1:8" x14ac:dyDescent="0.2">
      <c r="A337" s="70">
        <v>12420</v>
      </c>
      <c r="B337" s="70" t="s">
        <v>356</v>
      </c>
      <c r="C337" s="70" t="s">
        <v>357</v>
      </c>
      <c r="D337" s="70">
        <v>2012</v>
      </c>
      <c r="E337" s="70">
        <v>4</v>
      </c>
      <c r="F337" s="70">
        <v>251.52</v>
      </c>
      <c r="G337" s="70">
        <v>254.82</v>
      </c>
      <c r="H337" s="7" t="s">
        <v>19</v>
      </c>
    </row>
    <row r="338" spans="1:8" x14ac:dyDescent="0.2">
      <c r="A338" s="70">
        <v>12420</v>
      </c>
      <c r="B338" s="70" t="s">
        <v>356</v>
      </c>
      <c r="C338" s="70" t="s">
        <v>357</v>
      </c>
      <c r="D338" s="70">
        <v>2013</v>
      </c>
      <c r="E338" s="70">
        <v>1</v>
      </c>
      <c r="F338" s="70">
        <v>258.33</v>
      </c>
      <c r="G338" s="70">
        <v>259.85000000000002</v>
      </c>
      <c r="H338" s="7" t="s">
        <v>19</v>
      </c>
    </row>
    <row r="339" spans="1:8" x14ac:dyDescent="0.2">
      <c r="A339" s="70">
        <v>12420</v>
      </c>
      <c r="B339" s="70" t="s">
        <v>356</v>
      </c>
      <c r="C339" s="70" t="s">
        <v>357</v>
      </c>
      <c r="D339" s="70">
        <v>2013</v>
      </c>
      <c r="E339" s="70">
        <v>2</v>
      </c>
      <c r="F339" s="70">
        <v>276.07</v>
      </c>
      <c r="G339" s="70">
        <v>272.06</v>
      </c>
      <c r="H339" s="7" t="s">
        <v>19</v>
      </c>
    </row>
    <row r="340" spans="1:8" x14ac:dyDescent="0.2">
      <c r="A340" s="70">
        <v>12420</v>
      </c>
      <c r="B340" s="70" t="s">
        <v>356</v>
      </c>
      <c r="C340" s="70" t="s">
        <v>357</v>
      </c>
      <c r="D340" s="70">
        <v>2013</v>
      </c>
      <c r="E340" s="70">
        <v>3</v>
      </c>
      <c r="F340" s="70">
        <v>281.11</v>
      </c>
      <c r="G340" s="70">
        <v>278.39</v>
      </c>
      <c r="H340" s="7" t="s">
        <v>19</v>
      </c>
    </row>
    <row r="341" spans="1:8" x14ac:dyDescent="0.2">
      <c r="A341" s="70">
        <v>12420</v>
      </c>
      <c r="B341" s="70" t="s">
        <v>356</v>
      </c>
      <c r="C341" s="70" t="s">
        <v>357</v>
      </c>
      <c r="D341" s="70">
        <v>2013</v>
      </c>
      <c r="E341" s="70">
        <v>4</v>
      </c>
      <c r="F341" s="70">
        <v>281.91000000000003</v>
      </c>
      <c r="G341" s="70">
        <v>285.79000000000002</v>
      </c>
      <c r="H341" s="7" t="s">
        <v>19</v>
      </c>
    </row>
    <row r="342" spans="1:8" x14ac:dyDescent="0.2">
      <c r="A342" s="70">
        <v>12420</v>
      </c>
      <c r="B342" s="70" t="s">
        <v>356</v>
      </c>
      <c r="C342" s="70" t="s">
        <v>357</v>
      </c>
      <c r="D342" s="70">
        <v>2014</v>
      </c>
      <c r="E342" s="70">
        <v>1</v>
      </c>
      <c r="F342" s="70">
        <v>293.48</v>
      </c>
      <c r="G342" s="70">
        <v>294.83999999999997</v>
      </c>
      <c r="H342" s="7" t="s">
        <v>19</v>
      </c>
    </row>
    <row r="343" spans="1:8" x14ac:dyDescent="0.2">
      <c r="A343" s="70">
        <v>12420</v>
      </c>
      <c r="B343" s="70" t="s">
        <v>356</v>
      </c>
      <c r="C343" s="70" t="s">
        <v>357</v>
      </c>
      <c r="D343" s="70">
        <v>2014</v>
      </c>
      <c r="E343" s="70">
        <v>2</v>
      </c>
      <c r="F343" s="70">
        <v>305.70999999999998</v>
      </c>
      <c r="G343" s="70">
        <v>301.01</v>
      </c>
      <c r="H343" s="7" t="s">
        <v>19</v>
      </c>
    </row>
    <row r="344" spans="1:8" x14ac:dyDescent="0.2">
      <c r="A344" s="70">
        <v>12420</v>
      </c>
      <c r="B344" s="70" t="s">
        <v>356</v>
      </c>
      <c r="C344" s="70" t="s">
        <v>357</v>
      </c>
      <c r="D344" s="70">
        <v>2014</v>
      </c>
      <c r="E344" s="70">
        <v>3</v>
      </c>
      <c r="F344" s="70">
        <v>311.81</v>
      </c>
      <c r="G344" s="70">
        <v>309.43</v>
      </c>
      <c r="H344" s="7" t="s">
        <v>19</v>
      </c>
    </row>
    <row r="345" spans="1:8" x14ac:dyDescent="0.2">
      <c r="A345" s="70">
        <v>12420</v>
      </c>
      <c r="B345" s="70" t="s">
        <v>356</v>
      </c>
      <c r="C345" s="70" t="s">
        <v>357</v>
      </c>
      <c r="D345" s="70">
        <v>2014</v>
      </c>
      <c r="E345" s="70">
        <v>4</v>
      </c>
      <c r="F345" s="70">
        <v>312.8</v>
      </c>
      <c r="G345" s="70">
        <v>316.89999999999998</v>
      </c>
      <c r="H345" s="7" t="s">
        <v>19</v>
      </c>
    </row>
    <row r="346" spans="1:8" x14ac:dyDescent="0.2">
      <c r="A346" s="70">
        <v>12420</v>
      </c>
      <c r="B346" s="70" t="s">
        <v>356</v>
      </c>
      <c r="C346" s="70" t="s">
        <v>357</v>
      </c>
      <c r="D346" s="70">
        <v>2015</v>
      </c>
      <c r="E346" s="70">
        <v>1</v>
      </c>
      <c r="F346" s="70">
        <v>324.77999999999997</v>
      </c>
      <c r="G346" s="70">
        <v>326</v>
      </c>
      <c r="H346" s="7" t="s">
        <v>19</v>
      </c>
    </row>
    <row r="347" spans="1:8" x14ac:dyDescent="0.2">
      <c r="A347" s="70">
        <v>12420</v>
      </c>
      <c r="B347" s="70" t="s">
        <v>356</v>
      </c>
      <c r="C347" s="70" t="s">
        <v>357</v>
      </c>
      <c r="D347" s="70">
        <v>2015</v>
      </c>
      <c r="E347" s="70">
        <v>2</v>
      </c>
      <c r="F347" s="70">
        <v>338.31</v>
      </c>
      <c r="G347" s="70">
        <v>333.09</v>
      </c>
      <c r="H347" s="7" t="s">
        <v>19</v>
      </c>
    </row>
    <row r="348" spans="1:8" x14ac:dyDescent="0.2">
      <c r="A348" s="70">
        <v>12420</v>
      </c>
      <c r="B348" s="70" t="s">
        <v>356</v>
      </c>
      <c r="C348" s="70" t="s">
        <v>357</v>
      </c>
      <c r="D348" s="70">
        <v>2015</v>
      </c>
      <c r="E348" s="70">
        <v>3</v>
      </c>
      <c r="F348" s="70">
        <v>339.44</v>
      </c>
      <c r="G348" s="70">
        <v>337.44</v>
      </c>
      <c r="H348" s="7" t="s">
        <v>19</v>
      </c>
    </row>
    <row r="349" spans="1:8" x14ac:dyDescent="0.2">
      <c r="A349" s="70">
        <v>12420</v>
      </c>
      <c r="B349" s="70" t="s">
        <v>356</v>
      </c>
      <c r="C349" s="70" t="s">
        <v>357</v>
      </c>
      <c r="D349" s="70">
        <v>2015</v>
      </c>
      <c r="E349" s="70">
        <v>4</v>
      </c>
      <c r="F349" s="70">
        <v>341.73</v>
      </c>
      <c r="G349" s="70">
        <v>345.83</v>
      </c>
      <c r="H349" s="7" t="s">
        <v>19</v>
      </c>
    </row>
    <row r="350" spans="1:8" x14ac:dyDescent="0.2">
      <c r="A350" s="70">
        <v>12420</v>
      </c>
      <c r="B350" s="70" t="s">
        <v>356</v>
      </c>
      <c r="C350" s="70" t="s">
        <v>357</v>
      </c>
      <c r="D350" s="70">
        <v>2016</v>
      </c>
      <c r="E350" s="70">
        <v>1</v>
      </c>
      <c r="F350" s="70">
        <v>351.84</v>
      </c>
      <c r="G350" s="70">
        <v>352.86</v>
      </c>
      <c r="H350" s="7" t="s">
        <v>19</v>
      </c>
    </row>
    <row r="351" spans="1:8" x14ac:dyDescent="0.2">
      <c r="A351" s="70">
        <v>12420</v>
      </c>
      <c r="B351" s="70" t="s">
        <v>356</v>
      </c>
      <c r="C351" s="70" t="s">
        <v>357</v>
      </c>
      <c r="D351" s="70">
        <v>2016</v>
      </c>
      <c r="E351" s="70">
        <v>2</v>
      </c>
      <c r="F351" s="70">
        <v>368.27</v>
      </c>
      <c r="G351" s="70">
        <v>362.78</v>
      </c>
      <c r="H351" s="7" t="s">
        <v>19</v>
      </c>
    </row>
    <row r="352" spans="1:8" x14ac:dyDescent="0.2">
      <c r="A352" s="70">
        <v>12420</v>
      </c>
      <c r="B352" s="70" t="s">
        <v>356</v>
      </c>
      <c r="C352" s="70" t="s">
        <v>357</v>
      </c>
      <c r="D352" s="70">
        <v>2016</v>
      </c>
      <c r="E352" s="70">
        <v>3</v>
      </c>
      <c r="F352" s="70">
        <v>370.55</v>
      </c>
      <c r="G352" s="70">
        <v>368.83</v>
      </c>
      <c r="H352" s="7" t="s">
        <v>19</v>
      </c>
    </row>
    <row r="353" spans="1:8" x14ac:dyDescent="0.2">
      <c r="A353" s="70">
        <v>12420</v>
      </c>
      <c r="B353" s="70" t="s">
        <v>356</v>
      </c>
      <c r="C353" s="70" t="s">
        <v>357</v>
      </c>
      <c r="D353" s="70">
        <v>2016</v>
      </c>
      <c r="E353" s="70">
        <v>4</v>
      </c>
      <c r="F353" s="70">
        <v>373.38</v>
      </c>
      <c r="G353" s="70">
        <v>377.4</v>
      </c>
      <c r="H353" s="7" t="s">
        <v>19</v>
      </c>
    </row>
    <row r="354" spans="1:8" x14ac:dyDescent="0.2">
      <c r="A354" s="70">
        <v>12420</v>
      </c>
      <c r="B354" s="70" t="s">
        <v>356</v>
      </c>
      <c r="C354" s="70" t="s">
        <v>357</v>
      </c>
      <c r="D354" s="70">
        <v>2017</v>
      </c>
      <c r="E354" s="70">
        <v>1</v>
      </c>
      <c r="F354" s="70">
        <v>382.29</v>
      </c>
      <c r="G354" s="70">
        <v>383.25</v>
      </c>
      <c r="H354" s="7" t="s">
        <v>19</v>
      </c>
    </row>
    <row r="355" spans="1:8" x14ac:dyDescent="0.2">
      <c r="A355" s="70">
        <v>12420</v>
      </c>
      <c r="B355" s="70" t="s">
        <v>356</v>
      </c>
      <c r="C355" s="70" t="s">
        <v>357</v>
      </c>
      <c r="D355" s="70">
        <v>2017</v>
      </c>
      <c r="E355" s="70">
        <v>2</v>
      </c>
      <c r="F355" s="70">
        <v>392.13</v>
      </c>
      <c r="G355" s="70">
        <v>386.51</v>
      </c>
      <c r="H355" s="7" t="s">
        <v>19</v>
      </c>
    </row>
    <row r="356" spans="1:8" x14ac:dyDescent="0.2">
      <c r="A356" s="70">
        <v>12420</v>
      </c>
      <c r="B356" s="70" t="s">
        <v>356</v>
      </c>
      <c r="C356" s="70" t="s">
        <v>357</v>
      </c>
      <c r="D356" s="70">
        <v>2017</v>
      </c>
      <c r="E356" s="70">
        <v>3</v>
      </c>
      <c r="F356" s="70">
        <v>395.15</v>
      </c>
      <c r="G356" s="70">
        <v>393.51</v>
      </c>
      <c r="H356" s="7" t="s">
        <v>19</v>
      </c>
    </row>
    <row r="357" spans="1:8" x14ac:dyDescent="0.2">
      <c r="A357" s="70">
        <v>12420</v>
      </c>
      <c r="B357" s="70" t="s">
        <v>356</v>
      </c>
      <c r="C357" s="70" t="s">
        <v>357</v>
      </c>
      <c r="D357" s="70">
        <v>2017</v>
      </c>
      <c r="E357" s="70">
        <v>4</v>
      </c>
      <c r="F357" s="70">
        <v>397.15</v>
      </c>
      <c r="G357" s="70">
        <v>401.24</v>
      </c>
      <c r="H357" s="7" t="s">
        <v>19</v>
      </c>
    </row>
    <row r="358" spans="1:8" x14ac:dyDescent="0.2">
      <c r="A358" s="70">
        <v>12420</v>
      </c>
      <c r="B358" s="70" t="s">
        <v>356</v>
      </c>
      <c r="C358" s="70" t="s">
        <v>357</v>
      </c>
      <c r="D358" s="70">
        <v>2018</v>
      </c>
      <c r="E358" s="70">
        <v>1</v>
      </c>
      <c r="F358" s="70">
        <v>400.96</v>
      </c>
      <c r="G358" s="70">
        <v>401.87</v>
      </c>
      <c r="H358" s="7" t="s">
        <v>19</v>
      </c>
    </row>
    <row r="359" spans="1:8" x14ac:dyDescent="0.2">
      <c r="A359" s="70">
        <v>12420</v>
      </c>
      <c r="B359" s="70" t="s">
        <v>356</v>
      </c>
      <c r="C359" s="70" t="s">
        <v>357</v>
      </c>
      <c r="D359" s="70">
        <v>2018</v>
      </c>
      <c r="E359" s="70">
        <v>2</v>
      </c>
      <c r="F359" s="70">
        <v>413.47</v>
      </c>
      <c r="G359" s="70">
        <v>407.65</v>
      </c>
      <c r="H359" s="7" t="s">
        <v>19</v>
      </c>
    </row>
    <row r="360" spans="1:8" x14ac:dyDescent="0.2">
      <c r="A360" s="70">
        <v>12420</v>
      </c>
      <c r="B360" s="70" t="s">
        <v>356</v>
      </c>
      <c r="C360" s="70" t="s">
        <v>357</v>
      </c>
      <c r="D360" s="70">
        <v>2018</v>
      </c>
      <c r="E360" s="70">
        <v>3</v>
      </c>
      <c r="F360" s="70">
        <v>417.24</v>
      </c>
      <c r="G360" s="70">
        <v>415.44</v>
      </c>
      <c r="H360" s="7" t="s">
        <v>19</v>
      </c>
    </row>
    <row r="361" spans="1:8" x14ac:dyDescent="0.2">
      <c r="A361" s="70">
        <v>12420</v>
      </c>
      <c r="B361" s="70" t="s">
        <v>356</v>
      </c>
      <c r="C361" s="70" t="s">
        <v>357</v>
      </c>
      <c r="D361" s="70">
        <v>2018</v>
      </c>
      <c r="E361" s="70">
        <v>4</v>
      </c>
      <c r="F361" s="70">
        <v>414.42</v>
      </c>
      <c r="G361" s="70">
        <v>418.73</v>
      </c>
      <c r="H361" s="7" t="s">
        <v>19</v>
      </c>
    </row>
    <row r="362" spans="1:8" x14ac:dyDescent="0.2">
      <c r="A362" s="70">
        <v>12420</v>
      </c>
      <c r="B362" s="70" t="s">
        <v>356</v>
      </c>
      <c r="C362" s="70" t="s">
        <v>357</v>
      </c>
      <c r="D362" s="70">
        <v>2019</v>
      </c>
      <c r="E362" s="70">
        <v>1</v>
      </c>
      <c r="F362" s="70">
        <v>426.69</v>
      </c>
      <c r="G362" s="70">
        <v>427.76</v>
      </c>
      <c r="H362" s="7" t="s">
        <v>19</v>
      </c>
    </row>
    <row r="363" spans="1:8" x14ac:dyDescent="0.2">
      <c r="A363" s="70">
        <v>12420</v>
      </c>
      <c r="B363" s="70" t="s">
        <v>356</v>
      </c>
      <c r="C363" s="70" t="s">
        <v>357</v>
      </c>
      <c r="D363" s="70">
        <v>2019</v>
      </c>
      <c r="E363" s="70">
        <v>2</v>
      </c>
      <c r="F363" s="70">
        <v>439.46</v>
      </c>
      <c r="G363" s="70">
        <v>433.22</v>
      </c>
      <c r="H363" s="7" t="s">
        <v>19</v>
      </c>
    </row>
    <row r="364" spans="1:8" x14ac:dyDescent="0.2">
      <c r="A364" s="70">
        <v>12420</v>
      </c>
      <c r="B364" s="70" t="s">
        <v>356</v>
      </c>
      <c r="C364" s="70" t="s">
        <v>357</v>
      </c>
      <c r="D364" s="70">
        <v>2019</v>
      </c>
      <c r="E364" s="70">
        <v>3</v>
      </c>
      <c r="F364" s="70">
        <v>441.88</v>
      </c>
      <c r="G364" s="70">
        <v>439.63</v>
      </c>
      <c r="H364" s="7" t="s">
        <v>19</v>
      </c>
    </row>
    <row r="365" spans="1:8" x14ac:dyDescent="0.2">
      <c r="A365" s="70">
        <v>12420</v>
      </c>
      <c r="B365" s="70" t="s">
        <v>356</v>
      </c>
      <c r="C365" s="70" t="s">
        <v>357</v>
      </c>
      <c r="D365" s="70">
        <v>2019</v>
      </c>
      <c r="E365" s="70">
        <v>4</v>
      </c>
      <c r="F365" s="70">
        <v>448.09</v>
      </c>
      <c r="G365" s="70">
        <v>453.22</v>
      </c>
      <c r="H365" s="7" t="s">
        <v>19</v>
      </c>
    </row>
    <row r="366" spans="1:8" x14ac:dyDescent="0.2">
      <c r="A366" s="70">
        <v>12420</v>
      </c>
      <c r="B366" s="70" t="s">
        <v>356</v>
      </c>
      <c r="C366" s="70" t="s">
        <v>357</v>
      </c>
      <c r="D366" s="70">
        <v>2020</v>
      </c>
      <c r="E366" s="70">
        <v>1</v>
      </c>
      <c r="F366" s="70">
        <v>459.04</v>
      </c>
      <c r="G366" s="70">
        <v>460.25</v>
      </c>
      <c r="H366" s="7" t="s">
        <v>19</v>
      </c>
    </row>
    <row r="367" spans="1:8" x14ac:dyDescent="0.2">
      <c r="A367" s="70">
        <v>12420</v>
      </c>
      <c r="B367" s="70" t="s">
        <v>356</v>
      </c>
      <c r="C367" s="70" t="s">
        <v>357</v>
      </c>
      <c r="D367" s="70">
        <v>2020</v>
      </c>
      <c r="E367" s="70">
        <v>2</v>
      </c>
      <c r="F367" s="70">
        <v>475.19</v>
      </c>
      <c r="G367" s="70">
        <v>468.16</v>
      </c>
      <c r="H367" s="7" t="s">
        <v>19</v>
      </c>
    </row>
    <row r="368" spans="1:8" x14ac:dyDescent="0.2">
      <c r="A368" s="70">
        <v>12420</v>
      </c>
      <c r="B368" s="70" t="s">
        <v>356</v>
      </c>
      <c r="C368" s="70" t="s">
        <v>357</v>
      </c>
      <c r="D368" s="70">
        <v>2020</v>
      </c>
      <c r="E368" s="70">
        <v>3</v>
      </c>
      <c r="F368" s="70">
        <v>490.97</v>
      </c>
      <c r="G368" s="70">
        <v>488.29</v>
      </c>
      <c r="H368" s="7" t="s">
        <v>19</v>
      </c>
    </row>
    <row r="369" spans="1:8" x14ac:dyDescent="0.2">
      <c r="A369" s="70">
        <v>12420</v>
      </c>
      <c r="B369" s="70" t="s">
        <v>356</v>
      </c>
      <c r="C369" s="70" t="s">
        <v>357</v>
      </c>
      <c r="D369" s="70">
        <v>2020</v>
      </c>
      <c r="E369" s="70">
        <v>4</v>
      </c>
      <c r="F369" s="70">
        <v>515.4</v>
      </c>
      <c r="G369" s="70">
        <v>521.64</v>
      </c>
      <c r="H369" s="7" t="s">
        <v>19</v>
      </c>
    </row>
    <row r="370" spans="1:8" x14ac:dyDescent="0.2">
      <c r="A370" s="70">
        <v>12420</v>
      </c>
      <c r="B370" s="70" t="s">
        <v>356</v>
      </c>
      <c r="C370" s="70" t="s">
        <v>357</v>
      </c>
      <c r="D370" s="70">
        <v>2021</v>
      </c>
      <c r="E370" s="70">
        <v>1</v>
      </c>
      <c r="F370" s="70">
        <v>573.02</v>
      </c>
      <c r="G370" s="70">
        <v>574.75</v>
      </c>
      <c r="H370" s="7" t="s">
        <v>19</v>
      </c>
    </row>
    <row r="371" spans="1:8" x14ac:dyDescent="0.2">
      <c r="A371" s="70">
        <v>12420</v>
      </c>
      <c r="B371" s="70" t="s">
        <v>356</v>
      </c>
      <c r="C371" s="70" t="s">
        <v>357</v>
      </c>
      <c r="D371" s="70">
        <v>2021</v>
      </c>
      <c r="E371" s="70">
        <v>2</v>
      </c>
      <c r="F371" s="70">
        <v>648.67999999999995</v>
      </c>
      <c r="G371" s="70">
        <v>638.63</v>
      </c>
      <c r="H371" s="7" t="s">
        <v>19</v>
      </c>
    </row>
    <row r="372" spans="1:8" x14ac:dyDescent="0.2">
      <c r="A372" s="70">
        <v>12420</v>
      </c>
      <c r="B372" s="70" t="s">
        <v>356</v>
      </c>
      <c r="C372" s="70" t="s">
        <v>357</v>
      </c>
      <c r="D372" s="70">
        <v>2021</v>
      </c>
      <c r="E372" s="70">
        <v>3</v>
      </c>
      <c r="F372" s="70">
        <v>674.46</v>
      </c>
      <c r="G372" s="70">
        <v>670.62</v>
      </c>
      <c r="H372" s="7" t="s">
        <v>19</v>
      </c>
    </row>
    <row r="373" spans="1:8" x14ac:dyDescent="0.2">
      <c r="A373" s="70">
        <v>12420</v>
      </c>
      <c r="B373" s="70" t="s">
        <v>356</v>
      </c>
      <c r="C373" s="70" t="s">
        <v>357</v>
      </c>
      <c r="D373" s="70">
        <v>2021</v>
      </c>
      <c r="E373" s="70">
        <v>4</v>
      </c>
      <c r="F373" s="70">
        <v>677.28</v>
      </c>
      <c r="G373" s="70">
        <v>685.95</v>
      </c>
      <c r="H373" s="7" t="s">
        <v>19</v>
      </c>
    </row>
    <row r="374" spans="1:8" x14ac:dyDescent="0.2">
      <c r="A374" s="70">
        <v>12580</v>
      </c>
      <c r="B374" s="70" t="s">
        <v>358</v>
      </c>
      <c r="C374" s="70" t="s">
        <v>359</v>
      </c>
      <c r="D374" s="70">
        <v>1991</v>
      </c>
      <c r="E374" s="70">
        <v>1</v>
      </c>
      <c r="F374" s="70">
        <v>100</v>
      </c>
      <c r="G374" s="70">
        <v>100</v>
      </c>
    </row>
    <row r="375" spans="1:8" x14ac:dyDescent="0.2">
      <c r="A375" s="70">
        <v>12580</v>
      </c>
      <c r="B375" s="70" t="s">
        <v>358</v>
      </c>
      <c r="C375" s="70" t="s">
        <v>359</v>
      </c>
      <c r="D375" s="70">
        <v>1991</v>
      </c>
      <c r="E375" s="70">
        <v>2</v>
      </c>
      <c r="F375" s="70">
        <v>100.77</v>
      </c>
      <c r="G375" s="70">
        <v>100.12</v>
      </c>
    </row>
    <row r="376" spans="1:8" x14ac:dyDescent="0.2">
      <c r="A376" s="70">
        <v>12580</v>
      </c>
      <c r="B376" s="70" t="s">
        <v>358</v>
      </c>
      <c r="C376" s="70" t="s">
        <v>359</v>
      </c>
      <c r="D376" s="70">
        <v>1991</v>
      </c>
      <c r="E376" s="70">
        <v>3</v>
      </c>
      <c r="F376" s="70">
        <v>100.94</v>
      </c>
      <c r="G376" s="70">
        <v>100.46</v>
      </c>
    </row>
    <row r="377" spans="1:8" x14ac:dyDescent="0.2">
      <c r="A377" s="70">
        <v>12580</v>
      </c>
      <c r="B377" s="70" t="s">
        <v>358</v>
      </c>
      <c r="C377" s="70" t="s">
        <v>359</v>
      </c>
      <c r="D377" s="70">
        <v>1991</v>
      </c>
      <c r="E377" s="70">
        <v>4</v>
      </c>
      <c r="F377" s="70">
        <v>102.13</v>
      </c>
      <c r="G377" s="70">
        <v>101.4</v>
      </c>
    </row>
    <row r="378" spans="1:8" x14ac:dyDescent="0.2">
      <c r="A378" s="70">
        <v>12580</v>
      </c>
      <c r="B378" s="70" t="s">
        <v>358</v>
      </c>
      <c r="C378" s="70" t="s">
        <v>359</v>
      </c>
      <c r="D378" s="70">
        <v>1992</v>
      </c>
      <c r="E378" s="70">
        <v>1</v>
      </c>
      <c r="F378" s="70">
        <v>102.87</v>
      </c>
      <c r="G378" s="70">
        <v>102.89</v>
      </c>
    </row>
    <row r="379" spans="1:8" x14ac:dyDescent="0.2">
      <c r="A379" s="70">
        <v>12580</v>
      </c>
      <c r="B379" s="70" t="s">
        <v>358</v>
      </c>
      <c r="C379" s="70" t="s">
        <v>359</v>
      </c>
      <c r="D379" s="70">
        <v>1992</v>
      </c>
      <c r="E379" s="70">
        <v>2</v>
      </c>
      <c r="F379" s="70">
        <v>102.37</v>
      </c>
      <c r="G379" s="70">
        <v>101.73</v>
      </c>
    </row>
    <row r="380" spans="1:8" x14ac:dyDescent="0.2">
      <c r="A380" s="70">
        <v>12580</v>
      </c>
      <c r="B380" s="70" t="s">
        <v>358</v>
      </c>
      <c r="C380" s="70" t="s">
        <v>359</v>
      </c>
      <c r="D380" s="70">
        <v>1992</v>
      </c>
      <c r="E380" s="70">
        <v>3</v>
      </c>
      <c r="F380" s="70">
        <v>103.68</v>
      </c>
      <c r="G380" s="70">
        <v>103.14</v>
      </c>
    </row>
    <row r="381" spans="1:8" x14ac:dyDescent="0.2">
      <c r="A381" s="70">
        <v>12580</v>
      </c>
      <c r="B381" s="70" t="s">
        <v>358</v>
      </c>
      <c r="C381" s="70" t="s">
        <v>359</v>
      </c>
      <c r="D381" s="70">
        <v>1992</v>
      </c>
      <c r="E381" s="70">
        <v>4</v>
      </c>
      <c r="F381" s="70">
        <v>103.38</v>
      </c>
      <c r="G381" s="70">
        <v>102.65</v>
      </c>
    </row>
    <row r="382" spans="1:8" x14ac:dyDescent="0.2">
      <c r="A382" s="70">
        <v>12580</v>
      </c>
      <c r="B382" s="70" t="s">
        <v>358</v>
      </c>
      <c r="C382" s="70" t="s">
        <v>359</v>
      </c>
      <c r="D382" s="70">
        <v>1993</v>
      </c>
      <c r="E382" s="70">
        <v>1</v>
      </c>
      <c r="F382" s="70">
        <v>102.51</v>
      </c>
      <c r="G382" s="70">
        <v>102.55</v>
      </c>
    </row>
    <row r="383" spans="1:8" x14ac:dyDescent="0.2">
      <c r="A383" s="70">
        <v>12580</v>
      </c>
      <c r="B383" s="70" t="s">
        <v>358</v>
      </c>
      <c r="C383" s="70" t="s">
        <v>359</v>
      </c>
      <c r="D383" s="70">
        <v>1993</v>
      </c>
      <c r="E383" s="70">
        <v>2</v>
      </c>
      <c r="F383" s="70">
        <v>103.81</v>
      </c>
      <c r="G383" s="70">
        <v>103.16</v>
      </c>
    </row>
    <row r="384" spans="1:8" x14ac:dyDescent="0.2">
      <c r="A384" s="70">
        <v>12580</v>
      </c>
      <c r="B384" s="70" t="s">
        <v>358</v>
      </c>
      <c r="C384" s="70" t="s">
        <v>359</v>
      </c>
      <c r="D384" s="70">
        <v>1993</v>
      </c>
      <c r="E384" s="70">
        <v>3</v>
      </c>
      <c r="F384" s="70">
        <v>103.85</v>
      </c>
      <c r="G384" s="70">
        <v>103.27</v>
      </c>
    </row>
    <row r="385" spans="1:7" x14ac:dyDescent="0.2">
      <c r="A385" s="70">
        <v>12580</v>
      </c>
      <c r="B385" s="70" t="s">
        <v>358</v>
      </c>
      <c r="C385" s="70" t="s">
        <v>359</v>
      </c>
      <c r="D385" s="70">
        <v>1993</v>
      </c>
      <c r="E385" s="70">
        <v>4</v>
      </c>
      <c r="F385" s="70">
        <v>104.24</v>
      </c>
      <c r="G385" s="70">
        <v>103.52</v>
      </c>
    </row>
    <row r="386" spans="1:7" x14ac:dyDescent="0.2">
      <c r="A386" s="70">
        <v>12580</v>
      </c>
      <c r="B386" s="70" t="s">
        <v>358</v>
      </c>
      <c r="C386" s="70" t="s">
        <v>359</v>
      </c>
      <c r="D386" s="70">
        <v>1994</v>
      </c>
      <c r="E386" s="70">
        <v>1</v>
      </c>
      <c r="F386" s="70">
        <v>103.83</v>
      </c>
      <c r="G386" s="70">
        <v>103.88</v>
      </c>
    </row>
    <row r="387" spans="1:7" x14ac:dyDescent="0.2">
      <c r="A387" s="70">
        <v>12580</v>
      </c>
      <c r="B387" s="70" t="s">
        <v>358</v>
      </c>
      <c r="C387" s="70" t="s">
        <v>359</v>
      </c>
      <c r="D387" s="70">
        <v>1994</v>
      </c>
      <c r="E387" s="70">
        <v>2</v>
      </c>
      <c r="F387" s="70">
        <v>104.47</v>
      </c>
      <c r="G387" s="70">
        <v>103.86</v>
      </c>
    </row>
    <row r="388" spans="1:7" x14ac:dyDescent="0.2">
      <c r="A388" s="70">
        <v>12580</v>
      </c>
      <c r="B388" s="70" t="s">
        <v>358</v>
      </c>
      <c r="C388" s="70" t="s">
        <v>359</v>
      </c>
      <c r="D388" s="70">
        <v>1994</v>
      </c>
      <c r="E388" s="70">
        <v>3</v>
      </c>
      <c r="F388" s="70">
        <v>105.08</v>
      </c>
      <c r="G388" s="70">
        <v>104.44</v>
      </c>
    </row>
    <row r="389" spans="1:7" x14ac:dyDescent="0.2">
      <c r="A389" s="70">
        <v>12580</v>
      </c>
      <c r="B389" s="70" t="s">
        <v>358</v>
      </c>
      <c r="C389" s="70" t="s">
        <v>359</v>
      </c>
      <c r="D389" s="70">
        <v>1994</v>
      </c>
      <c r="E389" s="70">
        <v>4</v>
      </c>
      <c r="F389" s="70">
        <v>105.47</v>
      </c>
      <c r="G389" s="70">
        <v>104.77</v>
      </c>
    </row>
    <row r="390" spans="1:7" x14ac:dyDescent="0.2">
      <c r="A390" s="70">
        <v>12580</v>
      </c>
      <c r="B390" s="70" t="s">
        <v>358</v>
      </c>
      <c r="C390" s="70" t="s">
        <v>359</v>
      </c>
      <c r="D390" s="70">
        <v>1995</v>
      </c>
      <c r="E390" s="70">
        <v>1</v>
      </c>
      <c r="F390" s="70">
        <v>104.85</v>
      </c>
      <c r="G390" s="70">
        <v>104.89</v>
      </c>
    </row>
    <row r="391" spans="1:7" x14ac:dyDescent="0.2">
      <c r="A391" s="70">
        <v>12580</v>
      </c>
      <c r="B391" s="70" t="s">
        <v>358</v>
      </c>
      <c r="C391" s="70" t="s">
        <v>359</v>
      </c>
      <c r="D391" s="70">
        <v>1995</v>
      </c>
      <c r="E391" s="70">
        <v>2</v>
      </c>
      <c r="F391" s="70">
        <v>105.72</v>
      </c>
      <c r="G391" s="70">
        <v>105.12</v>
      </c>
    </row>
    <row r="392" spans="1:7" x14ac:dyDescent="0.2">
      <c r="A392" s="70">
        <v>12580</v>
      </c>
      <c r="B392" s="70" t="s">
        <v>358</v>
      </c>
      <c r="C392" s="70" t="s">
        <v>359</v>
      </c>
      <c r="D392" s="70">
        <v>1995</v>
      </c>
      <c r="E392" s="70">
        <v>3</v>
      </c>
      <c r="F392" s="70">
        <v>105.93</v>
      </c>
      <c r="G392" s="70">
        <v>105.29</v>
      </c>
    </row>
    <row r="393" spans="1:7" x14ac:dyDescent="0.2">
      <c r="A393" s="70">
        <v>12580</v>
      </c>
      <c r="B393" s="70" t="s">
        <v>358</v>
      </c>
      <c r="C393" s="70" t="s">
        <v>359</v>
      </c>
      <c r="D393" s="70">
        <v>1995</v>
      </c>
      <c r="E393" s="70">
        <v>4</v>
      </c>
      <c r="F393" s="70">
        <v>106.21</v>
      </c>
      <c r="G393" s="70">
        <v>105.5</v>
      </c>
    </row>
    <row r="394" spans="1:7" x14ac:dyDescent="0.2">
      <c r="A394" s="70">
        <v>12580</v>
      </c>
      <c r="B394" s="70" t="s">
        <v>358</v>
      </c>
      <c r="C394" s="70" t="s">
        <v>359</v>
      </c>
      <c r="D394" s="70">
        <v>1996</v>
      </c>
      <c r="E394" s="70">
        <v>1</v>
      </c>
      <c r="F394" s="70">
        <v>105.72</v>
      </c>
      <c r="G394" s="70">
        <v>105.7</v>
      </c>
    </row>
    <row r="395" spans="1:7" x14ac:dyDescent="0.2">
      <c r="A395" s="70">
        <v>12580</v>
      </c>
      <c r="B395" s="70" t="s">
        <v>358</v>
      </c>
      <c r="C395" s="70" t="s">
        <v>359</v>
      </c>
      <c r="D395" s="70">
        <v>1996</v>
      </c>
      <c r="E395" s="70">
        <v>2</v>
      </c>
      <c r="F395" s="70">
        <v>107.64</v>
      </c>
      <c r="G395" s="70">
        <v>107.09</v>
      </c>
    </row>
    <row r="396" spans="1:7" x14ac:dyDescent="0.2">
      <c r="A396" s="70">
        <v>12580</v>
      </c>
      <c r="B396" s="70" t="s">
        <v>358</v>
      </c>
      <c r="C396" s="70" t="s">
        <v>359</v>
      </c>
      <c r="D396" s="70">
        <v>1996</v>
      </c>
      <c r="E396" s="70">
        <v>3</v>
      </c>
      <c r="F396" s="70">
        <v>107.29</v>
      </c>
      <c r="G396" s="70">
        <v>106.63</v>
      </c>
    </row>
    <row r="397" spans="1:7" x14ac:dyDescent="0.2">
      <c r="A397" s="70">
        <v>12580</v>
      </c>
      <c r="B397" s="70" t="s">
        <v>358</v>
      </c>
      <c r="C397" s="70" t="s">
        <v>359</v>
      </c>
      <c r="D397" s="70">
        <v>1996</v>
      </c>
      <c r="E397" s="70">
        <v>4</v>
      </c>
      <c r="F397" s="70">
        <v>107.07</v>
      </c>
      <c r="G397" s="70">
        <v>106.32</v>
      </c>
    </row>
    <row r="398" spans="1:7" x14ac:dyDescent="0.2">
      <c r="A398" s="70">
        <v>12580</v>
      </c>
      <c r="B398" s="70" t="s">
        <v>358</v>
      </c>
      <c r="C398" s="70" t="s">
        <v>359</v>
      </c>
      <c r="D398" s="70">
        <v>1997</v>
      </c>
      <c r="E398" s="70">
        <v>1</v>
      </c>
      <c r="F398" s="70">
        <v>106.46</v>
      </c>
      <c r="G398" s="70">
        <v>106.43</v>
      </c>
    </row>
    <row r="399" spans="1:7" x14ac:dyDescent="0.2">
      <c r="A399" s="70">
        <v>12580</v>
      </c>
      <c r="B399" s="70" t="s">
        <v>358</v>
      </c>
      <c r="C399" s="70" t="s">
        <v>359</v>
      </c>
      <c r="D399" s="70">
        <v>1997</v>
      </c>
      <c r="E399" s="70">
        <v>2</v>
      </c>
      <c r="F399" s="70">
        <v>106.77</v>
      </c>
      <c r="G399" s="70">
        <v>106.26</v>
      </c>
    </row>
    <row r="400" spans="1:7" x14ac:dyDescent="0.2">
      <c r="A400" s="70">
        <v>12580</v>
      </c>
      <c r="B400" s="70" t="s">
        <v>358</v>
      </c>
      <c r="C400" s="70" t="s">
        <v>359</v>
      </c>
      <c r="D400" s="70">
        <v>1997</v>
      </c>
      <c r="E400" s="70">
        <v>3</v>
      </c>
      <c r="F400" s="70">
        <v>107.2</v>
      </c>
      <c r="G400" s="70">
        <v>106.57</v>
      </c>
    </row>
    <row r="401" spans="1:7" x14ac:dyDescent="0.2">
      <c r="A401" s="70">
        <v>12580</v>
      </c>
      <c r="B401" s="70" t="s">
        <v>358</v>
      </c>
      <c r="C401" s="70" t="s">
        <v>359</v>
      </c>
      <c r="D401" s="70">
        <v>1997</v>
      </c>
      <c r="E401" s="70">
        <v>4</v>
      </c>
      <c r="F401" s="70">
        <v>108.08</v>
      </c>
      <c r="G401" s="70">
        <v>107.26</v>
      </c>
    </row>
    <row r="402" spans="1:7" x14ac:dyDescent="0.2">
      <c r="A402" s="70">
        <v>12580</v>
      </c>
      <c r="B402" s="70" t="s">
        <v>358</v>
      </c>
      <c r="C402" s="70" t="s">
        <v>359</v>
      </c>
      <c r="D402" s="70">
        <v>1998</v>
      </c>
      <c r="E402" s="70">
        <v>1</v>
      </c>
      <c r="F402" s="70">
        <v>107.48</v>
      </c>
      <c r="G402" s="70">
        <v>107.5</v>
      </c>
    </row>
    <row r="403" spans="1:7" x14ac:dyDescent="0.2">
      <c r="A403" s="70">
        <v>12580</v>
      </c>
      <c r="B403" s="70" t="s">
        <v>358</v>
      </c>
      <c r="C403" s="70" t="s">
        <v>359</v>
      </c>
      <c r="D403" s="70">
        <v>1998</v>
      </c>
      <c r="E403" s="70">
        <v>2</v>
      </c>
      <c r="F403" s="70">
        <v>107.68</v>
      </c>
      <c r="G403" s="70">
        <v>107.17</v>
      </c>
    </row>
    <row r="404" spans="1:7" x14ac:dyDescent="0.2">
      <c r="A404" s="70">
        <v>12580</v>
      </c>
      <c r="B404" s="70" t="s">
        <v>358</v>
      </c>
      <c r="C404" s="70" t="s">
        <v>359</v>
      </c>
      <c r="D404" s="70">
        <v>1998</v>
      </c>
      <c r="E404" s="70">
        <v>3</v>
      </c>
      <c r="F404" s="70">
        <v>108.52</v>
      </c>
      <c r="G404" s="70">
        <v>107.84</v>
      </c>
    </row>
    <row r="405" spans="1:7" x14ac:dyDescent="0.2">
      <c r="A405" s="70">
        <v>12580</v>
      </c>
      <c r="B405" s="70" t="s">
        <v>358</v>
      </c>
      <c r="C405" s="70" t="s">
        <v>359</v>
      </c>
      <c r="D405" s="70">
        <v>1998</v>
      </c>
      <c r="E405" s="70">
        <v>4</v>
      </c>
      <c r="F405" s="70">
        <v>109.44</v>
      </c>
      <c r="G405" s="70">
        <v>108.57</v>
      </c>
    </row>
    <row r="406" spans="1:7" x14ac:dyDescent="0.2">
      <c r="A406" s="70">
        <v>12580</v>
      </c>
      <c r="B406" s="70" t="s">
        <v>358</v>
      </c>
      <c r="C406" s="70" t="s">
        <v>359</v>
      </c>
      <c r="D406" s="70">
        <v>1999</v>
      </c>
      <c r="E406" s="70">
        <v>1</v>
      </c>
      <c r="F406" s="70">
        <v>109.22</v>
      </c>
      <c r="G406" s="70">
        <v>109.41</v>
      </c>
    </row>
    <row r="407" spans="1:7" x14ac:dyDescent="0.2">
      <c r="A407" s="70">
        <v>12580</v>
      </c>
      <c r="B407" s="70" t="s">
        <v>358</v>
      </c>
      <c r="C407" s="70" t="s">
        <v>359</v>
      </c>
      <c r="D407" s="70">
        <v>1999</v>
      </c>
      <c r="E407" s="70">
        <v>2</v>
      </c>
      <c r="F407" s="70">
        <v>112.06</v>
      </c>
      <c r="G407" s="70">
        <v>111.46</v>
      </c>
    </row>
    <row r="408" spans="1:7" x14ac:dyDescent="0.2">
      <c r="A408" s="70">
        <v>12580</v>
      </c>
      <c r="B408" s="70" t="s">
        <v>358</v>
      </c>
      <c r="C408" s="70" t="s">
        <v>359</v>
      </c>
      <c r="D408" s="70">
        <v>1999</v>
      </c>
      <c r="E408" s="70">
        <v>3</v>
      </c>
      <c r="F408" s="70">
        <v>112.15</v>
      </c>
      <c r="G408" s="70">
        <v>111.33</v>
      </c>
    </row>
    <row r="409" spans="1:7" x14ac:dyDescent="0.2">
      <c r="A409" s="70">
        <v>12580</v>
      </c>
      <c r="B409" s="70" t="s">
        <v>358</v>
      </c>
      <c r="C409" s="70" t="s">
        <v>359</v>
      </c>
      <c r="D409" s="70">
        <v>1999</v>
      </c>
      <c r="E409" s="70">
        <v>4</v>
      </c>
      <c r="F409" s="70">
        <v>112.75</v>
      </c>
      <c r="G409" s="70">
        <v>111.82</v>
      </c>
    </row>
    <row r="410" spans="1:7" x14ac:dyDescent="0.2">
      <c r="A410" s="70">
        <v>12580</v>
      </c>
      <c r="B410" s="70" t="s">
        <v>358</v>
      </c>
      <c r="C410" s="70" t="s">
        <v>359</v>
      </c>
      <c r="D410" s="70">
        <v>2000</v>
      </c>
      <c r="E410" s="70">
        <v>1</v>
      </c>
      <c r="F410" s="70">
        <v>115.22</v>
      </c>
      <c r="G410" s="70">
        <v>115.66</v>
      </c>
    </row>
    <row r="411" spans="1:7" x14ac:dyDescent="0.2">
      <c r="A411" s="70">
        <v>12580</v>
      </c>
      <c r="B411" s="70" t="s">
        <v>358</v>
      </c>
      <c r="C411" s="70" t="s">
        <v>359</v>
      </c>
      <c r="D411" s="70">
        <v>2000</v>
      </c>
      <c r="E411" s="70">
        <v>2</v>
      </c>
      <c r="F411" s="70">
        <v>116.13</v>
      </c>
      <c r="G411" s="70">
        <v>115.53</v>
      </c>
    </row>
    <row r="412" spans="1:7" x14ac:dyDescent="0.2">
      <c r="A412" s="70">
        <v>12580</v>
      </c>
      <c r="B412" s="70" t="s">
        <v>358</v>
      </c>
      <c r="C412" s="70" t="s">
        <v>359</v>
      </c>
      <c r="D412" s="70">
        <v>2000</v>
      </c>
      <c r="E412" s="70">
        <v>3</v>
      </c>
      <c r="F412" s="70">
        <v>116.73</v>
      </c>
      <c r="G412" s="70">
        <v>115.56</v>
      </c>
    </row>
    <row r="413" spans="1:7" x14ac:dyDescent="0.2">
      <c r="A413" s="70">
        <v>12580</v>
      </c>
      <c r="B413" s="70" t="s">
        <v>358</v>
      </c>
      <c r="C413" s="70" t="s">
        <v>359</v>
      </c>
      <c r="D413" s="70">
        <v>2000</v>
      </c>
      <c r="E413" s="70">
        <v>4</v>
      </c>
      <c r="F413" s="70">
        <v>117.33</v>
      </c>
      <c r="G413" s="70">
        <v>116.39</v>
      </c>
    </row>
    <row r="414" spans="1:7" x14ac:dyDescent="0.2">
      <c r="A414" s="70">
        <v>12580</v>
      </c>
      <c r="B414" s="70" t="s">
        <v>358</v>
      </c>
      <c r="C414" s="70" t="s">
        <v>359</v>
      </c>
      <c r="D414" s="70">
        <v>2001</v>
      </c>
      <c r="E414" s="70">
        <v>1</v>
      </c>
      <c r="F414" s="70">
        <v>117.29</v>
      </c>
      <c r="G414" s="70">
        <v>118</v>
      </c>
    </row>
    <row r="415" spans="1:7" x14ac:dyDescent="0.2">
      <c r="A415" s="70">
        <v>12580</v>
      </c>
      <c r="B415" s="70" t="s">
        <v>358</v>
      </c>
      <c r="C415" s="70" t="s">
        <v>359</v>
      </c>
      <c r="D415" s="70">
        <v>2001</v>
      </c>
      <c r="E415" s="70">
        <v>2</v>
      </c>
      <c r="F415" s="70">
        <v>120.92</v>
      </c>
      <c r="G415" s="70">
        <v>120.4</v>
      </c>
    </row>
    <row r="416" spans="1:7" x14ac:dyDescent="0.2">
      <c r="A416" s="70">
        <v>12580</v>
      </c>
      <c r="B416" s="70" t="s">
        <v>358</v>
      </c>
      <c r="C416" s="70" t="s">
        <v>359</v>
      </c>
      <c r="D416" s="70">
        <v>2001</v>
      </c>
      <c r="E416" s="70">
        <v>3</v>
      </c>
      <c r="F416" s="70">
        <v>124.55</v>
      </c>
      <c r="G416" s="70">
        <v>122.87</v>
      </c>
    </row>
    <row r="417" spans="1:7" x14ac:dyDescent="0.2">
      <c r="A417" s="70">
        <v>12580</v>
      </c>
      <c r="B417" s="70" t="s">
        <v>358</v>
      </c>
      <c r="C417" s="70" t="s">
        <v>359</v>
      </c>
      <c r="D417" s="70">
        <v>2001</v>
      </c>
      <c r="E417" s="70">
        <v>4</v>
      </c>
      <c r="F417" s="70">
        <v>126.4</v>
      </c>
      <c r="G417" s="70">
        <v>125.46</v>
      </c>
    </row>
    <row r="418" spans="1:7" x14ac:dyDescent="0.2">
      <c r="A418" s="70">
        <v>12580</v>
      </c>
      <c r="B418" s="70" t="s">
        <v>358</v>
      </c>
      <c r="C418" s="70" t="s">
        <v>359</v>
      </c>
      <c r="D418" s="70">
        <v>2002</v>
      </c>
      <c r="E418" s="70">
        <v>1</v>
      </c>
      <c r="F418" s="70">
        <v>127.04</v>
      </c>
      <c r="G418" s="70">
        <v>128.04</v>
      </c>
    </row>
    <row r="419" spans="1:7" x14ac:dyDescent="0.2">
      <c r="A419" s="70">
        <v>12580</v>
      </c>
      <c r="B419" s="70" t="s">
        <v>358</v>
      </c>
      <c r="C419" s="70" t="s">
        <v>359</v>
      </c>
      <c r="D419" s="70">
        <v>2002</v>
      </c>
      <c r="E419" s="70">
        <v>2</v>
      </c>
      <c r="F419" s="70">
        <v>132.12</v>
      </c>
      <c r="G419" s="70">
        <v>131.71</v>
      </c>
    </row>
    <row r="420" spans="1:7" x14ac:dyDescent="0.2">
      <c r="A420" s="70">
        <v>12580</v>
      </c>
      <c r="B420" s="70" t="s">
        <v>358</v>
      </c>
      <c r="C420" s="70" t="s">
        <v>359</v>
      </c>
      <c r="D420" s="70">
        <v>2002</v>
      </c>
      <c r="E420" s="70">
        <v>3</v>
      </c>
      <c r="F420" s="70">
        <v>138.91999999999999</v>
      </c>
      <c r="G420" s="70">
        <v>136.54</v>
      </c>
    </row>
    <row r="421" spans="1:7" x14ac:dyDescent="0.2">
      <c r="A421" s="70">
        <v>12580</v>
      </c>
      <c r="B421" s="70" t="s">
        <v>358</v>
      </c>
      <c r="C421" s="70" t="s">
        <v>359</v>
      </c>
      <c r="D421" s="70">
        <v>2002</v>
      </c>
      <c r="E421" s="70">
        <v>4</v>
      </c>
      <c r="F421" s="70">
        <v>141.47999999999999</v>
      </c>
      <c r="G421" s="70">
        <v>140.62</v>
      </c>
    </row>
    <row r="422" spans="1:7" x14ac:dyDescent="0.2">
      <c r="A422" s="70">
        <v>12580</v>
      </c>
      <c r="B422" s="70" t="s">
        <v>358</v>
      </c>
      <c r="C422" s="70" t="s">
        <v>359</v>
      </c>
      <c r="D422" s="70">
        <v>2003</v>
      </c>
      <c r="E422" s="70">
        <v>1</v>
      </c>
      <c r="F422" s="70">
        <v>143.75</v>
      </c>
      <c r="G422" s="70">
        <v>145.07</v>
      </c>
    </row>
    <row r="423" spans="1:7" x14ac:dyDescent="0.2">
      <c r="A423" s="70">
        <v>12580</v>
      </c>
      <c r="B423" s="70" t="s">
        <v>358</v>
      </c>
      <c r="C423" s="70" t="s">
        <v>359</v>
      </c>
      <c r="D423" s="70">
        <v>2003</v>
      </c>
      <c r="E423" s="70">
        <v>2</v>
      </c>
      <c r="F423" s="70">
        <v>149.49</v>
      </c>
      <c r="G423" s="70">
        <v>149.05000000000001</v>
      </c>
    </row>
    <row r="424" spans="1:7" x14ac:dyDescent="0.2">
      <c r="A424" s="70">
        <v>12580</v>
      </c>
      <c r="B424" s="70" t="s">
        <v>358</v>
      </c>
      <c r="C424" s="70" t="s">
        <v>359</v>
      </c>
      <c r="D424" s="70">
        <v>2003</v>
      </c>
      <c r="E424" s="70">
        <v>3</v>
      </c>
      <c r="F424" s="70">
        <v>158.09</v>
      </c>
      <c r="G424" s="70">
        <v>155.06</v>
      </c>
    </row>
    <row r="425" spans="1:7" x14ac:dyDescent="0.2">
      <c r="A425" s="70">
        <v>12580</v>
      </c>
      <c r="B425" s="70" t="s">
        <v>358</v>
      </c>
      <c r="C425" s="70" t="s">
        <v>359</v>
      </c>
      <c r="D425" s="70">
        <v>2003</v>
      </c>
      <c r="E425" s="70">
        <v>4</v>
      </c>
      <c r="F425" s="70">
        <v>160.54</v>
      </c>
      <c r="G425" s="70">
        <v>159.79</v>
      </c>
    </row>
    <row r="426" spans="1:7" x14ac:dyDescent="0.2">
      <c r="A426" s="70">
        <v>12580</v>
      </c>
      <c r="B426" s="70" t="s">
        <v>358</v>
      </c>
      <c r="C426" s="70" t="s">
        <v>359</v>
      </c>
      <c r="D426" s="70">
        <v>2004</v>
      </c>
      <c r="E426" s="70">
        <v>1</v>
      </c>
      <c r="F426" s="70">
        <v>164.21</v>
      </c>
      <c r="G426" s="70">
        <v>165.78</v>
      </c>
    </row>
    <row r="427" spans="1:7" x14ac:dyDescent="0.2">
      <c r="A427" s="70">
        <v>12580</v>
      </c>
      <c r="B427" s="70" t="s">
        <v>358</v>
      </c>
      <c r="C427" s="70" t="s">
        <v>359</v>
      </c>
      <c r="D427" s="70">
        <v>2004</v>
      </c>
      <c r="E427" s="70">
        <v>2</v>
      </c>
      <c r="F427" s="70">
        <v>175.06</v>
      </c>
      <c r="G427" s="70">
        <v>174.39</v>
      </c>
    </row>
    <row r="428" spans="1:7" x14ac:dyDescent="0.2">
      <c r="A428" s="70">
        <v>12580</v>
      </c>
      <c r="B428" s="70" t="s">
        <v>358</v>
      </c>
      <c r="C428" s="70" t="s">
        <v>359</v>
      </c>
      <c r="D428" s="70">
        <v>2004</v>
      </c>
      <c r="E428" s="70">
        <v>3</v>
      </c>
      <c r="F428" s="70">
        <v>186.54</v>
      </c>
      <c r="G428" s="70">
        <v>182.94</v>
      </c>
    </row>
    <row r="429" spans="1:7" x14ac:dyDescent="0.2">
      <c r="A429" s="70">
        <v>12580</v>
      </c>
      <c r="B429" s="70" t="s">
        <v>358</v>
      </c>
      <c r="C429" s="70" t="s">
        <v>359</v>
      </c>
      <c r="D429" s="70">
        <v>2004</v>
      </c>
      <c r="E429" s="70">
        <v>4</v>
      </c>
      <c r="F429" s="70">
        <v>190.35</v>
      </c>
      <c r="G429" s="70">
        <v>189.71</v>
      </c>
    </row>
    <row r="430" spans="1:7" x14ac:dyDescent="0.2">
      <c r="A430" s="70">
        <v>12580</v>
      </c>
      <c r="B430" s="70" t="s">
        <v>358</v>
      </c>
      <c r="C430" s="70" t="s">
        <v>359</v>
      </c>
      <c r="D430" s="70">
        <v>2005</v>
      </c>
      <c r="E430" s="70">
        <v>1</v>
      </c>
      <c r="F430" s="70">
        <v>196.75</v>
      </c>
      <c r="G430" s="70">
        <v>198.42</v>
      </c>
    </row>
    <row r="431" spans="1:7" x14ac:dyDescent="0.2">
      <c r="A431" s="70">
        <v>12580</v>
      </c>
      <c r="B431" s="70" t="s">
        <v>358</v>
      </c>
      <c r="C431" s="70" t="s">
        <v>359</v>
      </c>
      <c r="D431" s="70">
        <v>2005</v>
      </c>
      <c r="E431" s="70">
        <v>2</v>
      </c>
      <c r="F431" s="70">
        <v>209.81</v>
      </c>
      <c r="G431" s="70">
        <v>208.81</v>
      </c>
    </row>
    <row r="432" spans="1:7" x14ac:dyDescent="0.2">
      <c r="A432" s="70">
        <v>12580</v>
      </c>
      <c r="B432" s="70" t="s">
        <v>358</v>
      </c>
      <c r="C432" s="70" t="s">
        <v>359</v>
      </c>
      <c r="D432" s="70">
        <v>2005</v>
      </c>
      <c r="E432" s="70">
        <v>3</v>
      </c>
      <c r="F432" s="70">
        <v>223.54</v>
      </c>
      <c r="G432" s="70">
        <v>219.58</v>
      </c>
    </row>
    <row r="433" spans="1:7" x14ac:dyDescent="0.2">
      <c r="A433" s="70">
        <v>12580</v>
      </c>
      <c r="B433" s="70" t="s">
        <v>358</v>
      </c>
      <c r="C433" s="70" t="s">
        <v>359</v>
      </c>
      <c r="D433" s="70">
        <v>2005</v>
      </c>
      <c r="E433" s="70">
        <v>4</v>
      </c>
      <c r="F433" s="70">
        <v>228.81</v>
      </c>
      <c r="G433" s="70">
        <v>228.16</v>
      </c>
    </row>
    <row r="434" spans="1:7" x14ac:dyDescent="0.2">
      <c r="A434" s="70">
        <v>12580</v>
      </c>
      <c r="B434" s="70" t="s">
        <v>358</v>
      </c>
      <c r="C434" s="70" t="s">
        <v>359</v>
      </c>
      <c r="D434" s="70">
        <v>2006</v>
      </c>
      <c r="E434" s="70">
        <v>1</v>
      </c>
      <c r="F434" s="70">
        <v>234.34</v>
      </c>
      <c r="G434" s="70">
        <v>235.89</v>
      </c>
    </row>
    <row r="435" spans="1:7" x14ac:dyDescent="0.2">
      <c r="A435" s="70">
        <v>12580</v>
      </c>
      <c r="B435" s="70" t="s">
        <v>358</v>
      </c>
      <c r="C435" s="70" t="s">
        <v>359</v>
      </c>
      <c r="D435" s="70">
        <v>2006</v>
      </c>
      <c r="E435" s="70">
        <v>2</v>
      </c>
      <c r="F435" s="70">
        <v>242.32</v>
      </c>
      <c r="G435" s="70">
        <v>241.06</v>
      </c>
    </row>
    <row r="436" spans="1:7" x14ac:dyDescent="0.2">
      <c r="A436" s="70">
        <v>12580</v>
      </c>
      <c r="B436" s="70" t="s">
        <v>358</v>
      </c>
      <c r="C436" s="70" t="s">
        <v>359</v>
      </c>
      <c r="D436" s="70">
        <v>2006</v>
      </c>
      <c r="E436" s="70">
        <v>3</v>
      </c>
      <c r="F436" s="70">
        <v>247.72</v>
      </c>
      <c r="G436" s="70">
        <v>243.89</v>
      </c>
    </row>
    <row r="437" spans="1:7" x14ac:dyDescent="0.2">
      <c r="A437" s="70">
        <v>12580</v>
      </c>
      <c r="B437" s="70" t="s">
        <v>358</v>
      </c>
      <c r="C437" s="70" t="s">
        <v>359</v>
      </c>
      <c r="D437" s="70">
        <v>2006</v>
      </c>
      <c r="E437" s="70">
        <v>4</v>
      </c>
      <c r="F437" s="70">
        <v>248.47</v>
      </c>
      <c r="G437" s="70">
        <v>247.62</v>
      </c>
    </row>
    <row r="438" spans="1:7" x14ac:dyDescent="0.2">
      <c r="A438" s="70">
        <v>12580</v>
      </c>
      <c r="B438" s="70" t="s">
        <v>358</v>
      </c>
      <c r="C438" s="70" t="s">
        <v>359</v>
      </c>
      <c r="D438" s="70">
        <v>2007</v>
      </c>
      <c r="E438" s="70">
        <v>1</v>
      </c>
      <c r="F438" s="70">
        <v>247.72</v>
      </c>
      <c r="G438" s="70">
        <v>249</v>
      </c>
    </row>
    <row r="439" spans="1:7" x14ac:dyDescent="0.2">
      <c r="A439" s="70">
        <v>12580</v>
      </c>
      <c r="B439" s="70" t="s">
        <v>358</v>
      </c>
      <c r="C439" s="70" t="s">
        <v>359</v>
      </c>
      <c r="D439" s="70">
        <v>2007</v>
      </c>
      <c r="E439" s="70">
        <v>2</v>
      </c>
      <c r="F439" s="70">
        <v>248.71</v>
      </c>
      <c r="G439" s="70">
        <v>247.52</v>
      </c>
    </row>
    <row r="440" spans="1:7" x14ac:dyDescent="0.2">
      <c r="A440" s="70">
        <v>12580</v>
      </c>
      <c r="B440" s="70" t="s">
        <v>358</v>
      </c>
      <c r="C440" s="70" t="s">
        <v>359</v>
      </c>
      <c r="D440" s="70">
        <v>2007</v>
      </c>
      <c r="E440" s="70">
        <v>3</v>
      </c>
      <c r="F440" s="70">
        <v>247.93</v>
      </c>
      <c r="G440" s="70">
        <v>244.44</v>
      </c>
    </row>
    <row r="441" spans="1:7" x14ac:dyDescent="0.2">
      <c r="A441" s="70">
        <v>12580</v>
      </c>
      <c r="B441" s="70" t="s">
        <v>358</v>
      </c>
      <c r="C441" s="70" t="s">
        <v>359</v>
      </c>
      <c r="D441" s="70">
        <v>2007</v>
      </c>
      <c r="E441" s="70">
        <v>4</v>
      </c>
      <c r="F441" s="70">
        <v>241.48</v>
      </c>
      <c r="G441" s="70">
        <v>240.43</v>
      </c>
    </row>
    <row r="442" spans="1:7" x14ac:dyDescent="0.2">
      <c r="A442" s="70">
        <v>12580</v>
      </c>
      <c r="B442" s="70" t="s">
        <v>358</v>
      </c>
      <c r="C442" s="70" t="s">
        <v>359</v>
      </c>
      <c r="D442" s="70">
        <v>2008</v>
      </c>
      <c r="E442" s="70">
        <v>1</v>
      </c>
      <c r="F442" s="70">
        <v>235.48</v>
      </c>
      <c r="G442" s="70">
        <v>236.63</v>
      </c>
    </row>
    <row r="443" spans="1:7" x14ac:dyDescent="0.2">
      <c r="A443" s="70">
        <v>12580</v>
      </c>
      <c r="B443" s="70" t="s">
        <v>358</v>
      </c>
      <c r="C443" s="70" t="s">
        <v>359</v>
      </c>
      <c r="D443" s="70">
        <v>2008</v>
      </c>
      <c r="E443" s="70">
        <v>2</v>
      </c>
      <c r="F443" s="70">
        <v>231.19</v>
      </c>
      <c r="G443" s="70">
        <v>230.11</v>
      </c>
    </row>
    <row r="444" spans="1:7" x14ac:dyDescent="0.2">
      <c r="A444" s="70">
        <v>12580</v>
      </c>
      <c r="B444" s="70" t="s">
        <v>358</v>
      </c>
      <c r="C444" s="70" t="s">
        <v>359</v>
      </c>
      <c r="D444" s="70">
        <v>2008</v>
      </c>
      <c r="E444" s="70">
        <v>3</v>
      </c>
      <c r="F444" s="70">
        <v>226.28</v>
      </c>
      <c r="G444" s="70">
        <v>223.23</v>
      </c>
    </row>
    <row r="445" spans="1:7" x14ac:dyDescent="0.2">
      <c r="A445" s="70">
        <v>12580</v>
      </c>
      <c r="B445" s="70" t="s">
        <v>358</v>
      </c>
      <c r="C445" s="70" t="s">
        <v>359</v>
      </c>
      <c r="D445" s="70">
        <v>2008</v>
      </c>
      <c r="E445" s="70">
        <v>4</v>
      </c>
      <c r="F445" s="70">
        <v>217.37</v>
      </c>
      <c r="G445" s="70">
        <v>216.19</v>
      </c>
    </row>
    <row r="446" spans="1:7" x14ac:dyDescent="0.2">
      <c r="A446" s="70">
        <v>12580</v>
      </c>
      <c r="B446" s="70" t="s">
        <v>358</v>
      </c>
      <c r="C446" s="70" t="s">
        <v>359</v>
      </c>
      <c r="D446" s="70">
        <v>2009</v>
      </c>
      <c r="E446" s="70">
        <v>1</v>
      </c>
      <c r="F446" s="70">
        <v>206.94</v>
      </c>
      <c r="G446" s="70">
        <v>208.21</v>
      </c>
    </row>
    <row r="447" spans="1:7" x14ac:dyDescent="0.2">
      <c r="A447" s="70">
        <v>12580</v>
      </c>
      <c r="B447" s="70" t="s">
        <v>358</v>
      </c>
      <c r="C447" s="70" t="s">
        <v>359</v>
      </c>
      <c r="D447" s="70">
        <v>2009</v>
      </c>
      <c r="E447" s="70">
        <v>2</v>
      </c>
      <c r="F447" s="70">
        <v>202.9</v>
      </c>
      <c r="G447" s="70">
        <v>201.88</v>
      </c>
    </row>
    <row r="448" spans="1:7" x14ac:dyDescent="0.2">
      <c r="A448" s="70">
        <v>12580</v>
      </c>
      <c r="B448" s="70" t="s">
        <v>358</v>
      </c>
      <c r="C448" s="70" t="s">
        <v>359</v>
      </c>
      <c r="D448" s="70">
        <v>2009</v>
      </c>
      <c r="E448" s="70">
        <v>3</v>
      </c>
      <c r="F448" s="70">
        <v>203.2</v>
      </c>
      <c r="G448" s="70">
        <v>200.29</v>
      </c>
    </row>
    <row r="449" spans="1:7" x14ac:dyDescent="0.2">
      <c r="A449" s="70">
        <v>12580</v>
      </c>
      <c r="B449" s="70" t="s">
        <v>358</v>
      </c>
      <c r="C449" s="70" t="s">
        <v>359</v>
      </c>
      <c r="D449" s="70">
        <v>2009</v>
      </c>
      <c r="E449" s="70">
        <v>4</v>
      </c>
      <c r="F449" s="70">
        <v>200.31</v>
      </c>
      <c r="G449" s="70">
        <v>199.26</v>
      </c>
    </row>
    <row r="450" spans="1:7" x14ac:dyDescent="0.2">
      <c r="A450" s="70">
        <v>12580</v>
      </c>
      <c r="B450" s="70" t="s">
        <v>358</v>
      </c>
      <c r="C450" s="70" t="s">
        <v>359</v>
      </c>
      <c r="D450" s="70">
        <v>2010</v>
      </c>
      <c r="E450" s="70">
        <v>1</v>
      </c>
      <c r="F450" s="70">
        <v>196.52</v>
      </c>
      <c r="G450" s="70">
        <v>198.13</v>
      </c>
    </row>
    <row r="451" spans="1:7" x14ac:dyDescent="0.2">
      <c r="A451" s="70">
        <v>12580</v>
      </c>
      <c r="B451" s="70" t="s">
        <v>358</v>
      </c>
      <c r="C451" s="70" t="s">
        <v>359</v>
      </c>
      <c r="D451" s="70">
        <v>2010</v>
      </c>
      <c r="E451" s="70">
        <v>2</v>
      </c>
      <c r="F451" s="70">
        <v>196.45</v>
      </c>
      <c r="G451" s="70">
        <v>195.11</v>
      </c>
    </row>
    <row r="452" spans="1:7" x14ac:dyDescent="0.2">
      <c r="A452" s="70">
        <v>12580</v>
      </c>
      <c r="B452" s="70" t="s">
        <v>358</v>
      </c>
      <c r="C452" s="70" t="s">
        <v>359</v>
      </c>
      <c r="D452" s="70">
        <v>2010</v>
      </c>
      <c r="E452" s="70">
        <v>3</v>
      </c>
      <c r="F452" s="70">
        <v>191.94</v>
      </c>
      <c r="G452" s="70">
        <v>189.03</v>
      </c>
    </row>
    <row r="453" spans="1:7" x14ac:dyDescent="0.2">
      <c r="A453" s="70">
        <v>12580</v>
      </c>
      <c r="B453" s="70" t="s">
        <v>358</v>
      </c>
      <c r="C453" s="70" t="s">
        <v>359</v>
      </c>
      <c r="D453" s="70">
        <v>2010</v>
      </c>
      <c r="E453" s="70">
        <v>4</v>
      </c>
      <c r="F453" s="70">
        <v>188.12</v>
      </c>
      <c r="G453" s="70">
        <v>187.29</v>
      </c>
    </row>
    <row r="454" spans="1:7" x14ac:dyDescent="0.2">
      <c r="A454" s="70">
        <v>12580</v>
      </c>
      <c r="B454" s="70" t="s">
        <v>358</v>
      </c>
      <c r="C454" s="70" t="s">
        <v>359</v>
      </c>
      <c r="D454" s="70">
        <v>2011</v>
      </c>
      <c r="E454" s="70">
        <v>1</v>
      </c>
      <c r="F454" s="70">
        <v>181.92</v>
      </c>
      <c r="G454" s="70">
        <v>183.82</v>
      </c>
    </row>
    <row r="455" spans="1:7" x14ac:dyDescent="0.2">
      <c r="A455" s="70">
        <v>12580</v>
      </c>
      <c r="B455" s="70" t="s">
        <v>358</v>
      </c>
      <c r="C455" s="70" t="s">
        <v>359</v>
      </c>
      <c r="D455" s="70">
        <v>2011</v>
      </c>
      <c r="E455" s="70">
        <v>2</v>
      </c>
      <c r="F455" s="70">
        <v>182.41</v>
      </c>
      <c r="G455" s="70">
        <v>180.78</v>
      </c>
    </row>
    <row r="456" spans="1:7" x14ac:dyDescent="0.2">
      <c r="A456" s="70">
        <v>12580</v>
      </c>
      <c r="B456" s="70" t="s">
        <v>358</v>
      </c>
      <c r="C456" s="70" t="s">
        <v>359</v>
      </c>
      <c r="D456" s="70">
        <v>2011</v>
      </c>
      <c r="E456" s="70">
        <v>3</v>
      </c>
      <c r="F456" s="70">
        <v>182.85</v>
      </c>
      <c r="G456" s="70">
        <v>179.81</v>
      </c>
    </row>
    <row r="457" spans="1:7" x14ac:dyDescent="0.2">
      <c r="A457" s="70">
        <v>12580</v>
      </c>
      <c r="B457" s="70" t="s">
        <v>358</v>
      </c>
      <c r="C457" s="70" t="s">
        <v>359</v>
      </c>
      <c r="D457" s="70">
        <v>2011</v>
      </c>
      <c r="E457" s="70">
        <v>4</v>
      </c>
      <c r="F457" s="70">
        <v>178.92</v>
      </c>
      <c r="G457" s="70">
        <v>178.46</v>
      </c>
    </row>
    <row r="458" spans="1:7" x14ac:dyDescent="0.2">
      <c r="A458" s="70">
        <v>12580</v>
      </c>
      <c r="B458" s="70" t="s">
        <v>358</v>
      </c>
      <c r="C458" s="70" t="s">
        <v>359</v>
      </c>
      <c r="D458" s="70">
        <v>2012</v>
      </c>
      <c r="E458" s="70">
        <v>1</v>
      </c>
      <c r="F458" s="70">
        <v>176.68</v>
      </c>
      <c r="G458" s="70">
        <v>178.86</v>
      </c>
    </row>
    <row r="459" spans="1:7" x14ac:dyDescent="0.2">
      <c r="A459" s="70">
        <v>12580</v>
      </c>
      <c r="B459" s="70" t="s">
        <v>358</v>
      </c>
      <c r="C459" s="70" t="s">
        <v>359</v>
      </c>
      <c r="D459" s="70">
        <v>2012</v>
      </c>
      <c r="E459" s="70">
        <v>2</v>
      </c>
      <c r="F459" s="70">
        <v>183.52</v>
      </c>
      <c r="G459" s="70">
        <v>181.41</v>
      </c>
    </row>
    <row r="460" spans="1:7" x14ac:dyDescent="0.2">
      <c r="A460" s="70">
        <v>12580</v>
      </c>
      <c r="B460" s="70" t="s">
        <v>358</v>
      </c>
      <c r="C460" s="70" t="s">
        <v>359</v>
      </c>
      <c r="D460" s="70">
        <v>2012</v>
      </c>
      <c r="E460" s="70">
        <v>3</v>
      </c>
      <c r="F460" s="70">
        <v>185.2</v>
      </c>
      <c r="G460" s="70">
        <v>181.95</v>
      </c>
    </row>
    <row r="461" spans="1:7" x14ac:dyDescent="0.2">
      <c r="A461" s="70">
        <v>12580</v>
      </c>
      <c r="B461" s="70" t="s">
        <v>358</v>
      </c>
      <c r="C461" s="70" t="s">
        <v>359</v>
      </c>
      <c r="D461" s="70">
        <v>2012</v>
      </c>
      <c r="E461" s="70">
        <v>4</v>
      </c>
      <c r="F461" s="70">
        <v>183.79</v>
      </c>
      <c r="G461" s="70">
        <v>183.65</v>
      </c>
    </row>
    <row r="462" spans="1:7" x14ac:dyDescent="0.2">
      <c r="A462" s="70">
        <v>12580</v>
      </c>
      <c r="B462" s="70" t="s">
        <v>358</v>
      </c>
      <c r="C462" s="70" t="s">
        <v>359</v>
      </c>
      <c r="D462" s="70">
        <v>2013</v>
      </c>
      <c r="E462" s="70">
        <v>1</v>
      </c>
      <c r="F462" s="70">
        <v>182.33</v>
      </c>
      <c r="G462" s="70">
        <v>184.8</v>
      </c>
    </row>
    <row r="463" spans="1:7" x14ac:dyDescent="0.2">
      <c r="A463" s="70">
        <v>12580</v>
      </c>
      <c r="B463" s="70" t="s">
        <v>358</v>
      </c>
      <c r="C463" s="70" t="s">
        <v>359</v>
      </c>
      <c r="D463" s="70">
        <v>2013</v>
      </c>
      <c r="E463" s="70">
        <v>2</v>
      </c>
      <c r="F463" s="70">
        <v>186.42</v>
      </c>
      <c r="G463" s="70">
        <v>183.97</v>
      </c>
    </row>
    <row r="464" spans="1:7" x14ac:dyDescent="0.2">
      <c r="A464" s="70">
        <v>12580</v>
      </c>
      <c r="B464" s="70" t="s">
        <v>358</v>
      </c>
      <c r="C464" s="70" t="s">
        <v>359</v>
      </c>
      <c r="D464" s="70">
        <v>2013</v>
      </c>
      <c r="E464" s="70">
        <v>3</v>
      </c>
      <c r="F464" s="70">
        <v>191.04</v>
      </c>
      <c r="G464" s="70">
        <v>187.46</v>
      </c>
    </row>
    <row r="465" spans="1:7" x14ac:dyDescent="0.2">
      <c r="A465" s="70">
        <v>12580</v>
      </c>
      <c r="B465" s="70" t="s">
        <v>358</v>
      </c>
      <c r="C465" s="70" t="s">
        <v>359</v>
      </c>
      <c r="D465" s="70">
        <v>2013</v>
      </c>
      <c r="E465" s="70">
        <v>4</v>
      </c>
      <c r="F465" s="70">
        <v>185.63</v>
      </c>
      <c r="G465" s="70">
        <v>185.83</v>
      </c>
    </row>
    <row r="466" spans="1:7" x14ac:dyDescent="0.2">
      <c r="A466" s="70">
        <v>12580</v>
      </c>
      <c r="B466" s="70" t="s">
        <v>358</v>
      </c>
      <c r="C466" s="70" t="s">
        <v>359</v>
      </c>
      <c r="D466" s="70">
        <v>2014</v>
      </c>
      <c r="E466" s="70">
        <v>1</v>
      </c>
      <c r="F466" s="70">
        <v>184.64</v>
      </c>
      <c r="G466" s="70">
        <v>187.3</v>
      </c>
    </row>
    <row r="467" spans="1:7" x14ac:dyDescent="0.2">
      <c r="A467" s="70">
        <v>12580</v>
      </c>
      <c r="B467" s="70" t="s">
        <v>358</v>
      </c>
      <c r="C467" s="70" t="s">
        <v>359</v>
      </c>
      <c r="D467" s="70">
        <v>2014</v>
      </c>
      <c r="E467" s="70">
        <v>2</v>
      </c>
      <c r="F467" s="70">
        <v>189.58</v>
      </c>
      <c r="G467" s="70">
        <v>186.82</v>
      </c>
    </row>
    <row r="468" spans="1:7" x14ac:dyDescent="0.2">
      <c r="A468" s="70">
        <v>12580</v>
      </c>
      <c r="B468" s="70" t="s">
        <v>358</v>
      </c>
      <c r="C468" s="70" t="s">
        <v>359</v>
      </c>
      <c r="D468" s="70">
        <v>2014</v>
      </c>
      <c r="E468" s="70">
        <v>3</v>
      </c>
      <c r="F468" s="70">
        <v>189.65</v>
      </c>
      <c r="G468" s="70">
        <v>185.95</v>
      </c>
    </row>
    <row r="469" spans="1:7" x14ac:dyDescent="0.2">
      <c r="A469" s="70">
        <v>12580</v>
      </c>
      <c r="B469" s="70" t="s">
        <v>358</v>
      </c>
      <c r="C469" s="70" t="s">
        <v>359</v>
      </c>
      <c r="D469" s="70">
        <v>2014</v>
      </c>
      <c r="E469" s="70">
        <v>4</v>
      </c>
      <c r="F469" s="70">
        <v>184.32</v>
      </c>
      <c r="G469" s="70">
        <v>184.74</v>
      </c>
    </row>
    <row r="470" spans="1:7" x14ac:dyDescent="0.2">
      <c r="A470" s="70">
        <v>12580</v>
      </c>
      <c r="B470" s="70" t="s">
        <v>358</v>
      </c>
      <c r="C470" s="70" t="s">
        <v>359</v>
      </c>
      <c r="D470" s="70">
        <v>2015</v>
      </c>
      <c r="E470" s="70">
        <v>1</v>
      </c>
      <c r="F470" s="70">
        <v>182.42</v>
      </c>
      <c r="G470" s="70">
        <v>185.16</v>
      </c>
    </row>
    <row r="471" spans="1:7" x14ac:dyDescent="0.2">
      <c r="A471" s="70">
        <v>12580</v>
      </c>
      <c r="B471" s="70" t="s">
        <v>358</v>
      </c>
      <c r="C471" s="70" t="s">
        <v>359</v>
      </c>
      <c r="D471" s="70">
        <v>2015</v>
      </c>
      <c r="E471" s="70">
        <v>2</v>
      </c>
      <c r="F471" s="70">
        <v>189.72</v>
      </c>
      <c r="G471" s="70">
        <v>186.8</v>
      </c>
    </row>
    <row r="472" spans="1:7" x14ac:dyDescent="0.2">
      <c r="A472" s="70">
        <v>12580</v>
      </c>
      <c r="B472" s="70" t="s">
        <v>358</v>
      </c>
      <c r="C472" s="70" t="s">
        <v>359</v>
      </c>
      <c r="D472" s="70">
        <v>2015</v>
      </c>
      <c r="E472" s="70">
        <v>3</v>
      </c>
      <c r="F472" s="70">
        <v>191.33</v>
      </c>
      <c r="G472" s="70">
        <v>187.57</v>
      </c>
    </row>
    <row r="473" spans="1:7" x14ac:dyDescent="0.2">
      <c r="A473" s="70">
        <v>12580</v>
      </c>
      <c r="B473" s="70" t="s">
        <v>358</v>
      </c>
      <c r="C473" s="70" t="s">
        <v>359</v>
      </c>
      <c r="D473" s="70">
        <v>2015</v>
      </c>
      <c r="E473" s="70">
        <v>4</v>
      </c>
      <c r="F473" s="70">
        <v>187.75</v>
      </c>
      <c r="G473" s="70">
        <v>188.23</v>
      </c>
    </row>
    <row r="474" spans="1:7" x14ac:dyDescent="0.2">
      <c r="A474" s="70">
        <v>12580</v>
      </c>
      <c r="B474" s="70" t="s">
        <v>358</v>
      </c>
      <c r="C474" s="70" t="s">
        <v>359</v>
      </c>
      <c r="D474" s="70">
        <v>2016</v>
      </c>
      <c r="E474" s="70">
        <v>1</v>
      </c>
      <c r="F474" s="70">
        <v>186.13</v>
      </c>
      <c r="G474" s="70">
        <v>188.92</v>
      </c>
    </row>
    <row r="475" spans="1:7" x14ac:dyDescent="0.2">
      <c r="A475" s="70">
        <v>12580</v>
      </c>
      <c r="B475" s="70" t="s">
        <v>358</v>
      </c>
      <c r="C475" s="70" t="s">
        <v>359</v>
      </c>
      <c r="D475" s="70">
        <v>2016</v>
      </c>
      <c r="E475" s="70">
        <v>2</v>
      </c>
      <c r="F475" s="70">
        <v>194.73</v>
      </c>
      <c r="G475" s="70">
        <v>191.71</v>
      </c>
    </row>
    <row r="476" spans="1:7" x14ac:dyDescent="0.2">
      <c r="A476" s="70">
        <v>12580</v>
      </c>
      <c r="B476" s="70" t="s">
        <v>358</v>
      </c>
      <c r="C476" s="70" t="s">
        <v>359</v>
      </c>
      <c r="D476" s="70">
        <v>2016</v>
      </c>
      <c r="E476" s="70">
        <v>3</v>
      </c>
      <c r="F476" s="70">
        <v>198.14</v>
      </c>
      <c r="G476" s="70">
        <v>194.36</v>
      </c>
    </row>
    <row r="477" spans="1:7" x14ac:dyDescent="0.2">
      <c r="A477" s="70">
        <v>12580</v>
      </c>
      <c r="B477" s="70" t="s">
        <v>358</v>
      </c>
      <c r="C477" s="70" t="s">
        <v>359</v>
      </c>
      <c r="D477" s="70">
        <v>2016</v>
      </c>
      <c r="E477" s="70">
        <v>4</v>
      </c>
      <c r="F477" s="70">
        <v>195.76</v>
      </c>
      <c r="G477" s="70">
        <v>196.18</v>
      </c>
    </row>
    <row r="478" spans="1:7" x14ac:dyDescent="0.2">
      <c r="A478" s="70">
        <v>12580</v>
      </c>
      <c r="B478" s="70" t="s">
        <v>358</v>
      </c>
      <c r="C478" s="70" t="s">
        <v>359</v>
      </c>
      <c r="D478" s="70">
        <v>2017</v>
      </c>
      <c r="E478" s="70">
        <v>1</v>
      </c>
      <c r="F478" s="70">
        <v>194.77</v>
      </c>
      <c r="G478" s="70">
        <v>197.56</v>
      </c>
    </row>
    <row r="479" spans="1:7" x14ac:dyDescent="0.2">
      <c r="A479" s="70">
        <v>12580</v>
      </c>
      <c r="B479" s="70" t="s">
        <v>358</v>
      </c>
      <c r="C479" s="70" t="s">
        <v>359</v>
      </c>
      <c r="D479" s="70">
        <v>2017</v>
      </c>
      <c r="E479" s="70">
        <v>2</v>
      </c>
      <c r="F479" s="70">
        <v>203.53</v>
      </c>
      <c r="G479" s="70">
        <v>200.44</v>
      </c>
    </row>
    <row r="480" spans="1:7" x14ac:dyDescent="0.2">
      <c r="A480" s="70">
        <v>12580</v>
      </c>
      <c r="B480" s="70" t="s">
        <v>358</v>
      </c>
      <c r="C480" s="70" t="s">
        <v>359</v>
      </c>
      <c r="D480" s="70">
        <v>2017</v>
      </c>
      <c r="E480" s="70">
        <v>3</v>
      </c>
      <c r="F480" s="70">
        <v>206.29</v>
      </c>
      <c r="G480" s="70">
        <v>202.6</v>
      </c>
    </row>
    <row r="481" spans="1:7" x14ac:dyDescent="0.2">
      <c r="A481" s="70">
        <v>12580</v>
      </c>
      <c r="B481" s="70" t="s">
        <v>358</v>
      </c>
      <c r="C481" s="70" t="s">
        <v>359</v>
      </c>
      <c r="D481" s="70">
        <v>2017</v>
      </c>
      <c r="E481" s="70">
        <v>4</v>
      </c>
      <c r="F481" s="70">
        <v>205.4</v>
      </c>
      <c r="G481" s="70">
        <v>205.75</v>
      </c>
    </row>
    <row r="482" spans="1:7" x14ac:dyDescent="0.2">
      <c r="A482" s="70">
        <v>12580</v>
      </c>
      <c r="B482" s="70" t="s">
        <v>358</v>
      </c>
      <c r="C482" s="70" t="s">
        <v>359</v>
      </c>
      <c r="D482" s="70">
        <v>2018</v>
      </c>
      <c r="E482" s="70">
        <v>1</v>
      </c>
      <c r="F482" s="70">
        <v>205.52</v>
      </c>
      <c r="G482" s="70">
        <v>208.11</v>
      </c>
    </row>
    <row r="483" spans="1:7" x14ac:dyDescent="0.2">
      <c r="A483" s="70">
        <v>12580</v>
      </c>
      <c r="B483" s="70" t="s">
        <v>358</v>
      </c>
      <c r="C483" s="70" t="s">
        <v>359</v>
      </c>
      <c r="D483" s="70">
        <v>2018</v>
      </c>
      <c r="E483" s="70">
        <v>2</v>
      </c>
      <c r="F483" s="70">
        <v>212.56</v>
      </c>
      <c r="G483" s="70">
        <v>209.54</v>
      </c>
    </row>
    <row r="484" spans="1:7" x14ac:dyDescent="0.2">
      <c r="A484" s="70">
        <v>12580</v>
      </c>
      <c r="B484" s="70" t="s">
        <v>358</v>
      </c>
      <c r="C484" s="70" t="s">
        <v>359</v>
      </c>
      <c r="D484" s="70">
        <v>2018</v>
      </c>
      <c r="E484" s="70">
        <v>3</v>
      </c>
      <c r="F484" s="70">
        <v>215.84</v>
      </c>
      <c r="G484" s="70">
        <v>212.22</v>
      </c>
    </row>
    <row r="485" spans="1:7" x14ac:dyDescent="0.2">
      <c r="A485" s="70">
        <v>12580</v>
      </c>
      <c r="B485" s="70" t="s">
        <v>358</v>
      </c>
      <c r="C485" s="70" t="s">
        <v>359</v>
      </c>
      <c r="D485" s="70">
        <v>2018</v>
      </c>
      <c r="E485" s="70">
        <v>4</v>
      </c>
      <c r="F485" s="70">
        <v>213.93</v>
      </c>
      <c r="G485" s="70">
        <v>214.18</v>
      </c>
    </row>
    <row r="486" spans="1:7" x14ac:dyDescent="0.2">
      <c r="A486" s="70">
        <v>12580</v>
      </c>
      <c r="B486" s="70" t="s">
        <v>358</v>
      </c>
      <c r="C486" s="70" t="s">
        <v>359</v>
      </c>
      <c r="D486" s="70">
        <v>2019</v>
      </c>
      <c r="E486" s="70">
        <v>1</v>
      </c>
      <c r="F486" s="70">
        <v>213.41</v>
      </c>
      <c r="G486" s="70">
        <v>215.74</v>
      </c>
    </row>
    <row r="487" spans="1:7" x14ac:dyDescent="0.2">
      <c r="A487" s="70">
        <v>12580</v>
      </c>
      <c r="B487" s="70" t="s">
        <v>358</v>
      </c>
      <c r="C487" s="70" t="s">
        <v>359</v>
      </c>
      <c r="D487" s="70">
        <v>2019</v>
      </c>
      <c r="E487" s="70">
        <v>2</v>
      </c>
      <c r="F487" s="70">
        <v>221.18</v>
      </c>
      <c r="G487" s="70">
        <v>218.22</v>
      </c>
    </row>
    <row r="488" spans="1:7" x14ac:dyDescent="0.2">
      <c r="A488" s="70">
        <v>12580</v>
      </c>
      <c r="B488" s="70" t="s">
        <v>358</v>
      </c>
      <c r="C488" s="70" t="s">
        <v>359</v>
      </c>
      <c r="D488" s="70">
        <v>2019</v>
      </c>
      <c r="E488" s="70">
        <v>3</v>
      </c>
      <c r="F488" s="70">
        <v>223.6</v>
      </c>
      <c r="G488" s="70">
        <v>220.15</v>
      </c>
    </row>
    <row r="489" spans="1:7" x14ac:dyDescent="0.2">
      <c r="A489" s="70">
        <v>12580</v>
      </c>
      <c r="B489" s="70" t="s">
        <v>358</v>
      </c>
      <c r="C489" s="70" t="s">
        <v>359</v>
      </c>
      <c r="D489" s="70">
        <v>2019</v>
      </c>
      <c r="E489" s="70">
        <v>4</v>
      </c>
      <c r="F489" s="70">
        <v>222.37</v>
      </c>
      <c r="G489" s="70">
        <v>222.49</v>
      </c>
    </row>
    <row r="490" spans="1:7" x14ac:dyDescent="0.2">
      <c r="A490" s="70">
        <v>12580</v>
      </c>
      <c r="B490" s="70" t="s">
        <v>358</v>
      </c>
      <c r="C490" s="70" t="s">
        <v>359</v>
      </c>
      <c r="D490" s="70">
        <v>2020</v>
      </c>
      <c r="E490" s="70">
        <v>1</v>
      </c>
      <c r="F490" s="70">
        <v>225.91</v>
      </c>
      <c r="G490" s="70">
        <v>227.96</v>
      </c>
    </row>
    <row r="491" spans="1:7" x14ac:dyDescent="0.2">
      <c r="A491" s="70">
        <v>12580</v>
      </c>
      <c r="B491" s="70" t="s">
        <v>358</v>
      </c>
      <c r="C491" s="70" t="s">
        <v>359</v>
      </c>
      <c r="D491" s="70">
        <v>2020</v>
      </c>
      <c r="E491" s="70">
        <v>2</v>
      </c>
      <c r="F491" s="70">
        <v>236.84</v>
      </c>
      <c r="G491" s="70">
        <v>233.96</v>
      </c>
    </row>
    <row r="492" spans="1:7" x14ac:dyDescent="0.2">
      <c r="A492" s="70">
        <v>12580</v>
      </c>
      <c r="B492" s="70" t="s">
        <v>358</v>
      </c>
      <c r="C492" s="70" t="s">
        <v>359</v>
      </c>
      <c r="D492" s="70">
        <v>2020</v>
      </c>
      <c r="E492" s="70">
        <v>3</v>
      </c>
      <c r="F492" s="70">
        <v>243.56</v>
      </c>
      <c r="G492" s="70">
        <v>240.11</v>
      </c>
    </row>
    <row r="493" spans="1:7" x14ac:dyDescent="0.2">
      <c r="A493" s="70">
        <v>12580</v>
      </c>
      <c r="B493" s="70" t="s">
        <v>358</v>
      </c>
      <c r="C493" s="70" t="s">
        <v>359</v>
      </c>
      <c r="D493" s="70">
        <v>2020</v>
      </c>
      <c r="E493" s="70">
        <v>4</v>
      </c>
      <c r="F493" s="70">
        <v>246.36</v>
      </c>
      <c r="G493" s="70">
        <v>246.21</v>
      </c>
    </row>
    <row r="494" spans="1:7" x14ac:dyDescent="0.2">
      <c r="A494" s="70">
        <v>12580</v>
      </c>
      <c r="B494" s="70" t="s">
        <v>358</v>
      </c>
      <c r="C494" s="70" t="s">
        <v>359</v>
      </c>
      <c r="D494" s="70">
        <v>2021</v>
      </c>
      <c r="E494" s="70">
        <v>1</v>
      </c>
      <c r="F494" s="70">
        <v>248.02</v>
      </c>
      <c r="G494" s="70">
        <v>250.01</v>
      </c>
    </row>
    <row r="495" spans="1:7" x14ac:dyDescent="0.2">
      <c r="A495" s="70">
        <v>12580</v>
      </c>
      <c r="B495" s="70" t="s">
        <v>358</v>
      </c>
      <c r="C495" s="70" t="s">
        <v>359</v>
      </c>
      <c r="D495" s="70">
        <v>2021</v>
      </c>
      <c r="E495" s="70">
        <v>2</v>
      </c>
      <c r="F495" s="70">
        <v>255.48</v>
      </c>
      <c r="G495" s="70">
        <v>252.61</v>
      </c>
    </row>
    <row r="496" spans="1:7" x14ac:dyDescent="0.2">
      <c r="A496" s="70">
        <v>12580</v>
      </c>
      <c r="B496" s="70" t="s">
        <v>358</v>
      </c>
      <c r="C496" s="70" t="s">
        <v>359</v>
      </c>
      <c r="D496" s="70">
        <v>2021</v>
      </c>
      <c r="E496" s="70">
        <v>3</v>
      </c>
      <c r="F496" s="70">
        <v>260.05</v>
      </c>
      <c r="G496" s="70">
        <v>256.60000000000002</v>
      </c>
    </row>
    <row r="497" spans="1:7" x14ac:dyDescent="0.2">
      <c r="A497" s="70">
        <v>12580</v>
      </c>
      <c r="B497" s="70" t="s">
        <v>358</v>
      </c>
      <c r="C497" s="70" t="s">
        <v>359</v>
      </c>
      <c r="D497" s="70">
        <v>2021</v>
      </c>
      <c r="E497" s="70">
        <v>4</v>
      </c>
      <c r="F497" s="70">
        <v>261.83</v>
      </c>
      <c r="G497" s="70">
        <v>261.44</v>
      </c>
    </row>
    <row r="498" spans="1:7" x14ac:dyDescent="0.2">
      <c r="A498" s="70">
        <v>14454</v>
      </c>
      <c r="B498" s="70" t="s">
        <v>169</v>
      </c>
      <c r="C498" s="70" t="s">
        <v>360</v>
      </c>
      <c r="D498" s="70">
        <v>1991</v>
      </c>
      <c r="E498" s="70">
        <v>1</v>
      </c>
      <c r="F498" s="70">
        <v>100</v>
      </c>
      <c r="G498" s="70">
        <v>100</v>
      </c>
    </row>
    <row r="499" spans="1:7" x14ac:dyDescent="0.2">
      <c r="A499" s="70">
        <v>14454</v>
      </c>
      <c r="B499" s="70" t="s">
        <v>169</v>
      </c>
      <c r="C499" s="70" t="s">
        <v>360</v>
      </c>
      <c r="D499" s="70">
        <v>1991</v>
      </c>
      <c r="E499" s="70">
        <v>2</v>
      </c>
      <c r="F499" s="70">
        <v>97.93</v>
      </c>
      <c r="G499" s="70">
        <v>98.4</v>
      </c>
    </row>
    <row r="500" spans="1:7" x14ac:dyDescent="0.2">
      <c r="A500" s="70">
        <v>14454</v>
      </c>
      <c r="B500" s="70" t="s">
        <v>169</v>
      </c>
      <c r="C500" s="70" t="s">
        <v>360</v>
      </c>
      <c r="D500" s="70">
        <v>1991</v>
      </c>
      <c r="E500" s="70">
        <v>3</v>
      </c>
      <c r="F500" s="70">
        <v>98.4</v>
      </c>
      <c r="G500" s="70">
        <v>97.91</v>
      </c>
    </row>
    <row r="501" spans="1:7" x14ac:dyDescent="0.2">
      <c r="A501" s="70">
        <v>14454</v>
      </c>
      <c r="B501" s="70" t="s">
        <v>169</v>
      </c>
      <c r="C501" s="70" t="s">
        <v>360</v>
      </c>
      <c r="D501" s="70">
        <v>1991</v>
      </c>
      <c r="E501" s="70">
        <v>4</v>
      </c>
      <c r="F501" s="70">
        <v>97.45</v>
      </c>
      <c r="G501" s="70">
        <v>97.77</v>
      </c>
    </row>
    <row r="502" spans="1:7" x14ac:dyDescent="0.2">
      <c r="A502" s="70">
        <v>14454</v>
      </c>
      <c r="B502" s="70" t="s">
        <v>169</v>
      </c>
      <c r="C502" s="70" t="s">
        <v>360</v>
      </c>
      <c r="D502" s="70">
        <v>1992</v>
      </c>
      <c r="E502" s="70">
        <v>1</v>
      </c>
      <c r="F502" s="70">
        <v>98.43</v>
      </c>
      <c r="G502" s="70">
        <v>98.57</v>
      </c>
    </row>
    <row r="503" spans="1:7" x14ac:dyDescent="0.2">
      <c r="A503" s="70">
        <v>14454</v>
      </c>
      <c r="B503" s="70" t="s">
        <v>169</v>
      </c>
      <c r="C503" s="70" t="s">
        <v>360</v>
      </c>
      <c r="D503" s="70">
        <v>1992</v>
      </c>
      <c r="E503" s="70">
        <v>2</v>
      </c>
      <c r="F503" s="70">
        <v>96.41</v>
      </c>
      <c r="G503" s="70">
        <v>96.76</v>
      </c>
    </row>
    <row r="504" spans="1:7" x14ac:dyDescent="0.2">
      <c r="A504" s="70">
        <v>14454</v>
      </c>
      <c r="B504" s="70" t="s">
        <v>169</v>
      </c>
      <c r="C504" s="70" t="s">
        <v>360</v>
      </c>
      <c r="D504" s="70">
        <v>1992</v>
      </c>
      <c r="E504" s="70">
        <v>3</v>
      </c>
      <c r="F504" s="70">
        <v>96.97</v>
      </c>
      <c r="G504" s="70">
        <v>96.49</v>
      </c>
    </row>
    <row r="505" spans="1:7" x14ac:dyDescent="0.2">
      <c r="A505" s="70">
        <v>14454</v>
      </c>
      <c r="B505" s="70" t="s">
        <v>169</v>
      </c>
      <c r="C505" s="70" t="s">
        <v>360</v>
      </c>
      <c r="D505" s="70">
        <v>1992</v>
      </c>
      <c r="E505" s="70">
        <v>4</v>
      </c>
      <c r="F505" s="70">
        <v>97.3</v>
      </c>
      <c r="G505" s="70">
        <v>97.58</v>
      </c>
    </row>
    <row r="506" spans="1:7" x14ac:dyDescent="0.2">
      <c r="A506" s="70">
        <v>14454</v>
      </c>
      <c r="B506" s="70" t="s">
        <v>169</v>
      </c>
      <c r="C506" s="70" t="s">
        <v>360</v>
      </c>
      <c r="D506" s="70">
        <v>1993</v>
      </c>
      <c r="E506" s="70">
        <v>1</v>
      </c>
      <c r="F506" s="70">
        <v>95.2</v>
      </c>
      <c r="G506" s="70">
        <v>95.56</v>
      </c>
    </row>
    <row r="507" spans="1:7" x14ac:dyDescent="0.2">
      <c r="A507" s="70">
        <v>14454</v>
      </c>
      <c r="B507" s="70" t="s">
        <v>169</v>
      </c>
      <c r="C507" s="70" t="s">
        <v>360</v>
      </c>
      <c r="D507" s="70">
        <v>1993</v>
      </c>
      <c r="E507" s="70">
        <v>2</v>
      </c>
      <c r="F507" s="70">
        <v>96.73</v>
      </c>
      <c r="G507" s="70">
        <v>96.88</v>
      </c>
    </row>
    <row r="508" spans="1:7" x14ac:dyDescent="0.2">
      <c r="A508" s="70">
        <v>14454</v>
      </c>
      <c r="B508" s="70" t="s">
        <v>169</v>
      </c>
      <c r="C508" s="70" t="s">
        <v>360</v>
      </c>
      <c r="D508" s="70">
        <v>1993</v>
      </c>
      <c r="E508" s="70">
        <v>3</v>
      </c>
      <c r="F508" s="70">
        <v>97.41</v>
      </c>
      <c r="G508" s="70">
        <v>96.9</v>
      </c>
    </row>
    <row r="509" spans="1:7" x14ac:dyDescent="0.2">
      <c r="A509" s="70">
        <v>14454</v>
      </c>
      <c r="B509" s="70" t="s">
        <v>169</v>
      </c>
      <c r="C509" s="70" t="s">
        <v>360</v>
      </c>
      <c r="D509" s="70">
        <v>1993</v>
      </c>
      <c r="E509" s="70">
        <v>4</v>
      </c>
      <c r="F509" s="70">
        <v>97.06</v>
      </c>
      <c r="G509" s="70">
        <v>97.37</v>
      </c>
    </row>
    <row r="510" spans="1:7" x14ac:dyDescent="0.2">
      <c r="A510" s="70">
        <v>14454</v>
      </c>
      <c r="B510" s="70" t="s">
        <v>169</v>
      </c>
      <c r="C510" s="70" t="s">
        <v>360</v>
      </c>
      <c r="D510" s="70">
        <v>1994</v>
      </c>
      <c r="E510" s="70">
        <v>1</v>
      </c>
      <c r="F510" s="70">
        <v>97.75</v>
      </c>
      <c r="G510" s="70">
        <v>98.33</v>
      </c>
    </row>
    <row r="511" spans="1:7" x14ac:dyDescent="0.2">
      <c r="A511" s="70">
        <v>14454</v>
      </c>
      <c r="B511" s="70" t="s">
        <v>169</v>
      </c>
      <c r="C511" s="70" t="s">
        <v>360</v>
      </c>
      <c r="D511" s="70">
        <v>1994</v>
      </c>
      <c r="E511" s="70">
        <v>2</v>
      </c>
      <c r="F511" s="70">
        <v>98.87</v>
      </c>
      <c r="G511" s="70">
        <v>98.83</v>
      </c>
    </row>
    <row r="512" spans="1:7" x14ac:dyDescent="0.2">
      <c r="A512" s="70">
        <v>14454</v>
      </c>
      <c r="B512" s="70" t="s">
        <v>169</v>
      </c>
      <c r="C512" s="70" t="s">
        <v>360</v>
      </c>
      <c r="D512" s="70">
        <v>1994</v>
      </c>
      <c r="E512" s="70">
        <v>3</v>
      </c>
      <c r="F512" s="70">
        <v>99.83</v>
      </c>
      <c r="G512" s="70">
        <v>99.27</v>
      </c>
    </row>
    <row r="513" spans="1:7" x14ac:dyDescent="0.2">
      <c r="A513" s="70">
        <v>14454</v>
      </c>
      <c r="B513" s="70" t="s">
        <v>169</v>
      </c>
      <c r="C513" s="70" t="s">
        <v>360</v>
      </c>
      <c r="D513" s="70">
        <v>1994</v>
      </c>
      <c r="E513" s="70">
        <v>4</v>
      </c>
      <c r="F513" s="70">
        <v>99.39</v>
      </c>
      <c r="G513" s="70">
        <v>99.72</v>
      </c>
    </row>
    <row r="514" spans="1:7" x14ac:dyDescent="0.2">
      <c r="A514" s="70">
        <v>14454</v>
      </c>
      <c r="B514" s="70" t="s">
        <v>169</v>
      </c>
      <c r="C514" s="70" t="s">
        <v>360</v>
      </c>
      <c r="D514" s="70">
        <v>1995</v>
      </c>
      <c r="E514" s="70">
        <v>1</v>
      </c>
      <c r="F514" s="70">
        <v>99.38</v>
      </c>
      <c r="G514" s="70">
        <v>100.16</v>
      </c>
    </row>
    <row r="515" spans="1:7" x14ac:dyDescent="0.2">
      <c r="A515" s="70">
        <v>14454</v>
      </c>
      <c r="B515" s="70" t="s">
        <v>169</v>
      </c>
      <c r="C515" s="70" t="s">
        <v>360</v>
      </c>
      <c r="D515" s="70">
        <v>1995</v>
      </c>
      <c r="E515" s="70">
        <v>2</v>
      </c>
      <c r="F515" s="70">
        <v>101.29</v>
      </c>
      <c r="G515" s="70">
        <v>101.1</v>
      </c>
    </row>
    <row r="516" spans="1:7" x14ac:dyDescent="0.2">
      <c r="A516" s="70">
        <v>14454</v>
      </c>
      <c r="B516" s="70" t="s">
        <v>169</v>
      </c>
      <c r="C516" s="70" t="s">
        <v>360</v>
      </c>
      <c r="D516" s="70">
        <v>1995</v>
      </c>
      <c r="E516" s="70">
        <v>3</v>
      </c>
      <c r="F516" s="70">
        <v>102.82</v>
      </c>
      <c r="G516" s="70">
        <v>102.2</v>
      </c>
    </row>
    <row r="517" spans="1:7" x14ac:dyDescent="0.2">
      <c r="A517" s="70">
        <v>14454</v>
      </c>
      <c r="B517" s="70" t="s">
        <v>169</v>
      </c>
      <c r="C517" s="70" t="s">
        <v>360</v>
      </c>
      <c r="D517" s="70">
        <v>1995</v>
      </c>
      <c r="E517" s="70">
        <v>4</v>
      </c>
      <c r="F517" s="70">
        <v>102.51</v>
      </c>
      <c r="G517" s="70">
        <v>102.9</v>
      </c>
    </row>
    <row r="518" spans="1:7" x14ac:dyDescent="0.2">
      <c r="A518" s="70">
        <v>14454</v>
      </c>
      <c r="B518" s="70" t="s">
        <v>169</v>
      </c>
      <c r="C518" s="70" t="s">
        <v>360</v>
      </c>
      <c r="D518" s="70">
        <v>1996</v>
      </c>
      <c r="E518" s="70">
        <v>1</v>
      </c>
      <c r="F518" s="70">
        <v>103.16</v>
      </c>
      <c r="G518" s="70">
        <v>104.1</v>
      </c>
    </row>
    <row r="519" spans="1:7" x14ac:dyDescent="0.2">
      <c r="A519" s="70">
        <v>14454</v>
      </c>
      <c r="B519" s="70" t="s">
        <v>169</v>
      </c>
      <c r="C519" s="70" t="s">
        <v>360</v>
      </c>
      <c r="D519" s="70">
        <v>1996</v>
      </c>
      <c r="E519" s="70">
        <v>2</v>
      </c>
      <c r="F519" s="70">
        <v>105.77</v>
      </c>
      <c r="G519" s="70">
        <v>105.45</v>
      </c>
    </row>
    <row r="520" spans="1:7" x14ac:dyDescent="0.2">
      <c r="A520" s="70">
        <v>14454</v>
      </c>
      <c r="B520" s="70" t="s">
        <v>169</v>
      </c>
      <c r="C520" s="70" t="s">
        <v>360</v>
      </c>
      <c r="D520" s="70">
        <v>1996</v>
      </c>
      <c r="E520" s="70">
        <v>3</v>
      </c>
      <c r="F520" s="70">
        <v>107.16</v>
      </c>
      <c r="G520" s="70">
        <v>106.45</v>
      </c>
    </row>
    <row r="521" spans="1:7" x14ac:dyDescent="0.2">
      <c r="A521" s="70">
        <v>14454</v>
      </c>
      <c r="B521" s="70" t="s">
        <v>169</v>
      </c>
      <c r="C521" s="70" t="s">
        <v>360</v>
      </c>
      <c r="D521" s="70">
        <v>1996</v>
      </c>
      <c r="E521" s="70">
        <v>4</v>
      </c>
      <c r="F521" s="70">
        <v>107.8</v>
      </c>
      <c r="G521" s="70">
        <v>108.24</v>
      </c>
    </row>
    <row r="522" spans="1:7" x14ac:dyDescent="0.2">
      <c r="A522" s="70">
        <v>14454</v>
      </c>
      <c r="B522" s="70" t="s">
        <v>169</v>
      </c>
      <c r="C522" s="70" t="s">
        <v>360</v>
      </c>
      <c r="D522" s="70">
        <v>1997</v>
      </c>
      <c r="E522" s="70">
        <v>1</v>
      </c>
      <c r="F522" s="70">
        <v>108.72</v>
      </c>
      <c r="G522" s="70">
        <v>109.85</v>
      </c>
    </row>
    <row r="523" spans="1:7" x14ac:dyDescent="0.2">
      <c r="A523" s="70">
        <v>14454</v>
      </c>
      <c r="B523" s="70" t="s">
        <v>169</v>
      </c>
      <c r="C523" s="70" t="s">
        <v>360</v>
      </c>
      <c r="D523" s="70">
        <v>1997</v>
      </c>
      <c r="E523" s="70">
        <v>2</v>
      </c>
      <c r="F523" s="70">
        <v>111.35</v>
      </c>
      <c r="G523" s="70">
        <v>110.93</v>
      </c>
    </row>
    <row r="524" spans="1:7" x14ac:dyDescent="0.2">
      <c r="A524" s="70">
        <v>14454</v>
      </c>
      <c r="B524" s="70" t="s">
        <v>169</v>
      </c>
      <c r="C524" s="70" t="s">
        <v>360</v>
      </c>
      <c r="D524" s="70">
        <v>1997</v>
      </c>
      <c r="E524" s="70">
        <v>3</v>
      </c>
      <c r="F524" s="70">
        <v>113.26</v>
      </c>
      <c r="G524" s="70">
        <v>112.39</v>
      </c>
    </row>
    <row r="525" spans="1:7" x14ac:dyDescent="0.2">
      <c r="A525" s="70">
        <v>14454</v>
      </c>
      <c r="B525" s="70" t="s">
        <v>169</v>
      </c>
      <c r="C525" s="70" t="s">
        <v>360</v>
      </c>
      <c r="D525" s="70">
        <v>1997</v>
      </c>
      <c r="E525" s="70">
        <v>4</v>
      </c>
      <c r="F525" s="70">
        <v>114.73</v>
      </c>
      <c r="G525" s="70">
        <v>115.29</v>
      </c>
    </row>
    <row r="526" spans="1:7" x14ac:dyDescent="0.2">
      <c r="A526" s="70">
        <v>14454</v>
      </c>
      <c r="B526" s="70" t="s">
        <v>169</v>
      </c>
      <c r="C526" s="70" t="s">
        <v>360</v>
      </c>
      <c r="D526" s="70">
        <v>1998</v>
      </c>
      <c r="E526" s="70">
        <v>1</v>
      </c>
      <c r="F526" s="70">
        <v>115.62</v>
      </c>
      <c r="G526" s="70">
        <v>116.96</v>
      </c>
    </row>
    <row r="527" spans="1:7" x14ac:dyDescent="0.2">
      <c r="A527" s="70">
        <v>14454</v>
      </c>
      <c r="B527" s="70" t="s">
        <v>169</v>
      </c>
      <c r="C527" s="70" t="s">
        <v>360</v>
      </c>
      <c r="D527" s="70">
        <v>1998</v>
      </c>
      <c r="E527" s="70">
        <v>2</v>
      </c>
      <c r="F527" s="70">
        <v>120.67</v>
      </c>
      <c r="G527" s="70">
        <v>120.14</v>
      </c>
    </row>
    <row r="528" spans="1:7" x14ac:dyDescent="0.2">
      <c r="A528" s="70">
        <v>14454</v>
      </c>
      <c r="B528" s="70" t="s">
        <v>169</v>
      </c>
      <c r="C528" s="70" t="s">
        <v>360</v>
      </c>
      <c r="D528" s="70">
        <v>1998</v>
      </c>
      <c r="E528" s="70">
        <v>3</v>
      </c>
      <c r="F528" s="70">
        <v>124.91</v>
      </c>
      <c r="G528" s="70">
        <v>123.78</v>
      </c>
    </row>
    <row r="529" spans="1:7" x14ac:dyDescent="0.2">
      <c r="A529" s="70">
        <v>14454</v>
      </c>
      <c r="B529" s="70" t="s">
        <v>169</v>
      </c>
      <c r="C529" s="70" t="s">
        <v>360</v>
      </c>
      <c r="D529" s="70">
        <v>1998</v>
      </c>
      <c r="E529" s="70">
        <v>4</v>
      </c>
      <c r="F529" s="70">
        <v>125.51</v>
      </c>
      <c r="G529" s="70">
        <v>126.25</v>
      </c>
    </row>
    <row r="530" spans="1:7" x14ac:dyDescent="0.2">
      <c r="A530" s="70">
        <v>14454</v>
      </c>
      <c r="B530" s="70" t="s">
        <v>169</v>
      </c>
      <c r="C530" s="70" t="s">
        <v>360</v>
      </c>
      <c r="D530" s="70">
        <v>1999</v>
      </c>
      <c r="E530" s="70">
        <v>1</v>
      </c>
      <c r="F530" s="70">
        <v>128.93</v>
      </c>
      <c r="G530" s="70">
        <v>130.5</v>
      </c>
    </row>
    <row r="531" spans="1:7" x14ac:dyDescent="0.2">
      <c r="A531" s="70">
        <v>14454</v>
      </c>
      <c r="B531" s="70" t="s">
        <v>169</v>
      </c>
      <c r="C531" s="70" t="s">
        <v>360</v>
      </c>
      <c r="D531" s="70">
        <v>1999</v>
      </c>
      <c r="E531" s="70">
        <v>2</v>
      </c>
      <c r="F531" s="70">
        <v>135.53</v>
      </c>
      <c r="G531" s="70">
        <v>134.9</v>
      </c>
    </row>
    <row r="532" spans="1:7" x14ac:dyDescent="0.2">
      <c r="A532" s="70">
        <v>14454</v>
      </c>
      <c r="B532" s="70" t="s">
        <v>169</v>
      </c>
      <c r="C532" s="70" t="s">
        <v>360</v>
      </c>
      <c r="D532" s="70">
        <v>1999</v>
      </c>
      <c r="E532" s="70">
        <v>3</v>
      </c>
      <c r="F532" s="70">
        <v>140.75</v>
      </c>
      <c r="G532" s="70">
        <v>139.35</v>
      </c>
    </row>
    <row r="533" spans="1:7" x14ac:dyDescent="0.2">
      <c r="A533" s="70">
        <v>14454</v>
      </c>
      <c r="B533" s="70" t="s">
        <v>169</v>
      </c>
      <c r="C533" s="70" t="s">
        <v>360</v>
      </c>
      <c r="D533" s="70">
        <v>1999</v>
      </c>
      <c r="E533" s="70">
        <v>4</v>
      </c>
      <c r="F533" s="70">
        <v>143.34</v>
      </c>
      <c r="G533" s="70">
        <v>144.21</v>
      </c>
    </row>
    <row r="534" spans="1:7" x14ac:dyDescent="0.2">
      <c r="A534" s="70">
        <v>14454</v>
      </c>
      <c r="B534" s="70" t="s">
        <v>169</v>
      </c>
      <c r="C534" s="70" t="s">
        <v>360</v>
      </c>
      <c r="D534" s="70">
        <v>2000</v>
      </c>
      <c r="E534" s="70">
        <v>1</v>
      </c>
      <c r="F534" s="70">
        <v>148.29</v>
      </c>
      <c r="G534" s="70">
        <v>150.19999999999999</v>
      </c>
    </row>
    <row r="535" spans="1:7" x14ac:dyDescent="0.2">
      <c r="A535" s="70">
        <v>14454</v>
      </c>
      <c r="B535" s="70" t="s">
        <v>169</v>
      </c>
      <c r="C535" s="70" t="s">
        <v>360</v>
      </c>
      <c r="D535" s="70">
        <v>2000</v>
      </c>
      <c r="E535" s="70">
        <v>2</v>
      </c>
      <c r="F535" s="70">
        <v>157.09</v>
      </c>
      <c r="G535" s="70">
        <v>156.41</v>
      </c>
    </row>
    <row r="536" spans="1:7" x14ac:dyDescent="0.2">
      <c r="A536" s="70">
        <v>14454</v>
      </c>
      <c r="B536" s="70" t="s">
        <v>169</v>
      </c>
      <c r="C536" s="70" t="s">
        <v>360</v>
      </c>
      <c r="D536" s="70">
        <v>2000</v>
      </c>
      <c r="E536" s="70">
        <v>3</v>
      </c>
      <c r="F536" s="70">
        <v>163.5</v>
      </c>
      <c r="G536" s="70">
        <v>161.76</v>
      </c>
    </row>
    <row r="537" spans="1:7" x14ac:dyDescent="0.2">
      <c r="A537" s="70">
        <v>14454</v>
      </c>
      <c r="B537" s="70" t="s">
        <v>169</v>
      </c>
      <c r="C537" s="70" t="s">
        <v>360</v>
      </c>
      <c r="D537" s="70">
        <v>2000</v>
      </c>
      <c r="E537" s="70">
        <v>4</v>
      </c>
      <c r="F537" s="70">
        <v>166.63</v>
      </c>
      <c r="G537" s="70">
        <v>167.56</v>
      </c>
    </row>
    <row r="538" spans="1:7" x14ac:dyDescent="0.2">
      <c r="A538" s="70">
        <v>14454</v>
      </c>
      <c r="B538" s="70" t="s">
        <v>169</v>
      </c>
      <c r="C538" s="70" t="s">
        <v>360</v>
      </c>
      <c r="D538" s="70">
        <v>2001</v>
      </c>
      <c r="E538" s="70">
        <v>1</v>
      </c>
      <c r="F538" s="70">
        <v>171.64</v>
      </c>
      <c r="G538" s="70">
        <v>173.9</v>
      </c>
    </row>
    <row r="539" spans="1:7" x14ac:dyDescent="0.2">
      <c r="A539" s="70">
        <v>14454</v>
      </c>
      <c r="B539" s="70" t="s">
        <v>169</v>
      </c>
      <c r="C539" s="70" t="s">
        <v>360</v>
      </c>
      <c r="D539" s="70">
        <v>2001</v>
      </c>
      <c r="E539" s="70">
        <v>2</v>
      </c>
      <c r="F539" s="70">
        <v>180.5</v>
      </c>
      <c r="G539" s="70">
        <v>179.86</v>
      </c>
    </row>
    <row r="540" spans="1:7" x14ac:dyDescent="0.2">
      <c r="A540" s="70">
        <v>14454</v>
      </c>
      <c r="B540" s="70" t="s">
        <v>169</v>
      </c>
      <c r="C540" s="70" t="s">
        <v>360</v>
      </c>
      <c r="D540" s="70">
        <v>2001</v>
      </c>
      <c r="E540" s="70">
        <v>3</v>
      </c>
      <c r="F540" s="70">
        <v>188.09</v>
      </c>
      <c r="G540" s="70">
        <v>186.1</v>
      </c>
    </row>
    <row r="541" spans="1:7" x14ac:dyDescent="0.2">
      <c r="A541" s="70">
        <v>14454</v>
      </c>
      <c r="B541" s="70" t="s">
        <v>169</v>
      </c>
      <c r="C541" s="70" t="s">
        <v>360</v>
      </c>
      <c r="D541" s="70">
        <v>2001</v>
      </c>
      <c r="E541" s="70">
        <v>4</v>
      </c>
      <c r="F541" s="70">
        <v>191.17</v>
      </c>
      <c r="G541" s="70">
        <v>192.03</v>
      </c>
    </row>
    <row r="542" spans="1:7" x14ac:dyDescent="0.2">
      <c r="A542" s="70">
        <v>14454</v>
      </c>
      <c r="B542" s="70" t="s">
        <v>169</v>
      </c>
      <c r="C542" s="70" t="s">
        <v>360</v>
      </c>
      <c r="D542" s="70">
        <v>2002</v>
      </c>
      <c r="E542" s="70">
        <v>1</v>
      </c>
      <c r="F542" s="70">
        <v>194.45</v>
      </c>
      <c r="G542" s="70">
        <v>197.07</v>
      </c>
    </row>
    <row r="543" spans="1:7" x14ac:dyDescent="0.2">
      <c r="A543" s="70">
        <v>14454</v>
      </c>
      <c r="B543" s="70" t="s">
        <v>169</v>
      </c>
      <c r="C543" s="70" t="s">
        <v>360</v>
      </c>
      <c r="D543" s="70">
        <v>2002</v>
      </c>
      <c r="E543" s="70">
        <v>2</v>
      </c>
      <c r="F543" s="70">
        <v>205.11</v>
      </c>
      <c r="G543" s="70">
        <v>204.48</v>
      </c>
    </row>
    <row r="544" spans="1:7" x14ac:dyDescent="0.2">
      <c r="A544" s="70">
        <v>14454</v>
      </c>
      <c r="B544" s="70" t="s">
        <v>169</v>
      </c>
      <c r="C544" s="70" t="s">
        <v>360</v>
      </c>
      <c r="D544" s="70">
        <v>2002</v>
      </c>
      <c r="E544" s="70">
        <v>3</v>
      </c>
      <c r="F544" s="70">
        <v>215.85</v>
      </c>
      <c r="G544" s="70">
        <v>213.58</v>
      </c>
    </row>
    <row r="545" spans="1:7" x14ac:dyDescent="0.2">
      <c r="A545" s="70">
        <v>14454</v>
      </c>
      <c r="B545" s="70" t="s">
        <v>169</v>
      </c>
      <c r="C545" s="70" t="s">
        <v>360</v>
      </c>
      <c r="D545" s="70">
        <v>2002</v>
      </c>
      <c r="E545" s="70">
        <v>4</v>
      </c>
      <c r="F545" s="70">
        <v>219.81</v>
      </c>
      <c r="G545" s="70">
        <v>220.78</v>
      </c>
    </row>
    <row r="546" spans="1:7" x14ac:dyDescent="0.2">
      <c r="A546" s="70">
        <v>14454</v>
      </c>
      <c r="B546" s="70" t="s">
        <v>169</v>
      </c>
      <c r="C546" s="70" t="s">
        <v>360</v>
      </c>
      <c r="D546" s="70">
        <v>2003</v>
      </c>
      <c r="E546" s="70">
        <v>1</v>
      </c>
      <c r="F546" s="70">
        <v>224.28</v>
      </c>
      <c r="G546" s="70">
        <v>227.17</v>
      </c>
    </row>
    <row r="547" spans="1:7" x14ac:dyDescent="0.2">
      <c r="A547" s="70">
        <v>14454</v>
      </c>
      <c r="B547" s="70" t="s">
        <v>169</v>
      </c>
      <c r="C547" s="70" t="s">
        <v>360</v>
      </c>
      <c r="D547" s="70">
        <v>2003</v>
      </c>
      <c r="E547" s="70">
        <v>2</v>
      </c>
      <c r="F547" s="70">
        <v>232.99</v>
      </c>
      <c r="G547" s="70">
        <v>232.24</v>
      </c>
    </row>
    <row r="548" spans="1:7" x14ac:dyDescent="0.2">
      <c r="A548" s="70">
        <v>14454</v>
      </c>
      <c r="B548" s="70" t="s">
        <v>169</v>
      </c>
      <c r="C548" s="70" t="s">
        <v>360</v>
      </c>
      <c r="D548" s="70">
        <v>2003</v>
      </c>
      <c r="E548" s="70">
        <v>3</v>
      </c>
      <c r="F548" s="70">
        <v>239.22</v>
      </c>
      <c r="G548" s="70">
        <v>236.88</v>
      </c>
    </row>
    <row r="549" spans="1:7" x14ac:dyDescent="0.2">
      <c r="A549" s="70">
        <v>14454</v>
      </c>
      <c r="B549" s="70" t="s">
        <v>169</v>
      </c>
      <c r="C549" s="70" t="s">
        <v>360</v>
      </c>
      <c r="D549" s="70">
        <v>2003</v>
      </c>
      <c r="E549" s="70">
        <v>4</v>
      </c>
      <c r="F549" s="70">
        <v>243.37</v>
      </c>
      <c r="G549" s="70">
        <v>244.55</v>
      </c>
    </row>
    <row r="550" spans="1:7" x14ac:dyDescent="0.2">
      <c r="A550" s="70">
        <v>14454</v>
      </c>
      <c r="B550" s="70" t="s">
        <v>169</v>
      </c>
      <c r="C550" s="70" t="s">
        <v>360</v>
      </c>
      <c r="D550" s="70">
        <v>2004</v>
      </c>
      <c r="E550" s="70">
        <v>1</v>
      </c>
      <c r="F550" s="70">
        <v>247.52</v>
      </c>
      <c r="G550" s="70">
        <v>250.47</v>
      </c>
    </row>
    <row r="551" spans="1:7" x14ac:dyDescent="0.2">
      <c r="A551" s="70">
        <v>14454</v>
      </c>
      <c r="B551" s="70" t="s">
        <v>169</v>
      </c>
      <c r="C551" s="70" t="s">
        <v>360</v>
      </c>
      <c r="D551" s="70">
        <v>2004</v>
      </c>
      <c r="E551" s="70">
        <v>2</v>
      </c>
      <c r="F551" s="70">
        <v>258.36</v>
      </c>
      <c r="G551" s="70">
        <v>257.43</v>
      </c>
    </row>
    <row r="552" spans="1:7" x14ac:dyDescent="0.2">
      <c r="A552" s="70">
        <v>14454</v>
      </c>
      <c r="B552" s="70" t="s">
        <v>169</v>
      </c>
      <c r="C552" s="70" t="s">
        <v>360</v>
      </c>
      <c r="D552" s="70">
        <v>2004</v>
      </c>
      <c r="E552" s="70">
        <v>3</v>
      </c>
      <c r="F552" s="70">
        <v>266.02999999999997</v>
      </c>
      <c r="G552" s="70">
        <v>263.62</v>
      </c>
    </row>
    <row r="553" spans="1:7" x14ac:dyDescent="0.2">
      <c r="A553" s="70">
        <v>14454</v>
      </c>
      <c r="B553" s="70" t="s">
        <v>169</v>
      </c>
      <c r="C553" s="70" t="s">
        <v>360</v>
      </c>
      <c r="D553" s="70">
        <v>2004</v>
      </c>
      <c r="E553" s="70">
        <v>4</v>
      </c>
      <c r="F553" s="70">
        <v>267.76</v>
      </c>
      <c r="G553" s="70">
        <v>269.27</v>
      </c>
    </row>
    <row r="554" spans="1:7" x14ac:dyDescent="0.2">
      <c r="A554" s="70">
        <v>14454</v>
      </c>
      <c r="B554" s="70" t="s">
        <v>169</v>
      </c>
      <c r="C554" s="70" t="s">
        <v>360</v>
      </c>
      <c r="D554" s="70">
        <v>2005</v>
      </c>
      <c r="E554" s="70">
        <v>1</v>
      </c>
      <c r="F554" s="70">
        <v>272.58</v>
      </c>
      <c r="G554" s="70">
        <v>275.51</v>
      </c>
    </row>
    <row r="555" spans="1:7" x14ac:dyDescent="0.2">
      <c r="A555" s="70">
        <v>14454</v>
      </c>
      <c r="B555" s="70" t="s">
        <v>169</v>
      </c>
      <c r="C555" s="70" t="s">
        <v>360</v>
      </c>
      <c r="D555" s="70">
        <v>2005</v>
      </c>
      <c r="E555" s="70">
        <v>2</v>
      </c>
      <c r="F555" s="70">
        <v>280.69</v>
      </c>
      <c r="G555" s="70">
        <v>279.58999999999997</v>
      </c>
    </row>
    <row r="556" spans="1:7" x14ac:dyDescent="0.2">
      <c r="A556" s="70">
        <v>14454</v>
      </c>
      <c r="B556" s="70" t="s">
        <v>169</v>
      </c>
      <c r="C556" s="70" t="s">
        <v>360</v>
      </c>
      <c r="D556" s="70">
        <v>2005</v>
      </c>
      <c r="E556" s="70">
        <v>3</v>
      </c>
      <c r="F556" s="70">
        <v>284.39</v>
      </c>
      <c r="G556" s="70">
        <v>282.05</v>
      </c>
    </row>
    <row r="557" spans="1:7" x14ac:dyDescent="0.2">
      <c r="A557" s="70">
        <v>14454</v>
      </c>
      <c r="B557" s="70" t="s">
        <v>169</v>
      </c>
      <c r="C557" s="70" t="s">
        <v>360</v>
      </c>
      <c r="D557" s="70">
        <v>2005</v>
      </c>
      <c r="E557" s="70">
        <v>4</v>
      </c>
      <c r="F557" s="70">
        <v>279.44</v>
      </c>
      <c r="G557" s="70">
        <v>281.02999999999997</v>
      </c>
    </row>
    <row r="558" spans="1:7" x14ac:dyDescent="0.2">
      <c r="A558" s="70">
        <v>14454</v>
      </c>
      <c r="B558" s="70" t="s">
        <v>169</v>
      </c>
      <c r="C558" s="70" t="s">
        <v>360</v>
      </c>
      <c r="D558" s="70">
        <v>2006</v>
      </c>
      <c r="E558" s="70">
        <v>1</v>
      </c>
      <c r="F558" s="70">
        <v>277.42</v>
      </c>
      <c r="G558" s="70">
        <v>280.26</v>
      </c>
    </row>
    <row r="559" spans="1:7" x14ac:dyDescent="0.2">
      <c r="A559" s="70">
        <v>14454</v>
      </c>
      <c r="B559" s="70" t="s">
        <v>169</v>
      </c>
      <c r="C559" s="70" t="s">
        <v>360</v>
      </c>
      <c r="D559" s="70">
        <v>2006</v>
      </c>
      <c r="E559" s="70">
        <v>2</v>
      </c>
      <c r="F559" s="70">
        <v>278.93</v>
      </c>
      <c r="G559" s="70">
        <v>277.85000000000002</v>
      </c>
    </row>
    <row r="560" spans="1:7" x14ac:dyDescent="0.2">
      <c r="A560" s="70">
        <v>14454</v>
      </c>
      <c r="B560" s="70" t="s">
        <v>169</v>
      </c>
      <c r="C560" s="70" t="s">
        <v>360</v>
      </c>
      <c r="D560" s="70">
        <v>2006</v>
      </c>
      <c r="E560" s="70">
        <v>3</v>
      </c>
      <c r="F560" s="70">
        <v>276.85000000000002</v>
      </c>
      <c r="G560" s="70">
        <v>274.64</v>
      </c>
    </row>
    <row r="561" spans="1:7" x14ac:dyDescent="0.2">
      <c r="A561" s="70">
        <v>14454</v>
      </c>
      <c r="B561" s="70" t="s">
        <v>169</v>
      </c>
      <c r="C561" s="70" t="s">
        <v>360</v>
      </c>
      <c r="D561" s="70">
        <v>2006</v>
      </c>
      <c r="E561" s="70">
        <v>4</v>
      </c>
      <c r="F561" s="70">
        <v>271.5</v>
      </c>
      <c r="G561" s="70">
        <v>272.97000000000003</v>
      </c>
    </row>
    <row r="562" spans="1:7" x14ac:dyDescent="0.2">
      <c r="A562" s="70">
        <v>14454</v>
      </c>
      <c r="B562" s="70" t="s">
        <v>169</v>
      </c>
      <c r="C562" s="70" t="s">
        <v>360</v>
      </c>
      <c r="D562" s="70">
        <v>2007</v>
      </c>
      <c r="E562" s="70">
        <v>1</v>
      </c>
      <c r="F562" s="70">
        <v>265.43</v>
      </c>
      <c r="G562" s="70">
        <v>268.23</v>
      </c>
    </row>
    <row r="563" spans="1:7" x14ac:dyDescent="0.2">
      <c r="A563" s="70">
        <v>14454</v>
      </c>
      <c r="B563" s="70" t="s">
        <v>169</v>
      </c>
      <c r="C563" s="70" t="s">
        <v>360</v>
      </c>
      <c r="D563" s="70">
        <v>2007</v>
      </c>
      <c r="E563" s="70">
        <v>2</v>
      </c>
      <c r="F563" s="70">
        <v>263.57</v>
      </c>
      <c r="G563" s="70">
        <v>262.64</v>
      </c>
    </row>
    <row r="564" spans="1:7" x14ac:dyDescent="0.2">
      <c r="A564" s="70">
        <v>14454</v>
      </c>
      <c r="B564" s="70" t="s">
        <v>169</v>
      </c>
      <c r="C564" s="70" t="s">
        <v>360</v>
      </c>
      <c r="D564" s="70">
        <v>2007</v>
      </c>
      <c r="E564" s="70">
        <v>3</v>
      </c>
      <c r="F564" s="70">
        <v>257.87</v>
      </c>
      <c r="G564" s="70">
        <v>255.62</v>
      </c>
    </row>
    <row r="565" spans="1:7" x14ac:dyDescent="0.2">
      <c r="A565" s="70">
        <v>14454</v>
      </c>
      <c r="B565" s="70" t="s">
        <v>169</v>
      </c>
      <c r="C565" s="70" t="s">
        <v>360</v>
      </c>
      <c r="D565" s="70">
        <v>2007</v>
      </c>
      <c r="E565" s="70">
        <v>4</v>
      </c>
      <c r="F565" s="70">
        <v>249.23</v>
      </c>
      <c r="G565" s="70">
        <v>250.4</v>
      </c>
    </row>
    <row r="566" spans="1:7" x14ac:dyDescent="0.2">
      <c r="A566" s="70">
        <v>14454</v>
      </c>
      <c r="B566" s="70" t="s">
        <v>169</v>
      </c>
      <c r="C566" s="70" t="s">
        <v>360</v>
      </c>
      <c r="D566" s="70">
        <v>2008</v>
      </c>
      <c r="E566" s="70">
        <v>1</v>
      </c>
      <c r="F566" s="70">
        <v>244.93</v>
      </c>
      <c r="G566" s="70">
        <v>248.02</v>
      </c>
    </row>
    <row r="567" spans="1:7" x14ac:dyDescent="0.2">
      <c r="A567" s="70">
        <v>14454</v>
      </c>
      <c r="B567" s="70" t="s">
        <v>169</v>
      </c>
      <c r="C567" s="70" t="s">
        <v>360</v>
      </c>
      <c r="D567" s="70">
        <v>2008</v>
      </c>
      <c r="E567" s="70">
        <v>2</v>
      </c>
      <c r="F567" s="70">
        <v>239.83</v>
      </c>
      <c r="G567" s="70">
        <v>238.83</v>
      </c>
    </row>
    <row r="568" spans="1:7" x14ac:dyDescent="0.2">
      <c r="A568" s="70">
        <v>14454</v>
      </c>
      <c r="B568" s="70" t="s">
        <v>169</v>
      </c>
      <c r="C568" s="70" t="s">
        <v>360</v>
      </c>
      <c r="D568" s="70">
        <v>2008</v>
      </c>
      <c r="E568" s="70">
        <v>3</v>
      </c>
      <c r="F568" s="70">
        <v>236.26</v>
      </c>
      <c r="G568" s="70">
        <v>233.98</v>
      </c>
    </row>
    <row r="569" spans="1:7" x14ac:dyDescent="0.2">
      <c r="A569" s="70">
        <v>14454</v>
      </c>
      <c r="B569" s="70" t="s">
        <v>169</v>
      </c>
      <c r="C569" s="70" t="s">
        <v>360</v>
      </c>
      <c r="D569" s="70">
        <v>2008</v>
      </c>
      <c r="E569" s="70">
        <v>4</v>
      </c>
      <c r="F569" s="70">
        <v>227.86</v>
      </c>
      <c r="G569" s="70">
        <v>228.66</v>
      </c>
    </row>
    <row r="570" spans="1:7" x14ac:dyDescent="0.2">
      <c r="A570" s="70">
        <v>14454</v>
      </c>
      <c r="B570" s="70" t="s">
        <v>169</v>
      </c>
      <c r="C570" s="70" t="s">
        <v>360</v>
      </c>
      <c r="D570" s="70">
        <v>2009</v>
      </c>
      <c r="E570" s="70">
        <v>1</v>
      </c>
      <c r="F570" s="70">
        <v>224.21</v>
      </c>
      <c r="G570" s="70">
        <v>227.92</v>
      </c>
    </row>
    <row r="571" spans="1:7" x14ac:dyDescent="0.2">
      <c r="A571" s="70">
        <v>14454</v>
      </c>
      <c r="B571" s="70" t="s">
        <v>169</v>
      </c>
      <c r="C571" s="70" t="s">
        <v>360</v>
      </c>
      <c r="D571" s="70">
        <v>2009</v>
      </c>
      <c r="E571" s="70">
        <v>2</v>
      </c>
      <c r="F571" s="70">
        <v>227.69</v>
      </c>
      <c r="G571" s="70">
        <v>226.38</v>
      </c>
    </row>
    <row r="572" spans="1:7" x14ac:dyDescent="0.2">
      <c r="A572" s="70">
        <v>14454</v>
      </c>
      <c r="B572" s="70" t="s">
        <v>169</v>
      </c>
      <c r="C572" s="70" t="s">
        <v>360</v>
      </c>
      <c r="D572" s="70">
        <v>2009</v>
      </c>
      <c r="E572" s="70">
        <v>3</v>
      </c>
      <c r="F572" s="70">
        <v>230.67</v>
      </c>
      <c r="G572" s="70">
        <v>228.09</v>
      </c>
    </row>
    <row r="573" spans="1:7" x14ac:dyDescent="0.2">
      <c r="A573" s="70">
        <v>14454</v>
      </c>
      <c r="B573" s="70" t="s">
        <v>169</v>
      </c>
      <c r="C573" s="70" t="s">
        <v>360</v>
      </c>
      <c r="D573" s="70">
        <v>2009</v>
      </c>
      <c r="E573" s="70">
        <v>4</v>
      </c>
      <c r="F573" s="70">
        <v>227.6</v>
      </c>
      <c r="G573" s="70">
        <v>228.2</v>
      </c>
    </row>
    <row r="574" spans="1:7" x14ac:dyDescent="0.2">
      <c r="A574" s="70">
        <v>14454</v>
      </c>
      <c r="B574" s="70" t="s">
        <v>169</v>
      </c>
      <c r="C574" s="70" t="s">
        <v>360</v>
      </c>
      <c r="D574" s="70">
        <v>2010</v>
      </c>
      <c r="E574" s="70">
        <v>1</v>
      </c>
      <c r="F574" s="70">
        <v>221.27</v>
      </c>
      <c r="G574" s="70">
        <v>226.07</v>
      </c>
    </row>
    <row r="575" spans="1:7" x14ac:dyDescent="0.2">
      <c r="A575" s="70">
        <v>14454</v>
      </c>
      <c r="B575" s="70" t="s">
        <v>169</v>
      </c>
      <c r="C575" s="70" t="s">
        <v>360</v>
      </c>
      <c r="D575" s="70">
        <v>2010</v>
      </c>
      <c r="E575" s="70">
        <v>2</v>
      </c>
      <c r="F575" s="70">
        <v>227.29</v>
      </c>
      <c r="G575" s="70">
        <v>225.23</v>
      </c>
    </row>
    <row r="576" spans="1:7" x14ac:dyDescent="0.2">
      <c r="A576" s="70">
        <v>14454</v>
      </c>
      <c r="B576" s="70" t="s">
        <v>169</v>
      </c>
      <c r="C576" s="70" t="s">
        <v>360</v>
      </c>
      <c r="D576" s="70">
        <v>2010</v>
      </c>
      <c r="E576" s="70">
        <v>3</v>
      </c>
      <c r="F576" s="70">
        <v>223.05</v>
      </c>
      <c r="G576" s="70">
        <v>220.34</v>
      </c>
    </row>
    <row r="577" spans="1:7" x14ac:dyDescent="0.2">
      <c r="A577" s="70">
        <v>14454</v>
      </c>
      <c r="B577" s="70" t="s">
        <v>169</v>
      </c>
      <c r="C577" s="70" t="s">
        <v>360</v>
      </c>
      <c r="D577" s="70">
        <v>2010</v>
      </c>
      <c r="E577" s="70">
        <v>4</v>
      </c>
      <c r="F577" s="70">
        <v>220.37</v>
      </c>
      <c r="G577" s="70">
        <v>221.05</v>
      </c>
    </row>
    <row r="578" spans="1:7" x14ac:dyDescent="0.2">
      <c r="A578" s="70">
        <v>14454</v>
      </c>
      <c r="B578" s="70" t="s">
        <v>169</v>
      </c>
      <c r="C578" s="70" t="s">
        <v>360</v>
      </c>
      <c r="D578" s="70">
        <v>2011</v>
      </c>
      <c r="E578" s="70">
        <v>1</v>
      </c>
      <c r="F578" s="70">
        <v>213.55</v>
      </c>
      <c r="G578" s="70">
        <v>218.89</v>
      </c>
    </row>
    <row r="579" spans="1:7" x14ac:dyDescent="0.2">
      <c r="A579" s="70">
        <v>14454</v>
      </c>
      <c r="B579" s="70" t="s">
        <v>169</v>
      </c>
      <c r="C579" s="70" t="s">
        <v>360</v>
      </c>
      <c r="D579" s="70">
        <v>2011</v>
      </c>
      <c r="E579" s="70">
        <v>2</v>
      </c>
      <c r="F579" s="70">
        <v>221.26</v>
      </c>
      <c r="G579" s="70">
        <v>218.75</v>
      </c>
    </row>
    <row r="580" spans="1:7" x14ac:dyDescent="0.2">
      <c r="A580" s="70">
        <v>14454</v>
      </c>
      <c r="B580" s="70" t="s">
        <v>169</v>
      </c>
      <c r="C580" s="70" t="s">
        <v>360</v>
      </c>
      <c r="D580" s="70">
        <v>2011</v>
      </c>
      <c r="E580" s="70">
        <v>3</v>
      </c>
      <c r="F580" s="70">
        <v>223.68</v>
      </c>
      <c r="G580" s="70">
        <v>220.56</v>
      </c>
    </row>
    <row r="581" spans="1:7" x14ac:dyDescent="0.2">
      <c r="A581" s="70">
        <v>14454</v>
      </c>
      <c r="B581" s="70" t="s">
        <v>169</v>
      </c>
      <c r="C581" s="70" t="s">
        <v>360</v>
      </c>
      <c r="D581" s="70">
        <v>2011</v>
      </c>
      <c r="E581" s="70">
        <v>4</v>
      </c>
      <c r="F581" s="70">
        <v>217.04</v>
      </c>
      <c r="G581" s="70">
        <v>218.23</v>
      </c>
    </row>
    <row r="582" spans="1:7" x14ac:dyDescent="0.2">
      <c r="A582" s="70">
        <v>14454</v>
      </c>
      <c r="B582" s="70" t="s">
        <v>169</v>
      </c>
      <c r="C582" s="70" t="s">
        <v>360</v>
      </c>
      <c r="D582" s="70">
        <v>2012</v>
      </c>
      <c r="E582" s="70">
        <v>1</v>
      </c>
      <c r="F582" s="70">
        <v>210.85</v>
      </c>
      <c r="G582" s="70">
        <v>216.34</v>
      </c>
    </row>
    <row r="583" spans="1:7" x14ac:dyDescent="0.2">
      <c r="A583" s="70">
        <v>14454</v>
      </c>
      <c r="B583" s="70" t="s">
        <v>169</v>
      </c>
      <c r="C583" s="70" t="s">
        <v>360</v>
      </c>
      <c r="D583" s="70">
        <v>2012</v>
      </c>
      <c r="E583" s="70">
        <v>2</v>
      </c>
      <c r="F583" s="70">
        <v>224.26</v>
      </c>
      <c r="G583" s="70">
        <v>221.14</v>
      </c>
    </row>
    <row r="584" spans="1:7" x14ac:dyDescent="0.2">
      <c r="A584" s="70">
        <v>14454</v>
      </c>
      <c r="B584" s="70" t="s">
        <v>169</v>
      </c>
      <c r="C584" s="70" t="s">
        <v>360</v>
      </c>
      <c r="D584" s="70">
        <v>2012</v>
      </c>
      <c r="E584" s="70">
        <v>3</v>
      </c>
      <c r="F584" s="70">
        <v>226.64</v>
      </c>
      <c r="G584" s="70">
        <v>223.5</v>
      </c>
    </row>
    <row r="585" spans="1:7" x14ac:dyDescent="0.2">
      <c r="A585" s="70">
        <v>14454</v>
      </c>
      <c r="B585" s="70" t="s">
        <v>169</v>
      </c>
      <c r="C585" s="70" t="s">
        <v>360</v>
      </c>
      <c r="D585" s="70">
        <v>2012</v>
      </c>
      <c r="E585" s="70">
        <v>4</v>
      </c>
      <c r="F585" s="70">
        <v>225.04</v>
      </c>
      <c r="G585" s="70">
        <v>226.96</v>
      </c>
    </row>
    <row r="586" spans="1:7" x14ac:dyDescent="0.2">
      <c r="A586" s="70">
        <v>14454</v>
      </c>
      <c r="B586" s="70" t="s">
        <v>169</v>
      </c>
      <c r="C586" s="70" t="s">
        <v>360</v>
      </c>
      <c r="D586" s="70">
        <v>2013</v>
      </c>
      <c r="E586" s="70">
        <v>1</v>
      </c>
      <c r="F586" s="70">
        <v>227.23</v>
      </c>
      <c r="G586" s="70">
        <v>232.59</v>
      </c>
    </row>
    <row r="587" spans="1:7" x14ac:dyDescent="0.2">
      <c r="A587" s="70">
        <v>14454</v>
      </c>
      <c r="B587" s="70" t="s">
        <v>169</v>
      </c>
      <c r="C587" s="70" t="s">
        <v>360</v>
      </c>
      <c r="D587" s="70">
        <v>2013</v>
      </c>
      <c r="E587" s="70">
        <v>2</v>
      </c>
      <c r="F587" s="70">
        <v>241.12</v>
      </c>
      <c r="G587" s="70">
        <v>237.57</v>
      </c>
    </row>
    <row r="588" spans="1:7" x14ac:dyDescent="0.2">
      <c r="A588" s="70">
        <v>14454</v>
      </c>
      <c r="B588" s="70" t="s">
        <v>169</v>
      </c>
      <c r="C588" s="70" t="s">
        <v>360</v>
      </c>
      <c r="D588" s="70">
        <v>2013</v>
      </c>
      <c r="E588" s="70">
        <v>3</v>
      </c>
      <c r="F588" s="70">
        <v>246.54</v>
      </c>
      <c r="G588" s="70">
        <v>243.44</v>
      </c>
    </row>
    <row r="589" spans="1:7" x14ac:dyDescent="0.2">
      <c r="A589" s="70">
        <v>14454</v>
      </c>
      <c r="B589" s="70" t="s">
        <v>169</v>
      </c>
      <c r="C589" s="70" t="s">
        <v>360</v>
      </c>
      <c r="D589" s="70">
        <v>2013</v>
      </c>
      <c r="E589" s="70">
        <v>4</v>
      </c>
      <c r="F589" s="70">
        <v>245.73</v>
      </c>
      <c r="G589" s="70">
        <v>248.32</v>
      </c>
    </row>
    <row r="590" spans="1:7" x14ac:dyDescent="0.2">
      <c r="A590" s="70">
        <v>14454</v>
      </c>
      <c r="B590" s="70" t="s">
        <v>169</v>
      </c>
      <c r="C590" s="70" t="s">
        <v>360</v>
      </c>
      <c r="D590" s="70">
        <v>2014</v>
      </c>
      <c r="E590" s="70">
        <v>1</v>
      </c>
      <c r="F590" s="70">
        <v>244.68</v>
      </c>
      <c r="G590" s="70">
        <v>249.64</v>
      </c>
    </row>
    <row r="591" spans="1:7" x14ac:dyDescent="0.2">
      <c r="A591" s="70">
        <v>14454</v>
      </c>
      <c r="B591" s="70" t="s">
        <v>169</v>
      </c>
      <c r="C591" s="70" t="s">
        <v>360</v>
      </c>
      <c r="D591" s="70">
        <v>2014</v>
      </c>
      <c r="E591" s="70">
        <v>2</v>
      </c>
      <c r="F591" s="70">
        <v>258.83999999999997</v>
      </c>
      <c r="G591" s="70">
        <v>254.85</v>
      </c>
    </row>
    <row r="592" spans="1:7" x14ac:dyDescent="0.2">
      <c r="A592" s="70">
        <v>14454</v>
      </c>
      <c r="B592" s="70" t="s">
        <v>169</v>
      </c>
      <c r="C592" s="70" t="s">
        <v>360</v>
      </c>
      <c r="D592" s="70">
        <v>2014</v>
      </c>
      <c r="E592" s="70">
        <v>3</v>
      </c>
      <c r="F592" s="70">
        <v>260.19</v>
      </c>
      <c r="G592" s="70">
        <v>257.7</v>
      </c>
    </row>
    <row r="593" spans="1:7" x14ac:dyDescent="0.2">
      <c r="A593" s="70">
        <v>14454</v>
      </c>
      <c r="B593" s="70" t="s">
        <v>169</v>
      </c>
      <c r="C593" s="70" t="s">
        <v>360</v>
      </c>
      <c r="D593" s="70">
        <v>2014</v>
      </c>
      <c r="E593" s="70">
        <v>4</v>
      </c>
      <c r="F593" s="70">
        <v>257.16000000000003</v>
      </c>
      <c r="G593" s="70">
        <v>260.17</v>
      </c>
    </row>
    <row r="594" spans="1:7" x14ac:dyDescent="0.2">
      <c r="A594" s="70">
        <v>14454</v>
      </c>
      <c r="B594" s="70" t="s">
        <v>169</v>
      </c>
      <c r="C594" s="70" t="s">
        <v>360</v>
      </c>
      <c r="D594" s="70">
        <v>2015</v>
      </c>
      <c r="E594" s="70">
        <v>1</v>
      </c>
      <c r="F594" s="70">
        <v>261.67</v>
      </c>
      <c r="G594" s="70">
        <v>265.64</v>
      </c>
    </row>
    <row r="595" spans="1:7" x14ac:dyDescent="0.2">
      <c r="A595" s="70">
        <v>14454</v>
      </c>
      <c r="B595" s="70" t="s">
        <v>169</v>
      </c>
      <c r="C595" s="70" t="s">
        <v>360</v>
      </c>
      <c r="D595" s="70">
        <v>2015</v>
      </c>
      <c r="E595" s="70">
        <v>2</v>
      </c>
      <c r="F595" s="70">
        <v>272.41000000000003</v>
      </c>
      <c r="G595" s="70">
        <v>268.64</v>
      </c>
    </row>
    <row r="596" spans="1:7" x14ac:dyDescent="0.2">
      <c r="A596" s="70">
        <v>14454</v>
      </c>
      <c r="B596" s="70" t="s">
        <v>169</v>
      </c>
      <c r="C596" s="70" t="s">
        <v>360</v>
      </c>
      <c r="D596" s="70">
        <v>2015</v>
      </c>
      <c r="E596" s="70">
        <v>3</v>
      </c>
      <c r="F596" s="70">
        <v>274.02999999999997</v>
      </c>
      <c r="G596" s="70">
        <v>272.11</v>
      </c>
    </row>
    <row r="597" spans="1:7" x14ac:dyDescent="0.2">
      <c r="A597" s="70">
        <v>14454</v>
      </c>
      <c r="B597" s="70" t="s">
        <v>169</v>
      </c>
      <c r="C597" s="70" t="s">
        <v>360</v>
      </c>
      <c r="D597" s="70">
        <v>2015</v>
      </c>
      <c r="E597" s="70">
        <v>4</v>
      </c>
      <c r="F597" s="70">
        <v>274.06</v>
      </c>
      <c r="G597" s="70">
        <v>277.18</v>
      </c>
    </row>
    <row r="598" spans="1:7" x14ac:dyDescent="0.2">
      <c r="A598" s="70">
        <v>14454</v>
      </c>
      <c r="B598" s="70" t="s">
        <v>169</v>
      </c>
      <c r="C598" s="70" t="s">
        <v>360</v>
      </c>
      <c r="D598" s="70">
        <v>2016</v>
      </c>
      <c r="E598" s="70">
        <v>1</v>
      </c>
      <c r="F598" s="70">
        <v>278</v>
      </c>
      <c r="G598" s="70">
        <v>281.17</v>
      </c>
    </row>
    <row r="599" spans="1:7" x14ac:dyDescent="0.2">
      <c r="A599" s="70">
        <v>14454</v>
      </c>
      <c r="B599" s="70" t="s">
        <v>169</v>
      </c>
      <c r="C599" s="70" t="s">
        <v>360</v>
      </c>
      <c r="D599" s="70">
        <v>2016</v>
      </c>
      <c r="E599" s="70">
        <v>2</v>
      </c>
      <c r="F599" s="70">
        <v>289.58999999999997</v>
      </c>
      <c r="G599" s="70">
        <v>286.11</v>
      </c>
    </row>
    <row r="600" spans="1:7" x14ac:dyDescent="0.2">
      <c r="A600" s="70">
        <v>14454</v>
      </c>
      <c r="B600" s="70" t="s">
        <v>169</v>
      </c>
      <c r="C600" s="70" t="s">
        <v>360</v>
      </c>
      <c r="D600" s="70">
        <v>2016</v>
      </c>
      <c r="E600" s="70">
        <v>3</v>
      </c>
      <c r="F600" s="70">
        <v>292.20999999999998</v>
      </c>
      <c r="G600" s="70">
        <v>290.76</v>
      </c>
    </row>
    <row r="601" spans="1:7" x14ac:dyDescent="0.2">
      <c r="A601" s="70">
        <v>14454</v>
      </c>
      <c r="B601" s="70" t="s">
        <v>169</v>
      </c>
      <c r="C601" s="70" t="s">
        <v>360</v>
      </c>
      <c r="D601" s="70">
        <v>2016</v>
      </c>
      <c r="E601" s="70">
        <v>4</v>
      </c>
      <c r="F601" s="70">
        <v>293.73</v>
      </c>
      <c r="G601" s="70">
        <v>296.89</v>
      </c>
    </row>
    <row r="602" spans="1:7" x14ac:dyDescent="0.2">
      <c r="A602" s="70">
        <v>14454</v>
      </c>
      <c r="B602" s="70" t="s">
        <v>169</v>
      </c>
      <c r="C602" s="70" t="s">
        <v>360</v>
      </c>
      <c r="D602" s="70">
        <v>2017</v>
      </c>
      <c r="E602" s="70">
        <v>1</v>
      </c>
      <c r="F602" s="70">
        <v>300.79000000000002</v>
      </c>
      <c r="G602" s="70">
        <v>303.07</v>
      </c>
    </row>
    <row r="603" spans="1:7" x14ac:dyDescent="0.2">
      <c r="A603" s="70">
        <v>14454</v>
      </c>
      <c r="B603" s="70" t="s">
        <v>169</v>
      </c>
      <c r="C603" s="70" t="s">
        <v>360</v>
      </c>
      <c r="D603" s="70">
        <v>2017</v>
      </c>
      <c r="E603" s="70">
        <v>2</v>
      </c>
      <c r="F603" s="70">
        <v>308.69</v>
      </c>
      <c r="G603" s="70">
        <v>305.91000000000003</v>
      </c>
    </row>
    <row r="604" spans="1:7" x14ac:dyDescent="0.2">
      <c r="A604" s="70">
        <v>14454</v>
      </c>
      <c r="B604" s="70" t="s">
        <v>169</v>
      </c>
      <c r="C604" s="70" t="s">
        <v>360</v>
      </c>
      <c r="D604" s="70">
        <v>2017</v>
      </c>
      <c r="E604" s="70">
        <v>3</v>
      </c>
      <c r="F604" s="70">
        <v>314.17</v>
      </c>
      <c r="G604" s="70">
        <v>313.11</v>
      </c>
    </row>
    <row r="605" spans="1:7" x14ac:dyDescent="0.2">
      <c r="A605" s="70">
        <v>14454</v>
      </c>
      <c r="B605" s="70" t="s">
        <v>169</v>
      </c>
      <c r="C605" s="70" t="s">
        <v>360</v>
      </c>
      <c r="D605" s="70">
        <v>2017</v>
      </c>
      <c r="E605" s="70">
        <v>4</v>
      </c>
      <c r="F605" s="70">
        <v>313.87</v>
      </c>
      <c r="G605" s="70">
        <v>316.55</v>
      </c>
    </row>
    <row r="606" spans="1:7" x14ac:dyDescent="0.2">
      <c r="A606" s="70">
        <v>14454</v>
      </c>
      <c r="B606" s="70" t="s">
        <v>169</v>
      </c>
      <c r="C606" s="70" t="s">
        <v>360</v>
      </c>
      <c r="D606" s="70">
        <v>2018</v>
      </c>
      <c r="E606" s="70">
        <v>1</v>
      </c>
      <c r="F606" s="70">
        <v>319.10000000000002</v>
      </c>
      <c r="G606" s="70">
        <v>320.97000000000003</v>
      </c>
    </row>
    <row r="607" spans="1:7" x14ac:dyDescent="0.2">
      <c r="A607" s="70">
        <v>14454</v>
      </c>
      <c r="B607" s="70" t="s">
        <v>169</v>
      </c>
      <c r="C607" s="70" t="s">
        <v>360</v>
      </c>
      <c r="D607" s="70">
        <v>2018</v>
      </c>
      <c r="E607" s="70">
        <v>2</v>
      </c>
      <c r="F607" s="70">
        <v>330.86</v>
      </c>
      <c r="G607" s="70">
        <v>328.61</v>
      </c>
    </row>
    <row r="608" spans="1:7" x14ac:dyDescent="0.2">
      <c r="A608" s="70">
        <v>14454</v>
      </c>
      <c r="B608" s="70" t="s">
        <v>169</v>
      </c>
      <c r="C608" s="70" t="s">
        <v>360</v>
      </c>
      <c r="D608" s="70">
        <v>2018</v>
      </c>
      <c r="E608" s="70">
        <v>3</v>
      </c>
      <c r="F608" s="70">
        <v>332.69</v>
      </c>
      <c r="G608" s="70">
        <v>332.16</v>
      </c>
    </row>
    <row r="609" spans="1:7" x14ac:dyDescent="0.2">
      <c r="A609" s="70">
        <v>14454</v>
      </c>
      <c r="B609" s="70" t="s">
        <v>169</v>
      </c>
      <c r="C609" s="70" t="s">
        <v>360</v>
      </c>
      <c r="D609" s="70">
        <v>2018</v>
      </c>
      <c r="E609" s="70">
        <v>4</v>
      </c>
      <c r="F609" s="70">
        <v>332.92</v>
      </c>
      <c r="G609" s="70">
        <v>334.85</v>
      </c>
    </row>
    <row r="610" spans="1:7" x14ac:dyDescent="0.2">
      <c r="A610" s="70">
        <v>14454</v>
      </c>
      <c r="B610" s="70" t="s">
        <v>169</v>
      </c>
      <c r="C610" s="70" t="s">
        <v>360</v>
      </c>
      <c r="D610" s="70">
        <v>2019</v>
      </c>
      <c r="E610" s="70">
        <v>1</v>
      </c>
      <c r="F610" s="70">
        <v>337.96</v>
      </c>
      <c r="G610" s="70">
        <v>339.6</v>
      </c>
    </row>
    <row r="611" spans="1:7" x14ac:dyDescent="0.2">
      <c r="A611" s="70">
        <v>14454</v>
      </c>
      <c r="B611" s="70" t="s">
        <v>169</v>
      </c>
      <c r="C611" s="70" t="s">
        <v>360</v>
      </c>
      <c r="D611" s="70">
        <v>2019</v>
      </c>
      <c r="E611" s="70">
        <v>2</v>
      </c>
      <c r="F611" s="70">
        <v>341.58</v>
      </c>
      <c r="G611" s="70">
        <v>339.97</v>
      </c>
    </row>
    <row r="612" spans="1:7" x14ac:dyDescent="0.2">
      <c r="A612" s="70">
        <v>14454</v>
      </c>
      <c r="B612" s="70" t="s">
        <v>169</v>
      </c>
      <c r="C612" s="70" t="s">
        <v>360</v>
      </c>
      <c r="D612" s="70">
        <v>2019</v>
      </c>
      <c r="E612" s="70">
        <v>3</v>
      </c>
      <c r="F612" s="70">
        <v>344.88</v>
      </c>
      <c r="G612" s="70">
        <v>344.71</v>
      </c>
    </row>
    <row r="613" spans="1:7" x14ac:dyDescent="0.2">
      <c r="A613" s="70">
        <v>14454</v>
      </c>
      <c r="B613" s="70" t="s">
        <v>169</v>
      </c>
      <c r="C613" s="70" t="s">
        <v>360</v>
      </c>
      <c r="D613" s="70">
        <v>2019</v>
      </c>
      <c r="E613" s="70">
        <v>4</v>
      </c>
      <c r="F613" s="70">
        <v>351.33</v>
      </c>
      <c r="G613" s="70">
        <v>352.38</v>
      </c>
    </row>
    <row r="614" spans="1:7" x14ac:dyDescent="0.2">
      <c r="A614" s="70">
        <v>14454</v>
      </c>
      <c r="B614" s="70" t="s">
        <v>169</v>
      </c>
      <c r="C614" s="70" t="s">
        <v>360</v>
      </c>
      <c r="D614" s="70">
        <v>2020</v>
      </c>
      <c r="E614" s="70">
        <v>1</v>
      </c>
      <c r="F614" s="70">
        <v>356.64</v>
      </c>
      <c r="G614" s="70">
        <v>358.65</v>
      </c>
    </row>
    <row r="615" spans="1:7" x14ac:dyDescent="0.2">
      <c r="A615" s="70">
        <v>14454</v>
      </c>
      <c r="B615" s="70" t="s">
        <v>169</v>
      </c>
      <c r="C615" s="70" t="s">
        <v>360</v>
      </c>
      <c r="D615" s="70">
        <v>2020</v>
      </c>
      <c r="E615" s="70">
        <v>2</v>
      </c>
      <c r="F615" s="70">
        <v>361</v>
      </c>
      <c r="G615" s="70">
        <v>359.57</v>
      </c>
    </row>
    <row r="616" spans="1:7" x14ac:dyDescent="0.2">
      <c r="A616" s="70">
        <v>14454</v>
      </c>
      <c r="B616" s="70" t="s">
        <v>169</v>
      </c>
      <c r="C616" s="70" t="s">
        <v>360</v>
      </c>
      <c r="D616" s="70">
        <v>2020</v>
      </c>
      <c r="E616" s="70">
        <v>3</v>
      </c>
      <c r="F616" s="70">
        <v>376.14</v>
      </c>
      <c r="G616" s="70">
        <v>376.05</v>
      </c>
    </row>
    <row r="617" spans="1:7" x14ac:dyDescent="0.2">
      <c r="A617" s="70">
        <v>14454</v>
      </c>
      <c r="B617" s="70" t="s">
        <v>169</v>
      </c>
      <c r="C617" s="70" t="s">
        <v>360</v>
      </c>
      <c r="D617" s="70">
        <v>2020</v>
      </c>
      <c r="E617" s="70">
        <v>4</v>
      </c>
      <c r="F617" s="70">
        <v>393.54</v>
      </c>
      <c r="G617" s="70">
        <v>394.19</v>
      </c>
    </row>
    <row r="618" spans="1:7" x14ac:dyDescent="0.2">
      <c r="A618" s="70">
        <v>14454</v>
      </c>
      <c r="B618" s="70" t="s">
        <v>169</v>
      </c>
      <c r="C618" s="70" t="s">
        <v>360</v>
      </c>
      <c r="D618" s="70">
        <v>2021</v>
      </c>
      <c r="E618" s="70">
        <v>1</v>
      </c>
      <c r="F618" s="70">
        <v>406.03</v>
      </c>
      <c r="G618" s="70">
        <v>408.73</v>
      </c>
    </row>
    <row r="619" spans="1:7" x14ac:dyDescent="0.2">
      <c r="A619" s="70">
        <v>14454</v>
      </c>
      <c r="B619" s="70" t="s">
        <v>169</v>
      </c>
      <c r="C619" s="70" t="s">
        <v>360</v>
      </c>
      <c r="D619" s="70">
        <v>2021</v>
      </c>
      <c r="E619" s="70">
        <v>2</v>
      </c>
      <c r="F619" s="70">
        <v>428.57</v>
      </c>
      <c r="G619" s="70">
        <v>426.91</v>
      </c>
    </row>
    <row r="620" spans="1:7" x14ac:dyDescent="0.2">
      <c r="A620" s="70">
        <v>14454</v>
      </c>
      <c r="B620" s="70" t="s">
        <v>169</v>
      </c>
      <c r="C620" s="70" t="s">
        <v>360</v>
      </c>
      <c r="D620" s="70">
        <v>2021</v>
      </c>
      <c r="E620" s="70">
        <v>3</v>
      </c>
      <c r="F620" s="70">
        <v>438.46</v>
      </c>
      <c r="G620" s="70">
        <v>437.98</v>
      </c>
    </row>
    <row r="621" spans="1:7" x14ac:dyDescent="0.2">
      <c r="A621" s="70">
        <v>14454</v>
      </c>
      <c r="B621" s="70" t="s">
        <v>169</v>
      </c>
      <c r="C621" s="70" t="s">
        <v>360</v>
      </c>
      <c r="D621" s="70">
        <v>2021</v>
      </c>
      <c r="E621" s="70">
        <v>4</v>
      </c>
      <c r="F621" s="70">
        <v>442.75</v>
      </c>
      <c r="G621" s="70">
        <v>443.58</v>
      </c>
    </row>
    <row r="622" spans="1:7" x14ac:dyDescent="0.2">
      <c r="A622" s="70">
        <v>15764</v>
      </c>
      <c r="B622" s="70" t="s">
        <v>361</v>
      </c>
      <c r="C622" s="70" t="s">
        <v>360</v>
      </c>
      <c r="D622" s="70">
        <v>1991</v>
      </c>
      <c r="E622" s="70">
        <v>1</v>
      </c>
      <c r="F622" s="70">
        <v>100</v>
      </c>
      <c r="G622" s="70">
        <v>100</v>
      </c>
    </row>
    <row r="623" spans="1:7" x14ac:dyDescent="0.2">
      <c r="A623" s="70">
        <v>15764</v>
      </c>
      <c r="B623" s="70" t="s">
        <v>361</v>
      </c>
      <c r="C623" s="70" t="s">
        <v>360</v>
      </c>
      <c r="D623" s="70">
        <v>1991</v>
      </c>
      <c r="E623" s="70">
        <v>2</v>
      </c>
      <c r="F623" s="70">
        <v>98.79</v>
      </c>
      <c r="G623" s="70">
        <v>98.37</v>
      </c>
    </row>
    <row r="624" spans="1:7" x14ac:dyDescent="0.2">
      <c r="A624" s="70">
        <v>15764</v>
      </c>
      <c r="B624" s="70" t="s">
        <v>361</v>
      </c>
      <c r="C624" s="70" t="s">
        <v>360</v>
      </c>
      <c r="D624" s="70">
        <v>1991</v>
      </c>
      <c r="E624" s="70">
        <v>3</v>
      </c>
      <c r="F624" s="70">
        <v>97.69</v>
      </c>
      <c r="G624" s="70">
        <v>96.82</v>
      </c>
    </row>
    <row r="625" spans="1:7" x14ac:dyDescent="0.2">
      <c r="A625" s="70">
        <v>15764</v>
      </c>
      <c r="B625" s="70" t="s">
        <v>361</v>
      </c>
      <c r="C625" s="70" t="s">
        <v>360</v>
      </c>
      <c r="D625" s="70">
        <v>1991</v>
      </c>
      <c r="E625" s="70">
        <v>4</v>
      </c>
      <c r="F625" s="70">
        <v>98.1</v>
      </c>
      <c r="G625" s="70">
        <v>97.65</v>
      </c>
    </row>
    <row r="626" spans="1:7" x14ac:dyDescent="0.2">
      <c r="A626" s="70">
        <v>15764</v>
      </c>
      <c r="B626" s="70" t="s">
        <v>361</v>
      </c>
      <c r="C626" s="70" t="s">
        <v>360</v>
      </c>
      <c r="D626" s="70">
        <v>1992</v>
      </c>
      <c r="E626" s="70">
        <v>1</v>
      </c>
      <c r="F626" s="70">
        <v>98.53</v>
      </c>
      <c r="G626" s="70">
        <v>98.61</v>
      </c>
    </row>
    <row r="627" spans="1:7" x14ac:dyDescent="0.2">
      <c r="A627" s="70">
        <v>15764</v>
      </c>
      <c r="B627" s="70" t="s">
        <v>361</v>
      </c>
      <c r="C627" s="70" t="s">
        <v>360</v>
      </c>
      <c r="D627" s="70">
        <v>1992</v>
      </c>
      <c r="E627" s="70">
        <v>2</v>
      </c>
      <c r="F627" s="70">
        <v>97.81</v>
      </c>
      <c r="G627" s="70">
        <v>97.38</v>
      </c>
    </row>
    <row r="628" spans="1:7" x14ac:dyDescent="0.2">
      <c r="A628" s="70">
        <v>15764</v>
      </c>
      <c r="B628" s="70" t="s">
        <v>361</v>
      </c>
      <c r="C628" s="70" t="s">
        <v>360</v>
      </c>
      <c r="D628" s="70">
        <v>1992</v>
      </c>
      <c r="E628" s="70">
        <v>3</v>
      </c>
      <c r="F628" s="70">
        <v>98.65</v>
      </c>
      <c r="G628" s="70">
        <v>97.66</v>
      </c>
    </row>
    <row r="629" spans="1:7" x14ac:dyDescent="0.2">
      <c r="A629" s="70">
        <v>15764</v>
      </c>
      <c r="B629" s="70" t="s">
        <v>361</v>
      </c>
      <c r="C629" s="70" t="s">
        <v>360</v>
      </c>
      <c r="D629" s="70">
        <v>1992</v>
      </c>
      <c r="E629" s="70">
        <v>4</v>
      </c>
      <c r="F629" s="70">
        <v>99.08</v>
      </c>
      <c r="G629" s="70">
        <v>98.67</v>
      </c>
    </row>
    <row r="630" spans="1:7" x14ac:dyDescent="0.2">
      <c r="A630" s="70">
        <v>15764</v>
      </c>
      <c r="B630" s="70" t="s">
        <v>361</v>
      </c>
      <c r="C630" s="70" t="s">
        <v>360</v>
      </c>
      <c r="D630" s="70">
        <v>1993</v>
      </c>
      <c r="E630" s="70">
        <v>1</v>
      </c>
      <c r="F630" s="70">
        <v>97.21</v>
      </c>
      <c r="G630" s="70">
        <v>97.46</v>
      </c>
    </row>
    <row r="631" spans="1:7" x14ac:dyDescent="0.2">
      <c r="A631" s="70">
        <v>15764</v>
      </c>
      <c r="B631" s="70" t="s">
        <v>361</v>
      </c>
      <c r="C631" s="70" t="s">
        <v>360</v>
      </c>
      <c r="D631" s="70">
        <v>1993</v>
      </c>
      <c r="E631" s="70">
        <v>2</v>
      </c>
      <c r="F631" s="70">
        <v>98.66</v>
      </c>
      <c r="G631" s="70">
        <v>98.14</v>
      </c>
    </row>
    <row r="632" spans="1:7" x14ac:dyDescent="0.2">
      <c r="A632" s="70">
        <v>15764</v>
      </c>
      <c r="B632" s="70" t="s">
        <v>361</v>
      </c>
      <c r="C632" s="70" t="s">
        <v>360</v>
      </c>
      <c r="D632" s="70">
        <v>1993</v>
      </c>
      <c r="E632" s="70">
        <v>3</v>
      </c>
      <c r="F632" s="70">
        <v>99.96</v>
      </c>
      <c r="G632" s="70">
        <v>98.79</v>
      </c>
    </row>
    <row r="633" spans="1:7" x14ac:dyDescent="0.2">
      <c r="A633" s="70">
        <v>15764</v>
      </c>
      <c r="B633" s="70" t="s">
        <v>361</v>
      </c>
      <c r="C633" s="70" t="s">
        <v>360</v>
      </c>
      <c r="D633" s="70">
        <v>1993</v>
      </c>
      <c r="E633" s="70">
        <v>4</v>
      </c>
      <c r="F633" s="70">
        <v>99.27</v>
      </c>
      <c r="G633" s="70">
        <v>98.97</v>
      </c>
    </row>
    <row r="634" spans="1:7" x14ac:dyDescent="0.2">
      <c r="A634" s="70">
        <v>15764</v>
      </c>
      <c r="B634" s="70" t="s">
        <v>361</v>
      </c>
      <c r="C634" s="70" t="s">
        <v>360</v>
      </c>
      <c r="D634" s="70">
        <v>1994</v>
      </c>
      <c r="E634" s="70">
        <v>1</v>
      </c>
      <c r="F634" s="70">
        <v>100.21</v>
      </c>
      <c r="G634" s="70">
        <v>100.6</v>
      </c>
    </row>
    <row r="635" spans="1:7" x14ac:dyDescent="0.2">
      <c r="A635" s="70">
        <v>15764</v>
      </c>
      <c r="B635" s="70" t="s">
        <v>361</v>
      </c>
      <c r="C635" s="70" t="s">
        <v>360</v>
      </c>
      <c r="D635" s="70">
        <v>1994</v>
      </c>
      <c r="E635" s="70">
        <v>2</v>
      </c>
      <c r="F635" s="70">
        <v>102.11</v>
      </c>
      <c r="G635" s="70">
        <v>101.49</v>
      </c>
    </row>
    <row r="636" spans="1:7" x14ac:dyDescent="0.2">
      <c r="A636" s="70">
        <v>15764</v>
      </c>
      <c r="B636" s="70" t="s">
        <v>361</v>
      </c>
      <c r="C636" s="70" t="s">
        <v>360</v>
      </c>
      <c r="D636" s="70">
        <v>1994</v>
      </c>
      <c r="E636" s="70">
        <v>3</v>
      </c>
      <c r="F636" s="70">
        <v>103.37</v>
      </c>
      <c r="G636" s="70">
        <v>102.04</v>
      </c>
    </row>
    <row r="637" spans="1:7" x14ac:dyDescent="0.2">
      <c r="A637" s="70">
        <v>15764</v>
      </c>
      <c r="B637" s="70" t="s">
        <v>361</v>
      </c>
      <c r="C637" s="70" t="s">
        <v>360</v>
      </c>
      <c r="D637" s="70">
        <v>1994</v>
      </c>
      <c r="E637" s="70">
        <v>4</v>
      </c>
      <c r="F637" s="70">
        <v>102.82</v>
      </c>
      <c r="G637" s="70">
        <v>102.53</v>
      </c>
    </row>
    <row r="638" spans="1:7" x14ac:dyDescent="0.2">
      <c r="A638" s="70">
        <v>15764</v>
      </c>
      <c r="B638" s="70" t="s">
        <v>361</v>
      </c>
      <c r="C638" s="70" t="s">
        <v>360</v>
      </c>
      <c r="D638" s="70">
        <v>1995</v>
      </c>
      <c r="E638" s="70">
        <v>1</v>
      </c>
      <c r="F638" s="70">
        <v>101.94</v>
      </c>
      <c r="G638" s="70">
        <v>102.51</v>
      </c>
    </row>
    <row r="639" spans="1:7" x14ac:dyDescent="0.2">
      <c r="A639" s="70">
        <v>15764</v>
      </c>
      <c r="B639" s="70" t="s">
        <v>361</v>
      </c>
      <c r="C639" s="70" t="s">
        <v>360</v>
      </c>
      <c r="D639" s="70">
        <v>1995</v>
      </c>
      <c r="E639" s="70">
        <v>2</v>
      </c>
      <c r="F639" s="70">
        <v>104.08</v>
      </c>
      <c r="G639" s="70">
        <v>103.35</v>
      </c>
    </row>
    <row r="640" spans="1:7" x14ac:dyDescent="0.2">
      <c r="A640" s="70">
        <v>15764</v>
      </c>
      <c r="B640" s="70" t="s">
        <v>361</v>
      </c>
      <c r="C640" s="70" t="s">
        <v>360</v>
      </c>
      <c r="D640" s="70">
        <v>1995</v>
      </c>
      <c r="E640" s="70">
        <v>3</v>
      </c>
      <c r="F640" s="70">
        <v>105.6</v>
      </c>
      <c r="G640" s="70">
        <v>104.18</v>
      </c>
    </row>
    <row r="641" spans="1:7" x14ac:dyDescent="0.2">
      <c r="A641" s="70">
        <v>15764</v>
      </c>
      <c r="B641" s="70" t="s">
        <v>361</v>
      </c>
      <c r="C641" s="70" t="s">
        <v>360</v>
      </c>
      <c r="D641" s="70">
        <v>1995</v>
      </c>
      <c r="E641" s="70">
        <v>4</v>
      </c>
      <c r="F641" s="70">
        <v>105.39</v>
      </c>
      <c r="G641" s="70">
        <v>105.1</v>
      </c>
    </row>
    <row r="642" spans="1:7" x14ac:dyDescent="0.2">
      <c r="A642" s="70">
        <v>15764</v>
      </c>
      <c r="B642" s="70" t="s">
        <v>361</v>
      </c>
      <c r="C642" s="70" t="s">
        <v>360</v>
      </c>
      <c r="D642" s="70">
        <v>1996</v>
      </c>
      <c r="E642" s="70">
        <v>1</v>
      </c>
      <c r="F642" s="70">
        <v>105.89</v>
      </c>
      <c r="G642" s="70">
        <v>106.6</v>
      </c>
    </row>
    <row r="643" spans="1:7" x14ac:dyDescent="0.2">
      <c r="A643" s="70">
        <v>15764</v>
      </c>
      <c r="B643" s="70" t="s">
        <v>361</v>
      </c>
      <c r="C643" s="70" t="s">
        <v>360</v>
      </c>
      <c r="D643" s="70">
        <v>1996</v>
      </c>
      <c r="E643" s="70">
        <v>2</v>
      </c>
      <c r="F643" s="70">
        <v>108.65</v>
      </c>
      <c r="G643" s="70">
        <v>107.84</v>
      </c>
    </row>
    <row r="644" spans="1:7" x14ac:dyDescent="0.2">
      <c r="A644" s="70">
        <v>15764</v>
      </c>
      <c r="B644" s="70" t="s">
        <v>361</v>
      </c>
      <c r="C644" s="70" t="s">
        <v>360</v>
      </c>
      <c r="D644" s="70">
        <v>1996</v>
      </c>
      <c r="E644" s="70">
        <v>3</v>
      </c>
      <c r="F644" s="70">
        <v>110.51</v>
      </c>
      <c r="G644" s="70">
        <v>108.98</v>
      </c>
    </row>
    <row r="645" spans="1:7" x14ac:dyDescent="0.2">
      <c r="A645" s="70">
        <v>15764</v>
      </c>
      <c r="B645" s="70" t="s">
        <v>361</v>
      </c>
      <c r="C645" s="70" t="s">
        <v>360</v>
      </c>
      <c r="D645" s="70">
        <v>1996</v>
      </c>
      <c r="E645" s="70">
        <v>4</v>
      </c>
      <c r="F645" s="70">
        <v>110.8</v>
      </c>
      <c r="G645" s="70">
        <v>110.42</v>
      </c>
    </row>
    <row r="646" spans="1:7" x14ac:dyDescent="0.2">
      <c r="A646" s="70">
        <v>15764</v>
      </c>
      <c r="B646" s="70" t="s">
        <v>361</v>
      </c>
      <c r="C646" s="70" t="s">
        <v>360</v>
      </c>
      <c r="D646" s="70">
        <v>1997</v>
      </c>
      <c r="E646" s="70">
        <v>1</v>
      </c>
      <c r="F646" s="70">
        <v>111.22</v>
      </c>
      <c r="G646" s="70">
        <v>112.14</v>
      </c>
    </row>
    <row r="647" spans="1:7" x14ac:dyDescent="0.2">
      <c r="A647" s="70">
        <v>15764</v>
      </c>
      <c r="B647" s="70" t="s">
        <v>361</v>
      </c>
      <c r="C647" s="70" t="s">
        <v>360</v>
      </c>
      <c r="D647" s="70">
        <v>1997</v>
      </c>
      <c r="E647" s="70">
        <v>2</v>
      </c>
      <c r="F647" s="70">
        <v>114.42</v>
      </c>
      <c r="G647" s="70">
        <v>113.51</v>
      </c>
    </row>
    <row r="648" spans="1:7" x14ac:dyDescent="0.2">
      <c r="A648" s="70">
        <v>15764</v>
      </c>
      <c r="B648" s="70" t="s">
        <v>361</v>
      </c>
      <c r="C648" s="70" t="s">
        <v>360</v>
      </c>
      <c r="D648" s="70">
        <v>1997</v>
      </c>
      <c r="E648" s="70">
        <v>3</v>
      </c>
      <c r="F648" s="70">
        <v>117.17</v>
      </c>
      <c r="G648" s="70">
        <v>115.49</v>
      </c>
    </row>
    <row r="649" spans="1:7" x14ac:dyDescent="0.2">
      <c r="A649" s="70">
        <v>15764</v>
      </c>
      <c r="B649" s="70" t="s">
        <v>361</v>
      </c>
      <c r="C649" s="70" t="s">
        <v>360</v>
      </c>
      <c r="D649" s="70">
        <v>1997</v>
      </c>
      <c r="E649" s="70">
        <v>4</v>
      </c>
      <c r="F649" s="70">
        <v>118.49</v>
      </c>
      <c r="G649" s="70">
        <v>118.03</v>
      </c>
    </row>
    <row r="650" spans="1:7" x14ac:dyDescent="0.2">
      <c r="A650" s="70">
        <v>15764</v>
      </c>
      <c r="B650" s="70" t="s">
        <v>361</v>
      </c>
      <c r="C650" s="70" t="s">
        <v>360</v>
      </c>
      <c r="D650" s="70">
        <v>1998</v>
      </c>
      <c r="E650" s="70">
        <v>1</v>
      </c>
      <c r="F650" s="70">
        <v>119.1</v>
      </c>
      <c r="G650" s="70">
        <v>120.3</v>
      </c>
    </row>
    <row r="651" spans="1:7" x14ac:dyDescent="0.2">
      <c r="A651" s="70">
        <v>15764</v>
      </c>
      <c r="B651" s="70" t="s">
        <v>361</v>
      </c>
      <c r="C651" s="70" t="s">
        <v>360</v>
      </c>
      <c r="D651" s="70">
        <v>1998</v>
      </c>
      <c r="E651" s="70">
        <v>2</v>
      </c>
      <c r="F651" s="70">
        <v>124.62</v>
      </c>
      <c r="G651" s="70">
        <v>123.53</v>
      </c>
    </row>
    <row r="652" spans="1:7" x14ac:dyDescent="0.2">
      <c r="A652" s="70">
        <v>15764</v>
      </c>
      <c r="B652" s="70" t="s">
        <v>361</v>
      </c>
      <c r="C652" s="70" t="s">
        <v>360</v>
      </c>
      <c r="D652" s="70">
        <v>1998</v>
      </c>
      <c r="E652" s="70">
        <v>3</v>
      </c>
      <c r="F652" s="70">
        <v>128.68</v>
      </c>
      <c r="G652" s="70">
        <v>126.75</v>
      </c>
    </row>
    <row r="653" spans="1:7" x14ac:dyDescent="0.2">
      <c r="A653" s="70">
        <v>15764</v>
      </c>
      <c r="B653" s="70" t="s">
        <v>361</v>
      </c>
      <c r="C653" s="70" t="s">
        <v>360</v>
      </c>
      <c r="D653" s="70">
        <v>1998</v>
      </c>
      <c r="E653" s="70">
        <v>4</v>
      </c>
      <c r="F653" s="70">
        <v>129.69</v>
      </c>
      <c r="G653" s="70">
        <v>129.16999999999999</v>
      </c>
    </row>
    <row r="654" spans="1:7" x14ac:dyDescent="0.2">
      <c r="A654" s="70">
        <v>15764</v>
      </c>
      <c r="B654" s="70" t="s">
        <v>361</v>
      </c>
      <c r="C654" s="70" t="s">
        <v>360</v>
      </c>
      <c r="D654" s="70">
        <v>1999</v>
      </c>
      <c r="E654" s="70">
        <v>1</v>
      </c>
      <c r="F654" s="70">
        <v>132.41999999999999</v>
      </c>
      <c r="G654" s="70">
        <v>133.96</v>
      </c>
    </row>
    <row r="655" spans="1:7" x14ac:dyDescent="0.2">
      <c r="A655" s="70">
        <v>15764</v>
      </c>
      <c r="B655" s="70" t="s">
        <v>361</v>
      </c>
      <c r="C655" s="70" t="s">
        <v>360</v>
      </c>
      <c r="D655" s="70">
        <v>1999</v>
      </c>
      <c r="E655" s="70">
        <v>2</v>
      </c>
      <c r="F655" s="70">
        <v>139.32</v>
      </c>
      <c r="G655" s="70">
        <v>137.97999999999999</v>
      </c>
    </row>
    <row r="656" spans="1:7" x14ac:dyDescent="0.2">
      <c r="A656" s="70">
        <v>15764</v>
      </c>
      <c r="B656" s="70" t="s">
        <v>361</v>
      </c>
      <c r="C656" s="70" t="s">
        <v>360</v>
      </c>
      <c r="D656" s="70">
        <v>1999</v>
      </c>
      <c r="E656" s="70">
        <v>3</v>
      </c>
      <c r="F656" s="70">
        <v>144.51</v>
      </c>
      <c r="G656" s="70">
        <v>142.28</v>
      </c>
    </row>
    <row r="657" spans="1:7" x14ac:dyDescent="0.2">
      <c r="A657" s="70">
        <v>15764</v>
      </c>
      <c r="B657" s="70" t="s">
        <v>361</v>
      </c>
      <c r="C657" s="70" t="s">
        <v>360</v>
      </c>
      <c r="D657" s="70">
        <v>1999</v>
      </c>
      <c r="E657" s="70">
        <v>4</v>
      </c>
      <c r="F657" s="70">
        <v>147.72999999999999</v>
      </c>
      <c r="G657" s="70">
        <v>147.13999999999999</v>
      </c>
    </row>
    <row r="658" spans="1:7" x14ac:dyDescent="0.2">
      <c r="A658" s="70">
        <v>15764</v>
      </c>
      <c r="B658" s="70" t="s">
        <v>361</v>
      </c>
      <c r="C658" s="70" t="s">
        <v>360</v>
      </c>
      <c r="D658" s="70">
        <v>2000</v>
      </c>
      <c r="E658" s="70">
        <v>1</v>
      </c>
      <c r="F658" s="70">
        <v>149.96</v>
      </c>
      <c r="G658" s="70">
        <v>151.93</v>
      </c>
    </row>
    <row r="659" spans="1:7" x14ac:dyDescent="0.2">
      <c r="A659" s="70">
        <v>15764</v>
      </c>
      <c r="B659" s="70" t="s">
        <v>361</v>
      </c>
      <c r="C659" s="70" t="s">
        <v>360</v>
      </c>
      <c r="D659" s="70">
        <v>2000</v>
      </c>
      <c r="E659" s="70">
        <v>2</v>
      </c>
      <c r="F659" s="70">
        <v>159.57</v>
      </c>
      <c r="G659" s="70">
        <v>157.86000000000001</v>
      </c>
    </row>
    <row r="660" spans="1:7" x14ac:dyDescent="0.2">
      <c r="A660" s="70">
        <v>15764</v>
      </c>
      <c r="B660" s="70" t="s">
        <v>361</v>
      </c>
      <c r="C660" s="70" t="s">
        <v>360</v>
      </c>
      <c r="D660" s="70">
        <v>2000</v>
      </c>
      <c r="E660" s="70">
        <v>3</v>
      </c>
      <c r="F660" s="70">
        <v>166.73</v>
      </c>
      <c r="G660" s="70">
        <v>164.11</v>
      </c>
    </row>
    <row r="661" spans="1:7" x14ac:dyDescent="0.2">
      <c r="A661" s="70">
        <v>15764</v>
      </c>
      <c r="B661" s="70" t="s">
        <v>361</v>
      </c>
      <c r="C661" s="70" t="s">
        <v>360</v>
      </c>
      <c r="D661" s="70">
        <v>2000</v>
      </c>
      <c r="E661" s="70">
        <v>4</v>
      </c>
      <c r="F661" s="70">
        <v>171.29</v>
      </c>
      <c r="G661" s="70">
        <v>170.68</v>
      </c>
    </row>
    <row r="662" spans="1:7" x14ac:dyDescent="0.2">
      <c r="A662" s="70">
        <v>15764</v>
      </c>
      <c r="B662" s="70" t="s">
        <v>361</v>
      </c>
      <c r="C662" s="70" t="s">
        <v>360</v>
      </c>
      <c r="D662" s="70">
        <v>2001</v>
      </c>
      <c r="E662" s="70">
        <v>1</v>
      </c>
      <c r="F662" s="70">
        <v>174.48</v>
      </c>
      <c r="G662" s="70">
        <v>176.82</v>
      </c>
    </row>
    <row r="663" spans="1:7" x14ac:dyDescent="0.2">
      <c r="A663" s="70">
        <v>15764</v>
      </c>
      <c r="B663" s="70" t="s">
        <v>361</v>
      </c>
      <c r="C663" s="70" t="s">
        <v>360</v>
      </c>
      <c r="D663" s="70">
        <v>2001</v>
      </c>
      <c r="E663" s="70">
        <v>2</v>
      </c>
      <c r="F663" s="70">
        <v>184.22</v>
      </c>
      <c r="G663" s="70">
        <v>182.17</v>
      </c>
    </row>
    <row r="664" spans="1:7" x14ac:dyDescent="0.2">
      <c r="A664" s="70">
        <v>15764</v>
      </c>
      <c r="B664" s="70" t="s">
        <v>361</v>
      </c>
      <c r="C664" s="70" t="s">
        <v>360</v>
      </c>
      <c r="D664" s="70">
        <v>2001</v>
      </c>
      <c r="E664" s="70">
        <v>3</v>
      </c>
      <c r="F664" s="70">
        <v>191.31</v>
      </c>
      <c r="G664" s="70">
        <v>188.27</v>
      </c>
    </row>
    <row r="665" spans="1:7" x14ac:dyDescent="0.2">
      <c r="A665" s="70">
        <v>15764</v>
      </c>
      <c r="B665" s="70" t="s">
        <v>361</v>
      </c>
      <c r="C665" s="70" t="s">
        <v>360</v>
      </c>
      <c r="D665" s="70">
        <v>2001</v>
      </c>
      <c r="E665" s="70">
        <v>4</v>
      </c>
      <c r="F665" s="70">
        <v>189.77</v>
      </c>
      <c r="G665" s="70">
        <v>189.21</v>
      </c>
    </row>
    <row r="666" spans="1:7" x14ac:dyDescent="0.2">
      <c r="A666" s="70">
        <v>15764</v>
      </c>
      <c r="B666" s="70" t="s">
        <v>361</v>
      </c>
      <c r="C666" s="70" t="s">
        <v>360</v>
      </c>
      <c r="D666" s="70">
        <v>2002</v>
      </c>
      <c r="E666" s="70">
        <v>1</v>
      </c>
      <c r="F666" s="70">
        <v>193.06</v>
      </c>
      <c r="G666" s="70">
        <v>195.58</v>
      </c>
    </row>
    <row r="667" spans="1:7" x14ac:dyDescent="0.2">
      <c r="A667" s="70">
        <v>15764</v>
      </c>
      <c r="B667" s="70" t="s">
        <v>361</v>
      </c>
      <c r="C667" s="70" t="s">
        <v>360</v>
      </c>
      <c r="D667" s="70">
        <v>2002</v>
      </c>
      <c r="E667" s="70">
        <v>2</v>
      </c>
      <c r="F667" s="70">
        <v>204.64</v>
      </c>
      <c r="G667" s="70">
        <v>202.31</v>
      </c>
    </row>
    <row r="668" spans="1:7" x14ac:dyDescent="0.2">
      <c r="A668" s="70">
        <v>15764</v>
      </c>
      <c r="B668" s="70" t="s">
        <v>361</v>
      </c>
      <c r="C668" s="70" t="s">
        <v>360</v>
      </c>
      <c r="D668" s="70">
        <v>2002</v>
      </c>
      <c r="E668" s="70">
        <v>3</v>
      </c>
      <c r="F668" s="70">
        <v>211.43</v>
      </c>
      <c r="G668" s="70">
        <v>208.1</v>
      </c>
    </row>
    <row r="669" spans="1:7" x14ac:dyDescent="0.2">
      <c r="A669" s="70">
        <v>15764</v>
      </c>
      <c r="B669" s="70" t="s">
        <v>361</v>
      </c>
      <c r="C669" s="70" t="s">
        <v>360</v>
      </c>
      <c r="D669" s="70">
        <v>2002</v>
      </c>
      <c r="E669" s="70">
        <v>4</v>
      </c>
      <c r="F669" s="70">
        <v>214.07</v>
      </c>
      <c r="G669" s="70">
        <v>213.63</v>
      </c>
    </row>
    <row r="670" spans="1:7" x14ac:dyDescent="0.2">
      <c r="A670" s="70">
        <v>15764</v>
      </c>
      <c r="B670" s="70" t="s">
        <v>361</v>
      </c>
      <c r="C670" s="70" t="s">
        <v>360</v>
      </c>
      <c r="D670" s="70">
        <v>2003</v>
      </c>
      <c r="E670" s="70">
        <v>1</v>
      </c>
      <c r="F670" s="70">
        <v>214.71</v>
      </c>
      <c r="G670" s="70">
        <v>217.2</v>
      </c>
    </row>
    <row r="671" spans="1:7" x14ac:dyDescent="0.2">
      <c r="A671" s="70">
        <v>15764</v>
      </c>
      <c r="B671" s="70" t="s">
        <v>361</v>
      </c>
      <c r="C671" s="70" t="s">
        <v>360</v>
      </c>
      <c r="D671" s="70">
        <v>2003</v>
      </c>
      <c r="E671" s="70">
        <v>2</v>
      </c>
      <c r="F671" s="70">
        <v>222.85</v>
      </c>
      <c r="G671" s="70">
        <v>220.46</v>
      </c>
    </row>
    <row r="672" spans="1:7" x14ac:dyDescent="0.2">
      <c r="A672" s="70">
        <v>15764</v>
      </c>
      <c r="B672" s="70" t="s">
        <v>361</v>
      </c>
      <c r="C672" s="70" t="s">
        <v>360</v>
      </c>
      <c r="D672" s="70">
        <v>2003</v>
      </c>
      <c r="E672" s="70">
        <v>3</v>
      </c>
      <c r="F672" s="70">
        <v>229.14</v>
      </c>
      <c r="G672" s="70">
        <v>225.5</v>
      </c>
    </row>
    <row r="673" spans="1:7" x14ac:dyDescent="0.2">
      <c r="A673" s="70">
        <v>15764</v>
      </c>
      <c r="B673" s="70" t="s">
        <v>361</v>
      </c>
      <c r="C673" s="70" t="s">
        <v>360</v>
      </c>
      <c r="D673" s="70">
        <v>2003</v>
      </c>
      <c r="E673" s="70">
        <v>4</v>
      </c>
      <c r="F673" s="70">
        <v>231.07</v>
      </c>
      <c r="G673" s="70">
        <v>230.81</v>
      </c>
    </row>
    <row r="674" spans="1:7" x14ac:dyDescent="0.2">
      <c r="A674" s="70">
        <v>15764</v>
      </c>
      <c r="B674" s="70" t="s">
        <v>361</v>
      </c>
      <c r="C674" s="70" t="s">
        <v>360</v>
      </c>
      <c r="D674" s="70">
        <v>2004</v>
      </c>
      <c r="E674" s="70">
        <v>1</v>
      </c>
      <c r="F674" s="70">
        <v>234.67</v>
      </c>
      <c r="G674" s="70">
        <v>237.04</v>
      </c>
    </row>
    <row r="675" spans="1:7" x14ac:dyDescent="0.2">
      <c r="A675" s="70">
        <v>15764</v>
      </c>
      <c r="B675" s="70" t="s">
        <v>361</v>
      </c>
      <c r="C675" s="70" t="s">
        <v>360</v>
      </c>
      <c r="D675" s="70">
        <v>2004</v>
      </c>
      <c r="E675" s="70">
        <v>2</v>
      </c>
      <c r="F675" s="70">
        <v>245.07</v>
      </c>
      <c r="G675" s="70">
        <v>242.6</v>
      </c>
    </row>
    <row r="676" spans="1:7" x14ac:dyDescent="0.2">
      <c r="A676" s="70">
        <v>15764</v>
      </c>
      <c r="B676" s="70" t="s">
        <v>361</v>
      </c>
      <c r="C676" s="70" t="s">
        <v>360</v>
      </c>
      <c r="D676" s="70">
        <v>2004</v>
      </c>
      <c r="E676" s="70">
        <v>3</v>
      </c>
      <c r="F676" s="70">
        <v>250.57</v>
      </c>
      <c r="G676" s="70">
        <v>246.64</v>
      </c>
    </row>
    <row r="677" spans="1:7" x14ac:dyDescent="0.2">
      <c r="A677" s="70">
        <v>15764</v>
      </c>
      <c r="B677" s="70" t="s">
        <v>361</v>
      </c>
      <c r="C677" s="70" t="s">
        <v>360</v>
      </c>
      <c r="D677" s="70">
        <v>2004</v>
      </c>
      <c r="E677" s="70">
        <v>4</v>
      </c>
      <c r="F677" s="70">
        <v>251.61</v>
      </c>
      <c r="G677" s="70">
        <v>251.38</v>
      </c>
    </row>
    <row r="678" spans="1:7" x14ac:dyDescent="0.2">
      <c r="A678" s="70">
        <v>15764</v>
      </c>
      <c r="B678" s="70" t="s">
        <v>361</v>
      </c>
      <c r="C678" s="70" t="s">
        <v>360</v>
      </c>
      <c r="D678" s="70">
        <v>2005</v>
      </c>
      <c r="E678" s="70">
        <v>1</v>
      </c>
      <c r="F678" s="70">
        <v>256.45</v>
      </c>
      <c r="G678" s="70">
        <v>258.73</v>
      </c>
    </row>
    <row r="679" spans="1:7" x14ac:dyDescent="0.2">
      <c r="A679" s="70">
        <v>15764</v>
      </c>
      <c r="B679" s="70" t="s">
        <v>361</v>
      </c>
      <c r="C679" s="70" t="s">
        <v>360</v>
      </c>
      <c r="D679" s="70">
        <v>2005</v>
      </c>
      <c r="E679" s="70">
        <v>2</v>
      </c>
      <c r="F679" s="70">
        <v>264.36</v>
      </c>
      <c r="G679" s="70">
        <v>262.02</v>
      </c>
    </row>
    <row r="680" spans="1:7" x14ac:dyDescent="0.2">
      <c r="A680" s="70">
        <v>15764</v>
      </c>
      <c r="B680" s="70" t="s">
        <v>361</v>
      </c>
      <c r="C680" s="70" t="s">
        <v>360</v>
      </c>
      <c r="D680" s="70">
        <v>2005</v>
      </c>
      <c r="E680" s="70">
        <v>3</v>
      </c>
      <c r="F680" s="70">
        <v>269.48</v>
      </c>
      <c r="G680" s="70">
        <v>265.2</v>
      </c>
    </row>
    <row r="681" spans="1:7" x14ac:dyDescent="0.2">
      <c r="A681" s="70">
        <v>15764</v>
      </c>
      <c r="B681" s="70" t="s">
        <v>361</v>
      </c>
      <c r="C681" s="70" t="s">
        <v>360</v>
      </c>
      <c r="D681" s="70">
        <v>2005</v>
      </c>
      <c r="E681" s="70">
        <v>4</v>
      </c>
      <c r="F681" s="70">
        <v>265.63</v>
      </c>
      <c r="G681" s="70">
        <v>265.2</v>
      </c>
    </row>
    <row r="682" spans="1:7" x14ac:dyDescent="0.2">
      <c r="A682" s="70">
        <v>15764</v>
      </c>
      <c r="B682" s="70" t="s">
        <v>361</v>
      </c>
      <c r="C682" s="70" t="s">
        <v>360</v>
      </c>
      <c r="D682" s="70">
        <v>2006</v>
      </c>
      <c r="E682" s="70">
        <v>1</v>
      </c>
      <c r="F682" s="70">
        <v>261.45</v>
      </c>
      <c r="G682" s="70">
        <v>263.76</v>
      </c>
    </row>
    <row r="683" spans="1:7" x14ac:dyDescent="0.2">
      <c r="A683" s="70">
        <v>15764</v>
      </c>
      <c r="B683" s="70" t="s">
        <v>361</v>
      </c>
      <c r="C683" s="70" t="s">
        <v>360</v>
      </c>
      <c r="D683" s="70">
        <v>2006</v>
      </c>
      <c r="E683" s="70">
        <v>2</v>
      </c>
      <c r="F683" s="70">
        <v>266.26</v>
      </c>
      <c r="G683" s="70">
        <v>264.14999999999998</v>
      </c>
    </row>
    <row r="684" spans="1:7" x14ac:dyDescent="0.2">
      <c r="A684" s="70">
        <v>15764</v>
      </c>
      <c r="B684" s="70" t="s">
        <v>361</v>
      </c>
      <c r="C684" s="70" t="s">
        <v>360</v>
      </c>
      <c r="D684" s="70">
        <v>2006</v>
      </c>
      <c r="E684" s="70">
        <v>3</v>
      </c>
      <c r="F684" s="70">
        <v>259.35000000000002</v>
      </c>
      <c r="G684" s="70">
        <v>255.25</v>
      </c>
    </row>
    <row r="685" spans="1:7" x14ac:dyDescent="0.2">
      <c r="A685" s="70">
        <v>15764</v>
      </c>
      <c r="B685" s="70" t="s">
        <v>361</v>
      </c>
      <c r="C685" s="70" t="s">
        <v>360</v>
      </c>
      <c r="D685" s="70">
        <v>2006</v>
      </c>
      <c r="E685" s="70">
        <v>4</v>
      </c>
      <c r="F685" s="70">
        <v>256.39</v>
      </c>
      <c r="G685" s="70">
        <v>255.58</v>
      </c>
    </row>
    <row r="686" spans="1:7" x14ac:dyDescent="0.2">
      <c r="A686" s="70">
        <v>15764</v>
      </c>
      <c r="B686" s="70" t="s">
        <v>361</v>
      </c>
      <c r="C686" s="70" t="s">
        <v>360</v>
      </c>
      <c r="D686" s="70">
        <v>2007</v>
      </c>
      <c r="E686" s="70">
        <v>1</v>
      </c>
      <c r="F686" s="70">
        <v>250.2</v>
      </c>
      <c r="G686" s="70">
        <v>252.66</v>
      </c>
    </row>
    <row r="687" spans="1:7" x14ac:dyDescent="0.2">
      <c r="A687" s="70">
        <v>15764</v>
      </c>
      <c r="B687" s="70" t="s">
        <v>361</v>
      </c>
      <c r="C687" s="70" t="s">
        <v>360</v>
      </c>
      <c r="D687" s="70">
        <v>2007</v>
      </c>
      <c r="E687" s="70">
        <v>2</v>
      </c>
      <c r="F687" s="70">
        <v>249.76</v>
      </c>
      <c r="G687" s="70">
        <v>247.99</v>
      </c>
    </row>
    <row r="688" spans="1:7" x14ac:dyDescent="0.2">
      <c r="A688" s="70">
        <v>15764</v>
      </c>
      <c r="B688" s="70" t="s">
        <v>361</v>
      </c>
      <c r="C688" s="70" t="s">
        <v>360</v>
      </c>
      <c r="D688" s="70">
        <v>2007</v>
      </c>
      <c r="E688" s="70">
        <v>3</v>
      </c>
      <c r="F688" s="70">
        <v>247.89</v>
      </c>
      <c r="G688" s="70">
        <v>243.81</v>
      </c>
    </row>
    <row r="689" spans="1:7" x14ac:dyDescent="0.2">
      <c r="A689" s="70">
        <v>15764</v>
      </c>
      <c r="B689" s="70" t="s">
        <v>361</v>
      </c>
      <c r="C689" s="70" t="s">
        <v>360</v>
      </c>
      <c r="D689" s="70">
        <v>2007</v>
      </c>
      <c r="E689" s="70">
        <v>4</v>
      </c>
      <c r="F689" s="70">
        <v>240.47</v>
      </c>
      <c r="G689" s="70">
        <v>239.34</v>
      </c>
    </row>
    <row r="690" spans="1:7" x14ac:dyDescent="0.2">
      <c r="A690" s="70">
        <v>15764</v>
      </c>
      <c r="B690" s="70" t="s">
        <v>361</v>
      </c>
      <c r="C690" s="70" t="s">
        <v>360</v>
      </c>
      <c r="D690" s="70">
        <v>2008</v>
      </c>
      <c r="E690" s="70">
        <v>1</v>
      </c>
      <c r="F690" s="70">
        <v>231.36</v>
      </c>
      <c r="G690" s="70">
        <v>234.17</v>
      </c>
    </row>
    <row r="691" spans="1:7" x14ac:dyDescent="0.2">
      <c r="A691" s="70">
        <v>15764</v>
      </c>
      <c r="B691" s="70" t="s">
        <v>361</v>
      </c>
      <c r="C691" s="70" t="s">
        <v>360</v>
      </c>
      <c r="D691" s="70">
        <v>2008</v>
      </c>
      <c r="E691" s="70">
        <v>2</v>
      </c>
      <c r="F691" s="70">
        <v>230.27</v>
      </c>
      <c r="G691" s="70">
        <v>228.51</v>
      </c>
    </row>
    <row r="692" spans="1:7" x14ac:dyDescent="0.2">
      <c r="A692" s="70">
        <v>15764</v>
      </c>
      <c r="B692" s="70" t="s">
        <v>361</v>
      </c>
      <c r="C692" s="70" t="s">
        <v>360</v>
      </c>
      <c r="D692" s="70">
        <v>2008</v>
      </c>
      <c r="E692" s="70">
        <v>3</v>
      </c>
      <c r="F692" s="70">
        <v>227.83</v>
      </c>
      <c r="G692" s="70">
        <v>223.9</v>
      </c>
    </row>
    <row r="693" spans="1:7" x14ac:dyDescent="0.2">
      <c r="A693" s="70">
        <v>15764</v>
      </c>
      <c r="B693" s="70" t="s">
        <v>361</v>
      </c>
      <c r="C693" s="70" t="s">
        <v>360</v>
      </c>
      <c r="D693" s="70">
        <v>2008</v>
      </c>
      <c r="E693" s="70">
        <v>4</v>
      </c>
      <c r="F693" s="70">
        <v>222.4</v>
      </c>
      <c r="G693" s="70">
        <v>221.2</v>
      </c>
    </row>
    <row r="694" spans="1:7" x14ac:dyDescent="0.2">
      <c r="A694" s="70">
        <v>15764</v>
      </c>
      <c r="B694" s="70" t="s">
        <v>361</v>
      </c>
      <c r="C694" s="70" t="s">
        <v>360</v>
      </c>
      <c r="D694" s="70">
        <v>2009</v>
      </c>
      <c r="E694" s="70">
        <v>1</v>
      </c>
      <c r="F694" s="70">
        <v>215.73</v>
      </c>
      <c r="G694" s="70">
        <v>219.02</v>
      </c>
    </row>
    <row r="695" spans="1:7" x14ac:dyDescent="0.2">
      <c r="A695" s="70">
        <v>15764</v>
      </c>
      <c r="B695" s="70" t="s">
        <v>361</v>
      </c>
      <c r="C695" s="70" t="s">
        <v>360</v>
      </c>
      <c r="D695" s="70">
        <v>2009</v>
      </c>
      <c r="E695" s="70">
        <v>2</v>
      </c>
      <c r="F695" s="70">
        <v>220.53</v>
      </c>
      <c r="G695" s="70">
        <v>218.5</v>
      </c>
    </row>
    <row r="696" spans="1:7" x14ac:dyDescent="0.2">
      <c r="A696" s="70">
        <v>15764</v>
      </c>
      <c r="B696" s="70" t="s">
        <v>361</v>
      </c>
      <c r="C696" s="70" t="s">
        <v>360</v>
      </c>
      <c r="D696" s="70">
        <v>2009</v>
      </c>
      <c r="E696" s="70">
        <v>3</v>
      </c>
      <c r="F696" s="70">
        <v>224.14</v>
      </c>
      <c r="G696" s="70">
        <v>219.93</v>
      </c>
    </row>
    <row r="697" spans="1:7" x14ac:dyDescent="0.2">
      <c r="A697" s="70">
        <v>15764</v>
      </c>
      <c r="B697" s="70" t="s">
        <v>361</v>
      </c>
      <c r="C697" s="70" t="s">
        <v>360</v>
      </c>
      <c r="D697" s="70">
        <v>2009</v>
      </c>
      <c r="E697" s="70">
        <v>4</v>
      </c>
      <c r="F697" s="70">
        <v>222.27</v>
      </c>
      <c r="G697" s="70">
        <v>221.24</v>
      </c>
    </row>
    <row r="698" spans="1:7" x14ac:dyDescent="0.2">
      <c r="A698" s="70">
        <v>15764</v>
      </c>
      <c r="B698" s="70" t="s">
        <v>361</v>
      </c>
      <c r="C698" s="70" t="s">
        <v>360</v>
      </c>
      <c r="D698" s="70">
        <v>2010</v>
      </c>
      <c r="E698" s="70">
        <v>1</v>
      </c>
      <c r="F698" s="70">
        <v>214.96</v>
      </c>
      <c r="G698" s="70">
        <v>218.93</v>
      </c>
    </row>
    <row r="699" spans="1:7" x14ac:dyDescent="0.2">
      <c r="A699" s="70">
        <v>15764</v>
      </c>
      <c r="B699" s="70" t="s">
        <v>361</v>
      </c>
      <c r="C699" s="70" t="s">
        <v>360</v>
      </c>
      <c r="D699" s="70">
        <v>2010</v>
      </c>
      <c r="E699" s="70">
        <v>2</v>
      </c>
      <c r="F699" s="70">
        <v>225.47</v>
      </c>
      <c r="G699" s="70">
        <v>222.71</v>
      </c>
    </row>
    <row r="700" spans="1:7" x14ac:dyDescent="0.2">
      <c r="A700" s="70">
        <v>15764</v>
      </c>
      <c r="B700" s="70" t="s">
        <v>361</v>
      </c>
      <c r="C700" s="70" t="s">
        <v>360</v>
      </c>
      <c r="D700" s="70">
        <v>2010</v>
      </c>
      <c r="E700" s="70">
        <v>3</v>
      </c>
      <c r="F700" s="70">
        <v>222.41</v>
      </c>
      <c r="G700" s="70">
        <v>218</v>
      </c>
    </row>
    <row r="701" spans="1:7" x14ac:dyDescent="0.2">
      <c r="A701" s="70">
        <v>15764</v>
      </c>
      <c r="B701" s="70" t="s">
        <v>361</v>
      </c>
      <c r="C701" s="70" t="s">
        <v>360</v>
      </c>
      <c r="D701" s="70">
        <v>2010</v>
      </c>
      <c r="E701" s="70">
        <v>4</v>
      </c>
      <c r="F701" s="70">
        <v>217.11</v>
      </c>
      <c r="G701" s="70">
        <v>216.56</v>
      </c>
    </row>
    <row r="702" spans="1:7" x14ac:dyDescent="0.2">
      <c r="A702" s="70">
        <v>15764</v>
      </c>
      <c r="B702" s="70" t="s">
        <v>361</v>
      </c>
      <c r="C702" s="70" t="s">
        <v>360</v>
      </c>
      <c r="D702" s="70">
        <v>2011</v>
      </c>
      <c r="E702" s="70">
        <v>1</v>
      </c>
      <c r="F702" s="70">
        <v>210.85</v>
      </c>
      <c r="G702" s="70">
        <v>215.06</v>
      </c>
    </row>
    <row r="703" spans="1:7" x14ac:dyDescent="0.2">
      <c r="A703" s="70">
        <v>15764</v>
      </c>
      <c r="B703" s="70" t="s">
        <v>361</v>
      </c>
      <c r="C703" s="70" t="s">
        <v>360</v>
      </c>
      <c r="D703" s="70">
        <v>2011</v>
      </c>
      <c r="E703" s="70">
        <v>2</v>
      </c>
      <c r="F703" s="70">
        <v>218.8</v>
      </c>
      <c r="G703" s="70">
        <v>215.54</v>
      </c>
    </row>
    <row r="704" spans="1:7" x14ac:dyDescent="0.2">
      <c r="A704" s="70">
        <v>15764</v>
      </c>
      <c r="B704" s="70" t="s">
        <v>361</v>
      </c>
      <c r="C704" s="70" t="s">
        <v>360</v>
      </c>
      <c r="D704" s="70">
        <v>2011</v>
      </c>
      <c r="E704" s="70">
        <v>3</v>
      </c>
      <c r="F704" s="70">
        <v>220.91</v>
      </c>
      <c r="G704" s="70">
        <v>216.41</v>
      </c>
    </row>
    <row r="705" spans="1:7" x14ac:dyDescent="0.2">
      <c r="A705" s="70">
        <v>15764</v>
      </c>
      <c r="B705" s="70" t="s">
        <v>361</v>
      </c>
      <c r="C705" s="70" t="s">
        <v>360</v>
      </c>
      <c r="D705" s="70">
        <v>2011</v>
      </c>
      <c r="E705" s="70">
        <v>4</v>
      </c>
      <c r="F705" s="70">
        <v>215.19</v>
      </c>
      <c r="G705" s="70">
        <v>215.18</v>
      </c>
    </row>
    <row r="706" spans="1:7" x14ac:dyDescent="0.2">
      <c r="A706" s="70">
        <v>15764</v>
      </c>
      <c r="B706" s="70" t="s">
        <v>361</v>
      </c>
      <c r="C706" s="70" t="s">
        <v>360</v>
      </c>
      <c r="D706" s="70">
        <v>2012</v>
      </c>
      <c r="E706" s="70">
        <v>1</v>
      </c>
      <c r="F706" s="70">
        <v>210.53</v>
      </c>
      <c r="G706" s="70">
        <v>214.72</v>
      </c>
    </row>
    <row r="707" spans="1:7" x14ac:dyDescent="0.2">
      <c r="A707" s="70">
        <v>15764</v>
      </c>
      <c r="B707" s="70" t="s">
        <v>361</v>
      </c>
      <c r="C707" s="70" t="s">
        <v>360</v>
      </c>
      <c r="D707" s="70">
        <v>2012</v>
      </c>
      <c r="E707" s="70">
        <v>2</v>
      </c>
      <c r="F707" s="70">
        <v>222.09</v>
      </c>
      <c r="G707" s="70">
        <v>218.24</v>
      </c>
    </row>
    <row r="708" spans="1:7" x14ac:dyDescent="0.2">
      <c r="A708" s="70">
        <v>15764</v>
      </c>
      <c r="B708" s="70" t="s">
        <v>361</v>
      </c>
      <c r="C708" s="70" t="s">
        <v>360</v>
      </c>
      <c r="D708" s="70">
        <v>2012</v>
      </c>
      <c r="E708" s="70">
        <v>3</v>
      </c>
      <c r="F708" s="70">
        <v>224.9</v>
      </c>
      <c r="G708" s="70">
        <v>220.59</v>
      </c>
    </row>
    <row r="709" spans="1:7" x14ac:dyDescent="0.2">
      <c r="A709" s="70">
        <v>15764</v>
      </c>
      <c r="B709" s="70" t="s">
        <v>361</v>
      </c>
      <c r="C709" s="70" t="s">
        <v>360</v>
      </c>
      <c r="D709" s="70">
        <v>2012</v>
      </c>
      <c r="E709" s="70">
        <v>4</v>
      </c>
      <c r="F709" s="70">
        <v>224.42</v>
      </c>
      <c r="G709" s="70">
        <v>224.82</v>
      </c>
    </row>
    <row r="710" spans="1:7" x14ac:dyDescent="0.2">
      <c r="A710" s="70">
        <v>15764</v>
      </c>
      <c r="B710" s="70" t="s">
        <v>361</v>
      </c>
      <c r="C710" s="70" t="s">
        <v>360</v>
      </c>
      <c r="D710" s="70">
        <v>2013</v>
      </c>
      <c r="E710" s="70">
        <v>1</v>
      </c>
      <c r="F710" s="70">
        <v>228.56</v>
      </c>
      <c r="G710" s="70">
        <v>232.63</v>
      </c>
    </row>
    <row r="711" spans="1:7" x14ac:dyDescent="0.2">
      <c r="A711" s="70">
        <v>15764</v>
      </c>
      <c r="B711" s="70" t="s">
        <v>361</v>
      </c>
      <c r="C711" s="70" t="s">
        <v>360</v>
      </c>
      <c r="D711" s="70">
        <v>2013</v>
      </c>
      <c r="E711" s="70">
        <v>2</v>
      </c>
      <c r="F711" s="70">
        <v>239.99</v>
      </c>
      <c r="G711" s="70">
        <v>235.71</v>
      </c>
    </row>
    <row r="712" spans="1:7" x14ac:dyDescent="0.2">
      <c r="A712" s="70">
        <v>15764</v>
      </c>
      <c r="B712" s="70" t="s">
        <v>361</v>
      </c>
      <c r="C712" s="70" t="s">
        <v>360</v>
      </c>
      <c r="D712" s="70">
        <v>2013</v>
      </c>
      <c r="E712" s="70">
        <v>3</v>
      </c>
      <c r="F712" s="70">
        <v>245.19</v>
      </c>
      <c r="G712" s="70">
        <v>240.83</v>
      </c>
    </row>
    <row r="713" spans="1:7" x14ac:dyDescent="0.2">
      <c r="A713" s="70">
        <v>15764</v>
      </c>
      <c r="B713" s="70" t="s">
        <v>361</v>
      </c>
      <c r="C713" s="70" t="s">
        <v>360</v>
      </c>
      <c r="D713" s="70">
        <v>2013</v>
      </c>
      <c r="E713" s="70">
        <v>4</v>
      </c>
      <c r="F713" s="70">
        <v>244.6</v>
      </c>
      <c r="G713" s="70">
        <v>245.21</v>
      </c>
    </row>
    <row r="714" spans="1:7" x14ac:dyDescent="0.2">
      <c r="A714" s="70">
        <v>15764</v>
      </c>
      <c r="B714" s="70" t="s">
        <v>361</v>
      </c>
      <c r="C714" s="70" t="s">
        <v>360</v>
      </c>
      <c r="D714" s="70">
        <v>2014</v>
      </c>
      <c r="E714" s="70">
        <v>1</v>
      </c>
      <c r="F714" s="70">
        <v>244.19</v>
      </c>
      <c r="G714" s="70">
        <v>247.99</v>
      </c>
    </row>
    <row r="715" spans="1:7" x14ac:dyDescent="0.2">
      <c r="A715" s="70">
        <v>15764</v>
      </c>
      <c r="B715" s="70" t="s">
        <v>361</v>
      </c>
      <c r="C715" s="70" t="s">
        <v>360</v>
      </c>
      <c r="D715" s="70">
        <v>2014</v>
      </c>
      <c r="E715" s="70">
        <v>2</v>
      </c>
      <c r="F715" s="70">
        <v>256.89999999999998</v>
      </c>
      <c r="G715" s="70">
        <v>252.33</v>
      </c>
    </row>
    <row r="716" spans="1:7" x14ac:dyDescent="0.2">
      <c r="A716" s="70">
        <v>15764</v>
      </c>
      <c r="B716" s="70" t="s">
        <v>361</v>
      </c>
      <c r="C716" s="70" t="s">
        <v>360</v>
      </c>
      <c r="D716" s="70">
        <v>2014</v>
      </c>
      <c r="E716" s="70">
        <v>3</v>
      </c>
      <c r="F716" s="70">
        <v>258.73</v>
      </c>
      <c r="G716" s="70">
        <v>254.58</v>
      </c>
    </row>
    <row r="717" spans="1:7" x14ac:dyDescent="0.2">
      <c r="A717" s="70">
        <v>15764</v>
      </c>
      <c r="B717" s="70" t="s">
        <v>361</v>
      </c>
      <c r="C717" s="70" t="s">
        <v>360</v>
      </c>
      <c r="D717" s="70">
        <v>2014</v>
      </c>
      <c r="E717" s="70">
        <v>4</v>
      </c>
      <c r="F717" s="70">
        <v>257.83</v>
      </c>
      <c r="G717" s="70">
        <v>258.58999999999997</v>
      </c>
    </row>
    <row r="718" spans="1:7" x14ac:dyDescent="0.2">
      <c r="A718" s="70">
        <v>15764</v>
      </c>
      <c r="B718" s="70" t="s">
        <v>361</v>
      </c>
      <c r="C718" s="70" t="s">
        <v>360</v>
      </c>
      <c r="D718" s="70">
        <v>2015</v>
      </c>
      <c r="E718" s="70">
        <v>1</v>
      </c>
      <c r="F718" s="70">
        <v>257.68</v>
      </c>
      <c r="G718" s="70">
        <v>260.91000000000003</v>
      </c>
    </row>
    <row r="719" spans="1:7" x14ac:dyDescent="0.2">
      <c r="A719" s="70">
        <v>15764</v>
      </c>
      <c r="B719" s="70" t="s">
        <v>361</v>
      </c>
      <c r="C719" s="70" t="s">
        <v>360</v>
      </c>
      <c r="D719" s="70">
        <v>2015</v>
      </c>
      <c r="E719" s="70">
        <v>2</v>
      </c>
      <c r="F719" s="70">
        <v>268.88</v>
      </c>
      <c r="G719" s="70">
        <v>264.45</v>
      </c>
    </row>
    <row r="720" spans="1:7" x14ac:dyDescent="0.2">
      <c r="A720" s="70">
        <v>15764</v>
      </c>
      <c r="B720" s="70" t="s">
        <v>361</v>
      </c>
      <c r="C720" s="70" t="s">
        <v>360</v>
      </c>
      <c r="D720" s="70">
        <v>2015</v>
      </c>
      <c r="E720" s="70">
        <v>3</v>
      </c>
      <c r="F720" s="70">
        <v>272.63</v>
      </c>
      <c r="G720" s="70">
        <v>268.54000000000002</v>
      </c>
    </row>
    <row r="721" spans="1:7" x14ac:dyDescent="0.2">
      <c r="A721" s="70">
        <v>15764</v>
      </c>
      <c r="B721" s="70" t="s">
        <v>361</v>
      </c>
      <c r="C721" s="70" t="s">
        <v>360</v>
      </c>
      <c r="D721" s="70">
        <v>2015</v>
      </c>
      <c r="E721" s="70">
        <v>4</v>
      </c>
      <c r="F721" s="70">
        <v>270.17</v>
      </c>
      <c r="G721" s="70">
        <v>271.10000000000002</v>
      </c>
    </row>
    <row r="722" spans="1:7" x14ac:dyDescent="0.2">
      <c r="A722" s="70">
        <v>15764</v>
      </c>
      <c r="B722" s="70" t="s">
        <v>361</v>
      </c>
      <c r="C722" s="70" t="s">
        <v>360</v>
      </c>
      <c r="D722" s="70">
        <v>2016</v>
      </c>
      <c r="E722" s="70">
        <v>1</v>
      </c>
      <c r="F722" s="70">
        <v>274.75</v>
      </c>
      <c r="G722" s="70">
        <v>277.35000000000002</v>
      </c>
    </row>
    <row r="723" spans="1:7" x14ac:dyDescent="0.2">
      <c r="A723" s="70">
        <v>15764</v>
      </c>
      <c r="B723" s="70" t="s">
        <v>361</v>
      </c>
      <c r="C723" s="70" t="s">
        <v>360</v>
      </c>
      <c r="D723" s="70">
        <v>2016</v>
      </c>
      <c r="E723" s="70">
        <v>2</v>
      </c>
      <c r="F723" s="70">
        <v>283.58999999999997</v>
      </c>
      <c r="G723" s="70">
        <v>279.25</v>
      </c>
    </row>
    <row r="724" spans="1:7" x14ac:dyDescent="0.2">
      <c r="A724" s="70">
        <v>15764</v>
      </c>
      <c r="B724" s="70" t="s">
        <v>361</v>
      </c>
      <c r="C724" s="70" t="s">
        <v>360</v>
      </c>
      <c r="D724" s="70">
        <v>2016</v>
      </c>
      <c r="E724" s="70">
        <v>3</v>
      </c>
      <c r="F724" s="70">
        <v>289.61</v>
      </c>
      <c r="G724" s="70">
        <v>285.68</v>
      </c>
    </row>
    <row r="725" spans="1:7" x14ac:dyDescent="0.2">
      <c r="A725" s="70">
        <v>15764</v>
      </c>
      <c r="B725" s="70" t="s">
        <v>361</v>
      </c>
      <c r="C725" s="70" t="s">
        <v>360</v>
      </c>
      <c r="D725" s="70">
        <v>2016</v>
      </c>
      <c r="E725" s="70">
        <v>4</v>
      </c>
      <c r="F725" s="70">
        <v>290.82</v>
      </c>
      <c r="G725" s="70">
        <v>291.89</v>
      </c>
    </row>
    <row r="726" spans="1:7" x14ac:dyDescent="0.2">
      <c r="A726" s="70">
        <v>15764</v>
      </c>
      <c r="B726" s="70" t="s">
        <v>361</v>
      </c>
      <c r="C726" s="70" t="s">
        <v>360</v>
      </c>
      <c r="D726" s="70">
        <v>2017</v>
      </c>
      <c r="E726" s="70">
        <v>1</v>
      </c>
      <c r="F726" s="70">
        <v>295.92</v>
      </c>
      <c r="G726" s="70">
        <v>297.8</v>
      </c>
    </row>
    <row r="727" spans="1:7" x14ac:dyDescent="0.2">
      <c r="A727" s="70">
        <v>15764</v>
      </c>
      <c r="B727" s="70" t="s">
        <v>361</v>
      </c>
      <c r="C727" s="70" t="s">
        <v>360</v>
      </c>
      <c r="D727" s="70">
        <v>2017</v>
      </c>
      <c r="E727" s="70">
        <v>2</v>
      </c>
      <c r="F727" s="70">
        <v>307.52</v>
      </c>
      <c r="G727" s="70">
        <v>303.23</v>
      </c>
    </row>
    <row r="728" spans="1:7" x14ac:dyDescent="0.2">
      <c r="A728" s="70">
        <v>15764</v>
      </c>
      <c r="B728" s="70" t="s">
        <v>361</v>
      </c>
      <c r="C728" s="70" t="s">
        <v>360</v>
      </c>
      <c r="D728" s="70">
        <v>2017</v>
      </c>
      <c r="E728" s="70">
        <v>3</v>
      </c>
      <c r="F728" s="70">
        <v>311.55</v>
      </c>
      <c r="G728" s="70">
        <v>307.83</v>
      </c>
    </row>
    <row r="729" spans="1:7" x14ac:dyDescent="0.2">
      <c r="A729" s="70">
        <v>15764</v>
      </c>
      <c r="B729" s="70" t="s">
        <v>361</v>
      </c>
      <c r="C729" s="70" t="s">
        <v>360</v>
      </c>
      <c r="D729" s="70">
        <v>2017</v>
      </c>
      <c r="E729" s="70">
        <v>4</v>
      </c>
      <c r="F729" s="70">
        <v>312.38</v>
      </c>
      <c r="G729" s="70">
        <v>313.42</v>
      </c>
    </row>
    <row r="730" spans="1:7" x14ac:dyDescent="0.2">
      <c r="A730" s="70">
        <v>15764</v>
      </c>
      <c r="B730" s="70" t="s">
        <v>361</v>
      </c>
      <c r="C730" s="70" t="s">
        <v>360</v>
      </c>
      <c r="D730" s="70">
        <v>2018</v>
      </c>
      <c r="E730" s="70">
        <v>1</v>
      </c>
      <c r="F730" s="70">
        <v>317.24</v>
      </c>
      <c r="G730" s="70">
        <v>318.41000000000003</v>
      </c>
    </row>
    <row r="731" spans="1:7" x14ac:dyDescent="0.2">
      <c r="A731" s="70">
        <v>15764</v>
      </c>
      <c r="B731" s="70" t="s">
        <v>361</v>
      </c>
      <c r="C731" s="70" t="s">
        <v>360</v>
      </c>
      <c r="D731" s="70">
        <v>2018</v>
      </c>
      <c r="E731" s="70">
        <v>2</v>
      </c>
      <c r="F731" s="70">
        <v>327.52999999999997</v>
      </c>
      <c r="G731" s="70">
        <v>323.39</v>
      </c>
    </row>
    <row r="732" spans="1:7" x14ac:dyDescent="0.2">
      <c r="A732" s="70">
        <v>15764</v>
      </c>
      <c r="B732" s="70" t="s">
        <v>361</v>
      </c>
      <c r="C732" s="70" t="s">
        <v>360</v>
      </c>
      <c r="D732" s="70">
        <v>2018</v>
      </c>
      <c r="E732" s="70">
        <v>3</v>
      </c>
      <c r="F732" s="70">
        <v>331</v>
      </c>
      <c r="G732" s="70">
        <v>327.66000000000003</v>
      </c>
    </row>
    <row r="733" spans="1:7" x14ac:dyDescent="0.2">
      <c r="A733" s="70">
        <v>15764</v>
      </c>
      <c r="B733" s="70" t="s">
        <v>361</v>
      </c>
      <c r="C733" s="70" t="s">
        <v>360</v>
      </c>
      <c r="D733" s="70">
        <v>2018</v>
      </c>
      <c r="E733" s="70">
        <v>4</v>
      </c>
      <c r="F733" s="70">
        <v>329.79</v>
      </c>
      <c r="G733" s="70">
        <v>330.65</v>
      </c>
    </row>
    <row r="734" spans="1:7" x14ac:dyDescent="0.2">
      <c r="A734" s="70">
        <v>15764</v>
      </c>
      <c r="B734" s="70" t="s">
        <v>361</v>
      </c>
      <c r="C734" s="70" t="s">
        <v>360</v>
      </c>
      <c r="D734" s="70">
        <v>2019</v>
      </c>
      <c r="E734" s="70">
        <v>1</v>
      </c>
      <c r="F734" s="70">
        <v>333.72</v>
      </c>
      <c r="G734" s="70">
        <v>334.14</v>
      </c>
    </row>
    <row r="735" spans="1:7" x14ac:dyDescent="0.2">
      <c r="A735" s="70">
        <v>15764</v>
      </c>
      <c r="B735" s="70" t="s">
        <v>361</v>
      </c>
      <c r="C735" s="70" t="s">
        <v>360</v>
      </c>
      <c r="D735" s="70">
        <v>2019</v>
      </c>
      <c r="E735" s="70">
        <v>2</v>
      </c>
      <c r="F735" s="70">
        <v>342.06</v>
      </c>
      <c r="G735" s="70">
        <v>338.12</v>
      </c>
    </row>
    <row r="736" spans="1:7" x14ac:dyDescent="0.2">
      <c r="A736" s="70">
        <v>15764</v>
      </c>
      <c r="B736" s="70" t="s">
        <v>361</v>
      </c>
      <c r="C736" s="70" t="s">
        <v>360</v>
      </c>
      <c r="D736" s="70">
        <v>2019</v>
      </c>
      <c r="E736" s="70">
        <v>3</v>
      </c>
      <c r="F736" s="70">
        <v>346.18</v>
      </c>
      <c r="G736" s="70">
        <v>343.33</v>
      </c>
    </row>
    <row r="737" spans="1:7" x14ac:dyDescent="0.2">
      <c r="A737" s="70">
        <v>15764</v>
      </c>
      <c r="B737" s="70" t="s">
        <v>361</v>
      </c>
      <c r="C737" s="70" t="s">
        <v>360</v>
      </c>
      <c r="D737" s="70">
        <v>2019</v>
      </c>
      <c r="E737" s="70">
        <v>4</v>
      </c>
      <c r="F737" s="70">
        <v>348.26</v>
      </c>
      <c r="G737" s="70">
        <v>348.92</v>
      </c>
    </row>
    <row r="738" spans="1:7" x14ac:dyDescent="0.2">
      <c r="A738" s="70">
        <v>15764</v>
      </c>
      <c r="B738" s="70" t="s">
        <v>361</v>
      </c>
      <c r="C738" s="70" t="s">
        <v>360</v>
      </c>
      <c r="D738" s="70">
        <v>2020</v>
      </c>
      <c r="E738" s="70">
        <v>1</v>
      </c>
      <c r="F738" s="70">
        <v>352.03</v>
      </c>
      <c r="G738" s="70">
        <v>351.72</v>
      </c>
    </row>
    <row r="739" spans="1:7" x14ac:dyDescent="0.2">
      <c r="A739" s="70">
        <v>15764</v>
      </c>
      <c r="B739" s="70" t="s">
        <v>361</v>
      </c>
      <c r="C739" s="70" t="s">
        <v>360</v>
      </c>
      <c r="D739" s="70">
        <v>2020</v>
      </c>
      <c r="E739" s="70">
        <v>2</v>
      </c>
      <c r="F739" s="70">
        <v>359.58</v>
      </c>
      <c r="G739" s="70">
        <v>355.8</v>
      </c>
    </row>
    <row r="740" spans="1:7" x14ac:dyDescent="0.2">
      <c r="A740" s="70">
        <v>15764</v>
      </c>
      <c r="B740" s="70" t="s">
        <v>361</v>
      </c>
      <c r="C740" s="70" t="s">
        <v>360</v>
      </c>
      <c r="D740" s="70">
        <v>2020</v>
      </c>
      <c r="E740" s="70">
        <v>3</v>
      </c>
      <c r="F740" s="70">
        <v>373.31</v>
      </c>
      <c r="G740" s="70">
        <v>370.81</v>
      </c>
    </row>
    <row r="741" spans="1:7" x14ac:dyDescent="0.2">
      <c r="A741" s="70">
        <v>15764</v>
      </c>
      <c r="B741" s="70" t="s">
        <v>361</v>
      </c>
      <c r="C741" s="70" t="s">
        <v>360</v>
      </c>
      <c r="D741" s="70">
        <v>2020</v>
      </c>
      <c r="E741" s="70">
        <v>4</v>
      </c>
      <c r="F741" s="70">
        <v>387.95</v>
      </c>
      <c r="G741" s="70">
        <v>388.5</v>
      </c>
    </row>
    <row r="742" spans="1:7" x14ac:dyDescent="0.2">
      <c r="A742" s="70">
        <v>15764</v>
      </c>
      <c r="B742" s="70" t="s">
        <v>361</v>
      </c>
      <c r="C742" s="70" t="s">
        <v>360</v>
      </c>
      <c r="D742" s="70">
        <v>2021</v>
      </c>
      <c r="E742" s="70">
        <v>1</v>
      </c>
      <c r="F742" s="70">
        <v>407.95</v>
      </c>
      <c r="G742" s="70">
        <v>406.97</v>
      </c>
    </row>
    <row r="743" spans="1:7" x14ac:dyDescent="0.2">
      <c r="A743" s="70">
        <v>15764</v>
      </c>
      <c r="B743" s="70" t="s">
        <v>361</v>
      </c>
      <c r="C743" s="70" t="s">
        <v>360</v>
      </c>
      <c r="D743" s="70">
        <v>2021</v>
      </c>
      <c r="E743" s="70">
        <v>2</v>
      </c>
      <c r="F743" s="70">
        <v>424.87</v>
      </c>
      <c r="G743" s="70">
        <v>420.59</v>
      </c>
    </row>
    <row r="744" spans="1:7" x14ac:dyDescent="0.2">
      <c r="A744" s="70">
        <v>15764</v>
      </c>
      <c r="B744" s="70" t="s">
        <v>361</v>
      </c>
      <c r="C744" s="70" t="s">
        <v>360</v>
      </c>
      <c r="D744" s="70">
        <v>2021</v>
      </c>
      <c r="E744" s="70">
        <v>3</v>
      </c>
      <c r="F744" s="70">
        <v>431.3</v>
      </c>
      <c r="G744" s="70">
        <v>428.86</v>
      </c>
    </row>
    <row r="745" spans="1:7" x14ac:dyDescent="0.2">
      <c r="A745" s="70">
        <v>15764</v>
      </c>
      <c r="B745" s="70" t="s">
        <v>361</v>
      </c>
      <c r="C745" s="70" t="s">
        <v>360</v>
      </c>
      <c r="D745" s="70">
        <v>2021</v>
      </c>
      <c r="E745" s="70">
        <v>4</v>
      </c>
      <c r="F745" s="70">
        <v>434.81</v>
      </c>
      <c r="G745" s="70">
        <v>435.3</v>
      </c>
    </row>
    <row r="746" spans="1:7" x14ac:dyDescent="0.2">
      <c r="A746" s="70">
        <v>16740</v>
      </c>
      <c r="B746" s="70" t="s">
        <v>362</v>
      </c>
      <c r="C746" s="70" t="s">
        <v>363</v>
      </c>
      <c r="D746" s="70">
        <v>1991</v>
      </c>
      <c r="E746" s="70">
        <v>1</v>
      </c>
      <c r="F746" s="70">
        <v>100</v>
      </c>
      <c r="G746" s="70">
        <v>100</v>
      </c>
    </row>
    <row r="747" spans="1:7" x14ac:dyDescent="0.2">
      <c r="A747" s="70">
        <v>16740</v>
      </c>
      <c r="B747" s="70" t="s">
        <v>362</v>
      </c>
      <c r="C747" s="70" t="s">
        <v>363</v>
      </c>
      <c r="D747" s="70">
        <v>1991</v>
      </c>
      <c r="E747" s="70">
        <v>2</v>
      </c>
      <c r="F747" s="70">
        <v>100.57</v>
      </c>
      <c r="G747" s="70">
        <v>100.56</v>
      </c>
    </row>
    <row r="748" spans="1:7" x14ac:dyDescent="0.2">
      <c r="A748" s="70">
        <v>16740</v>
      </c>
      <c r="B748" s="70" t="s">
        <v>362</v>
      </c>
      <c r="C748" s="70" t="s">
        <v>363</v>
      </c>
      <c r="D748" s="70">
        <v>1991</v>
      </c>
      <c r="E748" s="70">
        <v>3</v>
      </c>
      <c r="F748" s="70">
        <v>101.16</v>
      </c>
      <c r="G748" s="70">
        <v>100.81</v>
      </c>
    </row>
    <row r="749" spans="1:7" x14ac:dyDescent="0.2">
      <c r="A749" s="70">
        <v>16740</v>
      </c>
      <c r="B749" s="70" t="s">
        <v>362</v>
      </c>
      <c r="C749" s="70" t="s">
        <v>363</v>
      </c>
      <c r="D749" s="70">
        <v>1991</v>
      </c>
      <c r="E749" s="70">
        <v>4</v>
      </c>
      <c r="F749" s="70">
        <v>102.13</v>
      </c>
      <c r="G749" s="70">
        <v>101.72</v>
      </c>
    </row>
    <row r="750" spans="1:7" x14ac:dyDescent="0.2">
      <c r="A750" s="70">
        <v>16740</v>
      </c>
      <c r="B750" s="70" t="s">
        <v>362</v>
      </c>
      <c r="C750" s="70" t="s">
        <v>363</v>
      </c>
      <c r="D750" s="70">
        <v>1992</v>
      </c>
      <c r="E750" s="70">
        <v>1</v>
      </c>
      <c r="F750" s="70">
        <v>102.4</v>
      </c>
      <c r="G750" s="70">
        <v>102.44</v>
      </c>
    </row>
    <row r="751" spans="1:7" x14ac:dyDescent="0.2">
      <c r="A751" s="70">
        <v>16740</v>
      </c>
      <c r="B751" s="70" t="s">
        <v>362</v>
      </c>
      <c r="C751" s="70" t="s">
        <v>363</v>
      </c>
      <c r="D751" s="70">
        <v>1992</v>
      </c>
      <c r="E751" s="70">
        <v>2</v>
      </c>
      <c r="F751" s="70">
        <v>102.67</v>
      </c>
      <c r="G751" s="70">
        <v>102.62</v>
      </c>
    </row>
    <row r="752" spans="1:7" x14ac:dyDescent="0.2">
      <c r="A752" s="70">
        <v>16740</v>
      </c>
      <c r="B752" s="70" t="s">
        <v>362</v>
      </c>
      <c r="C752" s="70" t="s">
        <v>363</v>
      </c>
      <c r="D752" s="70">
        <v>1992</v>
      </c>
      <c r="E752" s="70">
        <v>3</v>
      </c>
      <c r="F752" s="70">
        <v>103.49</v>
      </c>
      <c r="G752" s="70">
        <v>103.14</v>
      </c>
    </row>
    <row r="753" spans="1:7" x14ac:dyDescent="0.2">
      <c r="A753" s="70">
        <v>16740</v>
      </c>
      <c r="B753" s="70" t="s">
        <v>362</v>
      </c>
      <c r="C753" s="70" t="s">
        <v>363</v>
      </c>
      <c r="D753" s="70">
        <v>1992</v>
      </c>
      <c r="E753" s="70">
        <v>4</v>
      </c>
      <c r="F753" s="70">
        <v>104.56</v>
      </c>
      <c r="G753" s="70">
        <v>104.13</v>
      </c>
    </row>
    <row r="754" spans="1:7" x14ac:dyDescent="0.2">
      <c r="A754" s="70">
        <v>16740</v>
      </c>
      <c r="B754" s="70" t="s">
        <v>362</v>
      </c>
      <c r="C754" s="70" t="s">
        <v>363</v>
      </c>
      <c r="D754" s="70">
        <v>1993</v>
      </c>
      <c r="E754" s="70">
        <v>1</v>
      </c>
      <c r="F754" s="70">
        <v>104.04</v>
      </c>
      <c r="G754" s="70">
        <v>104.17</v>
      </c>
    </row>
    <row r="755" spans="1:7" x14ac:dyDescent="0.2">
      <c r="A755" s="70">
        <v>16740</v>
      </c>
      <c r="B755" s="70" t="s">
        <v>362</v>
      </c>
      <c r="C755" s="70" t="s">
        <v>363</v>
      </c>
      <c r="D755" s="70">
        <v>1993</v>
      </c>
      <c r="E755" s="70">
        <v>2</v>
      </c>
      <c r="F755" s="70">
        <v>104.59</v>
      </c>
      <c r="G755" s="70">
        <v>104.45</v>
      </c>
    </row>
    <row r="756" spans="1:7" x14ac:dyDescent="0.2">
      <c r="A756" s="70">
        <v>16740</v>
      </c>
      <c r="B756" s="70" t="s">
        <v>362</v>
      </c>
      <c r="C756" s="70" t="s">
        <v>363</v>
      </c>
      <c r="D756" s="70">
        <v>1993</v>
      </c>
      <c r="E756" s="70">
        <v>3</v>
      </c>
      <c r="F756" s="70">
        <v>105.52</v>
      </c>
      <c r="G756" s="70">
        <v>105.13</v>
      </c>
    </row>
    <row r="757" spans="1:7" x14ac:dyDescent="0.2">
      <c r="A757" s="70">
        <v>16740</v>
      </c>
      <c r="B757" s="70" t="s">
        <v>362</v>
      </c>
      <c r="C757" s="70" t="s">
        <v>363</v>
      </c>
      <c r="D757" s="70">
        <v>1993</v>
      </c>
      <c r="E757" s="70">
        <v>4</v>
      </c>
      <c r="F757" s="70">
        <v>106.15</v>
      </c>
      <c r="G757" s="70">
        <v>105.74</v>
      </c>
    </row>
    <row r="758" spans="1:7" x14ac:dyDescent="0.2">
      <c r="A758" s="70">
        <v>16740</v>
      </c>
      <c r="B758" s="70" t="s">
        <v>362</v>
      </c>
      <c r="C758" s="70" t="s">
        <v>363</v>
      </c>
      <c r="D758" s="70">
        <v>1994</v>
      </c>
      <c r="E758" s="70">
        <v>1</v>
      </c>
      <c r="F758" s="70">
        <v>108.89</v>
      </c>
      <c r="G758" s="70">
        <v>109.12</v>
      </c>
    </row>
    <row r="759" spans="1:7" x14ac:dyDescent="0.2">
      <c r="A759" s="70">
        <v>16740</v>
      </c>
      <c r="B759" s="70" t="s">
        <v>362</v>
      </c>
      <c r="C759" s="70" t="s">
        <v>363</v>
      </c>
      <c r="D759" s="70">
        <v>1994</v>
      </c>
      <c r="E759" s="70">
        <v>2</v>
      </c>
      <c r="F759" s="70">
        <v>109.07</v>
      </c>
      <c r="G759" s="70">
        <v>108.83</v>
      </c>
    </row>
    <row r="760" spans="1:7" x14ac:dyDescent="0.2">
      <c r="A760" s="70">
        <v>16740</v>
      </c>
      <c r="B760" s="70" t="s">
        <v>362</v>
      </c>
      <c r="C760" s="70" t="s">
        <v>363</v>
      </c>
      <c r="D760" s="70">
        <v>1994</v>
      </c>
      <c r="E760" s="70">
        <v>3</v>
      </c>
      <c r="F760" s="70">
        <v>112.37</v>
      </c>
      <c r="G760" s="70">
        <v>111.95</v>
      </c>
    </row>
    <row r="761" spans="1:7" x14ac:dyDescent="0.2">
      <c r="A761" s="70">
        <v>16740</v>
      </c>
      <c r="B761" s="70" t="s">
        <v>362</v>
      </c>
      <c r="C761" s="70" t="s">
        <v>363</v>
      </c>
      <c r="D761" s="70">
        <v>1994</v>
      </c>
      <c r="E761" s="70">
        <v>4</v>
      </c>
      <c r="F761" s="70">
        <v>113.44</v>
      </c>
      <c r="G761" s="70">
        <v>113.02</v>
      </c>
    </row>
    <row r="762" spans="1:7" x14ac:dyDescent="0.2">
      <c r="A762" s="70">
        <v>16740</v>
      </c>
      <c r="B762" s="70" t="s">
        <v>362</v>
      </c>
      <c r="C762" s="70" t="s">
        <v>363</v>
      </c>
      <c r="D762" s="70">
        <v>1995</v>
      </c>
      <c r="E762" s="70">
        <v>1</v>
      </c>
      <c r="F762" s="70">
        <v>113.25</v>
      </c>
      <c r="G762" s="70">
        <v>113.55</v>
      </c>
    </row>
    <row r="763" spans="1:7" x14ac:dyDescent="0.2">
      <c r="A763" s="70">
        <v>16740</v>
      </c>
      <c r="B763" s="70" t="s">
        <v>362</v>
      </c>
      <c r="C763" s="70" t="s">
        <v>363</v>
      </c>
      <c r="D763" s="70">
        <v>1995</v>
      </c>
      <c r="E763" s="70">
        <v>2</v>
      </c>
      <c r="F763" s="70">
        <v>114.99</v>
      </c>
      <c r="G763" s="70">
        <v>114.69</v>
      </c>
    </row>
    <row r="764" spans="1:7" x14ac:dyDescent="0.2">
      <c r="A764" s="70">
        <v>16740</v>
      </c>
      <c r="B764" s="70" t="s">
        <v>362</v>
      </c>
      <c r="C764" s="70" t="s">
        <v>363</v>
      </c>
      <c r="D764" s="70">
        <v>1995</v>
      </c>
      <c r="E764" s="70">
        <v>3</v>
      </c>
      <c r="F764" s="70">
        <v>114.45</v>
      </c>
      <c r="G764" s="70">
        <v>114.01</v>
      </c>
    </row>
    <row r="765" spans="1:7" x14ac:dyDescent="0.2">
      <c r="A765" s="70">
        <v>16740</v>
      </c>
      <c r="B765" s="70" t="s">
        <v>362</v>
      </c>
      <c r="C765" s="70" t="s">
        <v>363</v>
      </c>
      <c r="D765" s="70">
        <v>1995</v>
      </c>
      <c r="E765" s="70">
        <v>4</v>
      </c>
      <c r="F765" s="70">
        <v>115.57</v>
      </c>
      <c r="G765" s="70">
        <v>115.16</v>
      </c>
    </row>
    <row r="766" spans="1:7" x14ac:dyDescent="0.2">
      <c r="A766" s="70">
        <v>16740</v>
      </c>
      <c r="B766" s="70" t="s">
        <v>362</v>
      </c>
      <c r="C766" s="70" t="s">
        <v>363</v>
      </c>
      <c r="D766" s="70">
        <v>1996</v>
      </c>
      <c r="E766" s="70">
        <v>1</v>
      </c>
      <c r="F766" s="70">
        <v>115.49</v>
      </c>
      <c r="G766" s="70">
        <v>115.82</v>
      </c>
    </row>
    <row r="767" spans="1:7" x14ac:dyDescent="0.2">
      <c r="A767" s="70">
        <v>16740</v>
      </c>
      <c r="B767" s="70" t="s">
        <v>362</v>
      </c>
      <c r="C767" s="70" t="s">
        <v>363</v>
      </c>
      <c r="D767" s="70">
        <v>1996</v>
      </c>
      <c r="E767" s="70">
        <v>2</v>
      </c>
      <c r="F767" s="70">
        <v>119.51</v>
      </c>
      <c r="G767" s="70">
        <v>119.15</v>
      </c>
    </row>
    <row r="768" spans="1:7" x14ac:dyDescent="0.2">
      <c r="A768" s="70">
        <v>16740</v>
      </c>
      <c r="B768" s="70" t="s">
        <v>362</v>
      </c>
      <c r="C768" s="70" t="s">
        <v>363</v>
      </c>
      <c r="D768" s="70">
        <v>1996</v>
      </c>
      <c r="E768" s="70">
        <v>3</v>
      </c>
      <c r="F768" s="70">
        <v>120.76</v>
      </c>
      <c r="G768" s="70">
        <v>120.35</v>
      </c>
    </row>
    <row r="769" spans="1:7" x14ac:dyDescent="0.2">
      <c r="A769" s="70">
        <v>16740</v>
      </c>
      <c r="B769" s="70" t="s">
        <v>362</v>
      </c>
      <c r="C769" s="70" t="s">
        <v>363</v>
      </c>
      <c r="D769" s="70">
        <v>1996</v>
      </c>
      <c r="E769" s="70">
        <v>4</v>
      </c>
      <c r="F769" s="70">
        <v>120.28</v>
      </c>
      <c r="G769" s="70">
        <v>119.84</v>
      </c>
    </row>
    <row r="770" spans="1:7" x14ac:dyDescent="0.2">
      <c r="A770" s="70">
        <v>16740</v>
      </c>
      <c r="B770" s="70" t="s">
        <v>362</v>
      </c>
      <c r="C770" s="70" t="s">
        <v>363</v>
      </c>
      <c r="D770" s="70">
        <v>1997</v>
      </c>
      <c r="E770" s="70">
        <v>1</v>
      </c>
      <c r="F770" s="70">
        <v>121.06</v>
      </c>
      <c r="G770" s="70">
        <v>121.39</v>
      </c>
    </row>
    <row r="771" spans="1:7" x14ac:dyDescent="0.2">
      <c r="A771" s="70">
        <v>16740</v>
      </c>
      <c r="B771" s="70" t="s">
        <v>362</v>
      </c>
      <c r="C771" s="70" t="s">
        <v>363</v>
      </c>
      <c r="D771" s="70">
        <v>1997</v>
      </c>
      <c r="E771" s="70">
        <v>2</v>
      </c>
      <c r="F771" s="70">
        <v>122.05</v>
      </c>
      <c r="G771" s="70">
        <v>121.68</v>
      </c>
    </row>
    <row r="772" spans="1:7" x14ac:dyDescent="0.2">
      <c r="A772" s="70">
        <v>16740</v>
      </c>
      <c r="B772" s="70" t="s">
        <v>362</v>
      </c>
      <c r="C772" s="70" t="s">
        <v>363</v>
      </c>
      <c r="D772" s="70">
        <v>1997</v>
      </c>
      <c r="E772" s="70">
        <v>3</v>
      </c>
      <c r="F772" s="70">
        <v>125.41</v>
      </c>
      <c r="G772" s="70">
        <v>125.01</v>
      </c>
    </row>
    <row r="773" spans="1:7" x14ac:dyDescent="0.2">
      <c r="A773" s="70">
        <v>16740</v>
      </c>
      <c r="B773" s="70" t="s">
        <v>362</v>
      </c>
      <c r="C773" s="70" t="s">
        <v>363</v>
      </c>
      <c r="D773" s="70">
        <v>1997</v>
      </c>
      <c r="E773" s="70">
        <v>4</v>
      </c>
      <c r="F773" s="70">
        <v>130.37</v>
      </c>
      <c r="G773" s="70">
        <v>129.88999999999999</v>
      </c>
    </row>
    <row r="774" spans="1:7" x14ac:dyDescent="0.2">
      <c r="A774" s="70">
        <v>16740</v>
      </c>
      <c r="B774" s="70" t="s">
        <v>362</v>
      </c>
      <c r="C774" s="70" t="s">
        <v>363</v>
      </c>
      <c r="D774" s="70">
        <v>1998</v>
      </c>
      <c r="E774" s="70">
        <v>1</v>
      </c>
      <c r="F774" s="70">
        <v>132.16999999999999</v>
      </c>
      <c r="G774" s="70">
        <v>132.47999999999999</v>
      </c>
    </row>
    <row r="775" spans="1:7" x14ac:dyDescent="0.2">
      <c r="A775" s="70">
        <v>16740</v>
      </c>
      <c r="B775" s="70" t="s">
        <v>362</v>
      </c>
      <c r="C775" s="70" t="s">
        <v>363</v>
      </c>
      <c r="D775" s="70">
        <v>1998</v>
      </c>
      <c r="E775" s="70">
        <v>2</v>
      </c>
      <c r="F775" s="70">
        <v>133.87</v>
      </c>
      <c r="G775" s="70">
        <v>133.5</v>
      </c>
    </row>
    <row r="776" spans="1:7" x14ac:dyDescent="0.2">
      <c r="A776" s="70">
        <v>16740</v>
      </c>
      <c r="B776" s="70" t="s">
        <v>362</v>
      </c>
      <c r="C776" s="70" t="s">
        <v>363</v>
      </c>
      <c r="D776" s="70">
        <v>1998</v>
      </c>
      <c r="E776" s="70">
        <v>3</v>
      </c>
      <c r="F776" s="70">
        <v>135.38</v>
      </c>
      <c r="G776" s="70">
        <v>134.96</v>
      </c>
    </row>
    <row r="777" spans="1:7" x14ac:dyDescent="0.2">
      <c r="A777" s="70">
        <v>16740</v>
      </c>
      <c r="B777" s="70" t="s">
        <v>362</v>
      </c>
      <c r="C777" s="70" t="s">
        <v>363</v>
      </c>
      <c r="D777" s="70">
        <v>1998</v>
      </c>
      <c r="E777" s="70">
        <v>4</v>
      </c>
      <c r="F777" s="70">
        <v>136.78</v>
      </c>
      <c r="G777" s="70">
        <v>136.29</v>
      </c>
    </row>
    <row r="778" spans="1:7" x14ac:dyDescent="0.2">
      <c r="A778" s="70">
        <v>16740</v>
      </c>
      <c r="B778" s="70" t="s">
        <v>362</v>
      </c>
      <c r="C778" s="70" t="s">
        <v>363</v>
      </c>
      <c r="D778" s="70">
        <v>1999</v>
      </c>
      <c r="E778" s="70">
        <v>1</v>
      </c>
      <c r="F778" s="70">
        <v>137.33000000000001</v>
      </c>
      <c r="G778" s="70">
        <v>137.57</v>
      </c>
    </row>
    <row r="779" spans="1:7" x14ac:dyDescent="0.2">
      <c r="A779" s="70">
        <v>16740</v>
      </c>
      <c r="B779" s="70" t="s">
        <v>362</v>
      </c>
      <c r="C779" s="70" t="s">
        <v>363</v>
      </c>
      <c r="D779" s="70">
        <v>1999</v>
      </c>
      <c r="E779" s="70">
        <v>2</v>
      </c>
      <c r="F779" s="70">
        <v>141.05000000000001</v>
      </c>
      <c r="G779" s="70">
        <v>140.75</v>
      </c>
    </row>
    <row r="780" spans="1:7" x14ac:dyDescent="0.2">
      <c r="A780" s="70">
        <v>16740</v>
      </c>
      <c r="B780" s="70" t="s">
        <v>362</v>
      </c>
      <c r="C780" s="70" t="s">
        <v>363</v>
      </c>
      <c r="D780" s="70">
        <v>1999</v>
      </c>
      <c r="E780" s="70">
        <v>3</v>
      </c>
      <c r="F780" s="70">
        <v>142.58000000000001</v>
      </c>
      <c r="G780" s="70">
        <v>142.07</v>
      </c>
    </row>
    <row r="781" spans="1:7" x14ac:dyDescent="0.2">
      <c r="A781" s="70">
        <v>16740</v>
      </c>
      <c r="B781" s="70" t="s">
        <v>362</v>
      </c>
      <c r="C781" s="70" t="s">
        <v>363</v>
      </c>
      <c r="D781" s="70">
        <v>1999</v>
      </c>
      <c r="E781" s="70">
        <v>4</v>
      </c>
      <c r="F781" s="70">
        <v>144.06</v>
      </c>
      <c r="G781" s="70">
        <v>143.59</v>
      </c>
    </row>
    <row r="782" spans="1:7" x14ac:dyDescent="0.2">
      <c r="A782" s="70">
        <v>16740</v>
      </c>
      <c r="B782" s="70" t="s">
        <v>362</v>
      </c>
      <c r="C782" s="70" t="s">
        <v>363</v>
      </c>
      <c r="D782" s="70">
        <v>2000</v>
      </c>
      <c r="E782" s="70">
        <v>1</v>
      </c>
      <c r="F782" s="70">
        <v>146.28</v>
      </c>
      <c r="G782" s="70">
        <v>146.51</v>
      </c>
    </row>
    <row r="783" spans="1:7" x14ac:dyDescent="0.2">
      <c r="A783" s="70">
        <v>16740</v>
      </c>
      <c r="B783" s="70" t="s">
        <v>362</v>
      </c>
      <c r="C783" s="70" t="s">
        <v>363</v>
      </c>
      <c r="D783" s="70">
        <v>2000</v>
      </c>
      <c r="E783" s="70">
        <v>2</v>
      </c>
      <c r="F783" s="70">
        <v>147.85</v>
      </c>
      <c r="G783" s="70">
        <v>147.59</v>
      </c>
    </row>
    <row r="784" spans="1:7" x14ac:dyDescent="0.2">
      <c r="A784" s="70">
        <v>16740</v>
      </c>
      <c r="B784" s="70" t="s">
        <v>362</v>
      </c>
      <c r="C784" s="70" t="s">
        <v>363</v>
      </c>
      <c r="D784" s="70">
        <v>2000</v>
      </c>
      <c r="E784" s="70">
        <v>3</v>
      </c>
      <c r="F784" s="70">
        <v>149.33000000000001</v>
      </c>
      <c r="G784" s="70">
        <v>148.71</v>
      </c>
    </row>
    <row r="785" spans="1:7" x14ac:dyDescent="0.2">
      <c r="A785" s="70">
        <v>16740</v>
      </c>
      <c r="B785" s="70" t="s">
        <v>362</v>
      </c>
      <c r="C785" s="70" t="s">
        <v>363</v>
      </c>
      <c r="D785" s="70">
        <v>2000</v>
      </c>
      <c r="E785" s="70">
        <v>4</v>
      </c>
      <c r="F785" s="70">
        <v>150.36000000000001</v>
      </c>
      <c r="G785" s="70">
        <v>149.91</v>
      </c>
    </row>
    <row r="786" spans="1:7" x14ac:dyDescent="0.2">
      <c r="A786" s="70">
        <v>16740</v>
      </c>
      <c r="B786" s="70" t="s">
        <v>362</v>
      </c>
      <c r="C786" s="70" t="s">
        <v>363</v>
      </c>
      <c r="D786" s="70">
        <v>2001</v>
      </c>
      <c r="E786" s="70">
        <v>1</v>
      </c>
      <c r="F786" s="70">
        <v>149.9</v>
      </c>
      <c r="G786" s="70">
        <v>150.13999999999999</v>
      </c>
    </row>
    <row r="787" spans="1:7" x14ac:dyDescent="0.2">
      <c r="A787" s="70">
        <v>16740</v>
      </c>
      <c r="B787" s="70" t="s">
        <v>362</v>
      </c>
      <c r="C787" s="70" t="s">
        <v>363</v>
      </c>
      <c r="D787" s="70">
        <v>2001</v>
      </c>
      <c r="E787" s="70">
        <v>2</v>
      </c>
      <c r="F787" s="70">
        <v>151.75</v>
      </c>
      <c r="G787" s="70">
        <v>151.54</v>
      </c>
    </row>
    <row r="788" spans="1:7" x14ac:dyDescent="0.2">
      <c r="A788" s="70">
        <v>16740</v>
      </c>
      <c r="B788" s="70" t="s">
        <v>362</v>
      </c>
      <c r="C788" s="70" t="s">
        <v>363</v>
      </c>
      <c r="D788" s="70">
        <v>2001</v>
      </c>
      <c r="E788" s="70">
        <v>3</v>
      </c>
      <c r="F788" s="70">
        <v>152.91999999999999</v>
      </c>
      <c r="G788" s="70">
        <v>152.16</v>
      </c>
    </row>
    <row r="789" spans="1:7" x14ac:dyDescent="0.2">
      <c r="A789" s="70">
        <v>16740</v>
      </c>
      <c r="B789" s="70" t="s">
        <v>362</v>
      </c>
      <c r="C789" s="70" t="s">
        <v>363</v>
      </c>
      <c r="D789" s="70">
        <v>2001</v>
      </c>
      <c r="E789" s="70">
        <v>4</v>
      </c>
      <c r="F789" s="70">
        <v>153.24</v>
      </c>
      <c r="G789" s="70">
        <v>152.85</v>
      </c>
    </row>
    <row r="790" spans="1:7" x14ac:dyDescent="0.2">
      <c r="A790" s="70">
        <v>16740</v>
      </c>
      <c r="B790" s="70" t="s">
        <v>362</v>
      </c>
      <c r="C790" s="70" t="s">
        <v>363</v>
      </c>
      <c r="D790" s="70">
        <v>2002</v>
      </c>
      <c r="E790" s="70">
        <v>1</v>
      </c>
      <c r="F790" s="70">
        <v>153.25</v>
      </c>
      <c r="G790" s="70">
        <v>153.47999999999999</v>
      </c>
    </row>
    <row r="791" spans="1:7" x14ac:dyDescent="0.2">
      <c r="A791" s="70">
        <v>16740</v>
      </c>
      <c r="B791" s="70" t="s">
        <v>362</v>
      </c>
      <c r="C791" s="70" t="s">
        <v>363</v>
      </c>
      <c r="D791" s="70">
        <v>2002</v>
      </c>
      <c r="E791" s="70">
        <v>2</v>
      </c>
      <c r="F791" s="70">
        <v>153.63999999999999</v>
      </c>
      <c r="G791" s="70">
        <v>153.47999999999999</v>
      </c>
    </row>
    <row r="792" spans="1:7" x14ac:dyDescent="0.2">
      <c r="A792" s="70">
        <v>16740</v>
      </c>
      <c r="B792" s="70" t="s">
        <v>362</v>
      </c>
      <c r="C792" s="70" t="s">
        <v>363</v>
      </c>
      <c r="D792" s="70">
        <v>2002</v>
      </c>
      <c r="E792" s="70">
        <v>3</v>
      </c>
      <c r="F792" s="70">
        <v>155.28</v>
      </c>
      <c r="G792" s="70">
        <v>154.43</v>
      </c>
    </row>
    <row r="793" spans="1:7" x14ac:dyDescent="0.2">
      <c r="A793" s="70">
        <v>16740</v>
      </c>
      <c r="B793" s="70" t="s">
        <v>362</v>
      </c>
      <c r="C793" s="70" t="s">
        <v>363</v>
      </c>
      <c r="D793" s="70">
        <v>2002</v>
      </c>
      <c r="E793" s="70">
        <v>4</v>
      </c>
      <c r="F793" s="70">
        <v>154.88</v>
      </c>
      <c r="G793" s="70">
        <v>154.53</v>
      </c>
    </row>
    <row r="794" spans="1:7" x14ac:dyDescent="0.2">
      <c r="A794" s="70">
        <v>16740</v>
      </c>
      <c r="B794" s="70" t="s">
        <v>362</v>
      </c>
      <c r="C794" s="70" t="s">
        <v>363</v>
      </c>
      <c r="D794" s="70">
        <v>2003</v>
      </c>
      <c r="E794" s="70">
        <v>1</v>
      </c>
      <c r="F794" s="70">
        <v>155.41999999999999</v>
      </c>
      <c r="G794" s="70">
        <v>155.63999999999999</v>
      </c>
    </row>
    <row r="795" spans="1:7" x14ac:dyDescent="0.2">
      <c r="A795" s="70">
        <v>16740</v>
      </c>
      <c r="B795" s="70" t="s">
        <v>362</v>
      </c>
      <c r="C795" s="70" t="s">
        <v>363</v>
      </c>
      <c r="D795" s="70">
        <v>2003</v>
      </c>
      <c r="E795" s="70">
        <v>2</v>
      </c>
      <c r="F795" s="70">
        <v>156.52000000000001</v>
      </c>
      <c r="G795" s="70">
        <v>156.38999999999999</v>
      </c>
    </row>
    <row r="796" spans="1:7" x14ac:dyDescent="0.2">
      <c r="A796" s="70">
        <v>16740</v>
      </c>
      <c r="B796" s="70" t="s">
        <v>362</v>
      </c>
      <c r="C796" s="70" t="s">
        <v>363</v>
      </c>
      <c r="D796" s="70">
        <v>2003</v>
      </c>
      <c r="E796" s="70">
        <v>3</v>
      </c>
      <c r="F796" s="70">
        <v>158.63999999999999</v>
      </c>
      <c r="G796" s="70">
        <v>157.68</v>
      </c>
    </row>
    <row r="797" spans="1:7" x14ac:dyDescent="0.2">
      <c r="A797" s="70">
        <v>16740</v>
      </c>
      <c r="B797" s="70" t="s">
        <v>362</v>
      </c>
      <c r="C797" s="70" t="s">
        <v>363</v>
      </c>
      <c r="D797" s="70">
        <v>2003</v>
      </c>
      <c r="E797" s="70">
        <v>4</v>
      </c>
      <c r="F797" s="70">
        <v>159.22</v>
      </c>
      <c r="G797" s="70">
        <v>158.91999999999999</v>
      </c>
    </row>
    <row r="798" spans="1:7" x14ac:dyDescent="0.2">
      <c r="A798" s="70">
        <v>16740</v>
      </c>
      <c r="B798" s="70" t="s">
        <v>362</v>
      </c>
      <c r="C798" s="70" t="s">
        <v>363</v>
      </c>
      <c r="D798" s="70">
        <v>2004</v>
      </c>
      <c r="E798" s="70">
        <v>1</v>
      </c>
      <c r="F798" s="70">
        <v>158.97999999999999</v>
      </c>
      <c r="G798" s="70">
        <v>159.27000000000001</v>
      </c>
    </row>
    <row r="799" spans="1:7" x14ac:dyDescent="0.2">
      <c r="A799" s="70">
        <v>16740</v>
      </c>
      <c r="B799" s="70" t="s">
        <v>362</v>
      </c>
      <c r="C799" s="70" t="s">
        <v>363</v>
      </c>
      <c r="D799" s="70">
        <v>2004</v>
      </c>
      <c r="E799" s="70">
        <v>2</v>
      </c>
      <c r="F799" s="70">
        <v>160.46</v>
      </c>
      <c r="G799" s="70">
        <v>160.25</v>
      </c>
    </row>
    <row r="800" spans="1:7" x14ac:dyDescent="0.2">
      <c r="A800" s="70">
        <v>16740</v>
      </c>
      <c r="B800" s="70" t="s">
        <v>362</v>
      </c>
      <c r="C800" s="70" t="s">
        <v>363</v>
      </c>
      <c r="D800" s="70">
        <v>2004</v>
      </c>
      <c r="E800" s="70">
        <v>3</v>
      </c>
      <c r="F800" s="70">
        <v>163.27000000000001</v>
      </c>
      <c r="G800" s="70">
        <v>162.19</v>
      </c>
    </row>
    <row r="801" spans="1:7" x14ac:dyDescent="0.2">
      <c r="A801" s="70">
        <v>16740</v>
      </c>
      <c r="B801" s="70" t="s">
        <v>362</v>
      </c>
      <c r="C801" s="70" t="s">
        <v>363</v>
      </c>
      <c r="D801" s="70">
        <v>2004</v>
      </c>
      <c r="E801" s="70">
        <v>4</v>
      </c>
      <c r="F801" s="70">
        <v>164.56</v>
      </c>
      <c r="G801" s="70">
        <v>164.35</v>
      </c>
    </row>
    <row r="802" spans="1:7" x14ac:dyDescent="0.2">
      <c r="A802" s="70">
        <v>16740</v>
      </c>
      <c r="B802" s="70" t="s">
        <v>362</v>
      </c>
      <c r="C802" s="70" t="s">
        <v>363</v>
      </c>
      <c r="D802" s="70">
        <v>2005</v>
      </c>
      <c r="E802" s="70">
        <v>1</v>
      </c>
      <c r="F802" s="70">
        <v>166.76</v>
      </c>
      <c r="G802" s="70">
        <v>167.24</v>
      </c>
    </row>
    <row r="803" spans="1:7" x14ac:dyDescent="0.2">
      <c r="A803" s="70">
        <v>16740</v>
      </c>
      <c r="B803" s="70" t="s">
        <v>362</v>
      </c>
      <c r="C803" s="70" t="s">
        <v>363</v>
      </c>
      <c r="D803" s="70">
        <v>2005</v>
      </c>
      <c r="E803" s="70">
        <v>2</v>
      </c>
      <c r="F803" s="70">
        <v>168.88</v>
      </c>
      <c r="G803" s="70">
        <v>168.42</v>
      </c>
    </row>
    <row r="804" spans="1:7" x14ac:dyDescent="0.2">
      <c r="A804" s="70">
        <v>16740</v>
      </c>
      <c r="B804" s="70" t="s">
        <v>362</v>
      </c>
      <c r="C804" s="70" t="s">
        <v>363</v>
      </c>
      <c r="D804" s="70">
        <v>2005</v>
      </c>
      <c r="E804" s="70">
        <v>3</v>
      </c>
      <c r="F804" s="70">
        <v>171.38</v>
      </c>
      <c r="G804" s="70">
        <v>170.14</v>
      </c>
    </row>
    <row r="805" spans="1:7" x14ac:dyDescent="0.2">
      <c r="A805" s="70">
        <v>16740</v>
      </c>
      <c r="B805" s="70" t="s">
        <v>362</v>
      </c>
      <c r="C805" s="70" t="s">
        <v>363</v>
      </c>
      <c r="D805" s="70">
        <v>2005</v>
      </c>
      <c r="E805" s="70">
        <v>4</v>
      </c>
      <c r="F805" s="70">
        <v>173.3</v>
      </c>
      <c r="G805" s="70">
        <v>173.23</v>
      </c>
    </row>
    <row r="806" spans="1:7" x14ac:dyDescent="0.2">
      <c r="A806" s="70">
        <v>16740</v>
      </c>
      <c r="B806" s="70" t="s">
        <v>362</v>
      </c>
      <c r="C806" s="70" t="s">
        <v>363</v>
      </c>
      <c r="D806" s="70">
        <v>2006</v>
      </c>
      <c r="E806" s="70">
        <v>1</v>
      </c>
      <c r="F806" s="70">
        <v>175.67</v>
      </c>
      <c r="G806" s="70">
        <v>176.48</v>
      </c>
    </row>
    <row r="807" spans="1:7" x14ac:dyDescent="0.2">
      <c r="A807" s="70">
        <v>16740</v>
      </c>
      <c r="B807" s="70" t="s">
        <v>362</v>
      </c>
      <c r="C807" s="70" t="s">
        <v>363</v>
      </c>
      <c r="D807" s="70">
        <v>2006</v>
      </c>
      <c r="E807" s="70">
        <v>2</v>
      </c>
      <c r="F807" s="70">
        <v>180.01</v>
      </c>
      <c r="G807" s="70">
        <v>179.14</v>
      </c>
    </row>
    <row r="808" spans="1:7" x14ac:dyDescent="0.2">
      <c r="A808" s="70">
        <v>16740</v>
      </c>
      <c r="B808" s="70" t="s">
        <v>362</v>
      </c>
      <c r="C808" s="70" t="s">
        <v>363</v>
      </c>
      <c r="D808" s="70">
        <v>2006</v>
      </c>
      <c r="E808" s="70">
        <v>3</v>
      </c>
      <c r="F808" s="70">
        <v>183.49</v>
      </c>
      <c r="G808" s="70">
        <v>182.09</v>
      </c>
    </row>
    <row r="809" spans="1:7" x14ac:dyDescent="0.2">
      <c r="A809" s="70">
        <v>16740</v>
      </c>
      <c r="B809" s="70" t="s">
        <v>362</v>
      </c>
      <c r="C809" s="70" t="s">
        <v>363</v>
      </c>
      <c r="D809" s="70">
        <v>2006</v>
      </c>
      <c r="E809" s="70">
        <v>4</v>
      </c>
      <c r="F809" s="70">
        <v>185.36</v>
      </c>
      <c r="G809" s="70">
        <v>185.41</v>
      </c>
    </row>
    <row r="810" spans="1:7" x14ac:dyDescent="0.2">
      <c r="A810" s="70">
        <v>16740</v>
      </c>
      <c r="B810" s="70" t="s">
        <v>362</v>
      </c>
      <c r="C810" s="70" t="s">
        <v>363</v>
      </c>
      <c r="D810" s="70">
        <v>2007</v>
      </c>
      <c r="E810" s="70">
        <v>1</v>
      </c>
      <c r="F810" s="70">
        <v>186.49</v>
      </c>
      <c r="G810" s="70">
        <v>187.75</v>
      </c>
    </row>
    <row r="811" spans="1:7" x14ac:dyDescent="0.2">
      <c r="A811" s="70">
        <v>16740</v>
      </c>
      <c r="B811" s="70" t="s">
        <v>362</v>
      </c>
      <c r="C811" s="70" t="s">
        <v>363</v>
      </c>
      <c r="D811" s="70">
        <v>2007</v>
      </c>
      <c r="E811" s="70">
        <v>2</v>
      </c>
      <c r="F811" s="70">
        <v>188.97</v>
      </c>
      <c r="G811" s="70">
        <v>187.6</v>
      </c>
    </row>
    <row r="812" spans="1:7" x14ac:dyDescent="0.2">
      <c r="A812" s="70">
        <v>16740</v>
      </c>
      <c r="B812" s="70" t="s">
        <v>362</v>
      </c>
      <c r="C812" s="70" t="s">
        <v>363</v>
      </c>
      <c r="D812" s="70">
        <v>2007</v>
      </c>
      <c r="E812" s="70">
        <v>3</v>
      </c>
      <c r="F812" s="70">
        <v>189.84</v>
      </c>
      <c r="G812" s="70">
        <v>188.36</v>
      </c>
    </row>
    <row r="813" spans="1:7" x14ac:dyDescent="0.2">
      <c r="A813" s="70">
        <v>16740</v>
      </c>
      <c r="B813" s="70" t="s">
        <v>362</v>
      </c>
      <c r="C813" s="70" t="s">
        <v>363</v>
      </c>
      <c r="D813" s="70">
        <v>2007</v>
      </c>
      <c r="E813" s="70">
        <v>4</v>
      </c>
      <c r="F813" s="70">
        <v>185.13</v>
      </c>
      <c r="G813" s="70">
        <v>185.24</v>
      </c>
    </row>
    <row r="814" spans="1:7" x14ac:dyDescent="0.2">
      <c r="A814" s="70">
        <v>16740</v>
      </c>
      <c r="B814" s="70" t="s">
        <v>362</v>
      </c>
      <c r="C814" s="70" t="s">
        <v>363</v>
      </c>
      <c r="D814" s="70">
        <v>2008</v>
      </c>
      <c r="E814" s="70">
        <v>1</v>
      </c>
      <c r="F814" s="70">
        <v>181.48</v>
      </c>
      <c r="G814" s="70">
        <v>183.08</v>
      </c>
    </row>
    <row r="815" spans="1:7" x14ac:dyDescent="0.2">
      <c r="A815" s="70">
        <v>16740</v>
      </c>
      <c r="B815" s="70" t="s">
        <v>362</v>
      </c>
      <c r="C815" s="70" t="s">
        <v>363</v>
      </c>
      <c r="D815" s="70">
        <v>2008</v>
      </c>
      <c r="E815" s="70">
        <v>2</v>
      </c>
      <c r="F815" s="70">
        <v>184.03</v>
      </c>
      <c r="G815" s="70">
        <v>182.35</v>
      </c>
    </row>
    <row r="816" spans="1:7" x14ac:dyDescent="0.2">
      <c r="A816" s="70">
        <v>16740</v>
      </c>
      <c r="B816" s="70" t="s">
        <v>362</v>
      </c>
      <c r="C816" s="70" t="s">
        <v>363</v>
      </c>
      <c r="D816" s="70">
        <v>2008</v>
      </c>
      <c r="E816" s="70">
        <v>3</v>
      </c>
      <c r="F816" s="70">
        <v>178.82</v>
      </c>
      <c r="G816" s="70">
        <v>177.35</v>
      </c>
    </row>
    <row r="817" spans="1:7" x14ac:dyDescent="0.2">
      <c r="A817" s="70">
        <v>16740</v>
      </c>
      <c r="B817" s="70" t="s">
        <v>362</v>
      </c>
      <c r="C817" s="70" t="s">
        <v>363</v>
      </c>
      <c r="D817" s="70">
        <v>2008</v>
      </c>
      <c r="E817" s="70">
        <v>4</v>
      </c>
      <c r="F817" s="70">
        <v>171.44</v>
      </c>
      <c r="G817" s="70">
        <v>171.55</v>
      </c>
    </row>
    <row r="818" spans="1:7" x14ac:dyDescent="0.2">
      <c r="A818" s="70">
        <v>16740</v>
      </c>
      <c r="B818" s="70" t="s">
        <v>362</v>
      </c>
      <c r="C818" s="70" t="s">
        <v>363</v>
      </c>
      <c r="D818" s="70">
        <v>2009</v>
      </c>
      <c r="E818" s="70">
        <v>1</v>
      </c>
      <c r="F818" s="70">
        <v>166.22</v>
      </c>
      <c r="G818" s="70">
        <v>168.04</v>
      </c>
    </row>
    <row r="819" spans="1:7" x14ac:dyDescent="0.2">
      <c r="A819" s="70">
        <v>16740</v>
      </c>
      <c r="B819" s="70" t="s">
        <v>362</v>
      </c>
      <c r="C819" s="70" t="s">
        <v>363</v>
      </c>
      <c r="D819" s="70">
        <v>2009</v>
      </c>
      <c r="E819" s="70">
        <v>2</v>
      </c>
      <c r="F819" s="70">
        <v>168.39</v>
      </c>
      <c r="G819" s="70">
        <v>166.62</v>
      </c>
    </row>
    <row r="820" spans="1:7" x14ac:dyDescent="0.2">
      <c r="A820" s="70">
        <v>16740</v>
      </c>
      <c r="B820" s="70" t="s">
        <v>362</v>
      </c>
      <c r="C820" s="70" t="s">
        <v>363</v>
      </c>
      <c r="D820" s="70">
        <v>2009</v>
      </c>
      <c r="E820" s="70">
        <v>3</v>
      </c>
      <c r="F820" s="70">
        <v>166.23</v>
      </c>
      <c r="G820" s="70">
        <v>164.76</v>
      </c>
    </row>
    <row r="821" spans="1:7" x14ac:dyDescent="0.2">
      <c r="A821" s="70">
        <v>16740</v>
      </c>
      <c r="B821" s="70" t="s">
        <v>362</v>
      </c>
      <c r="C821" s="70" t="s">
        <v>363</v>
      </c>
      <c r="D821" s="70">
        <v>2009</v>
      </c>
      <c r="E821" s="70">
        <v>4</v>
      </c>
      <c r="F821" s="70">
        <v>164.65</v>
      </c>
      <c r="G821" s="70">
        <v>164.79</v>
      </c>
    </row>
    <row r="822" spans="1:7" x14ac:dyDescent="0.2">
      <c r="A822" s="70">
        <v>16740</v>
      </c>
      <c r="B822" s="70" t="s">
        <v>362</v>
      </c>
      <c r="C822" s="70" t="s">
        <v>363</v>
      </c>
      <c r="D822" s="70">
        <v>2010</v>
      </c>
      <c r="E822" s="70">
        <v>1</v>
      </c>
      <c r="F822" s="70">
        <v>161.1</v>
      </c>
      <c r="G822" s="70">
        <v>163.1</v>
      </c>
    </row>
    <row r="823" spans="1:7" x14ac:dyDescent="0.2">
      <c r="A823" s="70">
        <v>16740</v>
      </c>
      <c r="B823" s="70" t="s">
        <v>362</v>
      </c>
      <c r="C823" s="70" t="s">
        <v>363</v>
      </c>
      <c r="D823" s="70">
        <v>2010</v>
      </c>
      <c r="E823" s="70">
        <v>2</v>
      </c>
      <c r="F823" s="70">
        <v>161.57</v>
      </c>
      <c r="G823" s="70">
        <v>159.74</v>
      </c>
    </row>
    <row r="824" spans="1:7" x14ac:dyDescent="0.2">
      <c r="A824" s="70">
        <v>16740</v>
      </c>
      <c r="B824" s="70" t="s">
        <v>362</v>
      </c>
      <c r="C824" s="70" t="s">
        <v>363</v>
      </c>
      <c r="D824" s="70">
        <v>2010</v>
      </c>
      <c r="E824" s="70">
        <v>3</v>
      </c>
      <c r="F824" s="70">
        <v>156.19999999999999</v>
      </c>
      <c r="G824" s="70">
        <v>154.71</v>
      </c>
    </row>
    <row r="825" spans="1:7" x14ac:dyDescent="0.2">
      <c r="A825" s="70">
        <v>16740</v>
      </c>
      <c r="B825" s="70" t="s">
        <v>362</v>
      </c>
      <c r="C825" s="70" t="s">
        <v>363</v>
      </c>
      <c r="D825" s="70">
        <v>2010</v>
      </c>
      <c r="E825" s="70">
        <v>4</v>
      </c>
      <c r="F825" s="70">
        <v>153.66</v>
      </c>
      <c r="G825" s="70">
        <v>153.83000000000001</v>
      </c>
    </row>
    <row r="826" spans="1:7" x14ac:dyDescent="0.2">
      <c r="A826" s="70">
        <v>16740</v>
      </c>
      <c r="B826" s="70" t="s">
        <v>362</v>
      </c>
      <c r="C826" s="70" t="s">
        <v>363</v>
      </c>
      <c r="D826" s="70">
        <v>2011</v>
      </c>
      <c r="E826" s="70">
        <v>1</v>
      </c>
      <c r="F826" s="70">
        <v>149.15</v>
      </c>
      <c r="G826" s="70">
        <v>151.13</v>
      </c>
    </row>
    <row r="827" spans="1:7" x14ac:dyDescent="0.2">
      <c r="A827" s="70">
        <v>16740</v>
      </c>
      <c r="B827" s="70" t="s">
        <v>362</v>
      </c>
      <c r="C827" s="70" t="s">
        <v>363</v>
      </c>
      <c r="D827" s="70">
        <v>2011</v>
      </c>
      <c r="E827" s="70">
        <v>2</v>
      </c>
      <c r="F827" s="70">
        <v>151.51</v>
      </c>
      <c r="G827" s="70">
        <v>149.75</v>
      </c>
    </row>
    <row r="828" spans="1:7" x14ac:dyDescent="0.2">
      <c r="A828" s="70">
        <v>16740</v>
      </c>
      <c r="B828" s="70" t="s">
        <v>362</v>
      </c>
      <c r="C828" s="70" t="s">
        <v>363</v>
      </c>
      <c r="D828" s="70">
        <v>2011</v>
      </c>
      <c r="E828" s="70">
        <v>3</v>
      </c>
      <c r="F828" s="70">
        <v>152.37</v>
      </c>
      <c r="G828" s="70">
        <v>150.81</v>
      </c>
    </row>
    <row r="829" spans="1:7" x14ac:dyDescent="0.2">
      <c r="A829" s="70">
        <v>16740</v>
      </c>
      <c r="B829" s="70" t="s">
        <v>362</v>
      </c>
      <c r="C829" s="70" t="s">
        <v>363</v>
      </c>
      <c r="D829" s="70">
        <v>2011</v>
      </c>
      <c r="E829" s="70">
        <v>4</v>
      </c>
      <c r="F829" s="70">
        <v>150.41999999999999</v>
      </c>
      <c r="G829" s="70">
        <v>150.66</v>
      </c>
    </row>
    <row r="830" spans="1:7" x14ac:dyDescent="0.2">
      <c r="A830" s="70">
        <v>16740</v>
      </c>
      <c r="B830" s="70" t="s">
        <v>362</v>
      </c>
      <c r="C830" s="70" t="s">
        <v>363</v>
      </c>
      <c r="D830" s="70">
        <v>2012</v>
      </c>
      <c r="E830" s="70">
        <v>1</v>
      </c>
      <c r="F830" s="70">
        <v>149.06</v>
      </c>
      <c r="G830" s="70">
        <v>151.05000000000001</v>
      </c>
    </row>
    <row r="831" spans="1:7" x14ac:dyDescent="0.2">
      <c r="A831" s="70">
        <v>16740</v>
      </c>
      <c r="B831" s="70" t="s">
        <v>362</v>
      </c>
      <c r="C831" s="70" t="s">
        <v>363</v>
      </c>
      <c r="D831" s="70">
        <v>2012</v>
      </c>
      <c r="E831" s="70">
        <v>2</v>
      </c>
      <c r="F831" s="70">
        <v>154.49</v>
      </c>
      <c r="G831" s="70">
        <v>152.72</v>
      </c>
    </row>
    <row r="832" spans="1:7" x14ac:dyDescent="0.2">
      <c r="A832" s="70">
        <v>16740</v>
      </c>
      <c r="B832" s="70" t="s">
        <v>362</v>
      </c>
      <c r="C832" s="70" t="s">
        <v>363</v>
      </c>
      <c r="D832" s="70">
        <v>2012</v>
      </c>
      <c r="E832" s="70">
        <v>3</v>
      </c>
      <c r="F832" s="70">
        <v>156.41</v>
      </c>
      <c r="G832" s="70">
        <v>154.72999999999999</v>
      </c>
    </row>
    <row r="833" spans="1:7" x14ac:dyDescent="0.2">
      <c r="A833" s="70">
        <v>16740</v>
      </c>
      <c r="B833" s="70" t="s">
        <v>362</v>
      </c>
      <c r="C833" s="70" t="s">
        <v>363</v>
      </c>
      <c r="D833" s="70">
        <v>2012</v>
      </c>
      <c r="E833" s="70">
        <v>4</v>
      </c>
      <c r="F833" s="70">
        <v>155.1</v>
      </c>
      <c r="G833" s="70">
        <v>155.44999999999999</v>
      </c>
    </row>
    <row r="834" spans="1:7" x14ac:dyDescent="0.2">
      <c r="A834" s="70">
        <v>16740</v>
      </c>
      <c r="B834" s="70" t="s">
        <v>362</v>
      </c>
      <c r="C834" s="70" t="s">
        <v>363</v>
      </c>
      <c r="D834" s="70">
        <v>2013</v>
      </c>
      <c r="E834" s="70">
        <v>1</v>
      </c>
      <c r="F834" s="70">
        <v>157.97</v>
      </c>
      <c r="G834" s="70">
        <v>160</v>
      </c>
    </row>
    <row r="835" spans="1:7" x14ac:dyDescent="0.2">
      <c r="A835" s="70">
        <v>16740</v>
      </c>
      <c r="B835" s="70" t="s">
        <v>362</v>
      </c>
      <c r="C835" s="70" t="s">
        <v>363</v>
      </c>
      <c r="D835" s="70">
        <v>2013</v>
      </c>
      <c r="E835" s="70">
        <v>2</v>
      </c>
      <c r="F835" s="70">
        <v>166.43</v>
      </c>
      <c r="G835" s="70">
        <v>164.54</v>
      </c>
    </row>
    <row r="836" spans="1:7" x14ac:dyDescent="0.2">
      <c r="A836" s="70">
        <v>16740</v>
      </c>
      <c r="B836" s="70" t="s">
        <v>362</v>
      </c>
      <c r="C836" s="70" t="s">
        <v>363</v>
      </c>
      <c r="D836" s="70">
        <v>2013</v>
      </c>
      <c r="E836" s="70">
        <v>3</v>
      </c>
      <c r="F836" s="70">
        <v>169.3</v>
      </c>
      <c r="G836" s="70">
        <v>167.46</v>
      </c>
    </row>
    <row r="837" spans="1:7" x14ac:dyDescent="0.2">
      <c r="A837" s="70">
        <v>16740</v>
      </c>
      <c r="B837" s="70" t="s">
        <v>362</v>
      </c>
      <c r="C837" s="70" t="s">
        <v>363</v>
      </c>
      <c r="D837" s="70">
        <v>2013</v>
      </c>
      <c r="E837" s="70">
        <v>4</v>
      </c>
      <c r="F837" s="70">
        <v>169.38</v>
      </c>
      <c r="G837" s="70">
        <v>169.89</v>
      </c>
    </row>
    <row r="838" spans="1:7" x14ac:dyDescent="0.2">
      <c r="A838" s="70">
        <v>16740</v>
      </c>
      <c r="B838" s="70" t="s">
        <v>362</v>
      </c>
      <c r="C838" s="70" t="s">
        <v>363</v>
      </c>
      <c r="D838" s="70">
        <v>2014</v>
      </c>
      <c r="E838" s="70">
        <v>1</v>
      </c>
      <c r="F838" s="70">
        <v>168.81</v>
      </c>
      <c r="G838" s="70">
        <v>170.78</v>
      </c>
    </row>
    <row r="839" spans="1:7" x14ac:dyDescent="0.2">
      <c r="A839" s="70">
        <v>16740</v>
      </c>
      <c r="B839" s="70" t="s">
        <v>362</v>
      </c>
      <c r="C839" s="70" t="s">
        <v>363</v>
      </c>
      <c r="D839" s="70">
        <v>2014</v>
      </c>
      <c r="E839" s="70">
        <v>2</v>
      </c>
      <c r="F839" s="70">
        <v>174.62</v>
      </c>
      <c r="G839" s="70">
        <v>172.66</v>
      </c>
    </row>
    <row r="840" spans="1:7" x14ac:dyDescent="0.2">
      <c r="A840" s="70">
        <v>16740</v>
      </c>
      <c r="B840" s="70" t="s">
        <v>362</v>
      </c>
      <c r="C840" s="70" t="s">
        <v>363</v>
      </c>
      <c r="D840" s="70">
        <v>2014</v>
      </c>
      <c r="E840" s="70">
        <v>3</v>
      </c>
      <c r="F840" s="70">
        <v>177.4</v>
      </c>
      <c r="G840" s="70">
        <v>175.6</v>
      </c>
    </row>
    <row r="841" spans="1:7" x14ac:dyDescent="0.2">
      <c r="A841" s="70">
        <v>16740</v>
      </c>
      <c r="B841" s="70" t="s">
        <v>362</v>
      </c>
      <c r="C841" s="70" t="s">
        <v>363</v>
      </c>
      <c r="D841" s="70">
        <v>2014</v>
      </c>
      <c r="E841" s="70">
        <v>4</v>
      </c>
      <c r="F841" s="70">
        <v>177.71</v>
      </c>
      <c r="G841" s="70">
        <v>178.3</v>
      </c>
    </row>
    <row r="842" spans="1:7" x14ac:dyDescent="0.2">
      <c r="A842" s="70">
        <v>16740</v>
      </c>
      <c r="B842" s="70" t="s">
        <v>362</v>
      </c>
      <c r="C842" s="70" t="s">
        <v>363</v>
      </c>
      <c r="D842" s="70">
        <v>2015</v>
      </c>
      <c r="E842" s="70">
        <v>1</v>
      </c>
      <c r="F842" s="70">
        <v>180.02</v>
      </c>
      <c r="G842" s="70">
        <v>181.81</v>
      </c>
    </row>
    <row r="843" spans="1:7" x14ac:dyDescent="0.2">
      <c r="A843" s="70">
        <v>16740</v>
      </c>
      <c r="B843" s="70" t="s">
        <v>362</v>
      </c>
      <c r="C843" s="70" t="s">
        <v>363</v>
      </c>
      <c r="D843" s="70">
        <v>2015</v>
      </c>
      <c r="E843" s="70">
        <v>2</v>
      </c>
      <c r="F843" s="70">
        <v>186.5</v>
      </c>
      <c r="G843" s="70">
        <v>184.52</v>
      </c>
    </row>
    <row r="844" spans="1:7" x14ac:dyDescent="0.2">
      <c r="A844" s="70">
        <v>16740</v>
      </c>
      <c r="B844" s="70" t="s">
        <v>362</v>
      </c>
      <c r="C844" s="70" t="s">
        <v>363</v>
      </c>
      <c r="D844" s="70">
        <v>2015</v>
      </c>
      <c r="E844" s="70">
        <v>3</v>
      </c>
      <c r="F844" s="70">
        <v>188.42</v>
      </c>
      <c r="G844" s="70">
        <v>186.76</v>
      </c>
    </row>
    <row r="845" spans="1:7" x14ac:dyDescent="0.2">
      <c r="A845" s="70">
        <v>16740</v>
      </c>
      <c r="B845" s="70" t="s">
        <v>362</v>
      </c>
      <c r="C845" s="70" t="s">
        <v>363</v>
      </c>
      <c r="D845" s="70">
        <v>2015</v>
      </c>
      <c r="E845" s="70">
        <v>4</v>
      </c>
      <c r="F845" s="70">
        <v>189.31</v>
      </c>
      <c r="G845" s="70">
        <v>189.89</v>
      </c>
    </row>
    <row r="846" spans="1:7" x14ac:dyDescent="0.2">
      <c r="A846" s="70">
        <v>16740</v>
      </c>
      <c r="B846" s="70" t="s">
        <v>362</v>
      </c>
      <c r="C846" s="70" t="s">
        <v>363</v>
      </c>
      <c r="D846" s="70">
        <v>2016</v>
      </c>
      <c r="E846" s="70">
        <v>1</v>
      </c>
      <c r="F846" s="70">
        <v>191.43</v>
      </c>
      <c r="G846" s="70">
        <v>192.93</v>
      </c>
    </row>
    <row r="847" spans="1:7" x14ac:dyDescent="0.2">
      <c r="A847" s="70">
        <v>16740</v>
      </c>
      <c r="B847" s="70" t="s">
        <v>362</v>
      </c>
      <c r="C847" s="70" t="s">
        <v>363</v>
      </c>
      <c r="D847" s="70">
        <v>2016</v>
      </c>
      <c r="E847" s="70">
        <v>2</v>
      </c>
      <c r="F847" s="70">
        <v>198.65</v>
      </c>
      <c r="G847" s="70">
        <v>196.75</v>
      </c>
    </row>
    <row r="848" spans="1:7" x14ac:dyDescent="0.2">
      <c r="A848" s="70">
        <v>16740</v>
      </c>
      <c r="B848" s="70" t="s">
        <v>362</v>
      </c>
      <c r="C848" s="70" t="s">
        <v>363</v>
      </c>
      <c r="D848" s="70">
        <v>2016</v>
      </c>
      <c r="E848" s="70">
        <v>3</v>
      </c>
      <c r="F848" s="70">
        <v>202.09</v>
      </c>
      <c r="G848" s="70">
        <v>200.6</v>
      </c>
    </row>
    <row r="849" spans="1:7" x14ac:dyDescent="0.2">
      <c r="A849" s="70">
        <v>16740</v>
      </c>
      <c r="B849" s="70" t="s">
        <v>362</v>
      </c>
      <c r="C849" s="70" t="s">
        <v>363</v>
      </c>
      <c r="D849" s="70">
        <v>2016</v>
      </c>
      <c r="E849" s="70">
        <v>4</v>
      </c>
      <c r="F849" s="70">
        <v>203.81</v>
      </c>
      <c r="G849" s="70">
        <v>204.32</v>
      </c>
    </row>
    <row r="850" spans="1:7" x14ac:dyDescent="0.2">
      <c r="A850" s="70">
        <v>16740</v>
      </c>
      <c r="B850" s="70" t="s">
        <v>362</v>
      </c>
      <c r="C850" s="70" t="s">
        <v>363</v>
      </c>
      <c r="D850" s="70">
        <v>2017</v>
      </c>
      <c r="E850" s="70">
        <v>1</v>
      </c>
      <c r="F850" s="70">
        <v>207.75</v>
      </c>
      <c r="G850" s="70">
        <v>208.96</v>
      </c>
    </row>
    <row r="851" spans="1:7" x14ac:dyDescent="0.2">
      <c r="A851" s="70">
        <v>16740</v>
      </c>
      <c r="B851" s="70" t="s">
        <v>362</v>
      </c>
      <c r="C851" s="70" t="s">
        <v>363</v>
      </c>
      <c r="D851" s="70">
        <v>2017</v>
      </c>
      <c r="E851" s="70">
        <v>2</v>
      </c>
      <c r="F851" s="70">
        <v>213.05</v>
      </c>
      <c r="G851" s="70">
        <v>211.27</v>
      </c>
    </row>
    <row r="852" spans="1:7" x14ac:dyDescent="0.2">
      <c r="A852" s="70">
        <v>16740</v>
      </c>
      <c r="B852" s="70" t="s">
        <v>362</v>
      </c>
      <c r="C852" s="70" t="s">
        <v>363</v>
      </c>
      <c r="D852" s="70">
        <v>2017</v>
      </c>
      <c r="E852" s="70">
        <v>3</v>
      </c>
      <c r="F852" s="70">
        <v>217.86</v>
      </c>
      <c r="G852" s="70">
        <v>216.51</v>
      </c>
    </row>
    <row r="853" spans="1:7" x14ac:dyDescent="0.2">
      <c r="A853" s="70">
        <v>16740</v>
      </c>
      <c r="B853" s="70" t="s">
        <v>362</v>
      </c>
      <c r="C853" s="70" t="s">
        <v>363</v>
      </c>
      <c r="D853" s="70">
        <v>2017</v>
      </c>
      <c r="E853" s="70">
        <v>4</v>
      </c>
      <c r="F853" s="70">
        <v>219.75</v>
      </c>
      <c r="G853" s="70">
        <v>220.18</v>
      </c>
    </row>
    <row r="854" spans="1:7" x14ac:dyDescent="0.2">
      <c r="A854" s="70">
        <v>16740</v>
      </c>
      <c r="B854" s="70" t="s">
        <v>362</v>
      </c>
      <c r="C854" s="70" t="s">
        <v>363</v>
      </c>
      <c r="D854" s="70">
        <v>2018</v>
      </c>
      <c r="E854" s="70">
        <v>1</v>
      </c>
      <c r="F854" s="70">
        <v>223.28</v>
      </c>
      <c r="G854" s="70">
        <v>224.22</v>
      </c>
    </row>
    <row r="855" spans="1:7" x14ac:dyDescent="0.2">
      <c r="A855" s="70">
        <v>16740</v>
      </c>
      <c r="B855" s="70" t="s">
        <v>362</v>
      </c>
      <c r="C855" s="70" t="s">
        <v>363</v>
      </c>
      <c r="D855" s="70">
        <v>2018</v>
      </c>
      <c r="E855" s="70">
        <v>2</v>
      </c>
      <c r="F855" s="70">
        <v>229.33</v>
      </c>
      <c r="G855" s="70">
        <v>227.65</v>
      </c>
    </row>
    <row r="856" spans="1:7" x14ac:dyDescent="0.2">
      <c r="A856" s="70">
        <v>16740</v>
      </c>
      <c r="B856" s="70" t="s">
        <v>362</v>
      </c>
      <c r="C856" s="70" t="s">
        <v>363</v>
      </c>
      <c r="D856" s="70">
        <v>2018</v>
      </c>
      <c r="E856" s="70">
        <v>3</v>
      </c>
      <c r="F856" s="70">
        <v>232.52</v>
      </c>
      <c r="G856" s="70">
        <v>231.26</v>
      </c>
    </row>
    <row r="857" spans="1:7" x14ac:dyDescent="0.2">
      <c r="A857" s="70">
        <v>16740</v>
      </c>
      <c r="B857" s="70" t="s">
        <v>362</v>
      </c>
      <c r="C857" s="70" t="s">
        <v>363</v>
      </c>
      <c r="D857" s="70">
        <v>2018</v>
      </c>
      <c r="E857" s="70">
        <v>4</v>
      </c>
      <c r="F857" s="70">
        <v>235.61</v>
      </c>
      <c r="G857" s="70">
        <v>235.97</v>
      </c>
    </row>
    <row r="858" spans="1:7" x14ac:dyDescent="0.2">
      <c r="A858" s="70">
        <v>16740</v>
      </c>
      <c r="B858" s="70" t="s">
        <v>362</v>
      </c>
      <c r="C858" s="70" t="s">
        <v>363</v>
      </c>
      <c r="D858" s="70">
        <v>2019</v>
      </c>
      <c r="E858" s="70">
        <v>1</v>
      </c>
      <c r="F858" s="70">
        <v>238.72</v>
      </c>
      <c r="G858" s="70">
        <v>239.45</v>
      </c>
    </row>
    <row r="859" spans="1:7" x14ac:dyDescent="0.2">
      <c r="A859" s="70">
        <v>16740</v>
      </c>
      <c r="B859" s="70" t="s">
        <v>362</v>
      </c>
      <c r="C859" s="70" t="s">
        <v>363</v>
      </c>
      <c r="D859" s="70">
        <v>2019</v>
      </c>
      <c r="E859" s="70">
        <v>2</v>
      </c>
      <c r="F859" s="70">
        <v>243.83</v>
      </c>
      <c r="G859" s="70">
        <v>242.23</v>
      </c>
    </row>
    <row r="860" spans="1:7" x14ac:dyDescent="0.2">
      <c r="A860" s="70">
        <v>16740</v>
      </c>
      <c r="B860" s="70" t="s">
        <v>362</v>
      </c>
      <c r="C860" s="70" t="s">
        <v>363</v>
      </c>
      <c r="D860" s="70">
        <v>2019</v>
      </c>
      <c r="E860" s="70">
        <v>3</v>
      </c>
      <c r="F860" s="70">
        <v>247.37</v>
      </c>
      <c r="G860" s="70">
        <v>246.15</v>
      </c>
    </row>
    <row r="861" spans="1:7" x14ac:dyDescent="0.2">
      <c r="A861" s="70">
        <v>16740</v>
      </c>
      <c r="B861" s="70" t="s">
        <v>362</v>
      </c>
      <c r="C861" s="70" t="s">
        <v>363</v>
      </c>
      <c r="D861" s="70">
        <v>2019</v>
      </c>
      <c r="E861" s="70">
        <v>4</v>
      </c>
      <c r="F861" s="70">
        <v>250.3</v>
      </c>
      <c r="G861" s="70">
        <v>250.63</v>
      </c>
    </row>
    <row r="862" spans="1:7" x14ac:dyDescent="0.2">
      <c r="A862" s="70">
        <v>16740</v>
      </c>
      <c r="B862" s="70" t="s">
        <v>362</v>
      </c>
      <c r="C862" s="70" t="s">
        <v>363</v>
      </c>
      <c r="D862" s="70">
        <v>2020</v>
      </c>
      <c r="E862" s="70">
        <v>1</v>
      </c>
      <c r="F862" s="70">
        <v>256.01</v>
      </c>
      <c r="G862" s="70">
        <v>256.63</v>
      </c>
    </row>
    <row r="863" spans="1:7" x14ac:dyDescent="0.2">
      <c r="A863" s="70">
        <v>16740</v>
      </c>
      <c r="B863" s="70" t="s">
        <v>362</v>
      </c>
      <c r="C863" s="70" t="s">
        <v>363</v>
      </c>
      <c r="D863" s="70">
        <v>2020</v>
      </c>
      <c r="E863" s="70">
        <v>2</v>
      </c>
      <c r="F863" s="70">
        <v>261.16000000000003</v>
      </c>
      <c r="G863" s="70">
        <v>259.55</v>
      </c>
    </row>
    <row r="864" spans="1:7" x14ac:dyDescent="0.2">
      <c r="A864" s="70">
        <v>16740</v>
      </c>
      <c r="B864" s="70" t="s">
        <v>362</v>
      </c>
      <c r="C864" s="70" t="s">
        <v>363</v>
      </c>
      <c r="D864" s="70">
        <v>2020</v>
      </c>
      <c r="E864" s="70">
        <v>3</v>
      </c>
      <c r="F864" s="70">
        <v>269.10000000000002</v>
      </c>
      <c r="G864" s="70">
        <v>267.8</v>
      </c>
    </row>
    <row r="865" spans="1:7" x14ac:dyDescent="0.2">
      <c r="A865" s="70">
        <v>16740</v>
      </c>
      <c r="B865" s="70" t="s">
        <v>362</v>
      </c>
      <c r="C865" s="70" t="s">
        <v>363</v>
      </c>
      <c r="D865" s="70">
        <v>2020</v>
      </c>
      <c r="E865" s="70">
        <v>4</v>
      </c>
      <c r="F865" s="70">
        <v>280.22000000000003</v>
      </c>
      <c r="G865" s="70">
        <v>280.61</v>
      </c>
    </row>
    <row r="866" spans="1:7" x14ac:dyDescent="0.2">
      <c r="A866" s="70">
        <v>16740</v>
      </c>
      <c r="B866" s="70" t="s">
        <v>362</v>
      </c>
      <c r="C866" s="70" t="s">
        <v>363</v>
      </c>
      <c r="D866" s="70">
        <v>2021</v>
      </c>
      <c r="E866" s="70">
        <v>1</v>
      </c>
      <c r="F866" s="70">
        <v>294.99</v>
      </c>
      <c r="G866" s="70">
        <v>295.58999999999997</v>
      </c>
    </row>
    <row r="867" spans="1:7" x14ac:dyDescent="0.2">
      <c r="A867" s="70">
        <v>16740</v>
      </c>
      <c r="B867" s="70" t="s">
        <v>362</v>
      </c>
      <c r="C867" s="70" t="s">
        <v>363</v>
      </c>
      <c r="D867" s="70">
        <v>2021</v>
      </c>
      <c r="E867" s="70">
        <v>2</v>
      </c>
      <c r="F867" s="70">
        <v>315.52999999999997</v>
      </c>
      <c r="G867" s="70">
        <v>313.64</v>
      </c>
    </row>
    <row r="868" spans="1:7" x14ac:dyDescent="0.2">
      <c r="A868" s="70">
        <v>16740</v>
      </c>
      <c r="B868" s="70" t="s">
        <v>362</v>
      </c>
      <c r="C868" s="70" t="s">
        <v>363</v>
      </c>
      <c r="D868" s="70">
        <v>2021</v>
      </c>
      <c r="E868" s="70">
        <v>3</v>
      </c>
      <c r="F868" s="70">
        <v>332.76</v>
      </c>
      <c r="G868" s="70">
        <v>331.16</v>
      </c>
    </row>
    <row r="869" spans="1:7" x14ac:dyDescent="0.2">
      <c r="A869" s="70">
        <v>16740</v>
      </c>
      <c r="B869" s="70" t="s">
        <v>362</v>
      </c>
      <c r="C869" s="70" t="s">
        <v>363</v>
      </c>
      <c r="D869" s="70">
        <v>2021</v>
      </c>
      <c r="E869" s="70">
        <v>4</v>
      </c>
      <c r="F869" s="70">
        <v>343.48</v>
      </c>
      <c r="G869" s="70">
        <v>343.99</v>
      </c>
    </row>
    <row r="870" spans="1:7" x14ac:dyDescent="0.2">
      <c r="A870" s="70">
        <v>16984</v>
      </c>
      <c r="B870" s="70" t="s">
        <v>364</v>
      </c>
      <c r="C870" s="70" t="s">
        <v>365</v>
      </c>
      <c r="D870" s="70">
        <v>1991</v>
      </c>
      <c r="E870" s="70">
        <v>1</v>
      </c>
      <c r="F870" s="70">
        <v>100</v>
      </c>
      <c r="G870" s="70">
        <v>100</v>
      </c>
    </row>
    <row r="871" spans="1:7" x14ac:dyDescent="0.2">
      <c r="A871" s="70">
        <v>16984</v>
      </c>
      <c r="B871" s="70" t="s">
        <v>364</v>
      </c>
      <c r="C871" s="70" t="s">
        <v>365</v>
      </c>
      <c r="D871" s="70">
        <v>1991</v>
      </c>
      <c r="E871" s="70">
        <v>2</v>
      </c>
      <c r="F871" s="70">
        <v>101.14</v>
      </c>
      <c r="G871" s="70">
        <v>100.81</v>
      </c>
    </row>
    <row r="872" spans="1:7" x14ac:dyDescent="0.2">
      <c r="A872" s="70">
        <v>16984</v>
      </c>
      <c r="B872" s="70" t="s">
        <v>364</v>
      </c>
      <c r="C872" s="70" t="s">
        <v>365</v>
      </c>
      <c r="D872" s="70">
        <v>1991</v>
      </c>
      <c r="E872" s="70">
        <v>3</v>
      </c>
      <c r="F872" s="70">
        <v>102.46</v>
      </c>
      <c r="G872" s="70">
        <v>101.89</v>
      </c>
    </row>
    <row r="873" spans="1:7" x14ac:dyDescent="0.2">
      <c r="A873" s="70">
        <v>16984</v>
      </c>
      <c r="B873" s="70" t="s">
        <v>364</v>
      </c>
      <c r="C873" s="70" t="s">
        <v>365</v>
      </c>
      <c r="D873" s="70">
        <v>1991</v>
      </c>
      <c r="E873" s="70">
        <v>4</v>
      </c>
      <c r="F873" s="70">
        <v>103.08</v>
      </c>
      <c r="G873" s="70">
        <v>102.82</v>
      </c>
    </row>
    <row r="874" spans="1:7" x14ac:dyDescent="0.2">
      <c r="A874" s="70">
        <v>16984</v>
      </c>
      <c r="B874" s="70" t="s">
        <v>364</v>
      </c>
      <c r="C874" s="70" t="s">
        <v>365</v>
      </c>
      <c r="D874" s="70">
        <v>1992</v>
      </c>
      <c r="E874" s="70">
        <v>1</v>
      </c>
      <c r="F874" s="70">
        <v>104.55</v>
      </c>
      <c r="G874" s="70">
        <v>104.58</v>
      </c>
    </row>
    <row r="875" spans="1:7" x14ac:dyDescent="0.2">
      <c r="A875" s="70">
        <v>16984</v>
      </c>
      <c r="B875" s="70" t="s">
        <v>364</v>
      </c>
      <c r="C875" s="70" t="s">
        <v>365</v>
      </c>
      <c r="D875" s="70">
        <v>1992</v>
      </c>
      <c r="E875" s="70">
        <v>2</v>
      </c>
      <c r="F875" s="70">
        <v>105.78</v>
      </c>
      <c r="G875" s="70">
        <v>105.42</v>
      </c>
    </row>
    <row r="876" spans="1:7" x14ac:dyDescent="0.2">
      <c r="A876" s="70">
        <v>16984</v>
      </c>
      <c r="B876" s="70" t="s">
        <v>364</v>
      </c>
      <c r="C876" s="70" t="s">
        <v>365</v>
      </c>
      <c r="D876" s="70">
        <v>1992</v>
      </c>
      <c r="E876" s="70">
        <v>3</v>
      </c>
      <c r="F876" s="70">
        <v>106.66</v>
      </c>
      <c r="G876" s="70">
        <v>106.07</v>
      </c>
    </row>
    <row r="877" spans="1:7" x14ac:dyDescent="0.2">
      <c r="A877" s="70">
        <v>16984</v>
      </c>
      <c r="B877" s="70" t="s">
        <v>364</v>
      </c>
      <c r="C877" s="70" t="s">
        <v>365</v>
      </c>
      <c r="D877" s="70">
        <v>1992</v>
      </c>
      <c r="E877" s="70">
        <v>4</v>
      </c>
      <c r="F877" s="70">
        <v>107.6</v>
      </c>
      <c r="G877" s="70">
        <v>107.26</v>
      </c>
    </row>
    <row r="878" spans="1:7" x14ac:dyDescent="0.2">
      <c r="A878" s="70">
        <v>16984</v>
      </c>
      <c r="B878" s="70" t="s">
        <v>364</v>
      </c>
      <c r="C878" s="70" t="s">
        <v>365</v>
      </c>
      <c r="D878" s="70">
        <v>1993</v>
      </c>
      <c r="E878" s="70">
        <v>1</v>
      </c>
      <c r="F878" s="70">
        <v>107.32</v>
      </c>
      <c r="G878" s="70">
        <v>107.46</v>
      </c>
    </row>
    <row r="879" spans="1:7" x14ac:dyDescent="0.2">
      <c r="A879" s="70">
        <v>16984</v>
      </c>
      <c r="B879" s="70" t="s">
        <v>364</v>
      </c>
      <c r="C879" s="70" t="s">
        <v>365</v>
      </c>
      <c r="D879" s="70">
        <v>1993</v>
      </c>
      <c r="E879" s="70">
        <v>2</v>
      </c>
      <c r="F879" s="70">
        <v>109.26</v>
      </c>
      <c r="G879" s="70">
        <v>108.83</v>
      </c>
    </row>
    <row r="880" spans="1:7" x14ac:dyDescent="0.2">
      <c r="A880" s="70">
        <v>16984</v>
      </c>
      <c r="B880" s="70" t="s">
        <v>364</v>
      </c>
      <c r="C880" s="70" t="s">
        <v>365</v>
      </c>
      <c r="D880" s="70">
        <v>1993</v>
      </c>
      <c r="E880" s="70">
        <v>3</v>
      </c>
      <c r="F880" s="70">
        <v>110.81</v>
      </c>
      <c r="G880" s="70">
        <v>110.21</v>
      </c>
    </row>
    <row r="881" spans="1:7" x14ac:dyDescent="0.2">
      <c r="A881" s="70">
        <v>16984</v>
      </c>
      <c r="B881" s="70" t="s">
        <v>364</v>
      </c>
      <c r="C881" s="70" t="s">
        <v>365</v>
      </c>
      <c r="D881" s="70">
        <v>1993</v>
      </c>
      <c r="E881" s="70">
        <v>4</v>
      </c>
      <c r="F881" s="70">
        <v>111.12</v>
      </c>
      <c r="G881" s="70">
        <v>110.73</v>
      </c>
    </row>
    <row r="882" spans="1:7" x14ac:dyDescent="0.2">
      <c r="A882" s="70">
        <v>16984</v>
      </c>
      <c r="B882" s="70" t="s">
        <v>364</v>
      </c>
      <c r="C882" s="70" t="s">
        <v>365</v>
      </c>
      <c r="D882" s="70">
        <v>1994</v>
      </c>
      <c r="E882" s="70">
        <v>1</v>
      </c>
      <c r="F882" s="70">
        <v>112.54</v>
      </c>
      <c r="G882" s="70">
        <v>112.75</v>
      </c>
    </row>
    <row r="883" spans="1:7" x14ac:dyDescent="0.2">
      <c r="A883" s="70">
        <v>16984</v>
      </c>
      <c r="B883" s="70" t="s">
        <v>364</v>
      </c>
      <c r="C883" s="70" t="s">
        <v>365</v>
      </c>
      <c r="D883" s="70">
        <v>1994</v>
      </c>
      <c r="E883" s="70">
        <v>2</v>
      </c>
      <c r="F883" s="70">
        <v>114.04</v>
      </c>
      <c r="G883" s="70">
        <v>113.56</v>
      </c>
    </row>
    <row r="884" spans="1:7" x14ac:dyDescent="0.2">
      <c r="A884" s="70">
        <v>16984</v>
      </c>
      <c r="B884" s="70" t="s">
        <v>364</v>
      </c>
      <c r="C884" s="70" t="s">
        <v>365</v>
      </c>
      <c r="D884" s="70">
        <v>1994</v>
      </c>
      <c r="E884" s="70">
        <v>3</v>
      </c>
      <c r="F884" s="70">
        <v>115.27</v>
      </c>
      <c r="G884" s="70">
        <v>114.69</v>
      </c>
    </row>
    <row r="885" spans="1:7" x14ac:dyDescent="0.2">
      <c r="A885" s="70">
        <v>16984</v>
      </c>
      <c r="B885" s="70" t="s">
        <v>364</v>
      </c>
      <c r="C885" s="70" t="s">
        <v>365</v>
      </c>
      <c r="D885" s="70">
        <v>1994</v>
      </c>
      <c r="E885" s="70">
        <v>4</v>
      </c>
      <c r="F885" s="70">
        <v>116.39</v>
      </c>
      <c r="G885" s="70">
        <v>115.87</v>
      </c>
    </row>
    <row r="886" spans="1:7" x14ac:dyDescent="0.2">
      <c r="A886" s="70">
        <v>16984</v>
      </c>
      <c r="B886" s="70" t="s">
        <v>364</v>
      </c>
      <c r="C886" s="70" t="s">
        <v>365</v>
      </c>
      <c r="D886" s="70">
        <v>1995</v>
      </c>
      <c r="E886" s="70">
        <v>1</v>
      </c>
      <c r="F886" s="70">
        <v>115.86</v>
      </c>
      <c r="G886" s="70">
        <v>116.2</v>
      </c>
    </row>
    <row r="887" spans="1:7" x14ac:dyDescent="0.2">
      <c r="A887" s="70">
        <v>16984</v>
      </c>
      <c r="B887" s="70" t="s">
        <v>364</v>
      </c>
      <c r="C887" s="70" t="s">
        <v>365</v>
      </c>
      <c r="D887" s="70">
        <v>1995</v>
      </c>
      <c r="E887" s="70">
        <v>2</v>
      </c>
      <c r="F887" s="70">
        <v>118.22</v>
      </c>
      <c r="G887" s="70">
        <v>117.68</v>
      </c>
    </row>
    <row r="888" spans="1:7" x14ac:dyDescent="0.2">
      <c r="A888" s="70">
        <v>16984</v>
      </c>
      <c r="B888" s="70" t="s">
        <v>364</v>
      </c>
      <c r="C888" s="70" t="s">
        <v>365</v>
      </c>
      <c r="D888" s="70">
        <v>1995</v>
      </c>
      <c r="E888" s="70">
        <v>3</v>
      </c>
      <c r="F888" s="70">
        <v>118.41</v>
      </c>
      <c r="G888" s="70">
        <v>117.79</v>
      </c>
    </row>
    <row r="889" spans="1:7" x14ac:dyDescent="0.2">
      <c r="A889" s="70">
        <v>16984</v>
      </c>
      <c r="B889" s="70" t="s">
        <v>364</v>
      </c>
      <c r="C889" s="70" t="s">
        <v>365</v>
      </c>
      <c r="D889" s="70">
        <v>1995</v>
      </c>
      <c r="E889" s="70">
        <v>4</v>
      </c>
      <c r="F889" s="70">
        <v>119.48</v>
      </c>
      <c r="G889" s="70">
        <v>118.96</v>
      </c>
    </row>
    <row r="890" spans="1:7" x14ac:dyDescent="0.2">
      <c r="A890" s="70">
        <v>16984</v>
      </c>
      <c r="B890" s="70" t="s">
        <v>364</v>
      </c>
      <c r="C890" s="70" t="s">
        <v>365</v>
      </c>
      <c r="D890" s="70">
        <v>1996</v>
      </c>
      <c r="E890" s="70">
        <v>1</v>
      </c>
      <c r="F890" s="70">
        <v>119.36</v>
      </c>
      <c r="G890" s="70">
        <v>119.71</v>
      </c>
    </row>
    <row r="891" spans="1:7" x14ac:dyDescent="0.2">
      <c r="A891" s="70">
        <v>16984</v>
      </c>
      <c r="B891" s="70" t="s">
        <v>364</v>
      </c>
      <c r="C891" s="70" t="s">
        <v>365</v>
      </c>
      <c r="D891" s="70">
        <v>1996</v>
      </c>
      <c r="E891" s="70">
        <v>2</v>
      </c>
      <c r="F891" s="70">
        <v>121.1</v>
      </c>
      <c r="G891" s="70">
        <v>120.58</v>
      </c>
    </row>
    <row r="892" spans="1:7" x14ac:dyDescent="0.2">
      <c r="A892" s="70">
        <v>16984</v>
      </c>
      <c r="B892" s="70" t="s">
        <v>364</v>
      </c>
      <c r="C892" s="70" t="s">
        <v>365</v>
      </c>
      <c r="D892" s="70">
        <v>1996</v>
      </c>
      <c r="E892" s="70">
        <v>3</v>
      </c>
      <c r="F892" s="70">
        <v>121.98</v>
      </c>
      <c r="G892" s="70">
        <v>121.3</v>
      </c>
    </row>
    <row r="893" spans="1:7" x14ac:dyDescent="0.2">
      <c r="A893" s="70">
        <v>16984</v>
      </c>
      <c r="B893" s="70" t="s">
        <v>364</v>
      </c>
      <c r="C893" s="70" t="s">
        <v>365</v>
      </c>
      <c r="D893" s="70">
        <v>1996</v>
      </c>
      <c r="E893" s="70">
        <v>4</v>
      </c>
      <c r="F893" s="70">
        <v>122.33</v>
      </c>
      <c r="G893" s="70">
        <v>121.79</v>
      </c>
    </row>
    <row r="894" spans="1:7" x14ac:dyDescent="0.2">
      <c r="A894" s="70">
        <v>16984</v>
      </c>
      <c r="B894" s="70" t="s">
        <v>364</v>
      </c>
      <c r="C894" s="70" t="s">
        <v>365</v>
      </c>
      <c r="D894" s="70">
        <v>1997</v>
      </c>
      <c r="E894" s="70">
        <v>1</v>
      </c>
      <c r="F894" s="70">
        <v>122.2</v>
      </c>
      <c r="G894" s="70">
        <v>122.55</v>
      </c>
    </row>
    <row r="895" spans="1:7" x14ac:dyDescent="0.2">
      <c r="A895" s="70">
        <v>16984</v>
      </c>
      <c r="B895" s="70" t="s">
        <v>364</v>
      </c>
      <c r="C895" s="70" t="s">
        <v>365</v>
      </c>
      <c r="D895" s="70">
        <v>1997</v>
      </c>
      <c r="E895" s="70">
        <v>2</v>
      </c>
      <c r="F895" s="70">
        <v>123.44</v>
      </c>
      <c r="G895" s="70">
        <v>123</v>
      </c>
    </row>
    <row r="896" spans="1:7" x14ac:dyDescent="0.2">
      <c r="A896" s="70">
        <v>16984</v>
      </c>
      <c r="B896" s="70" t="s">
        <v>364</v>
      </c>
      <c r="C896" s="70" t="s">
        <v>365</v>
      </c>
      <c r="D896" s="70">
        <v>1997</v>
      </c>
      <c r="E896" s="70">
        <v>3</v>
      </c>
      <c r="F896" s="70">
        <v>124.38</v>
      </c>
      <c r="G896" s="70">
        <v>123.62</v>
      </c>
    </row>
    <row r="897" spans="1:7" x14ac:dyDescent="0.2">
      <c r="A897" s="70">
        <v>16984</v>
      </c>
      <c r="B897" s="70" t="s">
        <v>364</v>
      </c>
      <c r="C897" s="70" t="s">
        <v>365</v>
      </c>
      <c r="D897" s="70">
        <v>1997</v>
      </c>
      <c r="E897" s="70">
        <v>4</v>
      </c>
      <c r="F897" s="70">
        <v>124.09</v>
      </c>
      <c r="G897" s="70">
        <v>123.57</v>
      </c>
    </row>
    <row r="898" spans="1:7" x14ac:dyDescent="0.2">
      <c r="A898" s="70">
        <v>16984</v>
      </c>
      <c r="B898" s="70" t="s">
        <v>364</v>
      </c>
      <c r="C898" s="70" t="s">
        <v>365</v>
      </c>
      <c r="D898" s="70">
        <v>1998</v>
      </c>
      <c r="E898" s="70">
        <v>1</v>
      </c>
      <c r="F898" s="70">
        <v>124.35</v>
      </c>
      <c r="G898" s="70">
        <v>124.61</v>
      </c>
    </row>
    <row r="899" spans="1:7" x14ac:dyDescent="0.2">
      <c r="A899" s="70">
        <v>16984</v>
      </c>
      <c r="B899" s="70" t="s">
        <v>364</v>
      </c>
      <c r="C899" s="70" t="s">
        <v>365</v>
      </c>
      <c r="D899" s="70">
        <v>1998</v>
      </c>
      <c r="E899" s="70">
        <v>2</v>
      </c>
      <c r="F899" s="70">
        <v>126.73</v>
      </c>
      <c r="G899" s="70">
        <v>126.37</v>
      </c>
    </row>
    <row r="900" spans="1:7" x14ac:dyDescent="0.2">
      <c r="A900" s="70">
        <v>16984</v>
      </c>
      <c r="B900" s="70" t="s">
        <v>364</v>
      </c>
      <c r="C900" s="70" t="s">
        <v>365</v>
      </c>
      <c r="D900" s="70">
        <v>1998</v>
      </c>
      <c r="E900" s="70">
        <v>3</v>
      </c>
      <c r="F900" s="70">
        <v>128.82</v>
      </c>
      <c r="G900" s="70">
        <v>128.05000000000001</v>
      </c>
    </row>
    <row r="901" spans="1:7" x14ac:dyDescent="0.2">
      <c r="A901" s="70">
        <v>16984</v>
      </c>
      <c r="B901" s="70" t="s">
        <v>364</v>
      </c>
      <c r="C901" s="70" t="s">
        <v>365</v>
      </c>
      <c r="D901" s="70">
        <v>1998</v>
      </c>
      <c r="E901" s="70">
        <v>4</v>
      </c>
      <c r="F901" s="70">
        <v>130.87</v>
      </c>
      <c r="G901" s="70">
        <v>130.25</v>
      </c>
    </row>
    <row r="902" spans="1:7" x14ac:dyDescent="0.2">
      <c r="A902" s="70">
        <v>16984</v>
      </c>
      <c r="B902" s="70" t="s">
        <v>364</v>
      </c>
      <c r="C902" s="70" t="s">
        <v>365</v>
      </c>
      <c r="D902" s="70">
        <v>1999</v>
      </c>
      <c r="E902" s="70">
        <v>1</v>
      </c>
      <c r="F902" s="70">
        <v>131.49</v>
      </c>
      <c r="G902" s="70">
        <v>131.71</v>
      </c>
    </row>
    <row r="903" spans="1:7" x14ac:dyDescent="0.2">
      <c r="A903" s="70">
        <v>16984</v>
      </c>
      <c r="B903" s="70" t="s">
        <v>364</v>
      </c>
      <c r="C903" s="70" t="s">
        <v>365</v>
      </c>
      <c r="D903" s="70">
        <v>1999</v>
      </c>
      <c r="E903" s="70">
        <v>2</v>
      </c>
      <c r="F903" s="70">
        <v>132.94999999999999</v>
      </c>
      <c r="G903" s="70">
        <v>132.69</v>
      </c>
    </row>
    <row r="904" spans="1:7" x14ac:dyDescent="0.2">
      <c r="A904" s="70">
        <v>16984</v>
      </c>
      <c r="B904" s="70" t="s">
        <v>364</v>
      </c>
      <c r="C904" s="70" t="s">
        <v>365</v>
      </c>
      <c r="D904" s="70">
        <v>1999</v>
      </c>
      <c r="E904" s="70">
        <v>3</v>
      </c>
      <c r="F904" s="70">
        <v>137.47</v>
      </c>
      <c r="G904" s="70">
        <v>136.63999999999999</v>
      </c>
    </row>
    <row r="905" spans="1:7" x14ac:dyDescent="0.2">
      <c r="A905" s="70">
        <v>16984</v>
      </c>
      <c r="B905" s="70" t="s">
        <v>364</v>
      </c>
      <c r="C905" s="70" t="s">
        <v>365</v>
      </c>
      <c r="D905" s="70">
        <v>1999</v>
      </c>
      <c r="E905" s="70">
        <v>4</v>
      </c>
      <c r="F905" s="70">
        <v>139.91999999999999</v>
      </c>
      <c r="G905" s="70">
        <v>139.22</v>
      </c>
    </row>
    <row r="906" spans="1:7" x14ac:dyDescent="0.2">
      <c r="A906" s="70">
        <v>16984</v>
      </c>
      <c r="B906" s="70" t="s">
        <v>364</v>
      </c>
      <c r="C906" s="70" t="s">
        <v>365</v>
      </c>
      <c r="D906" s="70">
        <v>2000</v>
      </c>
      <c r="E906" s="70">
        <v>1</v>
      </c>
      <c r="F906" s="70">
        <v>142.32</v>
      </c>
      <c r="G906" s="70">
        <v>142.55000000000001</v>
      </c>
    </row>
    <row r="907" spans="1:7" x14ac:dyDescent="0.2">
      <c r="A907" s="70">
        <v>16984</v>
      </c>
      <c r="B907" s="70" t="s">
        <v>364</v>
      </c>
      <c r="C907" s="70" t="s">
        <v>365</v>
      </c>
      <c r="D907" s="70">
        <v>2000</v>
      </c>
      <c r="E907" s="70">
        <v>2</v>
      </c>
      <c r="F907" s="70">
        <v>145.05000000000001</v>
      </c>
      <c r="G907" s="70">
        <v>144.77000000000001</v>
      </c>
    </row>
    <row r="908" spans="1:7" x14ac:dyDescent="0.2">
      <c r="A908" s="70">
        <v>16984</v>
      </c>
      <c r="B908" s="70" t="s">
        <v>364</v>
      </c>
      <c r="C908" s="70" t="s">
        <v>365</v>
      </c>
      <c r="D908" s="70">
        <v>2000</v>
      </c>
      <c r="E908" s="70">
        <v>3</v>
      </c>
      <c r="F908" s="70">
        <v>147.74</v>
      </c>
      <c r="G908" s="70">
        <v>146.87</v>
      </c>
    </row>
    <row r="909" spans="1:7" x14ac:dyDescent="0.2">
      <c r="A909" s="70">
        <v>16984</v>
      </c>
      <c r="B909" s="70" t="s">
        <v>364</v>
      </c>
      <c r="C909" s="70" t="s">
        <v>365</v>
      </c>
      <c r="D909" s="70">
        <v>2000</v>
      </c>
      <c r="E909" s="70">
        <v>4</v>
      </c>
      <c r="F909" s="70">
        <v>151.21</v>
      </c>
      <c r="G909" s="70">
        <v>150.43</v>
      </c>
    </row>
    <row r="910" spans="1:7" x14ac:dyDescent="0.2">
      <c r="A910" s="70">
        <v>16984</v>
      </c>
      <c r="B910" s="70" t="s">
        <v>364</v>
      </c>
      <c r="C910" s="70" t="s">
        <v>365</v>
      </c>
      <c r="D910" s="70">
        <v>2001</v>
      </c>
      <c r="E910" s="70">
        <v>1</v>
      </c>
      <c r="F910" s="70">
        <v>153.04</v>
      </c>
      <c r="G910" s="70">
        <v>153.38999999999999</v>
      </c>
    </row>
    <row r="911" spans="1:7" x14ac:dyDescent="0.2">
      <c r="A911" s="70">
        <v>16984</v>
      </c>
      <c r="B911" s="70" t="s">
        <v>364</v>
      </c>
      <c r="C911" s="70" t="s">
        <v>365</v>
      </c>
      <c r="D911" s="70">
        <v>2001</v>
      </c>
      <c r="E911" s="70">
        <v>2</v>
      </c>
      <c r="F911" s="70">
        <v>156.49</v>
      </c>
      <c r="G911" s="70">
        <v>156.11000000000001</v>
      </c>
    </row>
    <row r="912" spans="1:7" x14ac:dyDescent="0.2">
      <c r="A912" s="70">
        <v>16984</v>
      </c>
      <c r="B912" s="70" t="s">
        <v>364</v>
      </c>
      <c r="C912" s="70" t="s">
        <v>365</v>
      </c>
      <c r="D912" s="70">
        <v>2001</v>
      </c>
      <c r="E912" s="70">
        <v>3</v>
      </c>
      <c r="F912" s="70">
        <v>161.01</v>
      </c>
      <c r="G912" s="70">
        <v>159.94999999999999</v>
      </c>
    </row>
    <row r="913" spans="1:7" x14ac:dyDescent="0.2">
      <c r="A913" s="70">
        <v>16984</v>
      </c>
      <c r="B913" s="70" t="s">
        <v>364</v>
      </c>
      <c r="C913" s="70" t="s">
        <v>365</v>
      </c>
      <c r="D913" s="70">
        <v>2001</v>
      </c>
      <c r="E913" s="70">
        <v>4</v>
      </c>
      <c r="F913" s="70">
        <v>163.13</v>
      </c>
      <c r="G913" s="70">
        <v>162.41999999999999</v>
      </c>
    </row>
    <row r="914" spans="1:7" x14ac:dyDescent="0.2">
      <c r="A914" s="70">
        <v>16984</v>
      </c>
      <c r="B914" s="70" t="s">
        <v>364</v>
      </c>
      <c r="C914" s="70" t="s">
        <v>365</v>
      </c>
      <c r="D914" s="70">
        <v>2002</v>
      </c>
      <c r="E914" s="70">
        <v>1</v>
      </c>
      <c r="F914" s="70">
        <v>164.33</v>
      </c>
      <c r="G914" s="70">
        <v>164.84</v>
      </c>
    </row>
    <row r="915" spans="1:7" x14ac:dyDescent="0.2">
      <c r="A915" s="70">
        <v>16984</v>
      </c>
      <c r="B915" s="70" t="s">
        <v>364</v>
      </c>
      <c r="C915" s="70" t="s">
        <v>365</v>
      </c>
      <c r="D915" s="70">
        <v>2002</v>
      </c>
      <c r="E915" s="70">
        <v>2</v>
      </c>
      <c r="F915" s="70">
        <v>169.38</v>
      </c>
      <c r="G915" s="70">
        <v>168.71</v>
      </c>
    </row>
    <row r="916" spans="1:7" x14ac:dyDescent="0.2">
      <c r="A916" s="70">
        <v>16984</v>
      </c>
      <c r="B916" s="70" t="s">
        <v>364</v>
      </c>
      <c r="C916" s="70" t="s">
        <v>365</v>
      </c>
      <c r="D916" s="70">
        <v>2002</v>
      </c>
      <c r="E916" s="70">
        <v>3</v>
      </c>
      <c r="F916" s="70">
        <v>173.16</v>
      </c>
      <c r="G916" s="70">
        <v>172.06</v>
      </c>
    </row>
    <row r="917" spans="1:7" x14ac:dyDescent="0.2">
      <c r="A917" s="70">
        <v>16984</v>
      </c>
      <c r="B917" s="70" t="s">
        <v>364</v>
      </c>
      <c r="C917" s="70" t="s">
        <v>365</v>
      </c>
      <c r="D917" s="70">
        <v>2002</v>
      </c>
      <c r="E917" s="70">
        <v>4</v>
      </c>
      <c r="F917" s="70">
        <v>176.59</v>
      </c>
      <c r="G917" s="70">
        <v>175.92</v>
      </c>
    </row>
    <row r="918" spans="1:7" x14ac:dyDescent="0.2">
      <c r="A918" s="70">
        <v>16984</v>
      </c>
      <c r="B918" s="70" t="s">
        <v>364</v>
      </c>
      <c r="C918" s="70" t="s">
        <v>365</v>
      </c>
      <c r="D918" s="70">
        <v>2003</v>
      </c>
      <c r="E918" s="70">
        <v>1</v>
      </c>
      <c r="F918" s="70">
        <v>179.72</v>
      </c>
      <c r="G918" s="70">
        <v>180.32</v>
      </c>
    </row>
    <row r="919" spans="1:7" x14ac:dyDescent="0.2">
      <c r="A919" s="70">
        <v>16984</v>
      </c>
      <c r="B919" s="70" t="s">
        <v>364</v>
      </c>
      <c r="C919" s="70" t="s">
        <v>365</v>
      </c>
      <c r="D919" s="70">
        <v>2003</v>
      </c>
      <c r="E919" s="70">
        <v>2</v>
      </c>
      <c r="F919" s="70">
        <v>186.21</v>
      </c>
      <c r="G919" s="70">
        <v>185.34</v>
      </c>
    </row>
    <row r="920" spans="1:7" x14ac:dyDescent="0.2">
      <c r="A920" s="70">
        <v>16984</v>
      </c>
      <c r="B920" s="70" t="s">
        <v>364</v>
      </c>
      <c r="C920" s="70" t="s">
        <v>365</v>
      </c>
      <c r="D920" s="70">
        <v>2003</v>
      </c>
      <c r="E920" s="70">
        <v>3</v>
      </c>
      <c r="F920" s="70">
        <v>187.08</v>
      </c>
      <c r="G920" s="70">
        <v>185.88</v>
      </c>
    </row>
    <row r="921" spans="1:7" x14ac:dyDescent="0.2">
      <c r="A921" s="70">
        <v>16984</v>
      </c>
      <c r="B921" s="70" t="s">
        <v>364</v>
      </c>
      <c r="C921" s="70" t="s">
        <v>365</v>
      </c>
      <c r="D921" s="70">
        <v>2003</v>
      </c>
      <c r="E921" s="70">
        <v>4</v>
      </c>
      <c r="F921" s="70">
        <v>189.99</v>
      </c>
      <c r="G921" s="70">
        <v>189.37</v>
      </c>
    </row>
    <row r="922" spans="1:7" x14ac:dyDescent="0.2">
      <c r="A922" s="70">
        <v>16984</v>
      </c>
      <c r="B922" s="70" t="s">
        <v>364</v>
      </c>
      <c r="C922" s="70" t="s">
        <v>365</v>
      </c>
      <c r="D922" s="70">
        <v>2004</v>
      </c>
      <c r="E922" s="70">
        <v>1</v>
      </c>
      <c r="F922" s="70">
        <v>192.44</v>
      </c>
      <c r="G922" s="70">
        <v>193.06</v>
      </c>
    </row>
    <row r="923" spans="1:7" x14ac:dyDescent="0.2">
      <c r="A923" s="70">
        <v>16984</v>
      </c>
      <c r="B923" s="70" t="s">
        <v>364</v>
      </c>
      <c r="C923" s="70" t="s">
        <v>365</v>
      </c>
      <c r="D923" s="70">
        <v>2004</v>
      </c>
      <c r="E923" s="70">
        <v>2</v>
      </c>
      <c r="F923" s="70">
        <v>198.87</v>
      </c>
      <c r="G923" s="70">
        <v>197.91</v>
      </c>
    </row>
    <row r="924" spans="1:7" x14ac:dyDescent="0.2">
      <c r="A924" s="70">
        <v>16984</v>
      </c>
      <c r="B924" s="70" t="s">
        <v>364</v>
      </c>
      <c r="C924" s="70" t="s">
        <v>365</v>
      </c>
      <c r="D924" s="70">
        <v>2004</v>
      </c>
      <c r="E924" s="70">
        <v>3</v>
      </c>
      <c r="F924" s="70">
        <v>203.64</v>
      </c>
      <c r="G924" s="70">
        <v>202.37</v>
      </c>
    </row>
    <row r="925" spans="1:7" x14ac:dyDescent="0.2">
      <c r="A925" s="70">
        <v>16984</v>
      </c>
      <c r="B925" s="70" t="s">
        <v>364</v>
      </c>
      <c r="C925" s="70" t="s">
        <v>365</v>
      </c>
      <c r="D925" s="70">
        <v>2004</v>
      </c>
      <c r="E925" s="70">
        <v>4</v>
      </c>
      <c r="F925" s="70">
        <v>208.77</v>
      </c>
      <c r="G925" s="70">
        <v>208.02</v>
      </c>
    </row>
    <row r="926" spans="1:7" x14ac:dyDescent="0.2">
      <c r="A926" s="70">
        <v>16984</v>
      </c>
      <c r="B926" s="70" t="s">
        <v>364</v>
      </c>
      <c r="C926" s="70" t="s">
        <v>365</v>
      </c>
      <c r="D926" s="70">
        <v>2005</v>
      </c>
      <c r="E926" s="70">
        <v>1</v>
      </c>
      <c r="F926" s="70">
        <v>212.65</v>
      </c>
      <c r="G926" s="70">
        <v>213.35</v>
      </c>
    </row>
    <row r="927" spans="1:7" x14ac:dyDescent="0.2">
      <c r="A927" s="70">
        <v>16984</v>
      </c>
      <c r="B927" s="70" t="s">
        <v>364</v>
      </c>
      <c r="C927" s="70" t="s">
        <v>365</v>
      </c>
      <c r="D927" s="70">
        <v>2005</v>
      </c>
      <c r="E927" s="70">
        <v>2</v>
      </c>
      <c r="F927" s="70">
        <v>218.64</v>
      </c>
      <c r="G927" s="70">
        <v>217.78</v>
      </c>
    </row>
    <row r="928" spans="1:7" x14ac:dyDescent="0.2">
      <c r="A928" s="70">
        <v>16984</v>
      </c>
      <c r="B928" s="70" t="s">
        <v>364</v>
      </c>
      <c r="C928" s="70" t="s">
        <v>365</v>
      </c>
      <c r="D928" s="70">
        <v>2005</v>
      </c>
      <c r="E928" s="70">
        <v>3</v>
      </c>
      <c r="F928" s="70">
        <v>224.41</v>
      </c>
      <c r="G928" s="70">
        <v>222.85</v>
      </c>
    </row>
    <row r="929" spans="1:7" x14ac:dyDescent="0.2">
      <c r="A929" s="70">
        <v>16984</v>
      </c>
      <c r="B929" s="70" t="s">
        <v>364</v>
      </c>
      <c r="C929" s="70" t="s">
        <v>365</v>
      </c>
      <c r="D929" s="70">
        <v>2005</v>
      </c>
      <c r="E929" s="70">
        <v>4</v>
      </c>
      <c r="F929" s="70">
        <v>228.12</v>
      </c>
      <c r="G929" s="70">
        <v>227.03</v>
      </c>
    </row>
    <row r="930" spans="1:7" x14ac:dyDescent="0.2">
      <c r="A930" s="70">
        <v>16984</v>
      </c>
      <c r="B930" s="70" t="s">
        <v>364</v>
      </c>
      <c r="C930" s="70" t="s">
        <v>365</v>
      </c>
      <c r="D930" s="70">
        <v>2006</v>
      </c>
      <c r="E930" s="70">
        <v>1</v>
      </c>
      <c r="F930" s="70">
        <v>230.97</v>
      </c>
      <c r="G930" s="70">
        <v>232.12</v>
      </c>
    </row>
    <row r="931" spans="1:7" x14ac:dyDescent="0.2">
      <c r="A931" s="70">
        <v>16984</v>
      </c>
      <c r="B931" s="70" t="s">
        <v>364</v>
      </c>
      <c r="C931" s="70" t="s">
        <v>365</v>
      </c>
      <c r="D931" s="70">
        <v>2006</v>
      </c>
      <c r="E931" s="70">
        <v>2</v>
      </c>
      <c r="F931" s="70">
        <v>235.05</v>
      </c>
      <c r="G931" s="70">
        <v>234.32</v>
      </c>
    </row>
    <row r="932" spans="1:7" x14ac:dyDescent="0.2">
      <c r="A932" s="70">
        <v>16984</v>
      </c>
      <c r="B932" s="70" t="s">
        <v>364</v>
      </c>
      <c r="C932" s="70" t="s">
        <v>365</v>
      </c>
      <c r="D932" s="70">
        <v>2006</v>
      </c>
      <c r="E932" s="70">
        <v>3</v>
      </c>
      <c r="F932" s="70">
        <v>237.39</v>
      </c>
      <c r="G932" s="70">
        <v>235.33</v>
      </c>
    </row>
    <row r="933" spans="1:7" x14ac:dyDescent="0.2">
      <c r="A933" s="70">
        <v>16984</v>
      </c>
      <c r="B933" s="70" t="s">
        <v>364</v>
      </c>
      <c r="C933" s="70" t="s">
        <v>365</v>
      </c>
      <c r="D933" s="70">
        <v>2006</v>
      </c>
      <c r="E933" s="70">
        <v>4</v>
      </c>
      <c r="F933" s="70">
        <v>237.1</v>
      </c>
      <c r="G933" s="70">
        <v>235.54</v>
      </c>
    </row>
    <row r="934" spans="1:7" x14ac:dyDescent="0.2">
      <c r="A934" s="70">
        <v>16984</v>
      </c>
      <c r="B934" s="70" t="s">
        <v>364</v>
      </c>
      <c r="C934" s="70" t="s">
        <v>365</v>
      </c>
      <c r="D934" s="70">
        <v>2007</v>
      </c>
      <c r="E934" s="70">
        <v>1</v>
      </c>
      <c r="F934" s="70">
        <v>235.7</v>
      </c>
      <c r="G934" s="70">
        <v>237.68</v>
      </c>
    </row>
    <row r="935" spans="1:7" x14ac:dyDescent="0.2">
      <c r="A935" s="70">
        <v>16984</v>
      </c>
      <c r="B935" s="70" t="s">
        <v>364</v>
      </c>
      <c r="C935" s="70" t="s">
        <v>365</v>
      </c>
      <c r="D935" s="70">
        <v>2007</v>
      </c>
      <c r="E935" s="70">
        <v>2</v>
      </c>
      <c r="F935" s="70">
        <v>232.53</v>
      </c>
      <c r="G935" s="70">
        <v>232.05</v>
      </c>
    </row>
    <row r="936" spans="1:7" x14ac:dyDescent="0.2">
      <c r="A936" s="70">
        <v>16984</v>
      </c>
      <c r="B936" s="70" t="s">
        <v>364</v>
      </c>
      <c r="C936" s="70" t="s">
        <v>365</v>
      </c>
      <c r="D936" s="70">
        <v>2007</v>
      </c>
      <c r="E936" s="70">
        <v>3</v>
      </c>
      <c r="F936" s="70">
        <v>227.32</v>
      </c>
      <c r="G936" s="70">
        <v>224.67</v>
      </c>
    </row>
    <row r="937" spans="1:7" x14ac:dyDescent="0.2">
      <c r="A937" s="70">
        <v>16984</v>
      </c>
      <c r="B937" s="70" t="s">
        <v>364</v>
      </c>
      <c r="C937" s="70" t="s">
        <v>365</v>
      </c>
      <c r="D937" s="70">
        <v>2007</v>
      </c>
      <c r="E937" s="70">
        <v>4</v>
      </c>
      <c r="F937" s="70">
        <v>220.42</v>
      </c>
      <c r="G937" s="70">
        <v>218.51</v>
      </c>
    </row>
    <row r="938" spans="1:7" x14ac:dyDescent="0.2">
      <c r="A938" s="70">
        <v>16984</v>
      </c>
      <c r="B938" s="70" t="s">
        <v>364</v>
      </c>
      <c r="C938" s="70" t="s">
        <v>365</v>
      </c>
      <c r="D938" s="70">
        <v>2008</v>
      </c>
      <c r="E938" s="70">
        <v>1</v>
      </c>
      <c r="F938" s="70">
        <v>206.94</v>
      </c>
      <c r="G938" s="70">
        <v>209.74</v>
      </c>
    </row>
    <row r="939" spans="1:7" x14ac:dyDescent="0.2">
      <c r="A939" s="70">
        <v>16984</v>
      </c>
      <c r="B939" s="70" t="s">
        <v>364</v>
      </c>
      <c r="C939" s="70" t="s">
        <v>365</v>
      </c>
      <c r="D939" s="70">
        <v>2008</v>
      </c>
      <c r="E939" s="70">
        <v>2</v>
      </c>
      <c r="F939" s="70">
        <v>200.82</v>
      </c>
      <c r="G939" s="70">
        <v>200.48</v>
      </c>
    </row>
    <row r="940" spans="1:7" x14ac:dyDescent="0.2">
      <c r="A940" s="70">
        <v>16984</v>
      </c>
      <c r="B940" s="70" t="s">
        <v>364</v>
      </c>
      <c r="C940" s="70" t="s">
        <v>365</v>
      </c>
      <c r="D940" s="70">
        <v>2008</v>
      </c>
      <c r="E940" s="70">
        <v>3</v>
      </c>
      <c r="F940" s="70">
        <v>193.57</v>
      </c>
      <c r="G940" s="70">
        <v>190.53</v>
      </c>
    </row>
    <row r="941" spans="1:7" x14ac:dyDescent="0.2">
      <c r="A941" s="70">
        <v>16984</v>
      </c>
      <c r="B941" s="70" t="s">
        <v>364</v>
      </c>
      <c r="C941" s="70" t="s">
        <v>365</v>
      </c>
      <c r="D941" s="70">
        <v>2008</v>
      </c>
      <c r="E941" s="70">
        <v>4</v>
      </c>
      <c r="F941" s="70">
        <v>180.15</v>
      </c>
      <c r="G941" s="70">
        <v>178.4</v>
      </c>
    </row>
    <row r="942" spans="1:7" x14ac:dyDescent="0.2">
      <c r="A942" s="70">
        <v>16984</v>
      </c>
      <c r="B942" s="70" t="s">
        <v>364</v>
      </c>
      <c r="C942" s="70" t="s">
        <v>365</v>
      </c>
      <c r="D942" s="70">
        <v>2009</v>
      </c>
      <c r="E942" s="70">
        <v>1</v>
      </c>
      <c r="F942" s="70">
        <v>165.15</v>
      </c>
      <c r="G942" s="70">
        <v>168.31</v>
      </c>
    </row>
    <row r="943" spans="1:7" x14ac:dyDescent="0.2">
      <c r="A943" s="70">
        <v>16984</v>
      </c>
      <c r="B943" s="70" t="s">
        <v>364</v>
      </c>
      <c r="C943" s="70" t="s">
        <v>365</v>
      </c>
      <c r="D943" s="70">
        <v>2009</v>
      </c>
      <c r="E943" s="70">
        <v>2</v>
      </c>
      <c r="F943" s="70">
        <v>161.30000000000001</v>
      </c>
      <c r="G943" s="70">
        <v>160.9</v>
      </c>
    </row>
    <row r="944" spans="1:7" x14ac:dyDescent="0.2">
      <c r="A944" s="70">
        <v>16984</v>
      </c>
      <c r="B944" s="70" t="s">
        <v>364</v>
      </c>
      <c r="C944" s="70" t="s">
        <v>365</v>
      </c>
      <c r="D944" s="70">
        <v>2009</v>
      </c>
      <c r="E944" s="70">
        <v>3</v>
      </c>
      <c r="F944" s="70">
        <v>161.22</v>
      </c>
      <c r="G944" s="70">
        <v>158.02000000000001</v>
      </c>
    </row>
    <row r="945" spans="1:7" x14ac:dyDescent="0.2">
      <c r="A945" s="70">
        <v>16984</v>
      </c>
      <c r="B945" s="70" t="s">
        <v>364</v>
      </c>
      <c r="C945" s="70" t="s">
        <v>365</v>
      </c>
      <c r="D945" s="70">
        <v>2009</v>
      </c>
      <c r="E945" s="70">
        <v>4</v>
      </c>
      <c r="F945" s="70">
        <v>158.1</v>
      </c>
      <c r="G945" s="70">
        <v>156.69</v>
      </c>
    </row>
    <row r="946" spans="1:7" x14ac:dyDescent="0.2">
      <c r="A946" s="70">
        <v>16984</v>
      </c>
      <c r="B946" s="70" t="s">
        <v>364</v>
      </c>
      <c r="C946" s="70" t="s">
        <v>365</v>
      </c>
      <c r="D946" s="70">
        <v>2010</v>
      </c>
      <c r="E946" s="70">
        <v>1</v>
      </c>
      <c r="F946" s="70">
        <v>148.32</v>
      </c>
      <c r="G946" s="70">
        <v>151.94</v>
      </c>
    </row>
    <row r="947" spans="1:7" x14ac:dyDescent="0.2">
      <c r="A947" s="70">
        <v>16984</v>
      </c>
      <c r="B947" s="70" t="s">
        <v>364</v>
      </c>
      <c r="C947" s="70" t="s">
        <v>365</v>
      </c>
      <c r="D947" s="70">
        <v>2010</v>
      </c>
      <c r="E947" s="70">
        <v>2</v>
      </c>
      <c r="F947" s="70">
        <v>154.54</v>
      </c>
      <c r="G947" s="70">
        <v>153.69</v>
      </c>
    </row>
    <row r="948" spans="1:7" x14ac:dyDescent="0.2">
      <c r="A948" s="70">
        <v>16984</v>
      </c>
      <c r="B948" s="70" t="s">
        <v>364</v>
      </c>
      <c r="C948" s="70" t="s">
        <v>365</v>
      </c>
      <c r="D948" s="70">
        <v>2010</v>
      </c>
      <c r="E948" s="70">
        <v>3</v>
      </c>
      <c r="F948" s="70">
        <v>150.72999999999999</v>
      </c>
      <c r="G948" s="70">
        <v>147.25</v>
      </c>
    </row>
    <row r="949" spans="1:7" x14ac:dyDescent="0.2">
      <c r="A949" s="70">
        <v>16984</v>
      </c>
      <c r="B949" s="70" t="s">
        <v>364</v>
      </c>
      <c r="C949" s="70" t="s">
        <v>365</v>
      </c>
      <c r="D949" s="70">
        <v>2010</v>
      </c>
      <c r="E949" s="70">
        <v>4</v>
      </c>
      <c r="F949" s="70">
        <v>144.93</v>
      </c>
      <c r="G949" s="70">
        <v>144.05000000000001</v>
      </c>
    </row>
    <row r="950" spans="1:7" x14ac:dyDescent="0.2">
      <c r="A950" s="70">
        <v>16984</v>
      </c>
      <c r="B950" s="70" t="s">
        <v>364</v>
      </c>
      <c r="C950" s="70" t="s">
        <v>365</v>
      </c>
      <c r="D950" s="70">
        <v>2011</v>
      </c>
      <c r="E950" s="70">
        <v>1</v>
      </c>
      <c r="F950" s="70">
        <v>135.82</v>
      </c>
      <c r="G950" s="70">
        <v>139.65</v>
      </c>
    </row>
    <row r="951" spans="1:7" x14ac:dyDescent="0.2">
      <c r="A951" s="70">
        <v>16984</v>
      </c>
      <c r="B951" s="70" t="s">
        <v>364</v>
      </c>
      <c r="C951" s="70" t="s">
        <v>365</v>
      </c>
      <c r="D951" s="70">
        <v>2011</v>
      </c>
      <c r="E951" s="70">
        <v>2</v>
      </c>
      <c r="F951" s="70">
        <v>138.11000000000001</v>
      </c>
      <c r="G951" s="70">
        <v>136.77000000000001</v>
      </c>
    </row>
    <row r="952" spans="1:7" x14ac:dyDescent="0.2">
      <c r="A952" s="70">
        <v>16984</v>
      </c>
      <c r="B952" s="70" t="s">
        <v>364</v>
      </c>
      <c r="C952" s="70" t="s">
        <v>365</v>
      </c>
      <c r="D952" s="70">
        <v>2011</v>
      </c>
      <c r="E952" s="70">
        <v>3</v>
      </c>
      <c r="F952" s="70">
        <v>139.82</v>
      </c>
      <c r="G952" s="70">
        <v>136.26</v>
      </c>
    </row>
    <row r="953" spans="1:7" x14ac:dyDescent="0.2">
      <c r="A953" s="70">
        <v>16984</v>
      </c>
      <c r="B953" s="70" t="s">
        <v>364</v>
      </c>
      <c r="C953" s="70" t="s">
        <v>365</v>
      </c>
      <c r="D953" s="70">
        <v>2011</v>
      </c>
      <c r="E953" s="70">
        <v>4</v>
      </c>
      <c r="F953" s="70">
        <v>133.51</v>
      </c>
      <c r="G953" s="70">
        <v>133.29</v>
      </c>
    </row>
    <row r="954" spans="1:7" x14ac:dyDescent="0.2">
      <c r="A954" s="70">
        <v>16984</v>
      </c>
      <c r="B954" s="70" t="s">
        <v>364</v>
      </c>
      <c r="C954" s="70" t="s">
        <v>365</v>
      </c>
      <c r="D954" s="70">
        <v>2012</v>
      </c>
      <c r="E954" s="70">
        <v>1</v>
      </c>
      <c r="F954" s="70">
        <v>128.84</v>
      </c>
      <c r="G954" s="70">
        <v>132.72999999999999</v>
      </c>
    </row>
    <row r="955" spans="1:7" x14ac:dyDescent="0.2">
      <c r="A955" s="70">
        <v>16984</v>
      </c>
      <c r="B955" s="70" t="s">
        <v>364</v>
      </c>
      <c r="C955" s="70" t="s">
        <v>365</v>
      </c>
      <c r="D955" s="70">
        <v>2012</v>
      </c>
      <c r="E955" s="70">
        <v>2</v>
      </c>
      <c r="F955" s="70">
        <v>134.62</v>
      </c>
      <c r="G955" s="70">
        <v>132.72</v>
      </c>
    </row>
    <row r="956" spans="1:7" x14ac:dyDescent="0.2">
      <c r="A956" s="70">
        <v>16984</v>
      </c>
      <c r="B956" s="70" t="s">
        <v>364</v>
      </c>
      <c r="C956" s="70" t="s">
        <v>365</v>
      </c>
      <c r="D956" s="70">
        <v>2012</v>
      </c>
      <c r="E956" s="70">
        <v>3</v>
      </c>
      <c r="F956" s="70">
        <v>136.09</v>
      </c>
      <c r="G956" s="70">
        <v>132.51</v>
      </c>
    </row>
    <row r="957" spans="1:7" x14ac:dyDescent="0.2">
      <c r="A957" s="70">
        <v>16984</v>
      </c>
      <c r="B957" s="70" t="s">
        <v>364</v>
      </c>
      <c r="C957" s="70" t="s">
        <v>365</v>
      </c>
      <c r="D957" s="70">
        <v>2012</v>
      </c>
      <c r="E957" s="70">
        <v>4</v>
      </c>
      <c r="F957" s="70">
        <v>134.05000000000001</v>
      </c>
      <c r="G957" s="70">
        <v>134.35</v>
      </c>
    </row>
    <row r="958" spans="1:7" x14ac:dyDescent="0.2">
      <c r="A958" s="70">
        <v>16984</v>
      </c>
      <c r="B958" s="70" t="s">
        <v>364</v>
      </c>
      <c r="C958" s="70" t="s">
        <v>365</v>
      </c>
      <c r="D958" s="70">
        <v>2013</v>
      </c>
      <c r="E958" s="70">
        <v>1</v>
      </c>
      <c r="F958" s="70">
        <v>134.01</v>
      </c>
      <c r="G958" s="70">
        <v>138.11000000000001</v>
      </c>
    </row>
    <row r="959" spans="1:7" x14ac:dyDescent="0.2">
      <c r="A959" s="70">
        <v>16984</v>
      </c>
      <c r="B959" s="70" t="s">
        <v>364</v>
      </c>
      <c r="C959" s="70" t="s">
        <v>365</v>
      </c>
      <c r="D959" s="70">
        <v>2013</v>
      </c>
      <c r="E959" s="70">
        <v>2</v>
      </c>
      <c r="F959" s="70">
        <v>145.11000000000001</v>
      </c>
      <c r="G959" s="70">
        <v>142.62</v>
      </c>
    </row>
    <row r="960" spans="1:7" x14ac:dyDescent="0.2">
      <c r="A960" s="70">
        <v>16984</v>
      </c>
      <c r="B960" s="70" t="s">
        <v>364</v>
      </c>
      <c r="C960" s="70" t="s">
        <v>365</v>
      </c>
      <c r="D960" s="70">
        <v>2013</v>
      </c>
      <c r="E960" s="70">
        <v>3</v>
      </c>
      <c r="F960" s="70">
        <v>148.78</v>
      </c>
      <c r="G960" s="70">
        <v>144.87</v>
      </c>
    </row>
    <row r="961" spans="1:7" x14ac:dyDescent="0.2">
      <c r="A961" s="70">
        <v>16984</v>
      </c>
      <c r="B961" s="70" t="s">
        <v>364</v>
      </c>
      <c r="C961" s="70" t="s">
        <v>365</v>
      </c>
      <c r="D961" s="70">
        <v>2013</v>
      </c>
      <c r="E961" s="70">
        <v>4</v>
      </c>
      <c r="F961" s="70">
        <v>146.58000000000001</v>
      </c>
      <c r="G961" s="70">
        <v>147.24</v>
      </c>
    </row>
    <row r="962" spans="1:7" x14ac:dyDescent="0.2">
      <c r="A962" s="70">
        <v>16984</v>
      </c>
      <c r="B962" s="70" t="s">
        <v>364</v>
      </c>
      <c r="C962" s="70" t="s">
        <v>365</v>
      </c>
      <c r="D962" s="70">
        <v>2014</v>
      </c>
      <c r="E962" s="70">
        <v>1</v>
      </c>
      <c r="F962" s="70">
        <v>145.27000000000001</v>
      </c>
      <c r="G962" s="70">
        <v>149.63</v>
      </c>
    </row>
    <row r="963" spans="1:7" x14ac:dyDescent="0.2">
      <c r="A963" s="70">
        <v>16984</v>
      </c>
      <c r="B963" s="70" t="s">
        <v>364</v>
      </c>
      <c r="C963" s="70" t="s">
        <v>365</v>
      </c>
      <c r="D963" s="70">
        <v>2014</v>
      </c>
      <c r="E963" s="70">
        <v>2</v>
      </c>
      <c r="F963" s="70">
        <v>154.04</v>
      </c>
      <c r="G963" s="70">
        <v>151.18</v>
      </c>
    </row>
    <row r="964" spans="1:7" x14ac:dyDescent="0.2">
      <c r="A964" s="70">
        <v>16984</v>
      </c>
      <c r="B964" s="70" t="s">
        <v>364</v>
      </c>
      <c r="C964" s="70" t="s">
        <v>365</v>
      </c>
      <c r="D964" s="70">
        <v>2014</v>
      </c>
      <c r="E964" s="70">
        <v>3</v>
      </c>
      <c r="F964" s="70">
        <v>158.49</v>
      </c>
      <c r="G964" s="70">
        <v>154.49</v>
      </c>
    </row>
    <row r="965" spans="1:7" x14ac:dyDescent="0.2">
      <c r="A965" s="70">
        <v>16984</v>
      </c>
      <c r="B965" s="70" t="s">
        <v>364</v>
      </c>
      <c r="C965" s="70" t="s">
        <v>365</v>
      </c>
      <c r="D965" s="70">
        <v>2014</v>
      </c>
      <c r="E965" s="70">
        <v>4</v>
      </c>
      <c r="F965" s="70">
        <v>154.69999999999999</v>
      </c>
      <c r="G965" s="70">
        <v>155.54</v>
      </c>
    </row>
    <row r="966" spans="1:7" x14ac:dyDescent="0.2">
      <c r="A966" s="70">
        <v>16984</v>
      </c>
      <c r="B966" s="70" t="s">
        <v>364</v>
      </c>
      <c r="C966" s="70" t="s">
        <v>365</v>
      </c>
      <c r="D966" s="70">
        <v>2015</v>
      </c>
      <c r="E966" s="70">
        <v>1</v>
      </c>
      <c r="F966" s="70">
        <v>152.32</v>
      </c>
      <c r="G966" s="70">
        <v>156.62</v>
      </c>
    </row>
    <row r="967" spans="1:7" x14ac:dyDescent="0.2">
      <c r="A967" s="70">
        <v>16984</v>
      </c>
      <c r="B967" s="70" t="s">
        <v>364</v>
      </c>
      <c r="C967" s="70" t="s">
        <v>365</v>
      </c>
      <c r="D967" s="70">
        <v>2015</v>
      </c>
      <c r="E967" s="70">
        <v>2</v>
      </c>
      <c r="F967" s="70">
        <v>163.29</v>
      </c>
      <c r="G967" s="70">
        <v>160.21</v>
      </c>
    </row>
    <row r="968" spans="1:7" x14ac:dyDescent="0.2">
      <c r="A968" s="70">
        <v>16984</v>
      </c>
      <c r="B968" s="70" t="s">
        <v>364</v>
      </c>
      <c r="C968" s="70" t="s">
        <v>365</v>
      </c>
      <c r="D968" s="70">
        <v>2015</v>
      </c>
      <c r="E968" s="70">
        <v>3</v>
      </c>
      <c r="F968" s="70">
        <v>164.12</v>
      </c>
      <c r="G968" s="70">
        <v>160.32</v>
      </c>
    </row>
    <row r="969" spans="1:7" x14ac:dyDescent="0.2">
      <c r="A969" s="70">
        <v>16984</v>
      </c>
      <c r="B969" s="70" t="s">
        <v>364</v>
      </c>
      <c r="C969" s="70" t="s">
        <v>365</v>
      </c>
      <c r="D969" s="70">
        <v>2015</v>
      </c>
      <c r="E969" s="70">
        <v>4</v>
      </c>
      <c r="F969" s="70">
        <v>162.08000000000001</v>
      </c>
      <c r="G969" s="70">
        <v>162.99</v>
      </c>
    </row>
    <row r="970" spans="1:7" x14ac:dyDescent="0.2">
      <c r="A970" s="70">
        <v>16984</v>
      </c>
      <c r="B970" s="70" t="s">
        <v>364</v>
      </c>
      <c r="C970" s="70" t="s">
        <v>365</v>
      </c>
      <c r="D970" s="70">
        <v>2016</v>
      </c>
      <c r="E970" s="70">
        <v>1</v>
      </c>
      <c r="F970" s="70">
        <v>160.77000000000001</v>
      </c>
      <c r="G970" s="70">
        <v>164.74</v>
      </c>
    </row>
    <row r="971" spans="1:7" x14ac:dyDescent="0.2">
      <c r="A971" s="70">
        <v>16984</v>
      </c>
      <c r="B971" s="70" t="s">
        <v>364</v>
      </c>
      <c r="C971" s="70" t="s">
        <v>365</v>
      </c>
      <c r="D971" s="70">
        <v>2016</v>
      </c>
      <c r="E971" s="70">
        <v>2</v>
      </c>
      <c r="F971" s="70">
        <v>172.3</v>
      </c>
      <c r="G971" s="70">
        <v>169.22</v>
      </c>
    </row>
    <row r="972" spans="1:7" x14ac:dyDescent="0.2">
      <c r="A972" s="70">
        <v>16984</v>
      </c>
      <c r="B972" s="70" t="s">
        <v>364</v>
      </c>
      <c r="C972" s="70" t="s">
        <v>365</v>
      </c>
      <c r="D972" s="70">
        <v>2016</v>
      </c>
      <c r="E972" s="70">
        <v>3</v>
      </c>
      <c r="F972" s="70">
        <v>176.12</v>
      </c>
      <c r="G972" s="70">
        <v>172.5</v>
      </c>
    </row>
    <row r="973" spans="1:7" x14ac:dyDescent="0.2">
      <c r="A973" s="70">
        <v>16984</v>
      </c>
      <c r="B973" s="70" t="s">
        <v>364</v>
      </c>
      <c r="C973" s="70" t="s">
        <v>365</v>
      </c>
      <c r="D973" s="70">
        <v>2016</v>
      </c>
      <c r="E973" s="70">
        <v>4</v>
      </c>
      <c r="F973" s="70">
        <v>174.02</v>
      </c>
      <c r="G973" s="70">
        <v>174.98</v>
      </c>
    </row>
    <row r="974" spans="1:7" x14ac:dyDescent="0.2">
      <c r="A974" s="70">
        <v>16984</v>
      </c>
      <c r="B974" s="70" t="s">
        <v>364</v>
      </c>
      <c r="C974" s="70" t="s">
        <v>365</v>
      </c>
      <c r="D974" s="70">
        <v>2017</v>
      </c>
      <c r="E974" s="70">
        <v>1</v>
      </c>
      <c r="F974" s="70">
        <v>174.68</v>
      </c>
      <c r="G974" s="70">
        <v>178.17</v>
      </c>
    </row>
    <row r="975" spans="1:7" x14ac:dyDescent="0.2">
      <c r="A975" s="70">
        <v>16984</v>
      </c>
      <c r="B975" s="70" t="s">
        <v>364</v>
      </c>
      <c r="C975" s="70" t="s">
        <v>365</v>
      </c>
      <c r="D975" s="70">
        <v>2017</v>
      </c>
      <c r="E975" s="70">
        <v>2</v>
      </c>
      <c r="F975" s="70">
        <v>182.04</v>
      </c>
      <c r="G975" s="70">
        <v>179.12</v>
      </c>
    </row>
    <row r="976" spans="1:7" x14ac:dyDescent="0.2">
      <c r="A976" s="70">
        <v>16984</v>
      </c>
      <c r="B976" s="70" t="s">
        <v>364</v>
      </c>
      <c r="C976" s="70" t="s">
        <v>365</v>
      </c>
      <c r="D976" s="70">
        <v>2017</v>
      </c>
      <c r="E976" s="70">
        <v>3</v>
      </c>
      <c r="F976" s="70">
        <v>185.71</v>
      </c>
      <c r="G976" s="70">
        <v>182.47</v>
      </c>
    </row>
    <row r="977" spans="1:7" x14ac:dyDescent="0.2">
      <c r="A977" s="70">
        <v>16984</v>
      </c>
      <c r="B977" s="70" t="s">
        <v>364</v>
      </c>
      <c r="C977" s="70" t="s">
        <v>365</v>
      </c>
      <c r="D977" s="70">
        <v>2017</v>
      </c>
      <c r="E977" s="70">
        <v>4</v>
      </c>
      <c r="F977" s="70">
        <v>184.14</v>
      </c>
      <c r="G977" s="70">
        <v>185</v>
      </c>
    </row>
    <row r="978" spans="1:7" x14ac:dyDescent="0.2">
      <c r="A978" s="70">
        <v>16984</v>
      </c>
      <c r="B978" s="70" t="s">
        <v>364</v>
      </c>
      <c r="C978" s="70" t="s">
        <v>365</v>
      </c>
      <c r="D978" s="70">
        <v>2018</v>
      </c>
      <c r="E978" s="70">
        <v>1</v>
      </c>
      <c r="F978" s="70">
        <v>185.01</v>
      </c>
      <c r="G978" s="70">
        <v>187.91</v>
      </c>
    </row>
    <row r="979" spans="1:7" x14ac:dyDescent="0.2">
      <c r="A979" s="70">
        <v>16984</v>
      </c>
      <c r="B979" s="70" t="s">
        <v>364</v>
      </c>
      <c r="C979" s="70" t="s">
        <v>365</v>
      </c>
      <c r="D979" s="70">
        <v>2018</v>
      </c>
      <c r="E979" s="70">
        <v>2</v>
      </c>
      <c r="F979" s="70">
        <v>192.82</v>
      </c>
      <c r="G979" s="70">
        <v>190.1</v>
      </c>
    </row>
    <row r="980" spans="1:7" x14ac:dyDescent="0.2">
      <c r="A980" s="70">
        <v>16984</v>
      </c>
      <c r="B980" s="70" t="s">
        <v>364</v>
      </c>
      <c r="C980" s="70" t="s">
        <v>365</v>
      </c>
      <c r="D980" s="70">
        <v>2018</v>
      </c>
      <c r="E980" s="70">
        <v>3</v>
      </c>
      <c r="F980" s="70">
        <v>194.33</v>
      </c>
      <c r="G980" s="70">
        <v>191.49</v>
      </c>
    </row>
    <row r="981" spans="1:7" x14ac:dyDescent="0.2">
      <c r="A981" s="70">
        <v>16984</v>
      </c>
      <c r="B981" s="70" t="s">
        <v>364</v>
      </c>
      <c r="C981" s="70" t="s">
        <v>365</v>
      </c>
      <c r="D981" s="70">
        <v>2018</v>
      </c>
      <c r="E981" s="70">
        <v>4</v>
      </c>
      <c r="F981" s="70">
        <v>193.89</v>
      </c>
      <c r="G981" s="70">
        <v>194.54</v>
      </c>
    </row>
    <row r="982" spans="1:7" x14ac:dyDescent="0.2">
      <c r="A982" s="70">
        <v>16984</v>
      </c>
      <c r="B982" s="70" t="s">
        <v>364</v>
      </c>
      <c r="C982" s="70" t="s">
        <v>365</v>
      </c>
      <c r="D982" s="70">
        <v>2019</v>
      </c>
      <c r="E982" s="70">
        <v>1</v>
      </c>
      <c r="F982" s="70">
        <v>192.62</v>
      </c>
      <c r="G982" s="70">
        <v>195.02</v>
      </c>
    </row>
    <row r="983" spans="1:7" x14ac:dyDescent="0.2">
      <c r="A983" s="70">
        <v>16984</v>
      </c>
      <c r="B983" s="70" t="s">
        <v>364</v>
      </c>
      <c r="C983" s="70" t="s">
        <v>365</v>
      </c>
      <c r="D983" s="70">
        <v>2019</v>
      </c>
      <c r="E983" s="70">
        <v>2</v>
      </c>
      <c r="F983" s="70">
        <v>199.18</v>
      </c>
      <c r="G983" s="70">
        <v>196.73</v>
      </c>
    </row>
    <row r="984" spans="1:7" x14ac:dyDescent="0.2">
      <c r="A984" s="70">
        <v>16984</v>
      </c>
      <c r="B984" s="70" t="s">
        <v>364</v>
      </c>
      <c r="C984" s="70" t="s">
        <v>365</v>
      </c>
      <c r="D984" s="70">
        <v>2019</v>
      </c>
      <c r="E984" s="70">
        <v>3</v>
      </c>
      <c r="F984" s="70">
        <v>201.54</v>
      </c>
      <c r="G984" s="70">
        <v>199</v>
      </c>
    </row>
    <row r="985" spans="1:7" x14ac:dyDescent="0.2">
      <c r="A985" s="70">
        <v>16984</v>
      </c>
      <c r="B985" s="70" t="s">
        <v>364</v>
      </c>
      <c r="C985" s="70" t="s">
        <v>365</v>
      </c>
      <c r="D985" s="70">
        <v>2019</v>
      </c>
      <c r="E985" s="70">
        <v>4</v>
      </c>
      <c r="F985" s="70">
        <v>201.05</v>
      </c>
      <c r="G985" s="70">
        <v>201.5</v>
      </c>
    </row>
    <row r="986" spans="1:7" x14ac:dyDescent="0.2">
      <c r="A986" s="70">
        <v>16984</v>
      </c>
      <c r="B986" s="70" t="s">
        <v>364</v>
      </c>
      <c r="C986" s="70" t="s">
        <v>365</v>
      </c>
      <c r="D986" s="70">
        <v>2020</v>
      </c>
      <c r="E986" s="70">
        <v>1</v>
      </c>
      <c r="F986" s="70">
        <v>203.56</v>
      </c>
      <c r="G986" s="70">
        <v>205.63</v>
      </c>
    </row>
    <row r="987" spans="1:7" x14ac:dyDescent="0.2">
      <c r="A987" s="70">
        <v>16984</v>
      </c>
      <c r="B987" s="70" t="s">
        <v>364</v>
      </c>
      <c r="C987" s="70" t="s">
        <v>365</v>
      </c>
      <c r="D987" s="70">
        <v>2020</v>
      </c>
      <c r="E987" s="70">
        <v>2</v>
      </c>
      <c r="F987" s="70">
        <v>211.42</v>
      </c>
      <c r="G987" s="70">
        <v>209.1</v>
      </c>
    </row>
    <row r="988" spans="1:7" x14ac:dyDescent="0.2">
      <c r="A988" s="70">
        <v>16984</v>
      </c>
      <c r="B988" s="70" t="s">
        <v>364</v>
      </c>
      <c r="C988" s="70" t="s">
        <v>365</v>
      </c>
      <c r="D988" s="70">
        <v>2020</v>
      </c>
      <c r="E988" s="70">
        <v>3</v>
      </c>
      <c r="F988" s="70">
        <v>216.58</v>
      </c>
      <c r="G988" s="70">
        <v>214.17</v>
      </c>
    </row>
    <row r="989" spans="1:7" x14ac:dyDescent="0.2">
      <c r="A989" s="70">
        <v>16984</v>
      </c>
      <c r="B989" s="70" t="s">
        <v>364</v>
      </c>
      <c r="C989" s="70" t="s">
        <v>365</v>
      </c>
      <c r="D989" s="70">
        <v>2020</v>
      </c>
      <c r="E989" s="70">
        <v>4</v>
      </c>
      <c r="F989" s="70">
        <v>219.44</v>
      </c>
      <c r="G989" s="70">
        <v>219.71</v>
      </c>
    </row>
    <row r="990" spans="1:7" x14ac:dyDescent="0.2">
      <c r="A990" s="70">
        <v>16984</v>
      </c>
      <c r="B990" s="70" t="s">
        <v>364</v>
      </c>
      <c r="C990" s="70" t="s">
        <v>365</v>
      </c>
      <c r="D990" s="70">
        <v>2021</v>
      </c>
      <c r="E990" s="70">
        <v>1</v>
      </c>
      <c r="F990" s="70">
        <v>223.28</v>
      </c>
      <c r="G990" s="70">
        <v>225.25</v>
      </c>
    </row>
    <row r="991" spans="1:7" x14ac:dyDescent="0.2">
      <c r="A991" s="70">
        <v>16984</v>
      </c>
      <c r="B991" s="70" t="s">
        <v>364</v>
      </c>
      <c r="C991" s="70" t="s">
        <v>365</v>
      </c>
      <c r="D991" s="70">
        <v>2021</v>
      </c>
      <c r="E991" s="70">
        <v>2</v>
      </c>
      <c r="F991" s="70">
        <v>233.12</v>
      </c>
      <c r="G991" s="70">
        <v>230.8</v>
      </c>
    </row>
    <row r="992" spans="1:7" x14ac:dyDescent="0.2">
      <c r="A992" s="70">
        <v>16984</v>
      </c>
      <c r="B992" s="70" t="s">
        <v>364</v>
      </c>
      <c r="C992" s="70" t="s">
        <v>365</v>
      </c>
      <c r="D992" s="70">
        <v>2021</v>
      </c>
      <c r="E992" s="70">
        <v>3</v>
      </c>
      <c r="F992" s="70">
        <v>239.72</v>
      </c>
      <c r="G992" s="70">
        <v>237.22</v>
      </c>
    </row>
    <row r="993" spans="1:7" x14ac:dyDescent="0.2">
      <c r="A993" s="70">
        <v>16984</v>
      </c>
      <c r="B993" s="70" t="s">
        <v>364</v>
      </c>
      <c r="C993" s="70" t="s">
        <v>365</v>
      </c>
      <c r="D993" s="70">
        <v>2021</v>
      </c>
      <c r="E993" s="70">
        <v>4</v>
      </c>
      <c r="F993" s="70">
        <v>244.46</v>
      </c>
      <c r="G993" s="70">
        <v>244.64</v>
      </c>
    </row>
    <row r="994" spans="1:7" x14ac:dyDescent="0.2">
      <c r="A994" s="70">
        <v>17140</v>
      </c>
      <c r="B994" s="70" t="s">
        <v>366</v>
      </c>
      <c r="C994" s="70" t="s">
        <v>367</v>
      </c>
      <c r="D994" s="70">
        <v>1991</v>
      </c>
      <c r="E994" s="70">
        <v>1</v>
      </c>
      <c r="F994" s="70">
        <v>100</v>
      </c>
      <c r="G994" s="70">
        <v>100</v>
      </c>
    </row>
    <row r="995" spans="1:7" x14ac:dyDescent="0.2">
      <c r="A995" s="70">
        <v>17140</v>
      </c>
      <c r="B995" s="70" t="s">
        <v>366</v>
      </c>
      <c r="C995" s="70" t="s">
        <v>367</v>
      </c>
      <c r="D995" s="70">
        <v>1991</v>
      </c>
      <c r="E995" s="70">
        <v>2</v>
      </c>
      <c r="F995" s="70">
        <v>101.4</v>
      </c>
      <c r="G995" s="70">
        <v>100.88</v>
      </c>
    </row>
    <row r="996" spans="1:7" x14ac:dyDescent="0.2">
      <c r="A996" s="70">
        <v>17140</v>
      </c>
      <c r="B996" s="70" t="s">
        <v>366</v>
      </c>
      <c r="C996" s="70" t="s">
        <v>367</v>
      </c>
      <c r="D996" s="70">
        <v>1991</v>
      </c>
      <c r="E996" s="70">
        <v>3</v>
      </c>
      <c r="F996" s="70">
        <v>101.84</v>
      </c>
      <c r="G996" s="70">
        <v>101.61</v>
      </c>
    </row>
    <row r="997" spans="1:7" x14ac:dyDescent="0.2">
      <c r="A997" s="70">
        <v>17140</v>
      </c>
      <c r="B997" s="70" t="s">
        <v>366</v>
      </c>
      <c r="C997" s="70" t="s">
        <v>367</v>
      </c>
      <c r="D997" s="70">
        <v>1991</v>
      </c>
      <c r="E997" s="70">
        <v>4</v>
      </c>
      <c r="F997" s="70">
        <v>102.41</v>
      </c>
      <c r="G997" s="70">
        <v>102.07</v>
      </c>
    </row>
    <row r="998" spans="1:7" x14ac:dyDescent="0.2">
      <c r="A998" s="70">
        <v>17140</v>
      </c>
      <c r="B998" s="70" t="s">
        <v>366</v>
      </c>
      <c r="C998" s="70" t="s">
        <v>367</v>
      </c>
      <c r="D998" s="70">
        <v>1992</v>
      </c>
      <c r="E998" s="70">
        <v>1</v>
      </c>
      <c r="F998" s="70">
        <v>103.7</v>
      </c>
      <c r="G998" s="70">
        <v>103.72</v>
      </c>
    </row>
    <row r="999" spans="1:7" x14ac:dyDescent="0.2">
      <c r="A999" s="70">
        <v>17140</v>
      </c>
      <c r="B999" s="70" t="s">
        <v>366</v>
      </c>
      <c r="C999" s="70" t="s">
        <v>367</v>
      </c>
      <c r="D999" s="70">
        <v>1992</v>
      </c>
      <c r="E999" s="70">
        <v>2</v>
      </c>
      <c r="F999" s="70">
        <v>105.38</v>
      </c>
      <c r="G999" s="70">
        <v>104.88</v>
      </c>
    </row>
    <row r="1000" spans="1:7" x14ac:dyDescent="0.2">
      <c r="A1000" s="70">
        <v>17140</v>
      </c>
      <c r="B1000" s="70" t="s">
        <v>366</v>
      </c>
      <c r="C1000" s="70" t="s">
        <v>367</v>
      </c>
      <c r="D1000" s="70">
        <v>1992</v>
      </c>
      <c r="E1000" s="70">
        <v>3</v>
      </c>
      <c r="F1000" s="70">
        <v>106.41</v>
      </c>
      <c r="G1000" s="70">
        <v>106.12</v>
      </c>
    </row>
    <row r="1001" spans="1:7" x14ac:dyDescent="0.2">
      <c r="A1001" s="70">
        <v>17140</v>
      </c>
      <c r="B1001" s="70" t="s">
        <v>366</v>
      </c>
      <c r="C1001" s="70" t="s">
        <v>367</v>
      </c>
      <c r="D1001" s="70">
        <v>1992</v>
      </c>
      <c r="E1001" s="70">
        <v>4</v>
      </c>
      <c r="F1001" s="70">
        <v>108.29</v>
      </c>
      <c r="G1001" s="70">
        <v>107.91</v>
      </c>
    </row>
    <row r="1002" spans="1:7" x14ac:dyDescent="0.2">
      <c r="A1002" s="70">
        <v>17140</v>
      </c>
      <c r="B1002" s="70" t="s">
        <v>366</v>
      </c>
      <c r="C1002" s="70" t="s">
        <v>367</v>
      </c>
      <c r="D1002" s="70">
        <v>1993</v>
      </c>
      <c r="E1002" s="70">
        <v>1</v>
      </c>
      <c r="F1002" s="70">
        <v>108.84</v>
      </c>
      <c r="G1002" s="70">
        <v>108.89</v>
      </c>
    </row>
    <row r="1003" spans="1:7" x14ac:dyDescent="0.2">
      <c r="A1003" s="70">
        <v>17140</v>
      </c>
      <c r="B1003" s="70" t="s">
        <v>366</v>
      </c>
      <c r="C1003" s="70" t="s">
        <v>367</v>
      </c>
      <c r="D1003" s="70">
        <v>1993</v>
      </c>
      <c r="E1003" s="70">
        <v>2</v>
      </c>
      <c r="F1003" s="70">
        <v>111.03</v>
      </c>
      <c r="G1003" s="70">
        <v>110.57</v>
      </c>
    </row>
    <row r="1004" spans="1:7" x14ac:dyDescent="0.2">
      <c r="A1004" s="70">
        <v>17140</v>
      </c>
      <c r="B1004" s="70" t="s">
        <v>366</v>
      </c>
      <c r="C1004" s="70" t="s">
        <v>367</v>
      </c>
      <c r="D1004" s="70">
        <v>1993</v>
      </c>
      <c r="E1004" s="70">
        <v>3</v>
      </c>
      <c r="F1004" s="70">
        <v>111.64</v>
      </c>
      <c r="G1004" s="70">
        <v>111.24</v>
      </c>
    </row>
    <row r="1005" spans="1:7" x14ac:dyDescent="0.2">
      <c r="A1005" s="70">
        <v>17140</v>
      </c>
      <c r="B1005" s="70" t="s">
        <v>366</v>
      </c>
      <c r="C1005" s="70" t="s">
        <v>367</v>
      </c>
      <c r="D1005" s="70">
        <v>1993</v>
      </c>
      <c r="E1005" s="70">
        <v>4</v>
      </c>
      <c r="F1005" s="70">
        <v>113.18</v>
      </c>
      <c r="G1005" s="70">
        <v>112.79</v>
      </c>
    </row>
    <row r="1006" spans="1:7" x14ac:dyDescent="0.2">
      <c r="A1006" s="70">
        <v>17140</v>
      </c>
      <c r="B1006" s="70" t="s">
        <v>366</v>
      </c>
      <c r="C1006" s="70" t="s">
        <v>367</v>
      </c>
      <c r="D1006" s="70">
        <v>1994</v>
      </c>
      <c r="E1006" s="70">
        <v>1</v>
      </c>
      <c r="F1006" s="70">
        <v>114.51</v>
      </c>
      <c r="G1006" s="70">
        <v>114.6</v>
      </c>
    </row>
    <row r="1007" spans="1:7" x14ac:dyDescent="0.2">
      <c r="A1007" s="70">
        <v>17140</v>
      </c>
      <c r="B1007" s="70" t="s">
        <v>366</v>
      </c>
      <c r="C1007" s="70" t="s">
        <v>367</v>
      </c>
      <c r="D1007" s="70">
        <v>1994</v>
      </c>
      <c r="E1007" s="70">
        <v>2</v>
      </c>
      <c r="F1007" s="70">
        <v>115.8</v>
      </c>
      <c r="G1007" s="70">
        <v>115.39</v>
      </c>
    </row>
    <row r="1008" spans="1:7" x14ac:dyDescent="0.2">
      <c r="A1008" s="70">
        <v>17140</v>
      </c>
      <c r="B1008" s="70" t="s">
        <v>366</v>
      </c>
      <c r="C1008" s="70" t="s">
        <v>367</v>
      </c>
      <c r="D1008" s="70">
        <v>1994</v>
      </c>
      <c r="E1008" s="70">
        <v>3</v>
      </c>
      <c r="F1008" s="70">
        <v>116.71</v>
      </c>
      <c r="G1008" s="70">
        <v>116.16</v>
      </c>
    </row>
    <row r="1009" spans="1:7" x14ac:dyDescent="0.2">
      <c r="A1009" s="70">
        <v>17140</v>
      </c>
      <c r="B1009" s="70" t="s">
        <v>366</v>
      </c>
      <c r="C1009" s="70" t="s">
        <v>367</v>
      </c>
      <c r="D1009" s="70">
        <v>1994</v>
      </c>
      <c r="E1009" s="70">
        <v>4</v>
      </c>
      <c r="F1009" s="70">
        <v>116.97</v>
      </c>
      <c r="G1009" s="70">
        <v>116.58</v>
      </c>
    </row>
    <row r="1010" spans="1:7" x14ac:dyDescent="0.2">
      <c r="A1010" s="70">
        <v>17140</v>
      </c>
      <c r="B1010" s="70" t="s">
        <v>366</v>
      </c>
      <c r="C1010" s="70" t="s">
        <v>367</v>
      </c>
      <c r="D1010" s="70">
        <v>1995</v>
      </c>
      <c r="E1010" s="70">
        <v>1</v>
      </c>
      <c r="F1010" s="70">
        <v>116.2</v>
      </c>
      <c r="G1010" s="70">
        <v>116.31</v>
      </c>
    </row>
    <row r="1011" spans="1:7" x14ac:dyDescent="0.2">
      <c r="A1011" s="70">
        <v>17140</v>
      </c>
      <c r="B1011" s="70" t="s">
        <v>366</v>
      </c>
      <c r="C1011" s="70" t="s">
        <v>367</v>
      </c>
      <c r="D1011" s="70">
        <v>1995</v>
      </c>
      <c r="E1011" s="70">
        <v>2</v>
      </c>
      <c r="F1011" s="70">
        <v>118.22</v>
      </c>
      <c r="G1011" s="70">
        <v>117.88</v>
      </c>
    </row>
    <row r="1012" spans="1:7" x14ac:dyDescent="0.2">
      <c r="A1012" s="70">
        <v>17140</v>
      </c>
      <c r="B1012" s="70" t="s">
        <v>366</v>
      </c>
      <c r="C1012" s="70" t="s">
        <v>367</v>
      </c>
      <c r="D1012" s="70">
        <v>1995</v>
      </c>
      <c r="E1012" s="70">
        <v>3</v>
      </c>
      <c r="F1012" s="70">
        <v>120.38</v>
      </c>
      <c r="G1012" s="70">
        <v>119.7</v>
      </c>
    </row>
    <row r="1013" spans="1:7" x14ac:dyDescent="0.2">
      <c r="A1013" s="70">
        <v>17140</v>
      </c>
      <c r="B1013" s="70" t="s">
        <v>366</v>
      </c>
      <c r="C1013" s="70" t="s">
        <v>367</v>
      </c>
      <c r="D1013" s="70">
        <v>1995</v>
      </c>
      <c r="E1013" s="70">
        <v>4</v>
      </c>
      <c r="F1013" s="70">
        <v>121.22</v>
      </c>
      <c r="G1013" s="70">
        <v>120.84</v>
      </c>
    </row>
    <row r="1014" spans="1:7" x14ac:dyDescent="0.2">
      <c r="A1014" s="70">
        <v>17140</v>
      </c>
      <c r="B1014" s="70" t="s">
        <v>366</v>
      </c>
      <c r="C1014" s="70" t="s">
        <v>367</v>
      </c>
      <c r="D1014" s="70">
        <v>1996</v>
      </c>
      <c r="E1014" s="70">
        <v>1</v>
      </c>
      <c r="F1014" s="70">
        <v>121.77</v>
      </c>
      <c r="G1014" s="70">
        <v>121.9</v>
      </c>
    </row>
    <row r="1015" spans="1:7" x14ac:dyDescent="0.2">
      <c r="A1015" s="70">
        <v>17140</v>
      </c>
      <c r="B1015" s="70" t="s">
        <v>366</v>
      </c>
      <c r="C1015" s="70" t="s">
        <v>367</v>
      </c>
      <c r="D1015" s="70">
        <v>1996</v>
      </c>
      <c r="E1015" s="70">
        <v>2</v>
      </c>
      <c r="F1015" s="70">
        <v>123.26</v>
      </c>
      <c r="G1015" s="70">
        <v>122.94</v>
      </c>
    </row>
    <row r="1016" spans="1:7" x14ac:dyDescent="0.2">
      <c r="A1016" s="70">
        <v>17140</v>
      </c>
      <c r="B1016" s="70" t="s">
        <v>366</v>
      </c>
      <c r="C1016" s="70" t="s">
        <v>367</v>
      </c>
      <c r="D1016" s="70">
        <v>1996</v>
      </c>
      <c r="E1016" s="70">
        <v>3</v>
      </c>
      <c r="F1016" s="70">
        <v>125.03</v>
      </c>
      <c r="G1016" s="70">
        <v>124.27</v>
      </c>
    </row>
    <row r="1017" spans="1:7" x14ac:dyDescent="0.2">
      <c r="A1017" s="70">
        <v>17140</v>
      </c>
      <c r="B1017" s="70" t="s">
        <v>366</v>
      </c>
      <c r="C1017" s="70" t="s">
        <v>367</v>
      </c>
      <c r="D1017" s="70">
        <v>1996</v>
      </c>
      <c r="E1017" s="70">
        <v>4</v>
      </c>
      <c r="F1017" s="70">
        <v>124.92</v>
      </c>
      <c r="G1017" s="70">
        <v>124.56</v>
      </c>
    </row>
    <row r="1018" spans="1:7" x14ac:dyDescent="0.2">
      <c r="A1018" s="70">
        <v>17140</v>
      </c>
      <c r="B1018" s="70" t="s">
        <v>366</v>
      </c>
      <c r="C1018" s="70" t="s">
        <v>367</v>
      </c>
      <c r="D1018" s="70">
        <v>1997</v>
      </c>
      <c r="E1018" s="70">
        <v>1</v>
      </c>
      <c r="F1018" s="70">
        <v>125.64</v>
      </c>
      <c r="G1018" s="70">
        <v>125.79</v>
      </c>
    </row>
    <row r="1019" spans="1:7" x14ac:dyDescent="0.2">
      <c r="A1019" s="70">
        <v>17140</v>
      </c>
      <c r="B1019" s="70" t="s">
        <v>366</v>
      </c>
      <c r="C1019" s="70" t="s">
        <v>367</v>
      </c>
      <c r="D1019" s="70">
        <v>1997</v>
      </c>
      <c r="E1019" s="70">
        <v>2</v>
      </c>
      <c r="F1019" s="70">
        <v>126.26</v>
      </c>
      <c r="G1019" s="70">
        <v>125.89</v>
      </c>
    </row>
    <row r="1020" spans="1:7" x14ac:dyDescent="0.2">
      <c r="A1020" s="70">
        <v>17140</v>
      </c>
      <c r="B1020" s="70" t="s">
        <v>366</v>
      </c>
      <c r="C1020" s="70" t="s">
        <v>367</v>
      </c>
      <c r="D1020" s="70">
        <v>1997</v>
      </c>
      <c r="E1020" s="70">
        <v>3</v>
      </c>
      <c r="F1020" s="70">
        <v>128.11000000000001</v>
      </c>
      <c r="G1020" s="70">
        <v>127.35</v>
      </c>
    </row>
    <row r="1021" spans="1:7" x14ac:dyDescent="0.2">
      <c r="A1021" s="70">
        <v>17140</v>
      </c>
      <c r="B1021" s="70" t="s">
        <v>366</v>
      </c>
      <c r="C1021" s="70" t="s">
        <v>367</v>
      </c>
      <c r="D1021" s="70">
        <v>1997</v>
      </c>
      <c r="E1021" s="70">
        <v>4</v>
      </c>
      <c r="F1021" s="70">
        <v>129.03</v>
      </c>
      <c r="G1021" s="70">
        <v>128.68</v>
      </c>
    </row>
    <row r="1022" spans="1:7" x14ac:dyDescent="0.2">
      <c r="A1022" s="70">
        <v>17140</v>
      </c>
      <c r="B1022" s="70" t="s">
        <v>366</v>
      </c>
      <c r="C1022" s="70" t="s">
        <v>367</v>
      </c>
      <c r="D1022" s="70">
        <v>1998</v>
      </c>
      <c r="E1022" s="70">
        <v>1</v>
      </c>
      <c r="F1022" s="70">
        <v>130.04</v>
      </c>
      <c r="G1022" s="70">
        <v>130.22999999999999</v>
      </c>
    </row>
    <row r="1023" spans="1:7" x14ac:dyDescent="0.2">
      <c r="A1023" s="70">
        <v>17140</v>
      </c>
      <c r="B1023" s="70" t="s">
        <v>366</v>
      </c>
      <c r="C1023" s="70" t="s">
        <v>367</v>
      </c>
      <c r="D1023" s="70">
        <v>1998</v>
      </c>
      <c r="E1023" s="70">
        <v>2</v>
      </c>
      <c r="F1023" s="70">
        <v>132.09</v>
      </c>
      <c r="G1023" s="70">
        <v>131.58000000000001</v>
      </c>
    </row>
    <row r="1024" spans="1:7" x14ac:dyDescent="0.2">
      <c r="A1024" s="70">
        <v>17140</v>
      </c>
      <c r="B1024" s="70" t="s">
        <v>366</v>
      </c>
      <c r="C1024" s="70" t="s">
        <v>367</v>
      </c>
      <c r="D1024" s="70">
        <v>1998</v>
      </c>
      <c r="E1024" s="70">
        <v>3</v>
      </c>
      <c r="F1024" s="70">
        <v>133.94999999999999</v>
      </c>
      <c r="G1024" s="70">
        <v>133.24</v>
      </c>
    </row>
    <row r="1025" spans="1:7" x14ac:dyDescent="0.2">
      <c r="A1025" s="70">
        <v>17140</v>
      </c>
      <c r="B1025" s="70" t="s">
        <v>366</v>
      </c>
      <c r="C1025" s="70" t="s">
        <v>367</v>
      </c>
      <c r="D1025" s="70">
        <v>1998</v>
      </c>
      <c r="E1025" s="70">
        <v>4</v>
      </c>
      <c r="F1025" s="70">
        <v>135.74</v>
      </c>
      <c r="G1025" s="70">
        <v>135.36000000000001</v>
      </c>
    </row>
    <row r="1026" spans="1:7" x14ac:dyDescent="0.2">
      <c r="A1026" s="70">
        <v>17140</v>
      </c>
      <c r="B1026" s="70" t="s">
        <v>366</v>
      </c>
      <c r="C1026" s="70" t="s">
        <v>367</v>
      </c>
      <c r="D1026" s="70">
        <v>1999</v>
      </c>
      <c r="E1026" s="70">
        <v>1</v>
      </c>
      <c r="F1026" s="70">
        <v>136.93</v>
      </c>
      <c r="G1026" s="70">
        <v>137.19</v>
      </c>
    </row>
    <row r="1027" spans="1:7" x14ac:dyDescent="0.2">
      <c r="A1027" s="70">
        <v>17140</v>
      </c>
      <c r="B1027" s="70" t="s">
        <v>366</v>
      </c>
      <c r="C1027" s="70" t="s">
        <v>367</v>
      </c>
      <c r="D1027" s="70">
        <v>1999</v>
      </c>
      <c r="E1027" s="70">
        <v>2</v>
      </c>
      <c r="F1027" s="70">
        <v>140.04</v>
      </c>
      <c r="G1027" s="70">
        <v>139.4</v>
      </c>
    </row>
    <row r="1028" spans="1:7" x14ac:dyDescent="0.2">
      <c r="A1028" s="70">
        <v>17140</v>
      </c>
      <c r="B1028" s="70" t="s">
        <v>366</v>
      </c>
      <c r="C1028" s="70" t="s">
        <v>367</v>
      </c>
      <c r="D1028" s="70">
        <v>1999</v>
      </c>
      <c r="E1028" s="70">
        <v>3</v>
      </c>
      <c r="F1028" s="70">
        <v>141.66</v>
      </c>
      <c r="G1028" s="70">
        <v>140.94</v>
      </c>
    </row>
    <row r="1029" spans="1:7" x14ac:dyDescent="0.2">
      <c r="A1029" s="70">
        <v>17140</v>
      </c>
      <c r="B1029" s="70" t="s">
        <v>366</v>
      </c>
      <c r="C1029" s="70" t="s">
        <v>367</v>
      </c>
      <c r="D1029" s="70">
        <v>1999</v>
      </c>
      <c r="E1029" s="70">
        <v>4</v>
      </c>
      <c r="F1029" s="70">
        <v>143.4</v>
      </c>
      <c r="G1029" s="70">
        <v>142.94999999999999</v>
      </c>
    </row>
    <row r="1030" spans="1:7" x14ac:dyDescent="0.2">
      <c r="A1030" s="70">
        <v>17140</v>
      </c>
      <c r="B1030" s="70" t="s">
        <v>366</v>
      </c>
      <c r="C1030" s="70" t="s">
        <v>367</v>
      </c>
      <c r="D1030" s="70">
        <v>2000</v>
      </c>
      <c r="E1030" s="70">
        <v>1</v>
      </c>
      <c r="F1030" s="70">
        <v>144.49</v>
      </c>
      <c r="G1030" s="70">
        <v>144.88</v>
      </c>
    </row>
    <row r="1031" spans="1:7" x14ac:dyDescent="0.2">
      <c r="A1031" s="70">
        <v>17140</v>
      </c>
      <c r="B1031" s="70" t="s">
        <v>366</v>
      </c>
      <c r="C1031" s="70" t="s">
        <v>367</v>
      </c>
      <c r="D1031" s="70">
        <v>2000</v>
      </c>
      <c r="E1031" s="70">
        <v>2</v>
      </c>
      <c r="F1031" s="70">
        <v>147.43</v>
      </c>
      <c r="G1031" s="70">
        <v>146.68</v>
      </c>
    </row>
    <row r="1032" spans="1:7" x14ac:dyDescent="0.2">
      <c r="A1032" s="70">
        <v>17140</v>
      </c>
      <c r="B1032" s="70" t="s">
        <v>366</v>
      </c>
      <c r="C1032" s="70" t="s">
        <v>367</v>
      </c>
      <c r="D1032" s="70">
        <v>2000</v>
      </c>
      <c r="E1032" s="70">
        <v>3</v>
      </c>
      <c r="F1032" s="70">
        <v>148.05000000000001</v>
      </c>
      <c r="G1032" s="70">
        <v>147.27000000000001</v>
      </c>
    </row>
    <row r="1033" spans="1:7" x14ac:dyDescent="0.2">
      <c r="A1033" s="70">
        <v>17140</v>
      </c>
      <c r="B1033" s="70" t="s">
        <v>366</v>
      </c>
      <c r="C1033" s="70" t="s">
        <v>367</v>
      </c>
      <c r="D1033" s="70">
        <v>2000</v>
      </c>
      <c r="E1033" s="70">
        <v>4</v>
      </c>
      <c r="F1033" s="70">
        <v>148.96</v>
      </c>
      <c r="G1033" s="70">
        <v>148.44</v>
      </c>
    </row>
    <row r="1034" spans="1:7" x14ac:dyDescent="0.2">
      <c r="A1034" s="70">
        <v>17140</v>
      </c>
      <c r="B1034" s="70" t="s">
        <v>366</v>
      </c>
      <c r="C1034" s="70" t="s">
        <v>367</v>
      </c>
      <c r="D1034" s="70">
        <v>2001</v>
      </c>
      <c r="E1034" s="70">
        <v>1</v>
      </c>
      <c r="F1034" s="70">
        <v>149.59</v>
      </c>
      <c r="G1034" s="70">
        <v>150.18</v>
      </c>
    </row>
    <row r="1035" spans="1:7" x14ac:dyDescent="0.2">
      <c r="A1035" s="70">
        <v>17140</v>
      </c>
      <c r="B1035" s="70" t="s">
        <v>366</v>
      </c>
      <c r="C1035" s="70" t="s">
        <v>367</v>
      </c>
      <c r="D1035" s="70">
        <v>2001</v>
      </c>
      <c r="E1035" s="70">
        <v>2</v>
      </c>
      <c r="F1035" s="70">
        <v>152.34</v>
      </c>
      <c r="G1035" s="70">
        <v>151.53</v>
      </c>
    </row>
    <row r="1036" spans="1:7" x14ac:dyDescent="0.2">
      <c r="A1036" s="70">
        <v>17140</v>
      </c>
      <c r="B1036" s="70" t="s">
        <v>366</v>
      </c>
      <c r="C1036" s="70" t="s">
        <v>367</v>
      </c>
      <c r="D1036" s="70">
        <v>2001</v>
      </c>
      <c r="E1036" s="70">
        <v>3</v>
      </c>
      <c r="F1036" s="70">
        <v>153.32</v>
      </c>
      <c r="G1036" s="70">
        <v>152.36000000000001</v>
      </c>
    </row>
    <row r="1037" spans="1:7" x14ac:dyDescent="0.2">
      <c r="A1037" s="70">
        <v>17140</v>
      </c>
      <c r="B1037" s="70" t="s">
        <v>366</v>
      </c>
      <c r="C1037" s="70" t="s">
        <v>367</v>
      </c>
      <c r="D1037" s="70">
        <v>2001</v>
      </c>
      <c r="E1037" s="70">
        <v>4</v>
      </c>
      <c r="F1037" s="70">
        <v>155</v>
      </c>
      <c r="G1037" s="70">
        <v>154.46</v>
      </c>
    </row>
    <row r="1038" spans="1:7" x14ac:dyDescent="0.2">
      <c r="A1038" s="70">
        <v>17140</v>
      </c>
      <c r="B1038" s="70" t="s">
        <v>366</v>
      </c>
      <c r="C1038" s="70" t="s">
        <v>367</v>
      </c>
      <c r="D1038" s="70">
        <v>2002</v>
      </c>
      <c r="E1038" s="70">
        <v>1</v>
      </c>
      <c r="F1038" s="70">
        <v>154.71</v>
      </c>
      <c r="G1038" s="70">
        <v>155.53</v>
      </c>
    </row>
    <row r="1039" spans="1:7" x14ac:dyDescent="0.2">
      <c r="A1039" s="70">
        <v>17140</v>
      </c>
      <c r="B1039" s="70" t="s">
        <v>366</v>
      </c>
      <c r="C1039" s="70" t="s">
        <v>367</v>
      </c>
      <c r="D1039" s="70">
        <v>2002</v>
      </c>
      <c r="E1039" s="70">
        <v>2</v>
      </c>
      <c r="F1039" s="70">
        <v>156.91999999999999</v>
      </c>
      <c r="G1039" s="70">
        <v>156.06</v>
      </c>
    </row>
    <row r="1040" spans="1:7" x14ac:dyDescent="0.2">
      <c r="A1040" s="70">
        <v>17140</v>
      </c>
      <c r="B1040" s="70" t="s">
        <v>366</v>
      </c>
      <c r="C1040" s="70" t="s">
        <v>367</v>
      </c>
      <c r="D1040" s="70">
        <v>2002</v>
      </c>
      <c r="E1040" s="70">
        <v>3</v>
      </c>
      <c r="F1040" s="70">
        <v>158.91999999999999</v>
      </c>
      <c r="G1040" s="70">
        <v>157.72999999999999</v>
      </c>
    </row>
    <row r="1041" spans="1:7" x14ac:dyDescent="0.2">
      <c r="A1041" s="70">
        <v>17140</v>
      </c>
      <c r="B1041" s="70" t="s">
        <v>366</v>
      </c>
      <c r="C1041" s="70" t="s">
        <v>367</v>
      </c>
      <c r="D1041" s="70">
        <v>2002</v>
      </c>
      <c r="E1041" s="70">
        <v>4</v>
      </c>
      <c r="F1041" s="70">
        <v>159.08000000000001</v>
      </c>
      <c r="G1041" s="70">
        <v>158.51</v>
      </c>
    </row>
    <row r="1042" spans="1:7" x14ac:dyDescent="0.2">
      <c r="A1042" s="70">
        <v>17140</v>
      </c>
      <c r="B1042" s="70" t="s">
        <v>366</v>
      </c>
      <c r="C1042" s="70" t="s">
        <v>367</v>
      </c>
      <c r="D1042" s="70">
        <v>2003</v>
      </c>
      <c r="E1042" s="70">
        <v>1</v>
      </c>
      <c r="F1042" s="70">
        <v>159.44</v>
      </c>
      <c r="G1042" s="70">
        <v>160.53</v>
      </c>
    </row>
    <row r="1043" spans="1:7" x14ac:dyDescent="0.2">
      <c r="A1043" s="70">
        <v>17140</v>
      </c>
      <c r="B1043" s="70" t="s">
        <v>366</v>
      </c>
      <c r="C1043" s="70" t="s">
        <v>367</v>
      </c>
      <c r="D1043" s="70">
        <v>2003</v>
      </c>
      <c r="E1043" s="70">
        <v>2</v>
      </c>
      <c r="F1043" s="70">
        <v>163.25</v>
      </c>
      <c r="G1043" s="70">
        <v>162.33000000000001</v>
      </c>
    </row>
    <row r="1044" spans="1:7" x14ac:dyDescent="0.2">
      <c r="A1044" s="70">
        <v>17140</v>
      </c>
      <c r="B1044" s="70" t="s">
        <v>366</v>
      </c>
      <c r="C1044" s="70" t="s">
        <v>367</v>
      </c>
      <c r="D1044" s="70">
        <v>2003</v>
      </c>
      <c r="E1044" s="70">
        <v>3</v>
      </c>
      <c r="F1044" s="70">
        <v>164.96</v>
      </c>
      <c r="G1044" s="70">
        <v>163.49</v>
      </c>
    </row>
    <row r="1045" spans="1:7" x14ac:dyDescent="0.2">
      <c r="A1045" s="70">
        <v>17140</v>
      </c>
      <c r="B1045" s="70" t="s">
        <v>366</v>
      </c>
      <c r="C1045" s="70" t="s">
        <v>367</v>
      </c>
      <c r="D1045" s="70">
        <v>2003</v>
      </c>
      <c r="E1045" s="70">
        <v>4</v>
      </c>
      <c r="F1045" s="70">
        <v>165.35</v>
      </c>
      <c r="G1045" s="70">
        <v>164.8</v>
      </c>
    </row>
    <row r="1046" spans="1:7" x14ac:dyDescent="0.2">
      <c r="A1046" s="70">
        <v>17140</v>
      </c>
      <c r="B1046" s="70" t="s">
        <v>366</v>
      </c>
      <c r="C1046" s="70" t="s">
        <v>367</v>
      </c>
      <c r="D1046" s="70">
        <v>2004</v>
      </c>
      <c r="E1046" s="70">
        <v>1</v>
      </c>
      <c r="F1046" s="70">
        <v>162.38</v>
      </c>
      <c r="G1046" s="70">
        <v>163.75</v>
      </c>
    </row>
    <row r="1047" spans="1:7" x14ac:dyDescent="0.2">
      <c r="A1047" s="70">
        <v>17140</v>
      </c>
      <c r="B1047" s="70" t="s">
        <v>366</v>
      </c>
      <c r="C1047" s="70" t="s">
        <v>367</v>
      </c>
      <c r="D1047" s="70">
        <v>2004</v>
      </c>
      <c r="E1047" s="70">
        <v>2</v>
      </c>
      <c r="F1047" s="70">
        <v>165.24</v>
      </c>
      <c r="G1047" s="70">
        <v>164.23</v>
      </c>
    </row>
    <row r="1048" spans="1:7" x14ac:dyDescent="0.2">
      <c r="A1048" s="70">
        <v>17140</v>
      </c>
      <c r="B1048" s="70" t="s">
        <v>366</v>
      </c>
      <c r="C1048" s="70" t="s">
        <v>367</v>
      </c>
      <c r="D1048" s="70">
        <v>2004</v>
      </c>
      <c r="E1048" s="70">
        <v>3</v>
      </c>
      <c r="F1048" s="70">
        <v>167.87</v>
      </c>
      <c r="G1048" s="70">
        <v>166.12</v>
      </c>
    </row>
    <row r="1049" spans="1:7" x14ac:dyDescent="0.2">
      <c r="A1049" s="70">
        <v>17140</v>
      </c>
      <c r="B1049" s="70" t="s">
        <v>366</v>
      </c>
      <c r="C1049" s="70" t="s">
        <v>367</v>
      </c>
      <c r="D1049" s="70">
        <v>2004</v>
      </c>
      <c r="E1049" s="70">
        <v>4</v>
      </c>
      <c r="F1049" s="70">
        <v>167.67</v>
      </c>
      <c r="G1049" s="70">
        <v>167.16</v>
      </c>
    </row>
    <row r="1050" spans="1:7" x14ac:dyDescent="0.2">
      <c r="A1050" s="70">
        <v>17140</v>
      </c>
      <c r="B1050" s="70" t="s">
        <v>366</v>
      </c>
      <c r="C1050" s="70" t="s">
        <v>367</v>
      </c>
      <c r="D1050" s="70">
        <v>2005</v>
      </c>
      <c r="E1050" s="70">
        <v>1</v>
      </c>
      <c r="F1050" s="70">
        <v>167.32</v>
      </c>
      <c r="G1050" s="70">
        <v>169.14</v>
      </c>
    </row>
    <row r="1051" spans="1:7" x14ac:dyDescent="0.2">
      <c r="A1051" s="70">
        <v>17140</v>
      </c>
      <c r="B1051" s="70" t="s">
        <v>366</v>
      </c>
      <c r="C1051" s="70" t="s">
        <v>367</v>
      </c>
      <c r="D1051" s="70">
        <v>2005</v>
      </c>
      <c r="E1051" s="70">
        <v>2</v>
      </c>
      <c r="F1051" s="70">
        <v>172.05</v>
      </c>
      <c r="G1051" s="70">
        <v>170.81</v>
      </c>
    </row>
    <row r="1052" spans="1:7" x14ac:dyDescent="0.2">
      <c r="A1052" s="70">
        <v>17140</v>
      </c>
      <c r="B1052" s="70" t="s">
        <v>366</v>
      </c>
      <c r="C1052" s="70" t="s">
        <v>367</v>
      </c>
      <c r="D1052" s="70">
        <v>2005</v>
      </c>
      <c r="E1052" s="70">
        <v>3</v>
      </c>
      <c r="F1052" s="70">
        <v>172.81</v>
      </c>
      <c r="G1052" s="70">
        <v>170.66</v>
      </c>
    </row>
    <row r="1053" spans="1:7" x14ac:dyDescent="0.2">
      <c r="A1053" s="70">
        <v>17140</v>
      </c>
      <c r="B1053" s="70" t="s">
        <v>366</v>
      </c>
      <c r="C1053" s="70" t="s">
        <v>367</v>
      </c>
      <c r="D1053" s="70">
        <v>2005</v>
      </c>
      <c r="E1053" s="70">
        <v>4</v>
      </c>
      <c r="F1053" s="70">
        <v>172.47</v>
      </c>
      <c r="G1053" s="70">
        <v>172.09</v>
      </c>
    </row>
    <row r="1054" spans="1:7" x14ac:dyDescent="0.2">
      <c r="A1054" s="70">
        <v>17140</v>
      </c>
      <c r="B1054" s="70" t="s">
        <v>366</v>
      </c>
      <c r="C1054" s="70" t="s">
        <v>367</v>
      </c>
      <c r="D1054" s="70">
        <v>2006</v>
      </c>
      <c r="E1054" s="70">
        <v>1</v>
      </c>
      <c r="F1054" s="70">
        <v>171.04</v>
      </c>
      <c r="G1054" s="70">
        <v>173.37</v>
      </c>
    </row>
    <row r="1055" spans="1:7" x14ac:dyDescent="0.2">
      <c r="A1055" s="70">
        <v>17140</v>
      </c>
      <c r="B1055" s="70" t="s">
        <v>366</v>
      </c>
      <c r="C1055" s="70" t="s">
        <v>367</v>
      </c>
      <c r="D1055" s="70">
        <v>2006</v>
      </c>
      <c r="E1055" s="70">
        <v>2</v>
      </c>
      <c r="F1055" s="70">
        <v>173.86</v>
      </c>
      <c r="G1055" s="70">
        <v>172.32</v>
      </c>
    </row>
    <row r="1056" spans="1:7" x14ac:dyDescent="0.2">
      <c r="A1056" s="70">
        <v>17140</v>
      </c>
      <c r="B1056" s="70" t="s">
        <v>366</v>
      </c>
      <c r="C1056" s="70" t="s">
        <v>367</v>
      </c>
      <c r="D1056" s="70">
        <v>2006</v>
      </c>
      <c r="E1056" s="70">
        <v>3</v>
      </c>
      <c r="F1056" s="70">
        <v>173.73</v>
      </c>
      <c r="G1056" s="70">
        <v>171.3</v>
      </c>
    </row>
    <row r="1057" spans="1:7" x14ac:dyDescent="0.2">
      <c r="A1057" s="70">
        <v>17140</v>
      </c>
      <c r="B1057" s="70" t="s">
        <v>366</v>
      </c>
      <c r="C1057" s="70" t="s">
        <v>367</v>
      </c>
      <c r="D1057" s="70">
        <v>2006</v>
      </c>
      <c r="E1057" s="70">
        <v>4</v>
      </c>
      <c r="F1057" s="70">
        <v>172.1</v>
      </c>
      <c r="G1057" s="70">
        <v>171.77</v>
      </c>
    </row>
    <row r="1058" spans="1:7" x14ac:dyDescent="0.2">
      <c r="A1058" s="70">
        <v>17140</v>
      </c>
      <c r="B1058" s="70" t="s">
        <v>366</v>
      </c>
      <c r="C1058" s="70" t="s">
        <v>367</v>
      </c>
      <c r="D1058" s="70">
        <v>2007</v>
      </c>
      <c r="E1058" s="70">
        <v>1</v>
      </c>
      <c r="F1058" s="70">
        <v>168.31</v>
      </c>
      <c r="G1058" s="70">
        <v>171.15</v>
      </c>
    </row>
    <row r="1059" spans="1:7" x14ac:dyDescent="0.2">
      <c r="A1059" s="70">
        <v>17140</v>
      </c>
      <c r="B1059" s="70" t="s">
        <v>366</v>
      </c>
      <c r="C1059" s="70" t="s">
        <v>367</v>
      </c>
      <c r="D1059" s="70">
        <v>2007</v>
      </c>
      <c r="E1059" s="70">
        <v>2</v>
      </c>
      <c r="F1059" s="70">
        <v>168.58</v>
      </c>
      <c r="G1059" s="70">
        <v>166.71</v>
      </c>
    </row>
    <row r="1060" spans="1:7" x14ac:dyDescent="0.2">
      <c r="A1060" s="70">
        <v>17140</v>
      </c>
      <c r="B1060" s="70" t="s">
        <v>366</v>
      </c>
      <c r="C1060" s="70" t="s">
        <v>367</v>
      </c>
      <c r="D1060" s="70">
        <v>2007</v>
      </c>
      <c r="E1060" s="70">
        <v>3</v>
      </c>
      <c r="F1060" s="70">
        <v>167.38</v>
      </c>
      <c r="G1060" s="70">
        <v>164.92</v>
      </c>
    </row>
    <row r="1061" spans="1:7" x14ac:dyDescent="0.2">
      <c r="A1061" s="70">
        <v>17140</v>
      </c>
      <c r="B1061" s="70" t="s">
        <v>366</v>
      </c>
      <c r="C1061" s="70" t="s">
        <v>367</v>
      </c>
      <c r="D1061" s="70">
        <v>2007</v>
      </c>
      <c r="E1061" s="70">
        <v>4</v>
      </c>
      <c r="F1061" s="70">
        <v>160.43</v>
      </c>
      <c r="G1061" s="70">
        <v>160.12</v>
      </c>
    </row>
    <row r="1062" spans="1:7" x14ac:dyDescent="0.2">
      <c r="A1062" s="70">
        <v>17140</v>
      </c>
      <c r="B1062" s="70" t="s">
        <v>366</v>
      </c>
      <c r="C1062" s="70" t="s">
        <v>367</v>
      </c>
      <c r="D1062" s="70">
        <v>2008</v>
      </c>
      <c r="E1062" s="70">
        <v>1</v>
      </c>
      <c r="F1062" s="70">
        <v>152.97</v>
      </c>
      <c r="G1062" s="70">
        <v>155.93</v>
      </c>
    </row>
    <row r="1063" spans="1:7" x14ac:dyDescent="0.2">
      <c r="A1063" s="70">
        <v>17140</v>
      </c>
      <c r="B1063" s="70" t="s">
        <v>366</v>
      </c>
      <c r="C1063" s="70" t="s">
        <v>367</v>
      </c>
      <c r="D1063" s="70">
        <v>2008</v>
      </c>
      <c r="E1063" s="70">
        <v>2</v>
      </c>
      <c r="F1063" s="70">
        <v>157.26</v>
      </c>
      <c r="G1063" s="70">
        <v>155.28</v>
      </c>
    </row>
    <row r="1064" spans="1:7" x14ac:dyDescent="0.2">
      <c r="A1064" s="70">
        <v>17140</v>
      </c>
      <c r="B1064" s="70" t="s">
        <v>366</v>
      </c>
      <c r="C1064" s="70" t="s">
        <v>367</v>
      </c>
      <c r="D1064" s="70">
        <v>2008</v>
      </c>
      <c r="E1064" s="70">
        <v>3</v>
      </c>
      <c r="F1064" s="70">
        <v>152.84</v>
      </c>
      <c r="G1064" s="70">
        <v>150.56</v>
      </c>
    </row>
    <row r="1065" spans="1:7" x14ac:dyDescent="0.2">
      <c r="A1065" s="70">
        <v>17140</v>
      </c>
      <c r="B1065" s="70" t="s">
        <v>366</v>
      </c>
      <c r="C1065" s="70" t="s">
        <v>367</v>
      </c>
      <c r="D1065" s="70">
        <v>2008</v>
      </c>
      <c r="E1065" s="70">
        <v>4</v>
      </c>
      <c r="F1065" s="70">
        <v>143.76</v>
      </c>
      <c r="G1065" s="70">
        <v>143.38</v>
      </c>
    </row>
    <row r="1066" spans="1:7" x14ac:dyDescent="0.2">
      <c r="A1066" s="70">
        <v>17140</v>
      </c>
      <c r="B1066" s="70" t="s">
        <v>366</v>
      </c>
      <c r="C1066" s="70" t="s">
        <v>367</v>
      </c>
      <c r="D1066" s="70">
        <v>2009</v>
      </c>
      <c r="E1066" s="70">
        <v>1</v>
      </c>
      <c r="F1066" s="70">
        <v>137.97</v>
      </c>
      <c r="G1066" s="70">
        <v>140.94999999999999</v>
      </c>
    </row>
    <row r="1067" spans="1:7" x14ac:dyDescent="0.2">
      <c r="A1067" s="70">
        <v>17140</v>
      </c>
      <c r="B1067" s="70" t="s">
        <v>366</v>
      </c>
      <c r="C1067" s="70" t="s">
        <v>367</v>
      </c>
      <c r="D1067" s="70">
        <v>2009</v>
      </c>
      <c r="E1067" s="70">
        <v>2</v>
      </c>
      <c r="F1067" s="70">
        <v>143.62</v>
      </c>
      <c r="G1067" s="70">
        <v>141.59</v>
      </c>
    </row>
    <row r="1068" spans="1:7" x14ac:dyDescent="0.2">
      <c r="A1068" s="70">
        <v>17140</v>
      </c>
      <c r="B1068" s="70" t="s">
        <v>366</v>
      </c>
      <c r="C1068" s="70" t="s">
        <v>367</v>
      </c>
      <c r="D1068" s="70">
        <v>2009</v>
      </c>
      <c r="E1068" s="70">
        <v>3</v>
      </c>
      <c r="F1068" s="70">
        <v>146.11000000000001</v>
      </c>
      <c r="G1068" s="70">
        <v>143.96</v>
      </c>
    </row>
    <row r="1069" spans="1:7" x14ac:dyDescent="0.2">
      <c r="A1069" s="70">
        <v>17140</v>
      </c>
      <c r="B1069" s="70" t="s">
        <v>366</v>
      </c>
      <c r="C1069" s="70" t="s">
        <v>367</v>
      </c>
      <c r="D1069" s="70">
        <v>2009</v>
      </c>
      <c r="E1069" s="70">
        <v>4</v>
      </c>
      <c r="F1069" s="70">
        <v>147.1</v>
      </c>
      <c r="G1069" s="70">
        <v>146.69</v>
      </c>
    </row>
    <row r="1070" spans="1:7" x14ac:dyDescent="0.2">
      <c r="A1070" s="70">
        <v>17140</v>
      </c>
      <c r="B1070" s="70" t="s">
        <v>366</v>
      </c>
      <c r="C1070" s="70" t="s">
        <v>367</v>
      </c>
      <c r="D1070" s="70">
        <v>2010</v>
      </c>
      <c r="E1070" s="70">
        <v>1</v>
      </c>
      <c r="F1070" s="70">
        <v>139.18</v>
      </c>
      <c r="G1070" s="70">
        <v>142.31</v>
      </c>
    </row>
    <row r="1071" spans="1:7" x14ac:dyDescent="0.2">
      <c r="A1071" s="70">
        <v>17140</v>
      </c>
      <c r="B1071" s="70" t="s">
        <v>366</v>
      </c>
      <c r="C1071" s="70" t="s">
        <v>367</v>
      </c>
      <c r="D1071" s="70">
        <v>2010</v>
      </c>
      <c r="E1071" s="70">
        <v>2</v>
      </c>
      <c r="F1071" s="70">
        <v>144.37</v>
      </c>
      <c r="G1071" s="70">
        <v>142.21</v>
      </c>
    </row>
    <row r="1072" spans="1:7" x14ac:dyDescent="0.2">
      <c r="A1072" s="70">
        <v>17140</v>
      </c>
      <c r="B1072" s="70" t="s">
        <v>366</v>
      </c>
      <c r="C1072" s="70" t="s">
        <v>367</v>
      </c>
      <c r="D1072" s="70">
        <v>2010</v>
      </c>
      <c r="E1072" s="70">
        <v>3</v>
      </c>
      <c r="F1072" s="70">
        <v>138.43</v>
      </c>
      <c r="G1072" s="70">
        <v>136.47</v>
      </c>
    </row>
    <row r="1073" spans="1:7" x14ac:dyDescent="0.2">
      <c r="A1073" s="70">
        <v>17140</v>
      </c>
      <c r="B1073" s="70" t="s">
        <v>366</v>
      </c>
      <c r="C1073" s="70" t="s">
        <v>367</v>
      </c>
      <c r="D1073" s="70">
        <v>2010</v>
      </c>
      <c r="E1073" s="70">
        <v>4</v>
      </c>
      <c r="F1073" s="70">
        <v>135.54</v>
      </c>
      <c r="G1073" s="70">
        <v>135.13</v>
      </c>
    </row>
    <row r="1074" spans="1:7" x14ac:dyDescent="0.2">
      <c r="A1074" s="70">
        <v>17140</v>
      </c>
      <c r="B1074" s="70" t="s">
        <v>366</v>
      </c>
      <c r="C1074" s="70" t="s">
        <v>367</v>
      </c>
      <c r="D1074" s="70">
        <v>2011</v>
      </c>
      <c r="E1074" s="70">
        <v>1</v>
      </c>
      <c r="F1074" s="70">
        <v>130.6</v>
      </c>
      <c r="G1074" s="70">
        <v>133.59</v>
      </c>
    </row>
    <row r="1075" spans="1:7" x14ac:dyDescent="0.2">
      <c r="A1075" s="70">
        <v>17140</v>
      </c>
      <c r="B1075" s="70" t="s">
        <v>366</v>
      </c>
      <c r="C1075" s="70" t="s">
        <v>367</v>
      </c>
      <c r="D1075" s="70">
        <v>2011</v>
      </c>
      <c r="E1075" s="70">
        <v>2</v>
      </c>
      <c r="F1075" s="70">
        <v>133.07</v>
      </c>
      <c r="G1075" s="70">
        <v>130.91999999999999</v>
      </c>
    </row>
    <row r="1076" spans="1:7" x14ac:dyDescent="0.2">
      <c r="A1076" s="70">
        <v>17140</v>
      </c>
      <c r="B1076" s="70" t="s">
        <v>366</v>
      </c>
      <c r="C1076" s="70" t="s">
        <v>367</v>
      </c>
      <c r="D1076" s="70">
        <v>2011</v>
      </c>
      <c r="E1076" s="70">
        <v>3</v>
      </c>
      <c r="F1076" s="70">
        <v>133.66999999999999</v>
      </c>
      <c r="G1076" s="70">
        <v>131.88999999999999</v>
      </c>
    </row>
    <row r="1077" spans="1:7" x14ac:dyDescent="0.2">
      <c r="A1077" s="70">
        <v>17140</v>
      </c>
      <c r="B1077" s="70" t="s">
        <v>366</v>
      </c>
      <c r="C1077" s="70" t="s">
        <v>367</v>
      </c>
      <c r="D1077" s="70">
        <v>2011</v>
      </c>
      <c r="E1077" s="70">
        <v>4</v>
      </c>
      <c r="F1077" s="70">
        <v>132.33000000000001</v>
      </c>
      <c r="G1077" s="70">
        <v>131.97</v>
      </c>
    </row>
    <row r="1078" spans="1:7" x14ac:dyDescent="0.2">
      <c r="A1078" s="70">
        <v>17140</v>
      </c>
      <c r="B1078" s="70" t="s">
        <v>366</v>
      </c>
      <c r="C1078" s="70" t="s">
        <v>367</v>
      </c>
      <c r="D1078" s="70">
        <v>2012</v>
      </c>
      <c r="E1078" s="70">
        <v>1</v>
      </c>
      <c r="F1078" s="70">
        <v>128.75</v>
      </c>
      <c r="G1078" s="70">
        <v>131.66</v>
      </c>
    </row>
    <row r="1079" spans="1:7" x14ac:dyDescent="0.2">
      <c r="A1079" s="70">
        <v>17140</v>
      </c>
      <c r="B1079" s="70" t="s">
        <v>366</v>
      </c>
      <c r="C1079" s="70" t="s">
        <v>367</v>
      </c>
      <c r="D1079" s="70">
        <v>2012</v>
      </c>
      <c r="E1079" s="70">
        <v>2</v>
      </c>
      <c r="F1079" s="70">
        <v>134.13999999999999</v>
      </c>
      <c r="G1079" s="70">
        <v>131.91</v>
      </c>
    </row>
    <row r="1080" spans="1:7" x14ac:dyDescent="0.2">
      <c r="A1080" s="70">
        <v>17140</v>
      </c>
      <c r="B1080" s="70" t="s">
        <v>366</v>
      </c>
      <c r="C1080" s="70" t="s">
        <v>367</v>
      </c>
      <c r="D1080" s="70">
        <v>2012</v>
      </c>
      <c r="E1080" s="70">
        <v>3</v>
      </c>
      <c r="F1080" s="70">
        <v>134.83000000000001</v>
      </c>
      <c r="G1080" s="70">
        <v>133.05000000000001</v>
      </c>
    </row>
    <row r="1081" spans="1:7" x14ac:dyDescent="0.2">
      <c r="A1081" s="70">
        <v>17140</v>
      </c>
      <c r="B1081" s="70" t="s">
        <v>366</v>
      </c>
      <c r="C1081" s="70" t="s">
        <v>367</v>
      </c>
      <c r="D1081" s="70">
        <v>2012</v>
      </c>
      <c r="E1081" s="70">
        <v>4</v>
      </c>
      <c r="F1081" s="70">
        <v>133.81</v>
      </c>
      <c r="G1081" s="70">
        <v>133.54</v>
      </c>
    </row>
    <row r="1082" spans="1:7" x14ac:dyDescent="0.2">
      <c r="A1082" s="70">
        <v>17140</v>
      </c>
      <c r="B1082" s="70" t="s">
        <v>366</v>
      </c>
      <c r="C1082" s="70" t="s">
        <v>367</v>
      </c>
      <c r="D1082" s="70">
        <v>2013</v>
      </c>
      <c r="E1082" s="70">
        <v>1</v>
      </c>
      <c r="F1082" s="70">
        <v>132.71</v>
      </c>
      <c r="G1082" s="70">
        <v>135.74</v>
      </c>
    </row>
    <row r="1083" spans="1:7" x14ac:dyDescent="0.2">
      <c r="A1083" s="70">
        <v>17140</v>
      </c>
      <c r="B1083" s="70" t="s">
        <v>366</v>
      </c>
      <c r="C1083" s="70" t="s">
        <v>367</v>
      </c>
      <c r="D1083" s="70">
        <v>2013</v>
      </c>
      <c r="E1083" s="70">
        <v>2</v>
      </c>
      <c r="F1083" s="70">
        <v>139.75</v>
      </c>
      <c r="G1083" s="70">
        <v>137.30000000000001</v>
      </c>
    </row>
    <row r="1084" spans="1:7" x14ac:dyDescent="0.2">
      <c r="A1084" s="70">
        <v>17140</v>
      </c>
      <c r="B1084" s="70" t="s">
        <v>366</v>
      </c>
      <c r="C1084" s="70" t="s">
        <v>367</v>
      </c>
      <c r="D1084" s="70">
        <v>2013</v>
      </c>
      <c r="E1084" s="70">
        <v>3</v>
      </c>
      <c r="F1084" s="70">
        <v>140.05000000000001</v>
      </c>
      <c r="G1084" s="70">
        <v>138.16999999999999</v>
      </c>
    </row>
    <row r="1085" spans="1:7" x14ac:dyDescent="0.2">
      <c r="A1085" s="70">
        <v>17140</v>
      </c>
      <c r="B1085" s="70" t="s">
        <v>366</v>
      </c>
      <c r="C1085" s="70" t="s">
        <v>367</v>
      </c>
      <c r="D1085" s="70">
        <v>2013</v>
      </c>
      <c r="E1085" s="70">
        <v>4</v>
      </c>
      <c r="F1085" s="70">
        <v>140.13999999999999</v>
      </c>
      <c r="G1085" s="70">
        <v>140.04</v>
      </c>
    </row>
    <row r="1086" spans="1:7" x14ac:dyDescent="0.2">
      <c r="A1086" s="70">
        <v>17140</v>
      </c>
      <c r="B1086" s="70" t="s">
        <v>366</v>
      </c>
      <c r="C1086" s="70" t="s">
        <v>367</v>
      </c>
      <c r="D1086" s="70">
        <v>2014</v>
      </c>
      <c r="E1086" s="70">
        <v>1</v>
      </c>
      <c r="F1086" s="70">
        <v>139.07</v>
      </c>
      <c r="G1086" s="70">
        <v>142.16</v>
      </c>
    </row>
    <row r="1087" spans="1:7" x14ac:dyDescent="0.2">
      <c r="A1087" s="70">
        <v>17140</v>
      </c>
      <c r="B1087" s="70" t="s">
        <v>366</v>
      </c>
      <c r="C1087" s="70" t="s">
        <v>367</v>
      </c>
      <c r="D1087" s="70">
        <v>2014</v>
      </c>
      <c r="E1087" s="70">
        <v>2</v>
      </c>
      <c r="F1087" s="70">
        <v>147.77000000000001</v>
      </c>
      <c r="G1087" s="70">
        <v>145.12</v>
      </c>
    </row>
    <row r="1088" spans="1:7" x14ac:dyDescent="0.2">
      <c r="A1088" s="70">
        <v>17140</v>
      </c>
      <c r="B1088" s="70" t="s">
        <v>366</v>
      </c>
      <c r="C1088" s="70" t="s">
        <v>367</v>
      </c>
      <c r="D1088" s="70">
        <v>2014</v>
      </c>
      <c r="E1088" s="70">
        <v>3</v>
      </c>
      <c r="F1088" s="70">
        <v>148.47</v>
      </c>
      <c r="G1088" s="70">
        <v>146.44999999999999</v>
      </c>
    </row>
    <row r="1089" spans="1:7" x14ac:dyDescent="0.2">
      <c r="A1089" s="70">
        <v>17140</v>
      </c>
      <c r="B1089" s="70" t="s">
        <v>366</v>
      </c>
      <c r="C1089" s="70" t="s">
        <v>367</v>
      </c>
      <c r="D1089" s="70">
        <v>2014</v>
      </c>
      <c r="E1089" s="70">
        <v>4</v>
      </c>
      <c r="F1089" s="70">
        <v>147.88</v>
      </c>
      <c r="G1089" s="70">
        <v>147.91999999999999</v>
      </c>
    </row>
    <row r="1090" spans="1:7" x14ac:dyDescent="0.2">
      <c r="A1090" s="70">
        <v>17140</v>
      </c>
      <c r="B1090" s="70" t="s">
        <v>366</v>
      </c>
      <c r="C1090" s="70" t="s">
        <v>367</v>
      </c>
      <c r="D1090" s="70">
        <v>2015</v>
      </c>
      <c r="E1090" s="70">
        <v>1</v>
      </c>
      <c r="F1090" s="70">
        <v>145.08000000000001</v>
      </c>
      <c r="G1090" s="70">
        <v>148.15</v>
      </c>
    </row>
    <row r="1091" spans="1:7" x14ac:dyDescent="0.2">
      <c r="A1091" s="70">
        <v>17140</v>
      </c>
      <c r="B1091" s="70" t="s">
        <v>366</v>
      </c>
      <c r="C1091" s="70" t="s">
        <v>367</v>
      </c>
      <c r="D1091" s="70">
        <v>2015</v>
      </c>
      <c r="E1091" s="70">
        <v>2</v>
      </c>
      <c r="F1091" s="70">
        <v>153.04</v>
      </c>
      <c r="G1091" s="70">
        <v>150.31</v>
      </c>
    </row>
    <row r="1092" spans="1:7" x14ac:dyDescent="0.2">
      <c r="A1092" s="70">
        <v>17140</v>
      </c>
      <c r="B1092" s="70" t="s">
        <v>366</v>
      </c>
      <c r="C1092" s="70" t="s">
        <v>367</v>
      </c>
      <c r="D1092" s="70">
        <v>2015</v>
      </c>
      <c r="E1092" s="70">
        <v>3</v>
      </c>
      <c r="F1092" s="70">
        <v>155.76</v>
      </c>
      <c r="G1092" s="70">
        <v>153.71</v>
      </c>
    </row>
    <row r="1093" spans="1:7" x14ac:dyDescent="0.2">
      <c r="A1093" s="70">
        <v>17140</v>
      </c>
      <c r="B1093" s="70" t="s">
        <v>366</v>
      </c>
      <c r="C1093" s="70" t="s">
        <v>367</v>
      </c>
      <c r="D1093" s="70">
        <v>2015</v>
      </c>
      <c r="E1093" s="70">
        <v>4</v>
      </c>
      <c r="F1093" s="70">
        <v>152.34</v>
      </c>
      <c r="G1093" s="70">
        <v>152.5</v>
      </c>
    </row>
    <row r="1094" spans="1:7" x14ac:dyDescent="0.2">
      <c r="A1094" s="70">
        <v>17140</v>
      </c>
      <c r="B1094" s="70" t="s">
        <v>366</v>
      </c>
      <c r="C1094" s="70" t="s">
        <v>367</v>
      </c>
      <c r="D1094" s="70">
        <v>2016</v>
      </c>
      <c r="E1094" s="70">
        <v>1</v>
      </c>
      <c r="F1094" s="70">
        <v>152.63</v>
      </c>
      <c r="G1094" s="70">
        <v>155.52000000000001</v>
      </c>
    </row>
    <row r="1095" spans="1:7" x14ac:dyDescent="0.2">
      <c r="A1095" s="70">
        <v>17140</v>
      </c>
      <c r="B1095" s="70" t="s">
        <v>366</v>
      </c>
      <c r="C1095" s="70" t="s">
        <v>367</v>
      </c>
      <c r="D1095" s="70">
        <v>2016</v>
      </c>
      <c r="E1095" s="70">
        <v>2</v>
      </c>
      <c r="F1095" s="70">
        <v>162.03</v>
      </c>
      <c r="G1095" s="70">
        <v>159.38</v>
      </c>
    </row>
    <row r="1096" spans="1:7" x14ac:dyDescent="0.2">
      <c r="A1096" s="70">
        <v>17140</v>
      </c>
      <c r="B1096" s="70" t="s">
        <v>366</v>
      </c>
      <c r="C1096" s="70" t="s">
        <v>367</v>
      </c>
      <c r="D1096" s="70">
        <v>2016</v>
      </c>
      <c r="E1096" s="70">
        <v>3</v>
      </c>
      <c r="F1096" s="70">
        <v>163.78</v>
      </c>
      <c r="G1096" s="70">
        <v>161.66999999999999</v>
      </c>
    </row>
    <row r="1097" spans="1:7" x14ac:dyDescent="0.2">
      <c r="A1097" s="70">
        <v>17140</v>
      </c>
      <c r="B1097" s="70" t="s">
        <v>366</v>
      </c>
      <c r="C1097" s="70" t="s">
        <v>367</v>
      </c>
      <c r="D1097" s="70">
        <v>2016</v>
      </c>
      <c r="E1097" s="70">
        <v>4</v>
      </c>
      <c r="F1097" s="70">
        <v>163.59</v>
      </c>
      <c r="G1097" s="70">
        <v>163.82</v>
      </c>
    </row>
    <row r="1098" spans="1:7" x14ac:dyDescent="0.2">
      <c r="A1098" s="70">
        <v>17140</v>
      </c>
      <c r="B1098" s="70" t="s">
        <v>366</v>
      </c>
      <c r="C1098" s="70" t="s">
        <v>367</v>
      </c>
      <c r="D1098" s="70">
        <v>2017</v>
      </c>
      <c r="E1098" s="70">
        <v>1</v>
      </c>
      <c r="F1098" s="70">
        <v>163.72</v>
      </c>
      <c r="G1098" s="70">
        <v>166.37</v>
      </c>
    </row>
    <row r="1099" spans="1:7" x14ac:dyDescent="0.2">
      <c r="A1099" s="70">
        <v>17140</v>
      </c>
      <c r="B1099" s="70" t="s">
        <v>366</v>
      </c>
      <c r="C1099" s="70" t="s">
        <v>367</v>
      </c>
      <c r="D1099" s="70">
        <v>2017</v>
      </c>
      <c r="E1099" s="70">
        <v>2</v>
      </c>
      <c r="F1099" s="70">
        <v>170.38</v>
      </c>
      <c r="G1099" s="70">
        <v>167.92</v>
      </c>
    </row>
    <row r="1100" spans="1:7" x14ac:dyDescent="0.2">
      <c r="A1100" s="70">
        <v>17140</v>
      </c>
      <c r="B1100" s="70" t="s">
        <v>366</v>
      </c>
      <c r="C1100" s="70" t="s">
        <v>367</v>
      </c>
      <c r="D1100" s="70">
        <v>2017</v>
      </c>
      <c r="E1100" s="70">
        <v>3</v>
      </c>
      <c r="F1100" s="70">
        <v>174.17</v>
      </c>
      <c r="G1100" s="70">
        <v>172.02</v>
      </c>
    </row>
    <row r="1101" spans="1:7" x14ac:dyDescent="0.2">
      <c r="A1101" s="70">
        <v>17140</v>
      </c>
      <c r="B1101" s="70" t="s">
        <v>366</v>
      </c>
      <c r="C1101" s="70" t="s">
        <v>367</v>
      </c>
      <c r="D1101" s="70">
        <v>2017</v>
      </c>
      <c r="E1101" s="70">
        <v>4</v>
      </c>
      <c r="F1101" s="70">
        <v>175.54</v>
      </c>
      <c r="G1101" s="70">
        <v>175.8</v>
      </c>
    </row>
    <row r="1102" spans="1:7" x14ac:dyDescent="0.2">
      <c r="A1102" s="70">
        <v>17140</v>
      </c>
      <c r="B1102" s="70" t="s">
        <v>366</v>
      </c>
      <c r="C1102" s="70" t="s">
        <v>367</v>
      </c>
      <c r="D1102" s="70">
        <v>2018</v>
      </c>
      <c r="E1102" s="70">
        <v>1</v>
      </c>
      <c r="F1102" s="70">
        <v>177.67</v>
      </c>
      <c r="G1102" s="70">
        <v>180.05</v>
      </c>
    </row>
    <row r="1103" spans="1:7" x14ac:dyDescent="0.2">
      <c r="A1103" s="70">
        <v>17140</v>
      </c>
      <c r="B1103" s="70" t="s">
        <v>366</v>
      </c>
      <c r="C1103" s="70" t="s">
        <v>367</v>
      </c>
      <c r="D1103" s="70">
        <v>2018</v>
      </c>
      <c r="E1103" s="70">
        <v>2</v>
      </c>
      <c r="F1103" s="70">
        <v>185.1</v>
      </c>
      <c r="G1103" s="70">
        <v>182.85</v>
      </c>
    </row>
    <row r="1104" spans="1:7" x14ac:dyDescent="0.2">
      <c r="A1104" s="70">
        <v>17140</v>
      </c>
      <c r="B1104" s="70" t="s">
        <v>366</v>
      </c>
      <c r="C1104" s="70" t="s">
        <v>367</v>
      </c>
      <c r="D1104" s="70">
        <v>2018</v>
      </c>
      <c r="E1104" s="70">
        <v>3</v>
      </c>
      <c r="F1104" s="70">
        <v>187.01</v>
      </c>
      <c r="G1104" s="70">
        <v>184.75</v>
      </c>
    </row>
    <row r="1105" spans="1:7" x14ac:dyDescent="0.2">
      <c r="A1105" s="70">
        <v>17140</v>
      </c>
      <c r="B1105" s="70" t="s">
        <v>366</v>
      </c>
      <c r="C1105" s="70" t="s">
        <v>367</v>
      </c>
      <c r="D1105" s="70">
        <v>2018</v>
      </c>
      <c r="E1105" s="70">
        <v>4</v>
      </c>
      <c r="F1105" s="70">
        <v>187.03</v>
      </c>
      <c r="G1105" s="70">
        <v>187.26</v>
      </c>
    </row>
    <row r="1106" spans="1:7" x14ac:dyDescent="0.2">
      <c r="A1106" s="70">
        <v>17140</v>
      </c>
      <c r="B1106" s="70" t="s">
        <v>366</v>
      </c>
      <c r="C1106" s="70" t="s">
        <v>367</v>
      </c>
      <c r="D1106" s="70">
        <v>2019</v>
      </c>
      <c r="E1106" s="70">
        <v>1</v>
      </c>
      <c r="F1106" s="70">
        <v>189.21</v>
      </c>
      <c r="G1106" s="70">
        <v>191.35</v>
      </c>
    </row>
    <row r="1107" spans="1:7" x14ac:dyDescent="0.2">
      <c r="A1107" s="70">
        <v>17140</v>
      </c>
      <c r="B1107" s="70" t="s">
        <v>366</v>
      </c>
      <c r="C1107" s="70" t="s">
        <v>367</v>
      </c>
      <c r="D1107" s="70">
        <v>2019</v>
      </c>
      <c r="E1107" s="70">
        <v>2</v>
      </c>
      <c r="F1107" s="70">
        <v>194.57</v>
      </c>
      <c r="G1107" s="70">
        <v>192.56</v>
      </c>
    </row>
    <row r="1108" spans="1:7" x14ac:dyDescent="0.2">
      <c r="A1108" s="70">
        <v>17140</v>
      </c>
      <c r="B1108" s="70" t="s">
        <v>366</v>
      </c>
      <c r="C1108" s="70" t="s">
        <v>367</v>
      </c>
      <c r="D1108" s="70">
        <v>2019</v>
      </c>
      <c r="E1108" s="70">
        <v>3</v>
      </c>
      <c r="F1108" s="70">
        <v>199.21</v>
      </c>
      <c r="G1108" s="70">
        <v>196.89</v>
      </c>
    </row>
    <row r="1109" spans="1:7" x14ac:dyDescent="0.2">
      <c r="A1109" s="70">
        <v>17140</v>
      </c>
      <c r="B1109" s="70" t="s">
        <v>366</v>
      </c>
      <c r="C1109" s="70" t="s">
        <v>367</v>
      </c>
      <c r="D1109" s="70">
        <v>2019</v>
      </c>
      <c r="E1109" s="70">
        <v>4</v>
      </c>
      <c r="F1109" s="70">
        <v>200.33</v>
      </c>
      <c r="G1109" s="70">
        <v>200.45</v>
      </c>
    </row>
    <row r="1110" spans="1:7" x14ac:dyDescent="0.2">
      <c r="A1110" s="70">
        <v>17140</v>
      </c>
      <c r="B1110" s="70" t="s">
        <v>366</v>
      </c>
      <c r="C1110" s="70" t="s">
        <v>367</v>
      </c>
      <c r="D1110" s="70">
        <v>2020</v>
      </c>
      <c r="E1110" s="70">
        <v>1</v>
      </c>
      <c r="F1110" s="70">
        <v>202.55</v>
      </c>
      <c r="G1110" s="70">
        <v>204.59</v>
      </c>
    </row>
    <row r="1111" spans="1:7" x14ac:dyDescent="0.2">
      <c r="A1111" s="70">
        <v>17140</v>
      </c>
      <c r="B1111" s="70" t="s">
        <v>366</v>
      </c>
      <c r="C1111" s="70" t="s">
        <v>367</v>
      </c>
      <c r="D1111" s="70">
        <v>2020</v>
      </c>
      <c r="E1111" s="70">
        <v>2</v>
      </c>
      <c r="F1111" s="70">
        <v>211.29</v>
      </c>
      <c r="G1111" s="70">
        <v>209.42</v>
      </c>
    </row>
    <row r="1112" spans="1:7" x14ac:dyDescent="0.2">
      <c r="A1112" s="70">
        <v>17140</v>
      </c>
      <c r="B1112" s="70" t="s">
        <v>366</v>
      </c>
      <c r="C1112" s="70" t="s">
        <v>367</v>
      </c>
      <c r="D1112" s="70">
        <v>2020</v>
      </c>
      <c r="E1112" s="70">
        <v>3</v>
      </c>
      <c r="F1112" s="70">
        <v>217.32</v>
      </c>
      <c r="G1112" s="70">
        <v>214.79</v>
      </c>
    </row>
    <row r="1113" spans="1:7" x14ac:dyDescent="0.2">
      <c r="A1113" s="70">
        <v>17140</v>
      </c>
      <c r="B1113" s="70" t="s">
        <v>366</v>
      </c>
      <c r="C1113" s="70" t="s">
        <v>367</v>
      </c>
      <c r="D1113" s="70">
        <v>2020</v>
      </c>
      <c r="E1113" s="70">
        <v>4</v>
      </c>
      <c r="F1113" s="70">
        <v>225.14</v>
      </c>
      <c r="G1113" s="70">
        <v>225.17</v>
      </c>
    </row>
    <row r="1114" spans="1:7" x14ac:dyDescent="0.2">
      <c r="A1114" s="70">
        <v>17140</v>
      </c>
      <c r="B1114" s="70" t="s">
        <v>366</v>
      </c>
      <c r="C1114" s="70" t="s">
        <v>367</v>
      </c>
      <c r="D1114" s="70">
        <v>2021</v>
      </c>
      <c r="E1114" s="70">
        <v>1</v>
      </c>
      <c r="F1114" s="70">
        <v>231.43</v>
      </c>
      <c r="G1114" s="70">
        <v>233.66</v>
      </c>
    </row>
    <row r="1115" spans="1:7" x14ac:dyDescent="0.2">
      <c r="A1115" s="70">
        <v>17140</v>
      </c>
      <c r="B1115" s="70" t="s">
        <v>366</v>
      </c>
      <c r="C1115" s="70" t="s">
        <v>367</v>
      </c>
      <c r="D1115" s="70">
        <v>2021</v>
      </c>
      <c r="E1115" s="70">
        <v>2</v>
      </c>
      <c r="F1115" s="70">
        <v>244.36</v>
      </c>
      <c r="G1115" s="70">
        <v>242.35</v>
      </c>
    </row>
    <row r="1116" spans="1:7" x14ac:dyDescent="0.2">
      <c r="A1116" s="70">
        <v>17140</v>
      </c>
      <c r="B1116" s="70" t="s">
        <v>366</v>
      </c>
      <c r="C1116" s="70" t="s">
        <v>367</v>
      </c>
      <c r="D1116" s="70">
        <v>2021</v>
      </c>
      <c r="E1116" s="70">
        <v>3</v>
      </c>
      <c r="F1116" s="70">
        <v>253.9</v>
      </c>
      <c r="G1116" s="70">
        <v>250.98</v>
      </c>
    </row>
    <row r="1117" spans="1:7" x14ac:dyDescent="0.2">
      <c r="A1117" s="70">
        <v>17140</v>
      </c>
      <c r="B1117" s="70" t="s">
        <v>366</v>
      </c>
      <c r="C1117" s="70" t="s">
        <v>367</v>
      </c>
      <c r="D1117" s="70">
        <v>2021</v>
      </c>
      <c r="E1117" s="70">
        <v>4</v>
      </c>
      <c r="F1117" s="70">
        <v>256.51</v>
      </c>
      <c r="G1117" s="70">
        <v>256.44</v>
      </c>
    </row>
    <row r="1118" spans="1:7" x14ac:dyDescent="0.2">
      <c r="A1118" s="70">
        <v>17460</v>
      </c>
      <c r="B1118" s="70" t="s">
        <v>368</v>
      </c>
      <c r="C1118" s="70" t="s">
        <v>369</v>
      </c>
      <c r="D1118" s="70">
        <v>1991</v>
      </c>
      <c r="E1118" s="70">
        <v>1</v>
      </c>
      <c r="F1118" s="70">
        <v>100</v>
      </c>
      <c r="G1118" s="70">
        <v>100</v>
      </c>
    </row>
    <row r="1119" spans="1:7" x14ac:dyDescent="0.2">
      <c r="A1119" s="70">
        <v>17460</v>
      </c>
      <c r="B1119" s="70" t="s">
        <v>368</v>
      </c>
      <c r="C1119" s="70" t="s">
        <v>369</v>
      </c>
      <c r="D1119" s="70">
        <v>1991</v>
      </c>
      <c r="E1119" s="70">
        <v>2</v>
      </c>
      <c r="F1119" s="70">
        <v>102.96</v>
      </c>
      <c r="G1119" s="70">
        <v>101.69</v>
      </c>
    </row>
    <row r="1120" spans="1:7" x14ac:dyDescent="0.2">
      <c r="A1120" s="70">
        <v>17460</v>
      </c>
      <c r="B1120" s="70" t="s">
        <v>368</v>
      </c>
      <c r="C1120" s="70" t="s">
        <v>369</v>
      </c>
      <c r="D1120" s="70">
        <v>1991</v>
      </c>
      <c r="E1120" s="70">
        <v>3</v>
      </c>
      <c r="F1120" s="70">
        <v>102.78</v>
      </c>
      <c r="G1120" s="70">
        <v>101.77</v>
      </c>
    </row>
    <row r="1121" spans="1:7" x14ac:dyDescent="0.2">
      <c r="A1121" s="70">
        <v>17460</v>
      </c>
      <c r="B1121" s="70" t="s">
        <v>368</v>
      </c>
      <c r="C1121" s="70" t="s">
        <v>369</v>
      </c>
      <c r="D1121" s="70">
        <v>1991</v>
      </c>
      <c r="E1121" s="70">
        <v>4</v>
      </c>
      <c r="F1121" s="70">
        <v>104.95</v>
      </c>
      <c r="G1121" s="70">
        <v>103.92</v>
      </c>
    </row>
    <row r="1122" spans="1:7" x14ac:dyDescent="0.2">
      <c r="A1122" s="70">
        <v>17460</v>
      </c>
      <c r="B1122" s="70" t="s">
        <v>368</v>
      </c>
      <c r="C1122" s="70" t="s">
        <v>369</v>
      </c>
      <c r="D1122" s="70">
        <v>1992</v>
      </c>
      <c r="E1122" s="70">
        <v>1</v>
      </c>
      <c r="F1122" s="70">
        <v>105.69</v>
      </c>
      <c r="G1122" s="70">
        <v>105.71</v>
      </c>
    </row>
    <row r="1123" spans="1:7" x14ac:dyDescent="0.2">
      <c r="A1123" s="70">
        <v>17460</v>
      </c>
      <c r="B1123" s="70" t="s">
        <v>368</v>
      </c>
      <c r="C1123" s="70" t="s">
        <v>369</v>
      </c>
      <c r="D1123" s="70">
        <v>1992</v>
      </c>
      <c r="E1123" s="70">
        <v>2</v>
      </c>
      <c r="F1123" s="70">
        <v>107.57</v>
      </c>
      <c r="G1123" s="70">
        <v>106.28</v>
      </c>
    </row>
    <row r="1124" spans="1:7" x14ac:dyDescent="0.2">
      <c r="A1124" s="70">
        <v>17460</v>
      </c>
      <c r="B1124" s="70" t="s">
        <v>368</v>
      </c>
      <c r="C1124" s="70" t="s">
        <v>369</v>
      </c>
      <c r="D1124" s="70">
        <v>1992</v>
      </c>
      <c r="E1124" s="70">
        <v>3</v>
      </c>
      <c r="F1124" s="70">
        <v>108.41</v>
      </c>
      <c r="G1124" s="70">
        <v>107.26</v>
      </c>
    </row>
    <row r="1125" spans="1:7" x14ac:dyDescent="0.2">
      <c r="A1125" s="70">
        <v>17460</v>
      </c>
      <c r="B1125" s="70" t="s">
        <v>368</v>
      </c>
      <c r="C1125" s="70" t="s">
        <v>369</v>
      </c>
      <c r="D1125" s="70">
        <v>1992</v>
      </c>
      <c r="E1125" s="70">
        <v>4</v>
      </c>
      <c r="F1125" s="70">
        <v>109.32</v>
      </c>
      <c r="G1125" s="70">
        <v>108.28</v>
      </c>
    </row>
    <row r="1126" spans="1:7" x14ac:dyDescent="0.2">
      <c r="A1126" s="70">
        <v>17460</v>
      </c>
      <c r="B1126" s="70" t="s">
        <v>368</v>
      </c>
      <c r="C1126" s="70" t="s">
        <v>369</v>
      </c>
      <c r="D1126" s="70">
        <v>1993</v>
      </c>
      <c r="E1126" s="70">
        <v>1</v>
      </c>
      <c r="F1126" s="70">
        <v>108.9</v>
      </c>
      <c r="G1126" s="70">
        <v>108.96</v>
      </c>
    </row>
    <row r="1127" spans="1:7" x14ac:dyDescent="0.2">
      <c r="A1127" s="70">
        <v>17460</v>
      </c>
      <c r="B1127" s="70" t="s">
        <v>368</v>
      </c>
      <c r="C1127" s="70" t="s">
        <v>369</v>
      </c>
      <c r="D1127" s="70">
        <v>1993</v>
      </c>
      <c r="E1127" s="70">
        <v>2</v>
      </c>
      <c r="F1127" s="70">
        <v>111.45</v>
      </c>
      <c r="G1127" s="70">
        <v>110.13</v>
      </c>
    </row>
    <row r="1128" spans="1:7" x14ac:dyDescent="0.2">
      <c r="A1128" s="70">
        <v>17460</v>
      </c>
      <c r="B1128" s="70" t="s">
        <v>368</v>
      </c>
      <c r="C1128" s="70" t="s">
        <v>369</v>
      </c>
      <c r="D1128" s="70">
        <v>1993</v>
      </c>
      <c r="E1128" s="70">
        <v>3</v>
      </c>
      <c r="F1128" s="70">
        <v>113.23</v>
      </c>
      <c r="G1128" s="70">
        <v>111.89</v>
      </c>
    </row>
    <row r="1129" spans="1:7" x14ac:dyDescent="0.2">
      <c r="A1129" s="70">
        <v>17460</v>
      </c>
      <c r="B1129" s="70" t="s">
        <v>368</v>
      </c>
      <c r="C1129" s="70" t="s">
        <v>369</v>
      </c>
      <c r="D1129" s="70">
        <v>1993</v>
      </c>
      <c r="E1129" s="70">
        <v>4</v>
      </c>
      <c r="F1129" s="70">
        <v>113.9</v>
      </c>
      <c r="G1129" s="70">
        <v>112.93</v>
      </c>
    </row>
    <row r="1130" spans="1:7" x14ac:dyDescent="0.2">
      <c r="A1130" s="70">
        <v>17460</v>
      </c>
      <c r="B1130" s="70" t="s">
        <v>368</v>
      </c>
      <c r="C1130" s="70" t="s">
        <v>369</v>
      </c>
      <c r="D1130" s="70">
        <v>1994</v>
      </c>
      <c r="E1130" s="70">
        <v>1</v>
      </c>
      <c r="F1130" s="70">
        <v>114.23</v>
      </c>
      <c r="G1130" s="70">
        <v>114.3</v>
      </c>
    </row>
    <row r="1131" spans="1:7" x14ac:dyDescent="0.2">
      <c r="A1131" s="70">
        <v>17460</v>
      </c>
      <c r="B1131" s="70" t="s">
        <v>368</v>
      </c>
      <c r="C1131" s="70" t="s">
        <v>369</v>
      </c>
      <c r="D1131" s="70">
        <v>1994</v>
      </c>
      <c r="E1131" s="70">
        <v>2</v>
      </c>
      <c r="F1131" s="70">
        <v>117.69</v>
      </c>
      <c r="G1131" s="70">
        <v>116.31</v>
      </c>
    </row>
    <row r="1132" spans="1:7" x14ac:dyDescent="0.2">
      <c r="A1132" s="70">
        <v>17460</v>
      </c>
      <c r="B1132" s="70" t="s">
        <v>368</v>
      </c>
      <c r="C1132" s="70" t="s">
        <v>369</v>
      </c>
      <c r="D1132" s="70">
        <v>1994</v>
      </c>
      <c r="E1132" s="70">
        <v>3</v>
      </c>
      <c r="F1132" s="70">
        <v>118.81</v>
      </c>
      <c r="G1132" s="70">
        <v>117.31</v>
      </c>
    </row>
    <row r="1133" spans="1:7" x14ac:dyDescent="0.2">
      <c r="A1133" s="70">
        <v>17460</v>
      </c>
      <c r="B1133" s="70" t="s">
        <v>368</v>
      </c>
      <c r="C1133" s="70" t="s">
        <v>369</v>
      </c>
      <c r="D1133" s="70">
        <v>1994</v>
      </c>
      <c r="E1133" s="70">
        <v>4</v>
      </c>
      <c r="F1133" s="70">
        <v>120.94</v>
      </c>
      <c r="G1133" s="70">
        <v>120.02</v>
      </c>
    </row>
    <row r="1134" spans="1:7" x14ac:dyDescent="0.2">
      <c r="A1134" s="70">
        <v>17460</v>
      </c>
      <c r="B1134" s="70" t="s">
        <v>368</v>
      </c>
      <c r="C1134" s="70" t="s">
        <v>369</v>
      </c>
      <c r="D1134" s="70">
        <v>1995</v>
      </c>
      <c r="E1134" s="70">
        <v>1</v>
      </c>
      <c r="F1134" s="70">
        <v>119.46</v>
      </c>
      <c r="G1134" s="70">
        <v>119.46</v>
      </c>
    </row>
    <row r="1135" spans="1:7" x14ac:dyDescent="0.2">
      <c r="A1135" s="70">
        <v>17460</v>
      </c>
      <c r="B1135" s="70" t="s">
        <v>368</v>
      </c>
      <c r="C1135" s="70" t="s">
        <v>369</v>
      </c>
      <c r="D1135" s="70">
        <v>1995</v>
      </c>
      <c r="E1135" s="70">
        <v>2</v>
      </c>
      <c r="F1135" s="70">
        <v>122.96</v>
      </c>
      <c r="G1135" s="70">
        <v>121.57</v>
      </c>
    </row>
    <row r="1136" spans="1:7" x14ac:dyDescent="0.2">
      <c r="A1136" s="70">
        <v>17460</v>
      </c>
      <c r="B1136" s="70" t="s">
        <v>368</v>
      </c>
      <c r="C1136" s="70" t="s">
        <v>369</v>
      </c>
      <c r="D1136" s="70">
        <v>1995</v>
      </c>
      <c r="E1136" s="70">
        <v>3</v>
      </c>
      <c r="F1136" s="70">
        <v>124.76</v>
      </c>
      <c r="G1136" s="70">
        <v>123.07</v>
      </c>
    </row>
    <row r="1137" spans="1:7" x14ac:dyDescent="0.2">
      <c r="A1137" s="70">
        <v>17460</v>
      </c>
      <c r="B1137" s="70" t="s">
        <v>368</v>
      </c>
      <c r="C1137" s="70" t="s">
        <v>369</v>
      </c>
      <c r="D1137" s="70">
        <v>1995</v>
      </c>
      <c r="E1137" s="70">
        <v>4</v>
      </c>
      <c r="F1137" s="70">
        <v>124.74</v>
      </c>
      <c r="G1137" s="70">
        <v>123.95</v>
      </c>
    </row>
    <row r="1138" spans="1:7" x14ac:dyDescent="0.2">
      <c r="A1138" s="70">
        <v>17460</v>
      </c>
      <c r="B1138" s="70" t="s">
        <v>368</v>
      </c>
      <c r="C1138" s="70" t="s">
        <v>369</v>
      </c>
      <c r="D1138" s="70">
        <v>1996</v>
      </c>
      <c r="E1138" s="70">
        <v>1</v>
      </c>
      <c r="F1138" s="70">
        <v>125.74</v>
      </c>
      <c r="G1138" s="70">
        <v>125.63</v>
      </c>
    </row>
    <row r="1139" spans="1:7" x14ac:dyDescent="0.2">
      <c r="A1139" s="70">
        <v>17460</v>
      </c>
      <c r="B1139" s="70" t="s">
        <v>368</v>
      </c>
      <c r="C1139" s="70" t="s">
        <v>369</v>
      </c>
      <c r="D1139" s="70">
        <v>1996</v>
      </c>
      <c r="E1139" s="70">
        <v>2</v>
      </c>
      <c r="F1139" s="70">
        <v>128.47999999999999</v>
      </c>
      <c r="G1139" s="70">
        <v>127.06</v>
      </c>
    </row>
    <row r="1140" spans="1:7" x14ac:dyDescent="0.2">
      <c r="A1140" s="70">
        <v>17460</v>
      </c>
      <c r="B1140" s="70" t="s">
        <v>368</v>
      </c>
      <c r="C1140" s="70" t="s">
        <v>369</v>
      </c>
      <c r="D1140" s="70">
        <v>1996</v>
      </c>
      <c r="E1140" s="70">
        <v>3</v>
      </c>
      <c r="F1140" s="70">
        <v>130.04</v>
      </c>
      <c r="G1140" s="70">
        <v>128.28</v>
      </c>
    </row>
    <row r="1141" spans="1:7" x14ac:dyDescent="0.2">
      <c r="A1141" s="70">
        <v>17460</v>
      </c>
      <c r="B1141" s="70" t="s">
        <v>368</v>
      </c>
      <c r="C1141" s="70" t="s">
        <v>369</v>
      </c>
      <c r="D1141" s="70">
        <v>1996</v>
      </c>
      <c r="E1141" s="70">
        <v>4</v>
      </c>
      <c r="F1141" s="70">
        <v>130.1</v>
      </c>
      <c r="G1141" s="70">
        <v>129.31</v>
      </c>
    </row>
    <row r="1142" spans="1:7" x14ac:dyDescent="0.2">
      <c r="A1142" s="70">
        <v>17460</v>
      </c>
      <c r="B1142" s="70" t="s">
        <v>368</v>
      </c>
      <c r="C1142" s="70" t="s">
        <v>369</v>
      </c>
      <c r="D1142" s="70">
        <v>1997</v>
      </c>
      <c r="E1142" s="70">
        <v>1</v>
      </c>
      <c r="F1142" s="70">
        <v>130.06</v>
      </c>
      <c r="G1142" s="70">
        <v>129.88</v>
      </c>
    </row>
    <row r="1143" spans="1:7" x14ac:dyDescent="0.2">
      <c r="A1143" s="70">
        <v>17460</v>
      </c>
      <c r="B1143" s="70" t="s">
        <v>368</v>
      </c>
      <c r="C1143" s="70" t="s">
        <v>369</v>
      </c>
      <c r="D1143" s="70">
        <v>1997</v>
      </c>
      <c r="E1143" s="70">
        <v>2</v>
      </c>
      <c r="F1143" s="70">
        <v>131.16</v>
      </c>
      <c r="G1143" s="70">
        <v>129.74</v>
      </c>
    </row>
    <row r="1144" spans="1:7" x14ac:dyDescent="0.2">
      <c r="A1144" s="70">
        <v>17460</v>
      </c>
      <c r="B1144" s="70" t="s">
        <v>368</v>
      </c>
      <c r="C1144" s="70" t="s">
        <v>369</v>
      </c>
      <c r="D1144" s="70">
        <v>1997</v>
      </c>
      <c r="E1144" s="70">
        <v>3</v>
      </c>
      <c r="F1144" s="70">
        <v>133.05000000000001</v>
      </c>
      <c r="G1144" s="70">
        <v>131.29</v>
      </c>
    </row>
    <row r="1145" spans="1:7" x14ac:dyDescent="0.2">
      <c r="A1145" s="70">
        <v>17460</v>
      </c>
      <c r="B1145" s="70" t="s">
        <v>368</v>
      </c>
      <c r="C1145" s="70" t="s">
        <v>369</v>
      </c>
      <c r="D1145" s="70">
        <v>1997</v>
      </c>
      <c r="E1145" s="70">
        <v>4</v>
      </c>
      <c r="F1145" s="70">
        <v>133.47</v>
      </c>
      <c r="G1145" s="70">
        <v>132.59</v>
      </c>
    </row>
    <row r="1146" spans="1:7" x14ac:dyDescent="0.2">
      <c r="A1146" s="70">
        <v>17460</v>
      </c>
      <c r="B1146" s="70" t="s">
        <v>368</v>
      </c>
      <c r="C1146" s="70" t="s">
        <v>369</v>
      </c>
      <c r="D1146" s="70">
        <v>1998</v>
      </c>
      <c r="E1146" s="70">
        <v>1</v>
      </c>
      <c r="F1146" s="70">
        <v>134.62</v>
      </c>
      <c r="G1146" s="70">
        <v>134.52000000000001</v>
      </c>
    </row>
    <row r="1147" spans="1:7" x14ac:dyDescent="0.2">
      <c r="A1147" s="70">
        <v>17460</v>
      </c>
      <c r="B1147" s="70" t="s">
        <v>368</v>
      </c>
      <c r="C1147" s="70" t="s">
        <v>369</v>
      </c>
      <c r="D1147" s="70">
        <v>1998</v>
      </c>
      <c r="E1147" s="70">
        <v>2</v>
      </c>
      <c r="F1147" s="70">
        <v>138.06</v>
      </c>
      <c r="G1147" s="70">
        <v>136.44999999999999</v>
      </c>
    </row>
    <row r="1148" spans="1:7" x14ac:dyDescent="0.2">
      <c r="A1148" s="70">
        <v>17460</v>
      </c>
      <c r="B1148" s="70" t="s">
        <v>368</v>
      </c>
      <c r="C1148" s="70" t="s">
        <v>369</v>
      </c>
      <c r="D1148" s="70">
        <v>1998</v>
      </c>
      <c r="E1148" s="70">
        <v>3</v>
      </c>
      <c r="F1148" s="70">
        <v>139.33000000000001</v>
      </c>
      <c r="G1148" s="70">
        <v>137.65</v>
      </c>
    </row>
    <row r="1149" spans="1:7" x14ac:dyDescent="0.2">
      <c r="A1149" s="70">
        <v>17460</v>
      </c>
      <c r="B1149" s="70" t="s">
        <v>368</v>
      </c>
      <c r="C1149" s="70" t="s">
        <v>369</v>
      </c>
      <c r="D1149" s="70">
        <v>1998</v>
      </c>
      <c r="E1149" s="70">
        <v>4</v>
      </c>
      <c r="F1149" s="70">
        <v>139.94999999999999</v>
      </c>
      <c r="G1149" s="70">
        <v>138.85</v>
      </c>
    </row>
    <row r="1150" spans="1:7" x14ac:dyDescent="0.2">
      <c r="A1150" s="70">
        <v>17460</v>
      </c>
      <c r="B1150" s="70" t="s">
        <v>368</v>
      </c>
      <c r="C1150" s="70" t="s">
        <v>369</v>
      </c>
      <c r="D1150" s="70">
        <v>1999</v>
      </c>
      <c r="E1150" s="70">
        <v>1</v>
      </c>
      <c r="F1150" s="70">
        <v>140.87</v>
      </c>
      <c r="G1150" s="70">
        <v>140.83000000000001</v>
      </c>
    </row>
    <row r="1151" spans="1:7" x14ac:dyDescent="0.2">
      <c r="A1151" s="70">
        <v>17460</v>
      </c>
      <c r="B1151" s="70" t="s">
        <v>368</v>
      </c>
      <c r="C1151" s="70" t="s">
        <v>369</v>
      </c>
      <c r="D1151" s="70">
        <v>1999</v>
      </c>
      <c r="E1151" s="70">
        <v>2</v>
      </c>
      <c r="F1151" s="70">
        <v>144.59</v>
      </c>
      <c r="G1151" s="70">
        <v>142.91999999999999</v>
      </c>
    </row>
    <row r="1152" spans="1:7" x14ac:dyDescent="0.2">
      <c r="A1152" s="70">
        <v>17460</v>
      </c>
      <c r="B1152" s="70" t="s">
        <v>368</v>
      </c>
      <c r="C1152" s="70" t="s">
        <v>369</v>
      </c>
      <c r="D1152" s="70">
        <v>1999</v>
      </c>
      <c r="E1152" s="70">
        <v>3</v>
      </c>
      <c r="F1152" s="70">
        <v>146.13</v>
      </c>
      <c r="G1152" s="70">
        <v>144.43</v>
      </c>
    </row>
    <row r="1153" spans="1:7" x14ac:dyDescent="0.2">
      <c r="A1153" s="70">
        <v>17460</v>
      </c>
      <c r="B1153" s="70" t="s">
        <v>368</v>
      </c>
      <c r="C1153" s="70" t="s">
        <v>369</v>
      </c>
      <c r="D1153" s="70">
        <v>1999</v>
      </c>
      <c r="E1153" s="70">
        <v>4</v>
      </c>
      <c r="F1153" s="70">
        <v>147.71</v>
      </c>
      <c r="G1153" s="70">
        <v>146.4</v>
      </c>
    </row>
    <row r="1154" spans="1:7" x14ac:dyDescent="0.2">
      <c r="A1154" s="70">
        <v>17460</v>
      </c>
      <c r="B1154" s="70" t="s">
        <v>368</v>
      </c>
      <c r="C1154" s="70" t="s">
        <v>369</v>
      </c>
      <c r="D1154" s="70">
        <v>2000</v>
      </c>
      <c r="E1154" s="70">
        <v>1</v>
      </c>
      <c r="F1154" s="70">
        <v>147.13</v>
      </c>
      <c r="G1154" s="70">
        <v>147.12</v>
      </c>
    </row>
    <row r="1155" spans="1:7" x14ac:dyDescent="0.2">
      <c r="A1155" s="70">
        <v>17460</v>
      </c>
      <c r="B1155" s="70" t="s">
        <v>368</v>
      </c>
      <c r="C1155" s="70" t="s">
        <v>369</v>
      </c>
      <c r="D1155" s="70">
        <v>2000</v>
      </c>
      <c r="E1155" s="70">
        <v>2</v>
      </c>
      <c r="F1155" s="70">
        <v>150.93</v>
      </c>
      <c r="G1155" s="70">
        <v>149.31</v>
      </c>
    </row>
    <row r="1156" spans="1:7" x14ac:dyDescent="0.2">
      <c r="A1156" s="70">
        <v>17460</v>
      </c>
      <c r="B1156" s="70" t="s">
        <v>368</v>
      </c>
      <c r="C1156" s="70" t="s">
        <v>369</v>
      </c>
      <c r="D1156" s="70">
        <v>2000</v>
      </c>
      <c r="E1156" s="70">
        <v>3</v>
      </c>
      <c r="F1156" s="70">
        <v>151.12</v>
      </c>
      <c r="G1156" s="70">
        <v>149.30000000000001</v>
      </c>
    </row>
    <row r="1157" spans="1:7" x14ac:dyDescent="0.2">
      <c r="A1157" s="70">
        <v>17460</v>
      </c>
      <c r="B1157" s="70" t="s">
        <v>368</v>
      </c>
      <c r="C1157" s="70" t="s">
        <v>369</v>
      </c>
      <c r="D1157" s="70">
        <v>2000</v>
      </c>
      <c r="E1157" s="70">
        <v>4</v>
      </c>
      <c r="F1157" s="70">
        <v>153.63</v>
      </c>
      <c r="G1157" s="70">
        <v>152.22</v>
      </c>
    </row>
    <row r="1158" spans="1:7" x14ac:dyDescent="0.2">
      <c r="A1158" s="70">
        <v>17460</v>
      </c>
      <c r="B1158" s="70" t="s">
        <v>368</v>
      </c>
      <c r="C1158" s="70" t="s">
        <v>369</v>
      </c>
      <c r="D1158" s="70">
        <v>2001</v>
      </c>
      <c r="E1158" s="70">
        <v>1</v>
      </c>
      <c r="F1158" s="70">
        <v>153.13999999999999</v>
      </c>
      <c r="G1158" s="70">
        <v>153.09</v>
      </c>
    </row>
    <row r="1159" spans="1:7" x14ac:dyDescent="0.2">
      <c r="A1159" s="70">
        <v>17460</v>
      </c>
      <c r="B1159" s="70" t="s">
        <v>368</v>
      </c>
      <c r="C1159" s="70" t="s">
        <v>369</v>
      </c>
      <c r="D1159" s="70">
        <v>2001</v>
      </c>
      <c r="E1159" s="70">
        <v>2</v>
      </c>
      <c r="F1159" s="70">
        <v>154.08000000000001</v>
      </c>
      <c r="G1159" s="70">
        <v>152.63</v>
      </c>
    </row>
    <row r="1160" spans="1:7" x14ac:dyDescent="0.2">
      <c r="A1160" s="70">
        <v>17460</v>
      </c>
      <c r="B1160" s="70" t="s">
        <v>368</v>
      </c>
      <c r="C1160" s="70" t="s">
        <v>369</v>
      </c>
      <c r="D1160" s="70">
        <v>2001</v>
      </c>
      <c r="E1160" s="70">
        <v>3</v>
      </c>
      <c r="F1160" s="70">
        <v>155.78</v>
      </c>
      <c r="G1160" s="70">
        <v>153.71</v>
      </c>
    </row>
    <row r="1161" spans="1:7" x14ac:dyDescent="0.2">
      <c r="A1161" s="70">
        <v>17460</v>
      </c>
      <c r="B1161" s="70" t="s">
        <v>368</v>
      </c>
      <c r="C1161" s="70" t="s">
        <v>369</v>
      </c>
      <c r="D1161" s="70">
        <v>2001</v>
      </c>
      <c r="E1161" s="70">
        <v>4</v>
      </c>
      <c r="F1161" s="70">
        <v>155.37</v>
      </c>
      <c r="G1161" s="70">
        <v>153.97</v>
      </c>
    </row>
    <row r="1162" spans="1:7" x14ac:dyDescent="0.2">
      <c r="A1162" s="70">
        <v>17460</v>
      </c>
      <c r="B1162" s="70" t="s">
        <v>368</v>
      </c>
      <c r="C1162" s="70" t="s">
        <v>369</v>
      </c>
      <c r="D1162" s="70">
        <v>2002</v>
      </c>
      <c r="E1162" s="70">
        <v>1</v>
      </c>
      <c r="F1162" s="70">
        <v>156.53</v>
      </c>
      <c r="G1162" s="70">
        <v>156.54</v>
      </c>
    </row>
    <row r="1163" spans="1:7" x14ac:dyDescent="0.2">
      <c r="A1163" s="70">
        <v>17460</v>
      </c>
      <c r="B1163" s="70" t="s">
        <v>368</v>
      </c>
      <c r="C1163" s="70" t="s">
        <v>369</v>
      </c>
      <c r="D1163" s="70">
        <v>2002</v>
      </c>
      <c r="E1163" s="70">
        <v>2</v>
      </c>
      <c r="F1163" s="70">
        <v>157.78</v>
      </c>
      <c r="G1163" s="70">
        <v>156.38</v>
      </c>
    </row>
    <row r="1164" spans="1:7" x14ac:dyDescent="0.2">
      <c r="A1164" s="70">
        <v>17460</v>
      </c>
      <c r="B1164" s="70" t="s">
        <v>368</v>
      </c>
      <c r="C1164" s="70" t="s">
        <v>369</v>
      </c>
      <c r="D1164" s="70">
        <v>2002</v>
      </c>
      <c r="E1164" s="70">
        <v>3</v>
      </c>
      <c r="F1164" s="70">
        <v>159.55000000000001</v>
      </c>
      <c r="G1164" s="70">
        <v>157.22</v>
      </c>
    </row>
    <row r="1165" spans="1:7" x14ac:dyDescent="0.2">
      <c r="A1165" s="70">
        <v>17460</v>
      </c>
      <c r="B1165" s="70" t="s">
        <v>368</v>
      </c>
      <c r="C1165" s="70" t="s">
        <v>369</v>
      </c>
      <c r="D1165" s="70">
        <v>2002</v>
      </c>
      <c r="E1165" s="70">
        <v>4</v>
      </c>
      <c r="F1165" s="70">
        <v>159.68</v>
      </c>
      <c r="G1165" s="70">
        <v>158.27000000000001</v>
      </c>
    </row>
    <row r="1166" spans="1:7" x14ac:dyDescent="0.2">
      <c r="A1166" s="70">
        <v>17460</v>
      </c>
      <c r="B1166" s="70" t="s">
        <v>368</v>
      </c>
      <c r="C1166" s="70" t="s">
        <v>369</v>
      </c>
      <c r="D1166" s="70">
        <v>2003</v>
      </c>
      <c r="E1166" s="70">
        <v>1</v>
      </c>
      <c r="F1166" s="70">
        <v>158.52000000000001</v>
      </c>
      <c r="G1166" s="70">
        <v>158.72999999999999</v>
      </c>
    </row>
    <row r="1167" spans="1:7" x14ac:dyDescent="0.2">
      <c r="A1167" s="70">
        <v>17460</v>
      </c>
      <c r="B1167" s="70" t="s">
        <v>368</v>
      </c>
      <c r="C1167" s="70" t="s">
        <v>369</v>
      </c>
      <c r="D1167" s="70">
        <v>2003</v>
      </c>
      <c r="E1167" s="70">
        <v>2</v>
      </c>
      <c r="F1167" s="70">
        <v>161.91</v>
      </c>
      <c r="G1167" s="70">
        <v>160.41999999999999</v>
      </c>
    </row>
    <row r="1168" spans="1:7" x14ac:dyDescent="0.2">
      <c r="A1168" s="70">
        <v>17460</v>
      </c>
      <c r="B1168" s="70" t="s">
        <v>368</v>
      </c>
      <c r="C1168" s="70" t="s">
        <v>369</v>
      </c>
      <c r="D1168" s="70">
        <v>2003</v>
      </c>
      <c r="E1168" s="70">
        <v>3</v>
      </c>
      <c r="F1168" s="70">
        <v>163.66</v>
      </c>
      <c r="G1168" s="70">
        <v>161.01</v>
      </c>
    </row>
    <row r="1169" spans="1:7" x14ac:dyDescent="0.2">
      <c r="A1169" s="70">
        <v>17460</v>
      </c>
      <c r="B1169" s="70" t="s">
        <v>368</v>
      </c>
      <c r="C1169" s="70" t="s">
        <v>369</v>
      </c>
      <c r="D1169" s="70">
        <v>2003</v>
      </c>
      <c r="E1169" s="70">
        <v>4</v>
      </c>
      <c r="F1169" s="70">
        <v>163.91</v>
      </c>
      <c r="G1169" s="70">
        <v>162.55000000000001</v>
      </c>
    </row>
    <row r="1170" spans="1:7" x14ac:dyDescent="0.2">
      <c r="A1170" s="70">
        <v>17460</v>
      </c>
      <c r="B1170" s="70" t="s">
        <v>368</v>
      </c>
      <c r="C1170" s="70" t="s">
        <v>369</v>
      </c>
      <c r="D1170" s="70">
        <v>2004</v>
      </c>
      <c r="E1170" s="70">
        <v>1</v>
      </c>
      <c r="F1170" s="70">
        <v>163.05000000000001</v>
      </c>
      <c r="G1170" s="70">
        <v>163.6</v>
      </c>
    </row>
    <row r="1171" spans="1:7" x14ac:dyDescent="0.2">
      <c r="A1171" s="70">
        <v>17460</v>
      </c>
      <c r="B1171" s="70" t="s">
        <v>368</v>
      </c>
      <c r="C1171" s="70" t="s">
        <v>369</v>
      </c>
      <c r="D1171" s="70">
        <v>2004</v>
      </c>
      <c r="E1171" s="70">
        <v>2</v>
      </c>
      <c r="F1171" s="70">
        <v>165.72</v>
      </c>
      <c r="G1171" s="70">
        <v>164.06</v>
      </c>
    </row>
    <row r="1172" spans="1:7" x14ac:dyDescent="0.2">
      <c r="A1172" s="70">
        <v>17460</v>
      </c>
      <c r="B1172" s="70" t="s">
        <v>368</v>
      </c>
      <c r="C1172" s="70" t="s">
        <v>369</v>
      </c>
      <c r="D1172" s="70">
        <v>2004</v>
      </c>
      <c r="E1172" s="70">
        <v>3</v>
      </c>
      <c r="F1172" s="70">
        <v>168.34</v>
      </c>
      <c r="G1172" s="70">
        <v>165.26</v>
      </c>
    </row>
    <row r="1173" spans="1:7" x14ac:dyDescent="0.2">
      <c r="A1173" s="70">
        <v>17460</v>
      </c>
      <c r="B1173" s="70" t="s">
        <v>368</v>
      </c>
      <c r="C1173" s="70" t="s">
        <v>369</v>
      </c>
      <c r="D1173" s="70">
        <v>2004</v>
      </c>
      <c r="E1173" s="70">
        <v>4</v>
      </c>
      <c r="F1173" s="70">
        <v>167.69</v>
      </c>
      <c r="G1173" s="70">
        <v>166.42</v>
      </c>
    </row>
    <row r="1174" spans="1:7" x14ac:dyDescent="0.2">
      <c r="A1174" s="70">
        <v>17460</v>
      </c>
      <c r="B1174" s="70" t="s">
        <v>368</v>
      </c>
      <c r="C1174" s="70" t="s">
        <v>369</v>
      </c>
      <c r="D1174" s="70">
        <v>2005</v>
      </c>
      <c r="E1174" s="70">
        <v>1</v>
      </c>
      <c r="F1174" s="70">
        <v>168</v>
      </c>
      <c r="G1174" s="70">
        <v>169.13</v>
      </c>
    </row>
    <row r="1175" spans="1:7" x14ac:dyDescent="0.2">
      <c r="A1175" s="70">
        <v>17460</v>
      </c>
      <c r="B1175" s="70" t="s">
        <v>368</v>
      </c>
      <c r="C1175" s="70" t="s">
        <v>369</v>
      </c>
      <c r="D1175" s="70">
        <v>2005</v>
      </c>
      <c r="E1175" s="70">
        <v>2</v>
      </c>
      <c r="F1175" s="70">
        <v>171.38</v>
      </c>
      <c r="G1175" s="70">
        <v>169.43</v>
      </c>
    </row>
    <row r="1176" spans="1:7" x14ac:dyDescent="0.2">
      <c r="A1176" s="70">
        <v>17460</v>
      </c>
      <c r="B1176" s="70" t="s">
        <v>368</v>
      </c>
      <c r="C1176" s="70" t="s">
        <v>369</v>
      </c>
      <c r="D1176" s="70">
        <v>2005</v>
      </c>
      <c r="E1176" s="70">
        <v>3</v>
      </c>
      <c r="F1176" s="70">
        <v>171.2</v>
      </c>
      <c r="G1176" s="70">
        <v>167.42</v>
      </c>
    </row>
    <row r="1177" spans="1:7" x14ac:dyDescent="0.2">
      <c r="A1177" s="70">
        <v>17460</v>
      </c>
      <c r="B1177" s="70" t="s">
        <v>368</v>
      </c>
      <c r="C1177" s="70" t="s">
        <v>369</v>
      </c>
      <c r="D1177" s="70">
        <v>2005</v>
      </c>
      <c r="E1177" s="70">
        <v>4</v>
      </c>
      <c r="F1177" s="70">
        <v>170.81</v>
      </c>
      <c r="G1177" s="70">
        <v>169.72</v>
      </c>
    </row>
    <row r="1178" spans="1:7" x14ac:dyDescent="0.2">
      <c r="A1178" s="70">
        <v>17460</v>
      </c>
      <c r="B1178" s="70" t="s">
        <v>368</v>
      </c>
      <c r="C1178" s="70" t="s">
        <v>369</v>
      </c>
      <c r="D1178" s="70">
        <v>2006</v>
      </c>
      <c r="E1178" s="70">
        <v>1</v>
      </c>
      <c r="F1178" s="70">
        <v>166.83</v>
      </c>
      <c r="G1178" s="70">
        <v>168.96</v>
      </c>
    </row>
    <row r="1179" spans="1:7" x14ac:dyDescent="0.2">
      <c r="A1179" s="70">
        <v>17460</v>
      </c>
      <c r="B1179" s="70" t="s">
        <v>368</v>
      </c>
      <c r="C1179" s="70" t="s">
        <v>369</v>
      </c>
      <c r="D1179" s="70">
        <v>2006</v>
      </c>
      <c r="E1179" s="70">
        <v>2</v>
      </c>
      <c r="F1179" s="70">
        <v>168.45</v>
      </c>
      <c r="G1179" s="70">
        <v>166.07</v>
      </c>
    </row>
    <row r="1180" spans="1:7" x14ac:dyDescent="0.2">
      <c r="A1180" s="70">
        <v>17460</v>
      </c>
      <c r="B1180" s="70" t="s">
        <v>368</v>
      </c>
      <c r="C1180" s="70" t="s">
        <v>369</v>
      </c>
      <c r="D1180" s="70">
        <v>2006</v>
      </c>
      <c r="E1180" s="70">
        <v>3</v>
      </c>
      <c r="F1180" s="70">
        <v>166.98</v>
      </c>
      <c r="G1180" s="70">
        <v>162.32</v>
      </c>
    </row>
    <row r="1181" spans="1:7" x14ac:dyDescent="0.2">
      <c r="A1181" s="70">
        <v>17460</v>
      </c>
      <c r="B1181" s="70" t="s">
        <v>368</v>
      </c>
      <c r="C1181" s="70" t="s">
        <v>369</v>
      </c>
      <c r="D1181" s="70">
        <v>2006</v>
      </c>
      <c r="E1181" s="70">
        <v>4</v>
      </c>
      <c r="F1181" s="70">
        <v>162.52000000000001</v>
      </c>
      <c r="G1181" s="70">
        <v>161.83000000000001</v>
      </c>
    </row>
    <row r="1182" spans="1:7" x14ac:dyDescent="0.2">
      <c r="A1182" s="70">
        <v>17460</v>
      </c>
      <c r="B1182" s="70" t="s">
        <v>368</v>
      </c>
      <c r="C1182" s="70" t="s">
        <v>369</v>
      </c>
      <c r="D1182" s="70">
        <v>2007</v>
      </c>
      <c r="E1182" s="70">
        <v>1</v>
      </c>
      <c r="F1182" s="70">
        <v>155.74</v>
      </c>
      <c r="G1182" s="70">
        <v>159.08000000000001</v>
      </c>
    </row>
    <row r="1183" spans="1:7" x14ac:dyDescent="0.2">
      <c r="A1183" s="70">
        <v>17460</v>
      </c>
      <c r="B1183" s="70" t="s">
        <v>368</v>
      </c>
      <c r="C1183" s="70" t="s">
        <v>369</v>
      </c>
      <c r="D1183" s="70">
        <v>2007</v>
      </c>
      <c r="E1183" s="70">
        <v>2</v>
      </c>
      <c r="F1183" s="70">
        <v>155.15</v>
      </c>
      <c r="G1183" s="70">
        <v>152.31</v>
      </c>
    </row>
    <row r="1184" spans="1:7" x14ac:dyDescent="0.2">
      <c r="A1184" s="70">
        <v>17460</v>
      </c>
      <c r="B1184" s="70" t="s">
        <v>368</v>
      </c>
      <c r="C1184" s="70" t="s">
        <v>369</v>
      </c>
      <c r="D1184" s="70">
        <v>2007</v>
      </c>
      <c r="E1184" s="70">
        <v>3</v>
      </c>
      <c r="F1184" s="70">
        <v>150.88</v>
      </c>
      <c r="G1184" s="70">
        <v>145.78</v>
      </c>
    </row>
    <row r="1185" spans="1:7" x14ac:dyDescent="0.2">
      <c r="A1185" s="70">
        <v>17460</v>
      </c>
      <c r="B1185" s="70" t="s">
        <v>368</v>
      </c>
      <c r="C1185" s="70" t="s">
        <v>369</v>
      </c>
      <c r="D1185" s="70">
        <v>2007</v>
      </c>
      <c r="E1185" s="70">
        <v>4</v>
      </c>
      <c r="F1185" s="70">
        <v>137.97999999999999</v>
      </c>
      <c r="G1185" s="70">
        <v>137.6</v>
      </c>
    </row>
    <row r="1186" spans="1:7" x14ac:dyDescent="0.2">
      <c r="A1186" s="70">
        <v>17460</v>
      </c>
      <c r="B1186" s="70" t="s">
        <v>368</v>
      </c>
      <c r="C1186" s="70" t="s">
        <v>369</v>
      </c>
      <c r="D1186" s="70">
        <v>2008</v>
      </c>
      <c r="E1186" s="70">
        <v>1</v>
      </c>
      <c r="F1186" s="70">
        <v>127.22</v>
      </c>
      <c r="G1186" s="70">
        <v>131.21</v>
      </c>
    </row>
    <row r="1187" spans="1:7" x14ac:dyDescent="0.2">
      <c r="A1187" s="70">
        <v>17460</v>
      </c>
      <c r="B1187" s="70" t="s">
        <v>368</v>
      </c>
      <c r="C1187" s="70" t="s">
        <v>369</v>
      </c>
      <c r="D1187" s="70">
        <v>2008</v>
      </c>
      <c r="E1187" s="70">
        <v>2</v>
      </c>
      <c r="F1187" s="70">
        <v>130.13999999999999</v>
      </c>
      <c r="G1187" s="70">
        <v>127.07</v>
      </c>
    </row>
    <row r="1188" spans="1:7" x14ac:dyDescent="0.2">
      <c r="A1188" s="70">
        <v>17460</v>
      </c>
      <c r="B1188" s="70" t="s">
        <v>368</v>
      </c>
      <c r="C1188" s="70" t="s">
        <v>369</v>
      </c>
      <c r="D1188" s="70">
        <v>2008</v>
      </c>
      <c r="E1188" s="70">
        <v>3</v>
      </c>
      <c r="F1188" s="70">
        <v>127.43</v>
      </c>
      <c r="G1188" s="70">
        <v>122.76</v>
      </c>
    </row>
    <row r="1189" spans="1:7" x14ac:dyDescent="0.2">
      <c r="A1189" s="70">
        <v>17460</v>
      </c>
      <c r="B1189" s="70" t="s">
        <v>368</v>
      </c>
      <c r="C1189" s="70" t="s">
        <v>369</v>
      </c>
      <c r="D1189" s="70">
        <v>2008</v>
      </c>
      <c r="E1189" s="70">
        <v>4</v>
      </c>
      <c r="F1189" s="70">
        <v>113.65</v>
      </c>
      <c r="G1189" s="70">
        <v>113.25</v>
      </c>
    </row>
    <row r="1190" spans="1:7" x14ac:dyDescent="0.2">
      <c r="A1190" s="70">
        <v>17460</v>
      </c>
      <c r="B1190" s="70" t="s">
        <v>368</v>
      </c>
      <c r="C1190" s="70" t="s">
        <v>369</v>
      </c>
      <c r="D1190" s="70">
        <v>2009</v>
      </c>
      <c r="E1190" s="70">
        <v>1</v>
      </c>
      <c r="F1190" s="70">
        <v>107.75</v>
      </c>
      <c r="G1190" s="70">
        <v>111.86</v>
      </c>
    </row>
    <row r="1191" spans="1:7" x14ac:dyDescent="0.2">
      <c r="A1191" s="70">
        <v>17460</v>
      </c>
      <c r="B1191" s="70" t="s">
        <v>368</v>
      </c>
      <c r="C1191" s="70" t="s">
        <v>369</v>
      </c>
      <c r="D1191" s="70">
        <v>2009</v>
      </c>
      <c r="E1191" s="70">
        <v>2</v>
      </c>
      <c r="F1191" s="70">
        <v>117.88</v>
      </c>
      <c r="G1191" s="70">
        <v>114.77</v>
      </c>
    </row>
    <row r="1192" spans="1:7" x14ac:dyDescent="0.2">
      <c r="A1192" s="70">
        <v>17460</v>
      </c>
      <c r="B1192" s="70" t="s">
        <v>368</v>
      </c>
      <c r="C1192" s="70" t="s">
        <v>369</v>
      </c>
      <c r="D1192" s="70">
        <v>2009</v>
      </c>
      <c r="E1192" s="70">
        <v>3</v>
      </c>
      <c r="F1192" s="70">
        <v>121.76</v>
      </c>
      <c r="G1192" s="70">
        <v>117.37</v>
      </c>
    </row>
    <row r="1193" spans="1:7" x14ac:dyDescent="0.2">
      <c r="A1193" s="70">
        <v>17460</v>
      </c>
      <c r="B1193" s="70" t="s">
        <v>368</v>
      </c>
      <c r="C1193" s="70" t="s">
        <v>369</v>
      </c>
      <c r="D1193" s="70">
        <v>2009</v>
      </c>
      <c r="E1193" s="70">
        <v>4</v>
      </c>
      <c r="F1193" s="70">
        <v>121.08</v>
      </c>
      <c r="G1193" s="70">
        <v>120.26</v>
      </c>
    </row>
    <row r="1194" spans="1:7" x14ac:dyDescent="0.2">
      <c r="A1194" s="70">
        <v>17460</v>
      </c>
      <c r="B1194" s="70" t="s">
        <v>368</v>
      </c>
      <c r="C1194" s="70" t="s">
        <v>369</v>
      </c>
      <c r="D1194" s="70">
        <v>2010</v>
      </c>
      <c r="E1194" s="70">
        <v>1</v>
      </c>
      <c r="F1194" s="70">
        <v>114.8</v>
      </c>
      <c r="G1194" s="70">
        <v>119.52</v>
      </c>
    </row>
    <row r="1195" spans="1:7" x14ac:dyDescent="0.2">
      <c r="A1195" s="70">
        <v>17460</v>
      </c>
      <c r="B1195" s="70" t="s">
        <v>368</v>
      </c>
      <c r="C1195" s="70" t="s">
        <v>369</v>
      </c>
      <c r="D1195" s="70">
        <v>2010</v>
      </c>
      <c r="E1195" s="70">
        <v>2</v>
      </c>
      <c r="F1195" s="70">
        <v>122.92</v>
      </c>
      <c r="G1195" s="70">
        <v>119.58</v>
      </c>
    </row>
    <row r="1196" spans="1:7" x14ac:dyDescent="0.2">
      <c r="A1196" s="70">
        <v>17460</v>
      </c>
      <c r="B1196" s="70" t="s">
        <v>368</v>
      </c>
      <c r="C1196" s="70" t="s">
        <v>369</v>
      </c>
      <c r="D1196" s="70">
        <v>2010</v>
      </c>
      <c r="E1196" s="70">
        <v>3</v>
      </c>
      <c r="F1196" s="70">
        <v>115.39</v>
      </c>
      <c r="G1196" s="70">
        <v>111.55</v>
      </c>
    </row>
    <row r="1197" spans="1:7" x14ac:dyDescent="0.2">
      <c r="A1197" s="70">
        <v>17460</v>
      </c>
      <c r="B1197" s="70" t="s">
        <v>368</v>
      </c>
      <c r="C1197" s="70" t="s">
        <v>369</v>
      </c>
      <c r="D1197" s="70">
        <v>2010</v>
      </c>
      <c r="E1197" s="70">
        <v>4</v>
      </c>
      <c r="F1197" s="70">
        <v>114.68</v>
      </c>
      <c r="G1197" s="70">
        <v>113.57</v>
      </c>
    </row>
    <row r="1198" spans="1:7" x14ac:dyDescent="0.2">
      <c r="A1198" s="70">
        <v>17460</v>
      </c>
      <c r="B1198" s="70" t="s">
        <v>368</v>
      </c>
      <c r="C1198" s="70" t="s">
        <v>369</v>
      </c>
      <c r="D1198" s="70">
        <v>2011</v>
      </c>
      <c r="E1198" s="70">
        <v>1</v>
      </c>
      <c r="F1198" s="70">
        <v>105.4</v>
      </c>
      <c r="G1198" s="70">
        <v>109.54</v>
      </c>
    </row>
    <row r="1199" spans="1:7" x14ac:dyDescent="0.2">
      <c r="A1199" s="70">
        <v>17460</v>
      </c>
      <c r="B1199" s="70" t="s">
        <v>368</v>
      </c>
      <c r="C1199" s="70" t="s">
        <v>369</v>
      </c>
      <c r="D1199" s="70">
        <v>2011</v>
      </c>
      <c r="E1199" s="70">
        <v>2</v>
      </c>
      <c r="F1199" s="70">
        <v>108.84</v>
      </c>
      <c r="G1199" s="70">
        <v>106.13</v>
      </c>
    </row>
    <row r="1200" spans="1:7" x14ac:dyDescent="0.2">
      <c r="A1200" s="70">
        <v>17460</v>
      </c>
      <c r="B1200" s="70" t="s">
        <v>368</v>
      </c>
      <c r="C1200" s="70" t="s">
        <v>369</v>
      </c>
      <c r="D1200" s="70">
        <v>2011</v>
      </c>
      <c r="E1200" s="70">
        <v>3</v>
      </c>
      <c r="F1200" s="70">
        <v>110.69</v>
      </c>
      <c r="G1200" s="70">
        <v>107.09</v>
      </c>
    </row>
    <row r="1201" spans="1:7" x14ac:dyDescent="0.2">
      <c r="A1201" s="70">
        <v>17460</v>
      </c>
      <c r="B1201" s="70" t="s">
        <v>368</v>
      </c>
      <c r="C1201" s="70" t="s">
        <v>369</v>
      </c>
      <c r="D1201" s="70">
        <v>2011</v>
      </c>
      <c r="E1201" s="70">
        <v>4</v>
      </c>
      <c r="F1201" s="70">
        <v>107.31</v>
      </c>
      <c r="G1201" s="70">
        <v>106.35</v>
      </c>
    </row>
    <row r="1202" spans="1:7" x14ac:dyDescent="0.2">
      <c r="A1202" s="70">
        <v>17460</v>
      </c>
      <c r="B1202" s="70" t="s">
        <v>368</v>
      </c>
      <c r="C1202" s="70" t="s">
        <v>369</v>
      </c>
      <c r="D1202" s="70">
        <v>2012</v>
      </c>
      <c r="E1202" s="70">
        <v>1</v>
      </c>
      <c r="F1202" s="70">
        <v>102.94</v>
      </c>
      <c r="G1202" s="70">
        <v>106.61</v>
      </c>
    </row>
    <row r="1203" spans="1:7" x14ac:dyDescent="0.2">
      <c r="A1203" s="70">
        <v>17460</v>
      </c>
      <c r="B1203" s="70" t="s">
        <v>368</v>
      </c>
      <c r="C1203" s="70" t="s">
        <v>369</v>
      </c>
      <c r="D1203" s="70">
        <v>2012</v>
      </c>
      <c r="E1203" s="70">
        <v>2</v>
      </c>
      <c r="F1203" s="70">
        <v>110.43</v>
      </c>
      <c r="G1203" s="70">
        <v>107.71</v>
      </c>
    </row>
    <row r="1204" spans="1:7" x14ac:dyDescent="0.2">
      <c r="A1204" s="70">
        <v>17460</v>
      </c>
      <c r="B1204" s="70" t="s">
        <v>368</v>
      </c>
      <c r="C1204" s="70" t="s">
        <v>369</v>
      </c>
      <c r="D1204" s="70">
        <v>2012</v>
      </c>
      <c r="E1204" s="70">
        <v>3</v>
      </c>
      <c r="F1204" s="70">
        <v>111.07</v>
      </c>
      <c r="G1204" s="70">
        <v>107.62</v>
      </c>
    </row>
    <row r="1205" spans="1:7" x14ac:dyDescent="0.2">
      <c r="A1205" s="70">
        <v>17460</v>
      </c>
      <c r="B1205" s="70" t="s">
        <v>368</v>
      </c>
      <c r="C1205" s="70" t="s">
        <v>369</v>
      </c>
      <c r="D1205" s="70">
        <v>2012</v>
      </c>
      <c r="E1205" s="70">
        <v>4</v>
      </c>
      <c r="F1205" s="70">
        <v>111.09</v>
      </c>
      <c r="G1205" s="70">
        <v>110.38</v>
      </c>
    </row>
    <row r="1206" spans="1:7" x14ac:dyDescent="0.2">
      <c r="A1206" s="70">
        <v>17460</v>
      </c>
      <c r="B1206" s="70" t="s">
        <v>368</v>
      </c>
      <c r="C1206" s="70" t="s">
        <v>369</v>
      </c>
      <c r="D1206" s="70">
        <v>2013</v>
      </c>
      <c r="E1206" s="70">
        <v>1</v>
      </c>
      <c r="F1206" s="70">
        <v>107.79</v>
      </c>
      <c r="G1206" s="70">
        <v>111.18</v>
      </c>
    </row>
    <row r="1207" spans="1:7" x14ac:dyDescent="0.2">
      <c r="A1207" s="70">
        <v>17460</v>
      </c>
      <c r="B1207" s="70" t="s">
        <v>368</v>
      </c>
      <c r="C1207" s="70" t="s">
        <v>369</v>
      </c>
      <c r="D1207" s="70">
        <v>2013</v>
      </c>
      <c r="E1207" s="70">
        <v>2</v>
      </c>
      <c r="F1207" s="70">
        <v>114.92</v>
      </c>
      <c r="G1207" s="70">
        <v>112.07</v>
      </c>
    </row>
    <row r="1208" spans="1:7" x14ac:dyDescent="0.2">
      <c r="A1208" s="70">
        <v>17460</v>
      </c>
      <c r="B1208" s="70" t="s">
        <v>368</v>
      </c>
      <c r="C1208" s="70" t="s">
        <v>369</v>
      </c>
      <c r="D1208" s="70">
        <v>2013</v>
      </c>
      <c r="E1208" s="70">
        <v>3</v>
      </c>
      <c r="F1208" s="70">
        <v>118.64</v>
      </c>
      <c r="G1208" s="70">
        <v>114.94</v>
      </c>
    </row>
    <row r="1209" spans="1:7" x14ac:dyDescent="0.2">
      <c r="A1209" s="70">
        <v>17460</v>
      </c>
      <c r="B1209" s="70" t="s">
        <v>368</v>
      </c>
      <c r="C1209" s="70" t="s">
        <v>369</v>
      </c>
      <c r="D1209" s="70">
        <v>2013</v>
      </c>
      <c r="E1209" s="70">
        <v>4</v>
      </c>
      <c r="F1209" s="70">
        <v>116.15</v>
      </c>
      <c r="G1209" s="70">
        <v>115.97</v>
      </c>
    </row>
    <row r="1210" spans="1:7" x14ac:dyDescent="0.2">
      <c r="A1210" s="70">
        <v>17460</v>
      </c>
      <c r="B1210" s="70" t="s">
        <v>368</v>
      </c>
      <c r="C1210" s="70" t="s">
        <v>369</v>
      </c>
      <c r="D1210" s="70">
        <v>2014</v>
      </c>
      <c r="E1210" s="70">
        <v>1</v>
      </c>
      <c r="F1210" s="70">
        <v>116</v>
      </c>
      <c r="G1210" s="70">
        <v>119.19</v>
      </c>
    </row>
    <row r="1211" spans="1:7" x14ac:dyDescent="0.2">
      <c r="A1211" s="70">
        <v>17460</v>
      </c>
      <c r="B1211" s="70" t="s">
        <v>368</v>
      </c>
      <c r="C1211" s="70" t="s">
        <v>369</v>
      </c>
      <c r="D1211" s="70">
        <v>2014</v>
      </c>
      <c r="E1211" s="70">
        <v>2</v>
      </c>
      <c r="F1211" s="70">
        <v>123.61</v>
      </c>
      <c r="G1211" s="70">
        <v>120.24</v>
      </c>
    </row>
    <row r="1212" spans="1:7" x14ac:dyDescent="0.2">
      <c r="A1212" s="70">
        <v>17460</v>
      </c>
      <c r="B1212" s="70" t="s">
        <v>368</v>
      </c>
      <c r="C1212" s="70" t="s">
        <v>369</v>
      </c>
      <c r="D1212" s="70">
        <v>2014</v>
      </c>
      <c r="E1212" s="70">
        <v>3</v>
      </c>
      <c r="F1212" s="70">
        <v>124.39</v>
      </c>
      <c r="G1212" s="70">
        <v>120.85</v>
      </c>
    </row>
    <row r="1213" spans="1:7" x14ac:dyDescent="0.2">
      <c r="A1213" s="70">
        <v>17460</v>
      </c>
      <c r="B1213" s="70" t="s">
        <v>368</v>
      </c>
      <c r="C1213" s="70" t="s">
        <v>369</v>
      </c>
      <c r="D1213" s="70">
        <v>2014</v>
      </c>
      <c r="E1213" s="70">
        <v>4</v>
      </c>
      <c r="F1213" s="70">
        <v>122.32</v>
      </c>
      <c r="G1213" s="70">
        <v>122.44</v>
      </c>
    </row>
    <row r="1214" spans="1:7" x14ac:dyDescent="0.2">
      <c r="A1214" s="70">
        <v>17460</v>
      </c>
      <c r="B1214" s="70" t="s">
        <v>368</v>
      </c>
      <c r="C1214" s="70" t="s">
        <v>369</v>
      </c>
      <c r="D1214" s="70">
        <v>2015</v>
      </c>
      <c r="E1214" s="70">
        <v>1</v>
      </c>
      <c r="F1214" s="70">
        <v>117.31</v>
      </c>
      <c r="G1214" s="70">
        <v>120.04</v>
      </c>
    </row>
    <row r="1215" spans="1:7" x14ac:dyDescent="0.2">
      <c r="A1215" s="70">
        <v>17460</v>
      </c>
      <c r="B1215" s="70" t="s">
        <v>368</v>
      </c>
      <c r="C1215" s="70" t="s">
        <v>369</v>
      </c>
      <c r="D1215" s="70">
        <v>2015</v>
      </c>
      <c r="E1215" s="70">
        <v>2</v>
      </c>
      <c r="F1215" s="70">
        <v>128.69</v>
      </c>
      <c r="G1215" s="70">
        <v>125.17</v>
      </c>
    </row>
    <row r="1216" spans="1:7" x14ac:dyDescent="0.2">
      <c r="A1216" s="70">
        <v>17460</v>
      </c>
      <c r="B1216" s="70" t="s">
        <v>368</v>
      </c>
      <c r="C1216" s="70" t="s">
        <v>369</v>
      </c>
      <c r="D1216" s="70">
        <v>2015</v>
      </c>
      <c r="E1216" s="70">
        <v>3</v>
      </c>
      <c r="F1216" s="70">
        <v>129.03</v>
      </c>
      <c r="G1216" s="70">
        <v>125.65</v>
      </c>
    </row>
    <row r="1217" spans="1:7" x14ac:dyDescent="0.2">
      <c r="A1217" s="70">
        <v>17460</v>
      </c>
      <c r="B1217" s="70" t="s">
        <v>368</v>
      </c>
      <c r="C1217" s="70" t="s">
        <v>369</v>
      </c>
      <c r="D1217" s="70">
        <v>2015</v>
      </c>
      <c r="E1217" s="70">
        <v>4</v>
      </c>
      <c r="F1217" s="70">
        <v>124.9</v>
      </c>
      <c r="G1217" s="70">
        <v>125.2</v>
      </c>
    </row>
    <row r="1218" spans="1:7" x14ac:dyDescent="0.2">
      <c r="A1218" s="70">
        <v>17460</v>
      </c>
      <c r="B1218" s="70" t="s">
        <v>368</v>
      </c>
      <c r="C1218" s="70" t="s">
        <v>369</v>
      </c>
      <c r="D1218" s="70">
        <v>2016</v>
      </c>
      <c r="E1218" s="70">
        <v>1</v>
      </c>
      <c r="F1218" s="70">
        <v>124.97</v>
      </c>
      <c r="G1218" s="70">
        <v>127.23</v>
      </c>
    </row>
    <row r="1219" spans="1:7" x14ac:dyDescent="0.2">
      <c r="A1219" s="70">
        <v>17460</v>
      </c>
      <c r="B1219" s="70" t="s">
        <v>368</v>
      </c>
      <c r="C1219" s="70" t="s">
        <v>369</v>
      </c>
      <c r="D1219" s="70">
        <v>2016</v>
      </c>
      <c r="E1219" s="70">
        <v>2</v>
      </c>
      <c r="F1219" s="70">
        <v>135.22999999999999</v>
      </c>
      <c r="G1219" s="70">
        <v>131.80000000000001</v>
      </c>
    </row>
    <row r="1220" spans="1:7" x14ac:dyDescent="0.2">
      <c r="A1220" s="70">
        <v>17460</v>
      </c>
      <c r="B1220" s="70" t="s">
        <v>368</v>
      </c>
      <c r="C1220" s="70" t="s">
        <v>369</v>
      </c>
      <c r="D1220" s="70">
        <v>2016</v>
      </c>
      <c r="E1220" s="70">
        <v>3</v>
      </c>
      <c r="F1220" s="70">
        <v>135.4</v>
      </c>
      <c r="G1220" s="70">
        <v>132.28</v>
      </c>
    </row>
    <row r="1221" spans="1:7" x14ac:dyDescent="0.2">
      <c r="A1221" s="70">
        <v>17460</v>
      </c>
      <c r="B1221" s="70" t="s">
        <v>368</v>
      </c>
      <c r="C1221" s="70" t="s">
        <v>369</v>
      </c>
      <c r="D1221" s="70">
        <v>2016</v>
      </c>
      <c r="E1221" s="70">
        <v>4</v>
      </c>
      <c r="F1221" s="70">
        <v>134.57</v>
      </c>
      <c r="G1221" s="70">
        <v>134.63999999999999</v>
      </c>
    </row>
    <row r="1222" spans="1:7" x14ac:dyDescent="0.2">
      <c r="A1222" s="70">
        <v>17460</v>
      </c>
      <c r="B1222" s="70" t="s">
        <v>368</v>
      </c>
      <c r="C1222" s="70" t="s">
        <v>369</v>
      </c>
      <c r="D1222" s="70">
        <v>2017</v>
      </c>
      <c r="E1222" s="70">
        <v>1</v>
      </c>
      <c r="F1222" s="70">
        <v>136.38999999999999</v>
      </c>
      <c r="G1222" s="70">
        <v>138.13999999999999</v>
      </c>
    </row>
    <row r="1223" spans="1:7" x14ac:dyDescent="0.2">
      <c r="A1223" s="70">
        <v>17460</v>
      </c>
      <c r="B1223" s="70" t="s">
        <v>368</v>
      </c>
      <c r="C1223" s="70" t="s">
        <v>369</v>
      </c>
      <c r="D1223" s="70">
        <v>2017</v>
      </c>
      <c r="E1223" s="70">
        <v>2</v>
      </c>
      <c r="F1223" s="70">
        <v>141.37</v>
      </c>
      <c r="G1223" s="70">
        <v>138.56</v>
      </c>
    </row>
    <row r="1224" spans="1:7" x14ac:dyDescent="0.2">
      <c r="A1224" s="70">
        <v>17460</v>
      </c>
      <c r="B1224" s="70" t="s">
        <v>368</v>
      </c>
      <c r="C1224" s="70" t="s">
        <v>369</v>
      </c>
      <c r="D1224" s="70">
        <v>2017</v>
      </c>
      <c r="E1224" s="70">
        <v>3</v>
      </c>
      <c r="F1224" s="70">
        <v>143.99</v>
      </c>
      <c r="G1224" s="70">
        <v>140.81</v>
      </c>
    </row>
    <row r="1225" spans="1:7" x14ac:dyDescent="0.2">
      <c r="A1225" s="70">
        <v>17460</v>
      </c>
      <c r="B1225" s="70" t="s">
        <v>368</v>
      </c>
      <c r="C1225" s="70" t="s">
        <v>369</v>
      </c>
      <c r="D1225" s="70">
        <v>2017</v>
      </c>
      <c r="E1225" s="70">
        <v>4</v>
      </c>
      <c r="F1225" s="70">
        <v>145.22</v>
      </c>
      <c r="G1225" s="70">
        <v>144.9</v>
      </c>
    </row>
    <row r="1226" spans="1:7" x14ac:dyDescent="0.2">
      <c r="A1226" s="70">
        <v>17460</v>
      </c>
      <c r="B1226" s="70" t="s">
        <v>368</v>
      </c>
      <c r="C1226" s="70" t="s">
        <v>369</v>
      </c>
      <c r="D1226" s="70">
        <v>2018</v>
      </c>
      <c r="E1226" s="70">
        <v>1</v>
      </c>
      <c r="F1226" s="70">
        <v>144.74</v>
      </c>
      <c r="G1226" s="70">
        <v>146.11000000000001</v>
      </c>
    </row>
    <row r="1227" spans="1:7" x14ac:dyDescent="0.2">
      <c r="A1227" s="70">
        <v>17460</v>
      </c>
      <c r="B1227" s="70" t="s">
        <v>368</v>
      </c>
      <c r="C1227" s="70" t="s">
        <v>369</v>
      </c>
      <c r="D1227" s="70">
        <v>2018</v>
      </c>
      <c r="E1227" s="70">
        <v>2</v>
      </c>
      <c r="F1227" s="70">
        <v>150.69</v>
      </c>
      <c r="G1227" s="70">
        <v>148.47</v>
      </c>
    </row>
    <row r="1228" spans="1:7" x14ac:dyDescent="0.2">
      <c r="A1228" s="70">
        <v>17460</v>
      </c>
      <c r="B1228" s="70" t="s">
        <v>368</v>
      </c>
      <c r="C1228" s="70" t="s">
        <v>369</v>
      </c>
      <c r="D1228" s="70">
        <v>2018</v>
      </c>
      <c r="E1228" s="70">
        <v>3</v>
      </c>
      <c r="F1228" s="70">
        <v>155.41</v>
      </c>
      <c r="G1228" s="70">
        <v>151.96</v>
      </c>
    </row>
    <row r="1229" spans="1:7" x14ac:dyDescent="0.2">
      <c r="A1229" s="70">
        <v>17460</v>
      </c>
      <c r="B1229" s="70" t="s">
        <v>368</v>
      </c>
      <c r="C1229" s="70" t="s">
        <v>369</v>
      </c>
      <c r="D1229" s="70">
        <v>2018</v>
      </c>
      <c r="E1229" s="70">
        <v>4</v>
      </c>
      <c r="F1229" s="70">
        <v>154.57</v>
      </c>
      <c r="G1229" s="70">
        <v>153.87</v>
      </c>
    </row>
    <row r="1230" spans="1:7" x14ac:dyDescent="0.2">
      <c r="A1230" s="70">
        <v>17460</v>
      </c>
      <c r="B1230" s="70" t="s">
        <v>368</v>
      </c>
      <c r="C1230" s="70" t="s">
        <v>369</v>
      </c>
      <c r="D1230" s="70">
        <v>2019</v>
      </c>
      <c r="E1230" s="70">
        <v>1</v>
      </c>
      <c r="F1230" s="70">
        <v>155</v>
      </c>
      <c r="G1230" s="70">
        <v>156.24</v>
      </c>
    </row>
    <row r="1231" spans="1:7" x14ac:dyDescent="0.2">
      <c r="A1231" s="70">
        <v>17460</v>
      </c>
      <c r="B1231" s="70" t="s">
        <v>368</v>
      </c>
      <c r="C1231" s="70" t="s">
        <v>369</v>
      </c>
      <c r="D1231" s="70">
        <v>2019</v>
      </c>
      <c r="E1231" s="70">
        <v>2</v>
      </c>
      <c r="F1231" s="70">
        <v>159.91</v>
      </c>
      <c r="G1231" s="70">
        <v>158.08000000000001</v>
      </c>
    </row>
    <row r="1232" spans="1:7" x14ac:dyDescent="0.2">
      <c r="A1232" s="70">
        <v>17460</v>
      </c>
      <c r="B1232" s="70" t="s">
        <v>368</v>
      </c>
      <c r="C1232" s="70" t="s">
        <v>369</v>
      </c>
      <c r="D1232" s="70">
        <v>2019</v>
      </c>
      <c r="E1232" s="70">
        <v>3</v>
      </c>
      <c r="F1232" s="70">
        <v>164.82</v>
      </c>
      <c r="G1232" s="70">
        <v>161.1</v>
      </c>
    </row>
    <row r="1233" spans="1:7" x14ac:dyDescent="0.2">
      <c r="A1233" s="70">
        <v>17460</v>
      </c>
      <c r="B1233" s="70" t="s">
        <v>368</v>
      </c>
      <c r="C1233" s="70" t="s">
        <v>369</v>
      </c>
      <c r="D1233" s="70">
        <v>2019</v>
      </c>
      <c r="E1233" s="70">
        <v>4</v>
      </c>
      <c r="F1233" s="70">
        <v>164.19</v>
      </c>
      <c r="G1233" s="70">
        <v>163.21</v>
      </c>
    </row>
    <row r="1234" spans="1:7" x14ac:dyDescent="0.2">
      <c r="A1234" s="70">
        <v>17460</v>
      </c>
      <c r="B1234" s="70" t="s">
        <v>368</v>
      </c>
      <c r="C1234" s="70" t="s">
        <v>369</v>
      </c>
      <c r="D1234" s="70">
        <v>2020</v>
      </c>
      <c r="E1234" s="70">
        <v>1</v>
      </c>
      <c r="F1234" s="70">
        <v>165.36</v>
      </c>
      <c r="G1234" s="70">
        <v>166.69</v>
      </c>
    </row>
    <row r="1235" spans="1:7" x14ac:dyDescent="0.2">
      <c r="A1235" s="70">
        <v>17460</v>
      </c>
      <c r="B1235" s="70" t="s">
        <v>368</v>
      </c>
      <c r="C1235" s="70" t="s">
        <v>369</v>
      </c>
      <c r="D1235" s="70">
        <v>2020</v>
      </c>
      <c r="E1235" s="70">
        <v>2</v>
      </c>
      <c r="F1235" s="70">
        <v>172.45</v>
      </c>
      <c r="G1235" s="70">
        <v>170.58</v>
      </c>
    </row>
    <row r="1236" spans="1:7" x14ac:dyDescent="0.2">
      <c r="A1236" s="70">
        <v>17460</v>
      </c>
      <c r="B1236" s="70" t="s">
        <v>368</v>
      </c>
      <c r="C1236" s="70" t="s">
        <v>369</v>
      </c>
      <c r="D1236" s="70">
        <v>2020</v>
      </c>
      <c r="E1236" s="70">
        <v>3</v>
      </c>
      <c r="F1236" s="70">
        <v>181.01</v>
      </c>
      <c r="G1236" s="70">
        <v>177.01</v>
      </c>
    </row>
    <row r="1237" spans="1:7" x14ac:dyDescent="0.2">
      <c r="A1237" s="70">
        <v>17460</v>
      </c>
      <c r="B1237" s="70" t="s">
        <v>368</v>
      </c>
      <c r="C1237" s="70" t="s">
        <v>369</v>
      </c>
      <c r="D1237" s="70">
        <v>2020</v>
      </c>
      <c r="E1237" s="70">
        <v>4</v>
      </c>
      <c r="F1237" s="70">
        <v>187.58</v>
      </c>
      <c r="G1237" s="70">
        <v>186.32</v>
      </c>
    </row>
    <row r="1238" spans="1:7" x14ac:dyDescent="0.2">
      <c r="A1238" s="70">
        <v>17460</v>
      </c>
      <c r="B1238" s="70" t="s">
        <v>368</v>
      </c>
      <c r="C1238" s="70" t="s">
        <v>369</v>
      </c>
      <c r="D1238" s="70">
        <v>2021</v>
      </c>
      <c r="E1238" s="70">
        <v>1</v>
      </c>
      <c r="F1238" s="70">
        <v>192.09</v>
      </c>
      <c r="G1238" s="70">
        <v>193.7</v>
      </c>
    </row>
    <row r="1239" spans="1:7" x14ac:dyDescent="0.2">
      <c r="A1239" s="70">
        <v>17460</v>
      </c>
      <c r="B1239" s="70" t="s">
        <v>368</v>
      </c>
      <c r="C1239" s="70" t="s">
        <v>369</v>
      </c>
      <c r="D1239" s="70">
        <v>2021</v>
      </c>
      <c r="E1239" s="70">
        <v>2</v>
      </c>
      <c r="F1239" s="70">
        <v>204.94</v>
      </c>
      <c r="G1239" s="70">
        <v>202.62</v>
      </c>
    </row>
    <row r="1240" spans="1:7" x14ac:dyDescent="0.2">
      <c r="A1240" s="70">
        <v>17460</v>
      </c>
      <c r="B1240" s="70" t="s">
        <v>368</v>
      </c>
      <c r="C1240" s="70" t="s">
        <v>369</v>
      </c>
      <c r="D1240" s="70">
        <v>2021</v>
      </c>
      <c r="E1240" s="70">
        <v>3</v>
      </c>
      <c r="F1240" s="70">
        <v>213.86</v>
      </c>
      <c r="G1240" s="70">
        <v>209.27</v>
      </c>
    </row>
    <row r="1241" spans="1:7" x14ac:dyDescent="0.2">
      <c r="A1241" s="70">
        <v>17460</v>
      </c>
      <c r="B1241" s="70" t="s">
        <v>368</v>
      </c>
      <c r="C1241" s="70" t="s">
        <v>369</v>
      </c>
      <c r="D1241" s="70">
        <v>2021</v>
      </c>
      <c r="E1241" s="70">
        <v>4</v>
      </c>
      <c r="F1241" s="70">
        <v>216.21</v>
      </c>
      <c r="G1241" s="70">
        <v>214.68</v>
      </c>
    </row>
    <row r="1242" spans="1:7" x14ac:dyDescent="0.2">
      <c r="A1242" s="70">
        <v>18140</v>
      </c>
      <c r="B1242" s="70" t="s">
        <v>170</v>
      </c>
      <c r="C1242" s="70" t="s">
        <v>369</v>
      </c>
      <c r="D1242" s="70">
        <v>1991</v>
      </c>
      <c r="E1242" s="70">
        <v>1</v>
      </c>
      <c r="F1242" s="70">
        <v>100</v>
      </c>
      <c r="G1242" s="70">
        <v>100</v>
      </c>
    </row>
    <row r="1243" spans="1:7" x14ac:dyDescent="0.2">
      <c r="A1243" s="70">
        <v>18140</v>
      </c>
      <c r="B1243" s="70" t="s">
        <v>170</v>
      </c>
      <c r="C1243" s="70" t="s">
        <v>369</v>
      </c>
      <c r="D1243" s="70">
        <v>1991</v>
      </c>
      <c r="E1243" s="70">
        <v>2</v>
      </c>
      <c r="F1243" s="70">
        <v>101.59</v>
      </c>
      <c r="G1243" s="70">
        <v>101.08</v>
      </c>
    </row>
    <row r="1244" spans="1:7" x14ac:dyDescent="0.2">
      <c r="A1244" s="70">
        <v>18140</v>
      </c>
      <c r="B1244" s="70" t="s">
        <v>170</v>
      </c>
      <c r="C1244" s="70" t="s">
        <v>369</v>
      </c>
      <c r="D1244" s="70">
        <v>1991</v>
      </c>
      <c r="E1244" s="70">
        <v>3</v>
      </c>
      <c r="F1244" s="70">
        <v>100.77</v>
      </c>
      <c r="G1244" s="70">
        <v>100.24</v>
      </c>
    </row>
    <row r="1245" spans="1:7" x14ac:dyDescent="0.2">
      <c r="A1245" s="70">
        <v>18140</v>
      </c>
      <c r="B1245" s="70" t="s">
        <v>170</v>
      </c>
      <c r="C1245" s="70" t="s">
        <v>369</v>
      </c>
      <c r="D1245" s="70">
        <v>1991</v>
      </c>
      <c r="E1245" s="70">
        <v>4</v>
      </c>
      <c r="F1245" s="70">
        <v>103.21</v>
      </c>
      <c r="G1245" s="70">
        <v>102.89</v>
      </c>
    </row>
    <row r="1246" spans="1:7" x14ac:dyDescent="0.2">
      <c r="A1246" s="70">
        <v>18140</v>
      </c>
      <c r="B1246" s="70" t="s">
        <v>170</v>
      </c>
      <c r="C1246" s="70" t="s">
        <v>369</v>
      </c>
      <c r="D1246" s="70">
        <v>1992</v>
      </c>
      <c r="E1246" s="70">
        <v>1</v>
      </c>
      <c r="F1246" s="70">
        <v>103.87</v>
      </c>
      <c r="G1246" s="70">
        <v>103.89</v>
      </c>
    </row>
    <row r="1247" spans="1:7" x14ac:dyDescent="0.2">
      <c r="A1247" s="70">
        <v>18140</v>
      </c>
      <c r="B1247" s="70" t="s">
        <v>170</v>
      </c>
      <c r="C1247" s="70" t="s">
        <v>369</v>
      </c>
      <c r="D1247" s="70">
        <v>1992</v>
      </c>
      <c r="E1247" s="70">
        <v>2</v>
      </c>
      <c r="F1247" s="70">
        <v>105.28</v>
      </c>
      <c r="G1247" s="70">
        <v>104.74</v>
      </c>
    </row>
    <row r="1248" spans="1:7" x14ac:dyDescent="0.2">
      <c r="A1248" s="70">
        <v>18140</v>
      </c>
      <c r="B1248" s="70" t="s">
        <v>170</v>
      </c>
      <c r="C1248" s="70" t="s">
        <v>369</v>
      </c>
      <c r="D1248" s="70">
        <v>1992</v>
      </c>
      <c r="E1248" s="70">
        <v>3</v>
      </c>
      <c r="F1248" s="70">
        <v>106.43</v>
      </c>
      <c r="G1248" s="70">
        <v>105.87</v>
      </c>
    </row>
    <row r="1249" spans="1:7" x14ac:dyDescent="0.2">
      <c r="A1249" s="70">
        <v>18140</v>
      </c>
      <c r="B1249" s="70" t="s">
        <v>170</v>
      </c>
      <c r="C1249" s="70" t="s">
        <v>369</v>
      </c>
      <c r="D1249" s="70">
        <v>1992</v>
      </c>
      <c r="E1249" s="70">
        <v>4</v>
      </c>
      <c r="F1249" s="70">
        <v>106.72</v>
      </c>
      <c r="G1249" s="70">
        <v>106.36</v>
      </c>
    </row>
    <row r="1250" spans="1:7" x14ac:dyDescent="0.2">
      <c r="A1250" s="70">
        <v>18140</v>
      </c>
      <c r="B1250" s="70" t="s">
        <v>170</v>
      </c>
      <c r="C1250" s="70" t="s">
        <v>369</v>
      </c>
      <c r="D1250" s="70">
        <v>1993</v>
      </c>
      <c r="E1250" s="70">
        <v>1</v>
      </c>
      <c r="F1250" s="70">
        <v>107.71</v>
      </c>
      <c r="G1250" s="70">
        <v>107.75</v>
      </c>
    </row>
    <row r="1251" spans="1:7" x14ac:dyDescent="0.2">
      <c r="A1251" s="70">
        <v>18140</v>
      </c>
      <c r="B1251" s="70" t="s">
        <v>170</v>
      </c>
      <c r="C1251" s="70" t="s">
        <v>369</v>
      </c>
      <c r="D1251" s="70">
        <v>1993</v>
      </c>
      <c r="E1251" s="70">
        <v>2</v>
      </c>
      <c r="F1251" s="70">
        <v>109.97</v>
      </c>
      <c r="G1251" s="70">
        <v>109.38</v>
      </c>
    </row>
    <row r="1252" spans="1:7" x14ac:dyDescent="0.2">
      <c r="A1252" s="70">
        <v>18140</v>
      </c>
      <c r="B1252" s="70" t="s">
        <v>170</v>
      </c>
      <c r="C1252" s="70" t="s">
        <v>369</v>
      </c>
      <c r="D1252" s="70">
        <v>1993</v>
      </c>
      <c r="E1252" s="70">
        <v>3</v>
      </c>
      <c r="F1252" s="70">
        <v>111.47</v>
      </c>
      <c r="G1252" s="70">
        <v>110.94</v>
      </c>
    </row>
    <row r="1253" spans="1:7" x14ac:dyDescent="0.2">
      <c r="A1253" s="70">
        <v>18140</v>
      </c>
      <c r="B1253" s="70" t="s">
        <v>170</v>
      </c>
      <c r="C1253" s="70" t="s">
        <v>369</v>
      </c>
      <c r="D1253" s="70">
        <v>1993</v>
      </c>
      <c r="E1253" s="70">
        <v>4</v>
      </c>
      <c r="F1253" s="70">
        <v>112.42</v>
      </c>
      <c r="G1253" s="70">
        <v>111.99</v>
      </c>
    </row>
    <row r="1254" spans="1:7" x14ac:dyDescent="0.2">
      <c r="A1254" s="70">
        <v>18140</v>
      </c>
      <c r="B1254" s="70" t="s">
        <v>170</v>
      </c>
      <c r="C1254" s="70" t="s">
        <v>369</v>
      </c>
      <c r="D1254" s="70">
        <v>1994</v>
      </c>
      <c r="E1254" s="70">
        <v>1</v>
      </c>
      <c r="F1254" s="70">
        <v>113.27</v>
      </c>
      <c r="G1254" s="70">
        <v>113.35</v>
      </c>
    </row>
    <row r="1255" spans="1:7" x14ac:dyDescent="0.2">
      <c r="A1255" s="70">
        <v>18140</v>
      </c>
      <c r="B1255" s="70" t="s">
        <v>170</v>
      </c>
      <c r="C1255" s="70" t="s">
        <v>369</v>
      </c>
      <c r="D1255" s="70">
        <v>1994</v>
      </c>
      <c r="E1255" s="70">
        <v>2</v>
      </c>
      <c r="F1255" s="70">
        <v>115.54</v>
      </c>
      <c r="G1255" s="70">
        <v>114.86</v>
      </c>
    </row>
    <row r="1256" spans="1:7" x14ac:dyDescent="0.2">
      <c r="A1256" s="70">
        <v>18140</v>
      </c>
      <c r="B1256" s="70" t="s">
        <v>170</v>
      </c>
      <c r="C1256" s="70" t="s">
        <v>369</v>
      </c>
      <c r="D1256" s="70">
        <v>1994</v>
      </c>
      <c r="E1256" s="70">
        <v>3</v>
      </c>
      <c r="F1256" s="70">
        <v>116.72</v>
      </c>
      <c r="G1256" s="70">
        <v>116.28</v>
      </c>
    </row>
    <row r="1257" spans="1:7" x14ac:dyDescent="0.2">
      <c r="A1257" s="70">
        <v>18140</v>
      </c>
      <c r="B1257" s="70" t="s">
        <v>170</v>
      </c>
      <c r="C1257" s="70" t="s">
        <v>369</v>
      </c>
      <c r="D1257" s="70">
        <v>1994</v>
      </c>
      <c r="E1257" s="70">
        <v>4</v>
      </c>
      <c r="F1257" s="70">
        <v>119.12</v>
      </c>
      <c r="G1257" s="70">
        <v>118.58</v>
      </c>
    </row>
    <row r="1258" spans="1:7" x14ac:dyDescent="0.2">
      <c r="A1258" s="70">
        <v>18140</v>
      </c>
      <c r="B1258" s="70" t="s">
        <v>170</v>
      </c>
      <c r="C1258" s="70" t="s">
        <v>369</v>
      </c>
      <c r="D1258" s="70">
        <v>1995</v>
      </c>
      <c r="E1258" s="70">
        <v>1</v>
      </c>
      <c r="F1258" s="70">
        <v>119.49</v>
      </c>
      <c r="G1258" s="70">
        <v>119.58</v>
      </c>
    </row>
    <row r="1259" spans="1:7" x14ac:dyDescent="0.2">
      <c r="A1259" s="70">
        <v>18140</v>
      </c>
      <c r="B1259" s="70" t="s">
        <v>170</v>
      </c>
      <c r="C1259" s="70" t="s">
        <v>369</v>
      </c>
      <c r="D1259" s="70">
        <v>1995</v>
      </c>
      <c r="E1259" s="70">
        <v>2</v>
      </c>
      <c r="F1259" s="70">
        <v>121.36</v>
      </c>
      <c r="G1259" s="70">
        <v>120.64</v>
      </c>
    </row>
    <row r="1260" spans="1:7" x14ac:dyDescent="0.2">
      <c r="A1260" s="70">
        <v>18140</v>
      </c>
      <c r="B1260" s="70" t="s">
        <v>170</v>
      </c>
      <c r="C1260" s="70" t="s">
        <v>369</v>
      </c>
      <c r="D1260" s="70">
        <v>1995</v>
      </c>
      <c r="E1260" s="70">
        <v>3</v>
      </c>
      <c r="F1260" s="70">
        <v>122.6</v>
      </c>
      <c r="G1260" s="70">
        <v>122.16</v>
      </c>
    </row>
    <row r="1261" spans="1:7" x14ac:dyDescent="0.2">
      <c r="A1261" s="70">
        <v>18140</v>
      </c>
      <c r="B1261" s="70" t="s">
        <v>170</v>
      </c>
      <c r="C1261" s="70" t="s">
        <v>369</v>
      </c>
      <c r="D1261" s="70">
        <v>1995</v>
      </c>
      <c r="E1261" s="70">
        <v>4</v>
      </c>
      <c r="F1261" s="70">
        <v>124.26</v>
      </c>
      <c r="G1261" s="70">
        <v>123.71</v>
      </c>
    </row>
    <row r="1262" spans="1:7" x14ac:dyDescent="0.2">
      <c r="A1262" s="70">
        <v>18140</v>
      </c>
      <c r="B1262" s="70" t="s">
        <v>170</v>
      </c>
      <c r="C1262" s="70" t="s">
        <v>369</v>
      </c>
      <c r="D1262" s="70">
        <v>1996</v>
      </c>
      <c r="E1262" s="70">
        <v>1</v>
      </c>
      <c r="F1262" s="70">
        <v>125.15</v>
      </c>
      <c r="G1262" s="70">
        <v>125.22</v>
      </c>
    </row>
    <row r="1263" spans="1:7" x14ac:dyDescent="0.2">
      <c r="A1263" s="70">
        <v>18140</v>
      </c>
      <c r="B1263" s="70" t="s">
        <v>170</v>
      </c>
      <c r="C1263" s="70" t="s">
        <v>369</v>
      </c>
      <c r="D1263" s="70">
        <v>1996</v>
      </c>
      <c r="E1263" s="70">
        <v>2</v>
      </c>
      <c r="F1263" s="70">
        <v>127.65</v>
      </c>
      <c r="G1263" s="70">
        <v>126.88</v>
      </c>
    </row>
    <row r="1264" spans="1:7" x14ac:dyDescent="0.2">
      <c r="A1264" s="70">
        <v>18140</v>
      </c>
      <c r="B1264" s="70" t="s">
        <v>170</v>
      </c>
      <c r="C1264" s="70" t="s">
        <v>369</v>
      </c>
      <c r="D1264" s="70">
        <v>1996</v>
      </c>
      <c r="E1264" s="70">
        <v>3</v>
      </c>
      <c r="F1264" s="70">
        <v>127.94</v>
      </c>
      <c r="G1264" s="70">
        <v>127.43</v>
      </c>
    </row>
    <row r="1265" spans="1:7" x14ac:dyDescent="0.2">
      <c r="A1265" s="70">
        <v>18140</v>
      </c>
      <c r="B1265" s="70" t="s">
        <v>170</v>
      </c>
      <c r="C1265" s="70" t="s">
        <v>369</v>
      </c>
      <c r="D1265" s="70">
        <v>1996</v>
      </c>
      <c r="E1265" s="70">
        <v>4</v>
      </c>
      <c r="F1265" s="70">
        <v>129.30000000000001</v>
      </c>
      <c r="G1265" s="70">
        <v>128.87</v>
      </c>
    </row>
    <row r="1266" spans="1:7" x14ac:dyDescent="0.2">
      <c r="A1266" s="70">
        <v>18140</v>
      </c>
      <c r="B1266" s="70" t="s">
        <v>170</v>
      </c>
      <c r="C1266" s="70" t="s">
        <v>369</v>
      </c>
      <c r="D1266" s="70">
        <v>1997</v>
      </c>
      <c r="E1266" s="70">
        <v>1</v>
      </c>
      <c r="F1266" s="70">
        <v>129.74</v>
      </c>
      <c r="G1266" s="70">
        <v>129.69</v>
      </c>
    </row>
    <row r="1267" spans="1:7" x14ac:dyDescent="0.2">
      <c r="A1267" s="70">
        <v>18140</v>
      </c>
      <c r="B1267" s="70" t="s">
        <v>170</v>
      </c>
      <c r="C1267" s="70" t="s">
        <v>369</v>
      </c>
      <c r="D1267" s="70">
        <v>1997</v>
      </c>
      <c r="E1267" s="70">
        <v>2</v>
      </c>
      <c r="F1267" s="70">
        <v>131.29</v>
      </c>
      <c r="G1267" s="70">
        <v>130.58000000000001</v>
      </c>
    </row>
    <row r="1268" spans="1:7" x14ac:dyDescent="0.2">
      <c r="A1268" s="70">
        <v>18140</v>
      </c>
      <c r="B1268" s="70" t="s">
        <v>170</v>
      </c>
      <c r="C1268" s="70" t="s">
        <v>369</v>
      </c>
      <c r="D1268" s="70">
        <v>1997</v>
      </c>
      <c r="E1268" s="70">
        <v>3</v>
      </c>
      <c r="F1268" s="70">
        <v>132.66</v>
      </c>
      <c r="G1268" s="70">
        <v>132</v>
      </c>
    </row>
    <row r="1269" spans="1:7" x14ac:dyDescent="0.2">
      <c r="A1269" s="70">
        <v>18140</v>
      </c>
      <c r="B1269" s="70" t="s">
        <v>170</v>
      </c>
      <c r="C1269" s="70" t="s">
        <v>369</v>
      </c>
      <c r="D1269" s="70">
        <v>1997</v>
      </c>
      <c r="E1269" s="70">
        <v>4</v>
      </c>
      <c r="F1269" s="70">
        <v>132.88999999999999</v>
      </c>
      <c r="G1269" s="70">
        <v>132.63</v>
      </c>
    </row>
    <row r="1270" spans="1:7" x14ac:dyDescent="0.2">
      <c r="A1270" s="70">
        <v>18140</v>
      </c>
      <c r="B1270" s="70" t="s">
        <v>170</v>
      </c>
      <c r="C1270" s="70" t="s">
        <v>369</v>
      </c>
      <c r="D1270" s="70">
        <v>1998</v>
      </c>
      <c r="E1270" s="70">
        <v>1</v>
      </c>
      <c r="F1270" s="70">
        <v>134.13</v>
      </c>
      <c r="G1270" s="70">
        <v>133.96</v>
      </c>
    </row>
    <row r="1271" spans="1:7" x14ac:dyDescent="0.2">
      <c r="A1271" s="70">
        <v>18140</v>
      </c>
      <c r="B1271" s="70" t="s">
        <v>170</v>
      </c>
      <c r="C1271" s="70" t="s">
        <v>369</v>
      </c>
      <c r="D1271" s="70">
        <v>1998</v>
      </c>
      <c r="E1271" s="70">
        <v>2</v>
      </c>
      <c r="F1271" s="70">
        <v>135.97</v>
      </c>
      <c r="G1271" s="70">
        <v>135.29</v>
      </c>
    </row>
    <row r="1272" spans="1:7" x14ac:dyDescent="0.2">
      <c r="A1272" s="70">
        <v>18140</v>
      </c>
      <c r="B1272" s="70" t="s">
        <v>170</v>
      </c>
      <c r="C1272" s="70" t="s">
        <v>369</v>
      </c>
      <c r="D1272" s="70">
        <v>1998</v>
      </c>
      <c r="E1272" s="70">
        <v>3</v>
      </c>
      <c r="F1272" s="70">
        <v>137.47</v>
      </c>
      <c r="G1272" s="70">
        <v>136.72999999999999</v>
      </c>
    </row>
    <row r="1273" spans="1:7" x14ac:dyDescent="0.2">
      <c r="A1273" s="70">
        <v>18140</v>
      </c>
      <c r="B1273" s="70" t="s">
        <v>170</v>
      </c>
      <c r="C1273" s="70" t="s">
        <v>369</v>
      </c>
      <c r="D1273" s="70">
        <v>1998</v>
      </c>
      <c r="E1273" s="70">
        <v>4</v>
      </c>
      <c r="F1273" s="70">
        <v>138.19999999999999</v>
      </c>
      <c r="G1273" s="70">
        <v>137.97</v>
      </c>
    </row>
    <row r="1274" spans="1:7" x14ac:dyDescent="0.2">
      <c r="A1274" s="70">
        <v>18140</v>
      </c>
      <c r="B1274" s="70" t="s">
        <v>170</v>
      </c>
      <c r="C1274" s="70" t="s">
        <v>369</v>
      </c>
      <c r="D1274" s="70">
        <v>1999</v>
      </c>
      <c r="E1274" s="70">
        <v>1</v>
      </c>
      <c r="F1274" s="70">
        <v>140.46</v>
      </c>
      <c r="G1274" s="70">
        <v>140.24</v>
      </c>
    </row>
    <row r="1275" spans="1:7" x14ac:dyDescent="0.2">
      <c r="A1275" s="70">
        <v>18140</v>
      </c>
      <c r="B1275" s="70" t="s">
        <v>170</v>
      </c>
      <c r="C1275" s="70" t="s">
        <v>369</v>
      </c>
      <c r="D1275" s="70">
        <v>1999</v>
      </c>
      <c r="E1275" s="70">
        <v>2</v>
      </c>
      <c r="F1275" s="70">
        <v>142.53</v>
      </c>
      <c r="G1275" s="70">
        <v>141.88999999999999</v>
      </c>
    </row>
    <row r="1276" spans="1:7" x14ac:dyDescent="0.2">
      <c r="A1276" s="70">
        <v>18140</v>
      </c>
      <c r="B1276" s="70" t="s">
        <v>170</v>
      </c>
      <c r="C1276" s="70" t="s">
        <v>369</v>
      </c>
      <c r="D1276" s="70">
        <v>1999</v>
      </c>
      <c r="E1276" s="70">
        <v>3</v>
      </c>
      <c r="F1276" s="70">
        <v>143.56</v>
      </c>
      <c r="G1276" s="70">
        <v>142.74</v>
      </c>
    </row>
    <row r="1277" spans="1:7" x14ac:dyDescent="0.2">
      <c r="A1277" s="70">
        <v>18140</v>
      </c>
      <c r="B1277" s="70" t="s">
        <v>170</v>
      </c>
      <c r="C1277" s="70" t="s">
        <v>369</v>
      </c>
      <c r="D1277" s="70">
        <v>1999</v>
      </c>
      <c r="E1277" s="70">
        <v>4</v>
      </c>
      <c r="F1277" s="70">
        <v>145.36000000000001</v>
      </c>
      <c r="G1277" s="70">
        <v>145.06</v>
      </c>
    </row>
    <row r="1278" spans="1:7" x14ac:dyDescent="0.2">
      <c r="A1278" s="70">
        <v>18140</v>
      </c>
      <c r="B1278" s="70" t="s">
        <v>170</v>
      </c>
      <c r="C1278" s="70" t="s">
        <v>369</v>
      </c>
      <c r="D1278" s="70">
        <v>2000</v>
      </c>
      <c r="E1278" s="70">
        <v>1</v>
      </c>
      <c r="F1278" s="70">
        <v>146.88</v>
      </c>
      <c r="G1278" s="70">
        <v>146.72999999999999</v>
      </c>
    </row>
    <row r="1279" spans="1:7" x14ac:dyDescent="0.2">
      <c r="A1279" s="70">
        <v>18140</v>
      </c>
      <c r="B1279" s="70" t="s">
        <v>170</v>
      </c>
      <c r="C1279" s="70" t="s">
        <v>369</v>
      </c>
      <c r="D1279" s="70">
        <v>2000</v>
      </c>
      <c r="E1279" s="70">
        <v>2</v>
      </c>
      <c r="F1279" s="70">
        <v>148.72999999999999</v>
      </c>
      <c r="G1279" s="70">
        <v>148.1</v>
      </c>
    </row>
    <row r="1280" spans="1:7" x14ac:dyDescent="0.2">
      <c r="A1280" s="70">
        <v>18140</v>
      </c>
      <c r="B1280" s="70" t="s">
        <v>170</v>
      </c>
      <c r="C1280" s="70" t="s">
        <v>369</v>
      </c>
      <c r="D1280" s="70">
        <v>2000</v>
      </c>
      <c r="E1280" s="70">
        <v>3</v>
      </c>
      <c r="F1280" s="70">
        <v>150.86000000000001</v>
      </c>
      <c r="G1280" s="70">
        <v>149.91999999999999</v>
      </c>
    </row>
    <row r="1281" spans="1:7" x14ac:dyDescent="0.2">
      <c r="A1281" s="70">
        <v>18140</v>
      </c>
      <c r="B1281" s="70" t="s">
        <v>170</v>
      </c>
      <c r="C1281" s="70" t="s">
        <v>369</v>
      </c>
      <c r="D1281" s="70">
        <v>2000</v>
      </c>
      <c r="E1281" s="70">
        <v>4</v>
      </c>
      <c r="F1281" s="70">
        <v>152.03</v>
      </c>
      <c r="G1281" s="70">
        <v>151.6</v>
      </c>
    </row>
    <row r="1282" spans="1:7" x14ac:dyDescent="0.2">
      <c r="A1282" s="70">
        <v>18140</v>
      </c>
      <c r="B1282" s="70" t="s">
        <v>170</v>
      </c>
      <c r="C1282" s="70" t="s">
        <v>369</v>
      </c>
      <c r="D1282" s="70">
        <v>2001</v>
      </c>
      <c r="E1282" s="70">
        <v>1</v>
      </c>
      <c r="F1282" s="70">
        <v>152.44</v>
      </c>
      <c r="G1282" s="70">
        <v>152.51</v>
      </c>
    </row>
    <row r="1283" spans="1:7" x14ac:dyDescent="0.2">
      <c r="A1283" s="70">
        <v>18140</v>
      </c>
      <c r="B1283" s="70" t="s">
        <v>170</v>
      </c>
      <c r="C1283" s="70" t="s">
        <v>369</v>
      </c>
      <c r="D1283" s="70">
        <v>2001</v>
      </c>
      <c r="E1283" s="70">
        <v>2</v>
      </c>
      <c r="F1283" s="70">
        <v>154.36000000000001</v>
      </c>
      <c r="G1283" s="70">
        <v>153.69</v>
      </c>
    </row>
    <row r="1284" spans="1:7" x14ac:dyDescent="0.2">
      <c r="A1284" s="70">
        <v>18140</v>
      </c>
      <c r="B1284" s="70" t="s">
        <v>170</v>
      </c>
      <c r="C1284" s="70" t="s">
        <v>369</v>
      </c>
      <c r="D1284" s="70">
        <v>2001</v>
      </c>
      <c r="E1284" s="70">
        <v>3</v>
      </c>
      <c r="F1284" s="70">
        <v>155.88</v>
      </c>
      <c r="G1284" s="70">
        <v>154.78</v>
      </c>
    </row>
    <row r="1285" spans="1:7" x14ac:dyDescent="0.2">
      <c r="A1285" s="70">
        <v>18140</v>
      </c>
      <c r="B1285" s="70" t="s">
        <v>170</v>
      </c>
      <c r="C1285" s="70" t="s">
        <v>369</v>
      </c>
      <c r="D1285" s="70">
        <v>2001</v>
      </c>
      <c r="E1285" s="70">
        <v>4</v>
      </c>
      <c r="F1285" s="70">
        <v>156.19</v>
      </c>
      <c r="G1285" s="70">
        <v>155.66999999999999</v>
      </c>
    </row>
    <row r="1286" spans="1:7" x14ac:dyDescent="0.2">
      <c r="A1286" s="70">
        <v>18140</v>
      </c>
      <c r="B1286" s="70" t="s">
        <v>170</v>
      </c>
      <c r="C1286" s="70" t="s">
        <v>369</v>
      </c>
      <c r="D1286" s="70">
        <v>2002</v>
      </c>
      <c r="E1286" s="70">
        <v>1</v>
      </c>
      <c r="F1286" s="70">
        <v>157.21</v>
      </c>
      <c r="G1286" s="70">
        <v>157.58000000000001</v>
      </c>
    </row>
    <row r="1287" spans="1:7" x14ac:dyDescent="0.2">
      <c r="A1287" s="70">
        <v>18140</v>
      </c>
      <c r="B1287" s="70" t="s">
        <v>170</v>
      </c>
      <c r="C1287" s="70" t="s">
        <v>369</v>
      </c>
      <c r="D1287" s="70">
        <v>2002</v>
      </c>
      <c r="E1287" s="70">
        <v>2</v>
      </c>
      <c r="F1287" s="70">
        <v>159.21</v>
      </c>
      <c r="G1287" s="70">
        <v>158.44</v>
      </c>
    </row>
    <row r="1288" spans="1:7" x14ac:dyDescent="0.2">
      <c r="A1288" s="70">
        <v>18140</v>
      </c>
      <c r="B1288" s="70" t="s">
        <v>170</v>
      </c>
      <c r="C1288" s="70" t="s">
        <v>369</v>
      </c>
      <c r="D1288" s="70">
        <v>2002</v>
      </c>
      <c r="E1288" s="70">
        <v>3</v>
      </c>
      <c r="F1288" s="70">
        <v>160.59</v>
      </c>
      <c r="G1288" s="70">
        <v>159.30000000000001</v>
      </c>
    </row>
    <row r="1289" spans="1:7" x14ac:dyDescent="0.2">
      <c r="A1289" s="70">
        <v>18140</v>
      </c>
      <c r="B1289" s="70" t="s">
        <v>170</v>
      </c>
      <c r="C1289" s="70" t="s">
        <v>369</v>
      </c>
      <c r="D1289" s="70">
        <v>2002</v>
      </c>
      <c r="E1289" s="70">
        <v>4</v>
      </c>
      <c r="F1289" s="70">
        <v>160.96</v>
      </c>
      <c r="G1289" s="70">
        <v>160.37</v>
      </c>
    </row>
    <row r="1290" spans="1:7" x14ac:dyDescent="0.2">
      <c r="A1290" s="70">
        <v>18140</v>
      </c>
      <c r="B1290" s="70" t="s">
        <v>170</v>
      </c>
      <c r="C1290" s="70" t="s">
        <v>369</v>
      </c>
      <c r="D1290" s="70">
        <v>2003</v>
      </c>
      <c r="E1290" s="70">
        <v>1</v>
      </c>
      <c r="F1290" s="70">
        <v>160.6</v>
      </c>
      <c r="G1290" s="70">
        <v>161.35</v>
      </c>
    </row>
    <row r="1291" spans="1:7" x14ac:dyDescent="0.2">
      <c r="A1291" s="70">
        <v>18140</v>
      </c>
      <c r="B1291" s="70" t="s">
        <v>170</v>
      </c>
      <c r="C1291" s="70" t="s">
        <v>369</v>
      </c>
      <c r="D1291" s="70">
        <v>2003</v>
      </c>
      <c r="E1291" s="70">
        <v>2</v>
      </c>
      <c r="F1291" s="70">
        <v>163.80000000000001</v>
      </c>
      <c r="G1291" s="70">
        <v>162.80000000000001</v>
      </c>
    </row>
    <row r="1292" spans="1:7" x14ac:dyDescent="0.2">
      <c r="A1292" s="70">
        <v>18140</v>
      </c>
      <c r="B1292" s="70" t="s">
        <v>170</v>
      </c>
      <c r="C1292" s="70" t="s">
        <v>369</v>
      </c>
      <c r="D1292" s="70">
        <v>2003</v>
      </c>
      <c r="E1292" s="70">
        <v>3</v>
      </c>
      <c r="F1292" s="70">
        <v>164.97</v>
      </c>
      <c r="G1292" s="70">
        <v>163.52000000000001</v>
      </c>
    </row>
    <row r="1293" spans="1:7" x14ac:dyDescent="0.2">
      <c r="A1293" s="70">
        <v>18140</v>
      </c>
      <c r="B1293" s="70" t="s">
        <v>170</v>
      </c>
      <c r="C1293" s="70" t="s">
        <v>369</v>
      </c>
      <c r="D1293" s="70">
        <v>2003</v>
      </c>
      <c r="E1293" s="70">
        <v>4</v>
      </c>
      <c r="F1293" s="70">
        <v>167.21</v>
      </c>
      <c r="G1293" s="70">
        <v>166.54</v>
      </c>
    </row>
    <row r="1294" spans="1:7" x14ac:dyDescent="0.2">
      <c r="A1294" s="70">
        <v>18140</v>
      </c>
      <c r="B1294" s="70" t="s">
        <v>170</v>
      </c>
      <c r="C1294" s="70" t="s">
        <v>369</v>
      </c>
      <c r="D1294" s="70">
        <v>2004</v>
      </c>
      <c r="E1294" s="70">
        <v>1</v>
      </c>
      <c r="F1294" s="70">
        <v>164.59</v>
      </c>
      <c r="G1294" s="70">
        <v>165.75</v>
      </c>
    </row>
    <row r="1295" spans="1:7" x14ac:dyDescent="0.2">
      <c r="A1295" s="70">
        <v>18140</v>
      </c>
      <c r="B1295" s="70" t="s">
        <v>170</v>
      </c>
      <c r="C1295" s="70" t="s">
        <v>369</v>
      </c>
      <c r="D1295" s="70">
        <v>2004</v>
      </c>
      <c r="E1295" s="70">
        <v>2</v>
      </c>
      <c r="F1295" s="70">
        <v>167.75</v>
      </c>
      <c r="G1295" s="70">
        <v>166.5</v>
      </c>
    </row>
    <row r="1296" spans="1:7" x14ac:dyDescent="0.2">
      <c r="A1296" s="70">
        <v>18140</v>
      </c>
      <c r="B1296" s="70" t="s">
        <v>170</v>
      </c>
      <c r="C1296" s="70" t="s">
        <v>369</v>
      </c>
      <c r="D1296" s="70">
        <v>2004</v>
      </c>
      <c r="E1296" s="70">
        <v>3</v>
      </c>
      <c r="F1296" s="70">
        <v>169.14</v>
      </c>
      <c r="G1296" s="70">
        <v>167.51</v>
      </c>
    </row>
    <row r="1297" spans="1:7" x14ac:dyDescent="0.2">
      <c r="A1297" s="70">
        <v>18140</v>
      </c>
      <c r="B1297" s="70" t="s">
        <v>170</v>
      </c>
      <c r="C1297" s="70" t="s">
        <v>369</v>
      </c>
      <c r="D1297" s="70">
        <v>2004</v>
      </c>
      <c r="E1297" s="70">
        <v>4</v>
      </c>
      <c r="F1297" s="70">
        <v>168.93</v>
      </c>
      <c r="G1297" s="70">
        <v>168.21</v>
      </c>
    </row>
    <row r="1298" spans="1:7" x14ac:dyDescent="0.2">
      <c r="A1298" s="70">
        <v>18140</v>
      </c>
      <c r="B1298" s="70" t="s">
        <v>170</v>
      </c>
      <c r="C1298" s="70" t="s">
        <v>369</v>
      </c>
      <c r="D1298" s="70">
        <v>2005</v>
      </c>
      <c r="E1298" s="70">
        <v>1</v>
      </c>
      <c r="F1298" s="70">
        <v>168.9</v>
      </c>
      <c r="G1298" s="70">
        <v>170.54</v>
      </c>
    </row>
    <row r="1299" spans="1:7" x14ac:dyDescent="0.2">
      <c r="A1299" s="70">
        <v>18140</v>
      </c>
      <c r="B1299" s="70" t="s">
        <v>170</v>
      </c>
      <c r="C1299" s="70" t="s">
        <v>369</v>
      </c>
      <c r="D1299" s="70">
        <v>2005</v>
      </c>
      <c r="E1299" s="70">
        <v>2</v>
      </c>
      <c r="F1299" s="70">
        <v>172.98</v>
      </c>
      <c r="G1299" s="70">
        <v>171.53</v>
      </c>
    </row>
    <row r="1300" spans="1:7" x14ac:dyDescent="0.2">
      <c r="A1300" s="70">
        <v>18140</v>
      </c>
      <c r="B1300" s="70" t="s">
        <v>170</v>
      </c>
      <c r="C1300" s="70" t="s">
        <v>369</v>
      </c>
      <c r="D1300" s="70">
        <v>2005</v>
      </c>
      <c r="E1300" s="70">
        <v>3</v>
      </c>
      <c r="F1300" s="70">
        <v>172.54</v>
      </c>
      <c r="G1300" s="70">
        <v>170.62</v>
      </c>
    </row>
    <row r="1301" spans="1:7" x14ac:dyDescent="0.2">
      <c r="A1301" s="70">
        <v>18140</v>
      </c>
      <c r="B1301" s="70" t="s">
        <v>170</v>
      </c>
      <c r="C1301" s="70" t="s">
        <v>369</v>
      </c>
      <c r="D1301" s="70">
        <v>2005</v>
      </c>
      <c r="E1301" s="70">
        <v>4</v>
      </c>
      <c r="F1301" s="70">
        <v>172.29</v>
      </c>
      <c r="G1301" s="70">
        <v>171.44</v>
      </c>
    </row>
    <row r="1302" spans="1:7" x14ac:dyDescent="0.2">
      <c r="A1302" s="70">
        <v>18140</v>
      </c>
      <c r="B1302" s="70" t="s">
        <v>170</v>
      </c>
      <c r="C1302" s="70" t="s">
        <v>369</v>
      </c>
      <c r="D1302" s="70">
        <v>2006</v>
      </c>
      <c r="E1302" s="70">
        <v>1</v>
      </c>
      <c r="F1302" s="70">
        <v>169.93</v>
      </c>
      <c r="G1302" s="70">
        <v>172.2</v>
      </c>
    </row>
    <row r="1303" spans="1:7" x14ac:dyDescent="0.2">
      <c r="A1303" s="70">
        <v>18140</v>
      </c>
      <c r="B1303" s="70" t="s">
        <v>170</v>
      </c>
      <c r="C1303" s="70" t="s">
        <v>369</v>
      </c>
      <c r="D1303" s="70">
        <v>2006</v>
      </c>
      <c r="E1303" s="70">
        <v>2</v>
      </c>
      <c r="F1303" s="70">
        <v>174.08</v>
      </c>
      <c r="G1303" s="70">
        <v>172.5</v>
      </c>
    </row>
    <row r="1304" spans="1:7" x14ac:dyDescent="0.2">
      <c r="A1304" s="70">
        <v>18140</v>
      </c>
      <c r="B1304" s="70" t="s">
        <v>170</v>
      </c>
      <c r="C1304" s="70" t="s">
        <v>369</v>
      </c>
      <c r="D1304" s="70">
        <v>2006</v>
      </c>
      <c r="E1304" s="70">
        <v>3</v>
      </c>
      <c r="F1304" s="70">
        <v>174.68</v>
      </c>
      <c r="G1304" s="70">
        <v>172.24</v>
      </c>
    </row>
    <row r="1305" spans="1:7" x14ac:dyDescent="0.2">
      <c r="A1305" s="70">
        <v>18140</v>
      </c>
      <c r="B1305" s="70" t="s">
        <v>170</v>
      </c>
      <c r="C1305" s="70" t="s">
        <v>369</v>
      </c>
      <c r="D1305" s="70">
        <v>2006</v>
      </c>
      <c r="E1305" s="70">
        <v>4</v>
      </c>
      <c r="F1305" s="70">
        <v>172.09</v>
      </c>
      <c r="G1305" s="70">
        <v>171.13</v>
      </c>
    </row>
    <row r="1306" spans="1:7" x14ac:dyDescent="0.2">
      <c r="A1306" s="70">
        <v>18140</v>
      </c>
      <c r="B1306" s="70" t="s">
        <v>170</v>
      </c>
      <c r="C1306" s="70" t="s">
        <v>369</v>
      </c>
      <c r="D1306" s="70">
        <v>2007</v>
      </c>
      <c r="E1306" s="70">
        <v>1</v>
      </c>
      <c r="F1306" s="70">
        <v>165.78</v>
      </c>
      <c r="G1306" s="70">
        <v>168.78</v>
      </c>
    </row>
    <row r="1307" spans="1:7" x14ac:dyDescent="0.2">
      <c r="A1307" s="70">
        <v>18140</v>
      </c>
      <c r="B1307" s="70" t="s">
        <v>170</v>
      </c>
      <c r="C1307" s="70" t="s">
        <v>369</v>
      </c>
      <c r="D1307" s="70">
        <v>2007</v>
      </c>
      <c r="E1307" s="70">
        <v>2</v>
      </c>
      <c r="F1307" s="70">
        <v>166.21</v>
      </c>
      <c r="G1307" s="70">
        <v>164.67</v>
      </c>
    </row>
    <row r="1308" spans="1:7" x14ac:dyDescent="0.2">
      <c r="A1308" s="70">
        <v>18140</v>
      </c>
      <c r="B1308" s="70" t="s">
        <v>170</v>
      </c>
      <c r="C1308" s="70" t="s">
        <v>369</v>
      </c>
      <c r="D1308" s="70">
        <v>2007</v>
      </c>
      <c r="E1308" s="70">
        <v>3</v>
      </c>
      <c r="F1308" s="70">
        <v>166.13</v>
      </c>
      <c r="G1308" s="70">
        <v>163.15</v>
      </c>
    </row>
    <row r="1309" spans="1:7" x14ac:dyDescent="0.2">
      <c r="A1309" s="70">
        <v>18140</v>
      </c>
      <c r="B1309" s="70" t="s">
        <v>170</v>
      </c>
      <c r="C1309" s="70" t="s">
        <v>369</v>
      </c>
      <c r="D1309" s="70">
        <v>2007</v>
      </c>
      <c r="E1309" s="70">
        <v>4</v>
      </c>
      <c r="F1309" s="70">
        <v>157.87</v>
      </c>
      <c r="G1309" s="70">
        <v>156.88</v>
      </c>
    </row>
    <row r="1310" spans="1:7" x14ac:dyDescent="0.2">
      <c r="A1310" s="70">
        <v>18140</v>
      </c>
      <c r="B1310" s="70" t="s">
        <v>170</v>
      </c>
      <c r="C1310" s="70" t="s">
        <v>369</v>
      </c>
      <c r="D1310" s="70">
        <v>2008</v>
      </c>
      <c r="E1310" s="70">
        <v>1</v>
      </c>
      <c r="F1310" s="70">
        <v>152.72</v>
      </c>
      <c r="G1310" s="70">
        <v>156.37</v>
      </c>
    </row>
    <row r="1311" spans="1:7" x14ac:dyDescent="0.2">
      <c r="A1311" s="70">
        <v>18140</v>
      </c>
      <c r="B1311" s="70" t="s">
        <v>170</v>
      </c>
      <c r="C1311" s="70" t="s">
        <v>369</v>
      </c>
      <c r="D1311" s="70">
        <v>2008</v>
      </c>
      <c r="E1311" s="70">
        <v>2</v>
      </c>
      <c r="F1311" s="70">
        <v>155.27000000000001</v>
      </c>
      <c r="G1311" s="70">
        <v>153.66999999999999</v>
      </c>
    </row>
    <row r="1312" spans="1:7" x14ac:dyDescent="0.2">
      <c r="A1312" s="70">
        <v>18140</v>
      </c>
      <c r="B1312" s="70" t="s">
        <v>170</v>
      </c>
      <c r="C1312" s="70" t="s">
        <v>369</v>
      </c>
      <c r="D1312" s="70">
        <v>2008</v>
      </c>
      <c r="E1312" s="70">
        <v>3</v>
      </c>
      <c r="F1312" s="70">
        <v>151</v>
      </c>
      <c r="G1312" s="70">
        <v>147.74</v>
      </c>
    </row>
    <row r="1313" spans="1:7" x14ac:dyDescent="0.2">
      <c r="A1313" s="70">
        <v>18140</v>
      </c>
      <c r="B1313" s="70" t="s">
        <v>170</v>
      </c>
      <c r="C1313" s="70" t="s">
        <v>369</v>
      </c>
      <c r="D1313" s="70">
        <v>2008</v>
      </c>
      <c r="E1313" s="70">
        <v>4</v>
      </c>
      <c r="F1313" s="70">
        <v>143.58000000000001</v>
      </c>
      <c r="G1313" s="70">
        <v>142.63</v>
      </c>
    </row>
    <row r="1314" spans="1:7" x14ac:dyDescent="0.2">
      <c r="A1314" s="70">
        <v>18140</v>
      </c>
      <c r="B1314" s="70" t="s">
        <v>170</v>
      </c>
      <c r="C1314" s="70" t="s">
        <v>369</v>
      </c>
      <c r="D1314" s="70">
        <v>2009</v>
      </c>
      <c r="E1314" s="70">
        <v>1</v>
      </c>
      <c r="F1314" s="70">
        <v>136.26</v>
      </c>
      <c r="G1314" s="70">
        <v>140.21</v>
      </c>
    </row>
    <row r="1315" spans="1:7" x14ac:dyDescent="0.2">
      <c r="A1315" s="70">
        <v>18140</v>
      </c>
      <c r="B1315" s="70" t="s">
        <v>170</v>
      </c>
      <c r="C1315" s="70" t="s">
        <v>369</v>
      </c>
      <c r="D1315" s="70">
        <v>2009</v>
      </c>
      <c r="E1315" s="70">
        <v>2</v>
      </c>
      <c r="F1315" s="70">
        <v>142.69999999999999</v>
      </c>
      <c r="G1315" s="70">
        <v>141.08000000000001</v>
      </c>
    </row>
    <row r="1316" spans="1:7" x14ac:dyDescent="0.2">
      <c r="A1316" s="70">
        <v>18140</v>
      </c>
      <c r="B1316" s="70" t="s">
        <v>170</v>
      </c>
      <c r="C1316" s="70" t="s">
        <v>369</v>
      </c>
      <c r="D1316" s="70">
        <v>2009</v>
      </c>
      <c r="E1316" s="70">
        <v>3</v>
      </c>
      <c r="F1316" s="70">
        <v>148.72</v>
      </c>
      <c r="G1316" s="70">
        <v>145.03</v>
      </c>
    </row>
    <row r="1317" spans="1:7" x14ac:dyDescent="0.2">
      <c r="A1317" s="70">
        <v>18140</v>
      </c>
      <c r="B1317" s="70" t="s">
        <v>170</v>
      </c>
      <c r="C1317" s="70" t="s">
        <v>369</v>
      </c>
      <c r="D1317" s="70">
        <v>2009</v>
      </c>
      <c r="E1317" s="70">
        <v>4</v>
      </c>
      <c r="F1317" s="70">
        <v>146.69</v>
      </c>
      <c r="G1317" s="70">
        <v>145.83000000000001</v>
      </c>
    </row>
    <row r="1318" spans="1:7" x14ac:dyDescent="0.2">
      <c r="A1318" s="70">
        <v>18140</v>
      </c>
      <c r="B1318" s="70" t="s">
        <v>170</v>
      </c>
      <c r="C1318" s="70" t="s">
        <v>369</v>
      </c>
      <c r="D1318" s="70">
        <v>2010</v>
      </c>
      <c r="E1318" s="70">
        <v>1</v>
      </c>
      <c r="F1318" s="70">
        <v>138.18</v>
      </c>
      <c r="G1318" s="70">
        <v>142.69999999999999</v>
      </c>
    </row>
    <row r="1319" spans="1:7" x14ac:dyDescent="0.2">
      <c r="A1319" s="70">
        <v>18140</v>
      </c>
      <c r="B1319" s="70" t="s">
        <v>170</v>
      </c>
      <c r="C1319" s="70" t="s">
        <v>369</v>
      </c>
      <c r="D1319" s="70">
        <v>2010</v>
      </c>
      <c r="E1319" s="70">
        <v>2</v>
      </c>
      <c r="F1319" s="70">
        <v>143.86000000000001</v>
      </c>
      <c r="G1319" s="70">
        <v>141.81</v>
      </c>
    </row>
    <row r="1320" spans="1:7" x14ac:dyDescent="0.2">
      <c r="A1320" s="70">
        <v>18140</v>
      </c>
      <c r="B1320" s="70" t="s">
        <v>170</v>
      </c>
      <c r="C1320" s="70" t="s">
        <v>369</v>
      </c>
      <c r="D1320" s="70">
        <v>2010</v>
      </c>
      <c r="E1320" s="70">
        <v>3</v>
      </c>
      <c r="F1320" s="70">
        <v>136.97999999999999</v>
      </c>
      <c r="G1320" s="70">
        <v>133.49</v>
      </c>
    </row>
    <row r="1321" spans="1:7" x14ac:dyDescent="0.2">
      <c r="A1321" s="70">
        <v>18140</v>
      </c>
      <c r="B1321" s="70" t="s">
        <v>170</v>
      </c>
      <c r="C1321" s="70" t="s">
        <v>369</v>
      </c>
      <c r="D1321" s="70">
        <v>2010</v>
      </c>
      <c r="E1321" s="70">
        <v>4</v>
      </c>
      <c r="F1321" s="70">
        <v>133.46</v>
      </c>
      <c r="G1321" s="70">
        <v>132.93</v>
      </c>
    </row>
    <row r="1322" spans="1:7" x14ac:dyDescent="0.2">
      <c r="A1322" s="70">
        <v>18140</v>
      </c>
      <c r="B1322" s="70" t="s">
        <v>170</v>
      </c>
      <c r="C1322" s="70" t="s">
        <v>369</v>
      </c>
      <c r="D1322" s="70">
        <v>2011</v>
      </c>
      <c r="E1322" s="70">
        <v>1</v>
      </c>
      <c r="F1322" s="70">
        <v>126.11</v>
      </c>
      <c r="G1322" s="70">
        <v>130.37</v>
      </c>
    </row>
    <row r="1323" spans="1:7" x14ac:dyDescent="0.2">
      <c r="A1323" s="70">
        <v>18140</v>
      </c>
      <c r="B1323" s="70" t="s">
        <v>170</v>
      </c>
      <c r="C1323" s="70" t="s">
        <v>369</v>
      </c>
      <c r="D1323" s="70">
        <v>2011</v>
      </c>
      <c r="E1323" s="70">
        <v>2</v>
      </c>
      <c r="F1323" s="70">
        <v>131.65</v>
      </c>
      <c r="G1323" s="70">
        <v>129.41999999999999</v>
      </c>
    </row>
    <row r="1324" spans="1:7" x14ac:dyDescent="0.2">
      <c r="A1324" s="70">
        <v>18140</v>
      </c>
      <c r="B1324" s="70" t="s">
        <v>170</v>
      </c>
      <c r="C1324" s="70" t="s">
        <v>369</v>
      </c>
      <c r="D1324" s="70">
        <v>2011</v>
      </c>
      <c r="E1324" s="70">
        <v>3</v>
      </c>
      <c r="F1324" s="70">
        <v>133.52000000000001</v>
      </c>
      <c r="G1324" s="70">
        <v>130.08000000000001</v>
      </c>
    </row>
    <row r="1325" spans="1:7" x14ac:dyDescent="0.2">
      <c r="A1325" s="70">
        <v>18140</v>
      </c>
      <c r="B1325" s="70" t="s">
        <v>170</v>
      </c>
      <c r="C1325" s="70" t="s">
        <v>369</v>
      </c>
      <c r="D1325" s="70">
        <v>2011</v>
      </c>
      <c r="E1325" s="70">
        <v>4</v>
      </c>
      <c r="F1325" s="70">
        <v>130.4</v>
      </c>
      <c r="G1325" s="70">
        <v>130.36000000000001</v>
      </c>
    </row>
    <row r="1326" spans="1:7" x14ac:dyDescent="0.2">
      <c r="A1326" s="70">
        <v>18140</v>
      </c>
      <c r="B1326" s="70" t="s">
        <v>170</v>
      </c>
      <c r="C1326" s="70" t="s">
        <v>369</v>
      </c>
      <c r="D1326" s="70">
        <v>2012</v>
      </c>
      <c r="E1326" s="70">
        <v>1</v>
      </c>
      <c r="F1326" s="70">
        <v>128.77000000000001</v>
      </c>
      <c r="G1326" s="70">
        <v>132.9</v>
      </c>
    </row>
    <row r="1327" spans="1:7" x14ac:dyDescent="0.2">
      <c r="A1327" s="70">
        <v>18140</v>
      </c>
      <c r="B1327" s="70" t="s">
        <v>170</v>
      </c>
      <c r="C1327" s="70" t="s">
        <v>369</v>
      </c>
      <c r="D1327" s="70">
        <v>2012</v>
      </c>
      <c r="E1327" s="70">
        <v>2</v>
      </c>
      <c r="F1327" s="70">
        <v>138.36000000000001</v>
      </c>
      <c r="G1327" s="70">
        <v>135.66999999999999</v>
      </c>
    </row>
    <row r="1328" spans="1:7" x14ac:dyDescent="0.2">
      <c r="A1328" s="70">
        <v>18140</v>
      </c>
      <c r="B1328" s="70" t="s">
        <v>170</v>
      </c>
      <c r="C1328" s="70" t="s">
        <v>369</v>
      </c>
      <c r="D1328" s="70">
        <v>2012</v>
      </c>
      <c r="E1328" s="70">
        <v>3</v>
      </c>
      <c r="F1328" s="70">
        <v>139.21</v>
      </c>
      <c r="G1328" s="70">
        <v>135.81</v>
      </c>
    </row>
    <row r="1329" spans="1:7" x14ac:dyDescent="0.2">
      <c r="A1329" s="70">
        <v>18140</v>
      </c>
      <c r="B1329" s="70" t="s">
        <v>170</v>
      </c>
      <c r="C1329" s="70" t="s">
        <v>369</v>
      </c>
      <c r="D1329" s="70">
        <v>2012</v>
      </c>
      <c r="E1329" s="70">
        <v>4</v>
      </c>
      <c r="F1329" s="70">
        <v>136.83000000000001</v>
      </c>
      <c r="G1329" s="70">
        <v>137.24</v>
      </c>
    </row>
    <row r="1330" spans="1:7" x14ac:dyDescent="0.2">
      <c r="A1330" s="70">
        <v>18140</v>
      </c>
      <c r="B1330" s="70" t="s">
        <v>170</v>
      </c>
      <c r="C1330" s="70" t="s">
        <v>369</v>
      </c>
      <c r="D1330" s="70">
        <v>2013</v>
      </c>
      <c r="E1330" s="70">
        <v>1</v>
      </c>
      <c r="F1330" s="70">
        <v>133.78</v>
      </c>
      <c r="G1330" s="70">
        <v>137.58000000000001</v>
      </c>
    </row>
    <row r="1331" spans="1:7" x14ac:dyDescent="0.2">
      <c r="A1331" s="70">
        <v>18140</v>
      </c>
      <c r="B1331" s="70" t="s">
        <v>170</v>
      </c>
      <c r="C1331" s="70" t="s">
        <v>369</v>
      </c>
      <c r="D1331" s="70">
        <v>2013</v>
      </c>
      <c r="E1331" s="70">
        <v>2</v>
      </c>
      <c r="F1331" s="70">
        <v>142.81</v>
      </c>
      <c r="G1331" s="70">
        <v>139.96</v>
      </c>
    </row>
    <row r="1332" spans="1:7" x14ac:dyDescent="0.2">
      <c r="A1332" s="70">
        <v>18140</v>
      </c>
      <c r="B1332" s="70" t="s">
        <v>170</v>
      </c>
      <c r="C1332" s="70" t="s">
        <v>369</v>
      </c>
      <c r="D1332" s="70">
        <v>2013</v>
      </c>
      <c r="E1332" s="70">
        <v>3</v>
      </c>
      <c r="F1332" s="70">
        <v>147.30000000000001</v>
      </c>
      <c r="G1332" s="70">
        <v>143.88</v>
      </c>
    </row>
    <row r="1333" spans="1:7" x14ac:dyDescent="0.2">
      <c r="A1333" s="70">
        <v>18140</v>
      </c>
      <c r="B1333" s="70" t="s">
        <v>170</v>
      </c>
      <c r="C1333" s="70" t="s">
        <v>369</v>
      </c>
      <c r="D1333" s="70">
        <v>2013</v>
      </c>
      <c r="E1333" s="70">
        <v>4</v>
      </c>
      <c r="F1333" s="70">
        <v>146.15</v>
      </c>
      <c r="G1333" s="70">
        <v>147</v>
      </c>
    </row>
    <row r="1334" spans="1:7" x14ac:dyDescent="0.2">
      <c r="A1334" s="70">
        <v>18140</v>
      </c>
      <c r="B1334" s="70" t="s">
        <v>170</v>
      </c>
      <c r="C1334" s="70" t="s">
        <v>369</v>
      </c>
      <c r="D1334" s="70">
        <v>2014</v>
      </c>
      <c r="E1334" s="70">
        <v>1</v>
      </c>
      <c r="F1334" s="70">
        <v>148.24</v>
      </c>
      <c r="G1334" s="70">
        <v>151.75</v>
      </c>
    </row>
    <row r="1335" spans="1:7" x14ac:dyDescent="0.2">
      <c r="A1335" s="70">
        <v>18140</v>
      </c>
      <c r="B1335" s="70" t="s">
        <v>170</v>
      </c>
      <c r="C1335" s="70" t="s">
        <v>369</v>
      </c>
      <c r="D1335" s="70">
        <v>2014</v>
      </c>
      <c r="E1335" s="70">
        <v>2</v>
      </c>
      <c r="F1335" s="70">
        <v>156.26</v>
      </c>
      <c r="G1335" s="70">
        <v>153.19</v>
      </c>
    </row>
    <row r="1336" spans="1:7" x14ac:dyDescent="0.2">
      <c r="A1336" s="70">
        <v>18140</v>
      </c>
      <c r="B1336" s="70" t="s">
        <v>170</v>
      </c>
      <c r="C1336" s="70" t="s">
        <v>369</v>
      </c>
      <c r="D1336" s="70">
        <v>2014</v>
      </c>
      <c r="E1336" s="70">
        <v>3</v>
      </c>
      <c r="F1336" s="70">
        <v>159.24</v>
      </c>
      <c r="G1336" s="70">
        <v>155.94</v>
      </c>
    </row>
    <row r="1337" spans="1:7" x14ac:dyDescent="0.2">
      <c r="A1337" s="70">
        <v>18140</v>
      </c>
      <c r="B1337" s="70" t="s">
        <v>170</v>
      </c>
      <c r="C1337" s="70" t="s">
        <v>369</v>
      </c>
      <c r="D1337" s="70">
        <v>2014</v>
      </c>
      <c r="E1337" s="70">
        <v>4</v>
      </c>
      <c r="F1337" s="70">
        <v>156.71</v>
      </c>
      <c r="G1337" s="70">
        <v>157.74</v>
      </c>
    </row>
    <row r="1338" spans="1:7" x14ac:dyDescent="0.2">
      <c r="A1338" s="70">
        <v>18140</v>
      </c>
      <c r="B1338" s="70" t="s">
        <v>170</v>
      </c>
      <c r="C1338" s="70" t="s">
        <v>369</v>
      </c>
      <c r="D1338" s="70">
        <v>2015</v>
      </c>
      <c r="E1338" s="70">
        <v>1</v>
      </c>
      <c r="F1338" s="70">
        <v>157.63999999999999</v>
      </c>
      <c r="G1338" s="70">
        <v>160.76</v>
      </c>
    </row>
    <row r="1339" spans="1:7" x14ac:dyDescent="0.2">
      <c r="A1339" s="70">
        <v>18140</v>
      </c>
      <c r="B1339" s="70" t="s">
        <v>170</v>
      </c>
      <c r="C1339" s="70" t="s">
        <v>369</v>
      </c>
      <c r="D1339" s="70">
        <v>2015</v>
      </c>
      <c r="E1339" s="70">
        <v>2</v>
      </c>
      <c r="F1339" s="70">
        <v>166.34</v>
      </c>
      <c r="G1339" s="70">
        <v>163.16</v>
      </c>
    </row>
    <row r="1340" spans="1:7" x14ac:dyDescent="0.2">
      <c r="A1340" s="70">
        <v>18140</v>
      </c>
      <c r="B1340" s="70" t="s">
        <v>170</v>
      </c>
      <c r="C1340" s="70" t="s">
        <v>369</v>
      </c>
      <c r="D1340" s="70">
        <v>2015</v>
      </c>
      <c r="E1340" s="70">
        <v>3</v>
      </c>
      <c r="F1340" s="70">
        <v>167.59</v>
      </c>
      <c r="G1340" s="70">
        <v>164.62</v>
      </c>
    </row>
    <row r="1341" spans="1:7" x14ac:dyDescent="0.2">
      <c r="A1341" s="70">
        <v>18140</v>
      </c>
      <c r="B1341" s="70" t="s">
        <v>170</v>
      </c>
      <c r="C1341" s="70" t="s">
        <v>369</v>
      </c>
      <c r="D1341" s="70">
        <v>2015</v>
      </c>
      <c r="E1341" s="70">
        <v>4</v>
      </c>
      <c r="F1341" s="70">
        <v>166.55</v>
      </c>
      <c r="G1341" s="70">
        <v>167.54</v>
      </c>
    </row>
    <row r="1342" spans="1:7" x14ac:dyDescent="0.2">
      <c r="A1342" s="70">
        <v>18140</v>
      </c>
      <c r="B1342" s="70" t="s">
        <v>170</v>
      </c>
      <c r="C1342" s="70" t="s">
        <v>369</v>
      </c>
      <c r="D1342" s="70">
        <v>2016</v>
      </c>
      <c r="E1342" s="70">
        <v>1</v>
      </c>
      <c r="F1342" s="70">
        <v>166.99</v>
      </c>
      <c r="G1342" s="70">
        <v>169.75</v>
      </c>
    </row>
    <row r="1343" spans="1:7" x14ac:dyDescent="0.2">
      <c r="A1343" s="70">
        <v>18140</v>
      </c>
      <c r="B1343" s="70" t="s">
        <v>170</v>
      </c>
      <c r="C1343" s="70" t="s">
        <v>369</v>
      </c>
      <c r="D1343" s="70">
        <v>2016</v>
      </c>
      <c r="E1343" s="70">
        <v>2</v>
      </c>
      <c r="F1343" s="70">
        <v>176.03</v>
      </c>
      <c r="G1343" s="70">
        <v>172.83</v>
      </c>
    </row>
    <row r="1344" spans="1:7" x14ac:dyDescent="0.2">
      <c r="A1344" s="70">
        <v>18140</v>
      </c>
      <c r="B1344" s="70" t="s">
        <v>170</v>
      </c>
      <c r="C1344" s="70" t="s">
        <v>369</v>
      </c>
      <c r="D1344" s="70">
        <v>2016</v>
      </c>
      <c r="E1344" s="70">
        <v>3</v>
      </c>
      <c r="F1344" s="70">
        <v>179.47</v>
      </c>
      <c r="G1344" s="70">
        <v>176.82</v>
      </c>
    </row>
    <row r="1345" spans="1:7" x14ac:dyDescent="0.2">
      <c r="A1345" s="70">
        <v>18140</v>
      </c>
      <c r="B1345" s="70" t="s">
        <v>170</v>
      </c>
      <c r="C1345" s="70" t="s">
        <v>369</v>
      </c>
      <c r="D1345" s="70">
        <v>2016</v>
      </c>
      <c r="E1345" s="70">
        <v>4</v>
      </c>
      <c r="F1345" s="70">
        <v>179.43</v>
      </c>
      <c r="G1345" s="70">
        <v>180.25</v>
      </c>
    </row>
    <row r="1346" spans="1:7" x14ac:dyDescent="0.2">
      <c r="A1346" s="70">
        <v>18140</v>
      </c>
      <c r="B1346" s="70" t="s">
        <v>170</v>
      </c>
      <c r="C1346" s="70" t="s">
        <v>369</v>
      </c>
      <c r="D1346" s="70">
        <v>2017</v>
      </c>
      <c r="E1346" s="70">
        <v>1</v>
      </c>
      <c r="F1346" s="70">
        <v>181.14</v>
      </c>
      <c r="G1346" s="70">
        <v>183.65</v>
      </c>
    </row>
    <row r="1347" spans="1:7" x14ac:dyDescent="0.2">
      <c r="A1347" s="70">
        <v>18140</v>
      </c>
      <c r="B1347" s="70" t="s">
        <v>170</v>
      </c>
      <c r="C1347" s="70" t="s">
        <v>369</v>
      </c>
      <c r="D1347" s="70">
        <v>2017</v>
      </c>
      <c r="E1347" s="70">
        <v>2</v>
      </c>
      <c r="F1347" s="70">
        <v>190.99</v>
      </c>
      <c r="G1347" s="70">
        <v>187.72</v>
      </c>
    </row>
    <row r="1348" spans="1:7" x14ac:dyDescent="0.2">
      <c r="A1348" s="70">
        <v>18140</v>
      </c>
      <c r="B1348" s="70" t="s">
        <v>170</v>
      </c>
      <c r="C1348" s="70" t="s">
        <v>369</v>
      </c>
      <c r="D1348" s="70">
        <v>2017</v>
      </c>
      <c r="E1348" s="70">
        <v>3</v>
      </c>
      <c r="F1348" s="70">
        <v>193.91</v>
      </c>
      <c r="G1348" s="70">
        <v>191.52</v>
      </c>
    </row>
    <row r="1349" spans="1:7" x14ac:dyDescent="0.2">
      <c r="A1349" s="70">
        <v>18140</v>
      </c>
      <c r="B1349" s="70" t="s">
        <v>170</v>
      </c>
      <c r="C1349" s="70" t="s">
        <v>369</v>
      </c>
      <c r="D1349" s="70">
        <v>2017</v>
      </c>
      <c r="E1349" s="70">
        <v>4</v>
      </c>
      <c r="F1349" s="70">
        <v>195.93</v>
      </c>
      <c r="G1349" s="70">
        <v>196.62</v>
      </c>
    </row>
    <row r="1350" spans="1:7" x14ac:dyDescent="0.2">
      <c r="A1350" s="70">
        <v>18140</v>
      </c>
      <c r="B1350" s="70" t="s">
        <v>170</v>
      </c>
      <c r="C1350" s="70" t="s">
        <v>369</v>
      </c>
      <c r="D1350" s="70">
        <v>2018</v>
      </c>
      <c r="E1350" s="70">
        <v>1</v>
      </c>
      <c r="F1350" s="70">
        <v>198.46</v>
      </c>
      <c r="G1350" s="70">
        <v>200.66</v>
      </c>
    </row>
    <row r="1351" spans="1:7" x14ac:dyDescent="0.2">
      <c r="A1351" s="70">
        <v>18140</v>
      </c>
      <c r="B1351" s="70" t="s">
        <v>170</v>
      </c>
      <c r="C1351" s="70" t="s">
        <v>369</v>
      </c>
      <c r="D1351" s="70">
        <v>2018</v>
      </c>
      <c r="E1351" s="70">
        <v>2</v>
      </c>
      <c r="F1351" s="70">
        <v>206.88</v>
      </c>
      <c r="G1351" s="70">
        <v>203.69</v>
      </c>
    </row>
    <row r="1352" spans="1:7" x14ac:dyDescent="0.2">
      <c r="A1352" s="70">
        <v>18140</v>
      </c>
      <c r="B1352" s="70" t="s">
        <v>170</v>
      </c>
      <c r="C1352" s="70" t="s">
        <v>369</v>
      </c>
      <c r="D1352" s="70">
        <v>2018</v>
      </c>
      <c r="E1352" s="70">
        <v>3</v>
      </c>
      <c r="F1352" s="70">
        <v>208.84</v>
      </c>
      <c r="G1352" s="70">
        <v>206.56</v>
      </c>
    </row>
    <row r="1353" spans="1:7" x14ac:dyDescent="0.2">
      <c r="A1353" s="70">
        <v>18140</v>
      </c>
      <c r="B1353" s="70" t="s">
        <v>170</v>
      </c>
      <c r="C1353" s="70" t="s">
        <v>369</v>
      </c>
      <c r="D1353" s="70">
        <v>2018</v>
      </c>
      <c r="E1353" s="70">
        <v>4</v>
      </c>
      <c r="F1353" s="70">
        <v>210.35</v>
      </c>
      <c r="G1353" s="70">
        <v>211.01</v>
      </c>
    </row>
    <row r="1354" spans="1:7" x14ac:dyDescent="0.2">
      <c r="A1354" s="70">
        <v>18140</v>
      </c>
      <c r="B1354" s="70" t="s">
        <v>170</v>
      </c>
      <c r="C1354" s="70" t="s">
        <v>369</v>
      </c>
      <c r="D1354" s="70">
        <v>2019</v>
      </c>
      <c r="E1354" s="70">
        <v>1</v>
      </c>
      <c r="F1354" s="70">
        <v>212.17</v>
      </c>
      <c r="G1354" s="70">
        <v>213.97</v>
      </c>
    </row>
    <row r="1355" spans="1:7" x14ac:dyDescent="0.2">
      <c r="A1355" s="70">
        <v>18140</v>
      </c>
      <c r="B1355" s="70" t="s">
        <v>170</v>
      </c>
      <c r="C1355" s="70" t="s">
        <v>369</v>
      </c>
      <c r="D1355" s="70">
        <v>2019</v>
      </c>
      <c r="E1355" s="70">
        <v>2</v>
      </c>
      <c r="F1355" s="70">
        <v>220.89</v>
      </c>
      <c r="G1355" s="70">
        <v>217.79</v>
      </c>
    </row>
    <row r="1356" spans="1:7" x14ac:dyDescent="0.2">
      <c r="A1356" s="70">
        <v>18140</v>
      </c>
      <c r="B1356" s="70" t="s">
        <v>170</v>
      </c>
      <c r="C1356" s="70" t="s">
        <v>369</v>
      </c>
      <c r="D1356" s="70">
        <v>2019</v>
      </c>
      <c r="E1356" s="70">
        <v>3</v>
      </c>
      <c r="F1356" s="70">
        <v>224.45</v>
      </c>
      <c r="G1356" s="70">
        <v>222.26</v>
      </c>
    </row>
    <row r="1357" spans="1:7" x14ac:dyDescent="0.2">
      <c r="A1357" s="70">
        <v>18140</v>
      </c>
      <c r="B1357" s="70" t="s">
        <v>170</v>
      </c>
      <c r="C1357" s="70" t="s">
        <v>369</v>
      </c>
      <c r="D1357" s="70">
        <v>2019</v>
      </c>
      <c r="E1357" s="70">
        <v>4</v>
      </c>
      <c r="F1357" s="70">
        <v>225.98</v>
      </c>
      <c r="G1357" s="70">
        <v>226.69</v>
      </c>
    </row>
    <row r="1358" spans="1:7" x14ac:dyDescent="0.2">
      <c r="A1358" s="70">
        <v>18140</v>
      </c>
      <c r="B1358" s="70" t="s">
        <v>170</v>
      </c>
      <c r="C1358" s="70" t="s">
        <v>369</v>
      </c>
      <c r="D1358" s="70">
        <v>2020</v>
      </c>
      <c r="E1358" s="70">
        <v>1</v>
      </c>
      <c r="F1358" s="70">
        <v>230.07</v>
      </c>
      <c r="G1358" s="70">
        <v>231.51</v>
      </c>
    </row>
    <row r="1359" spans="1:7" x14ac:dyDescent="0.2">
      <c r="A1359" s="70">
        <v>18140</v>
      </c>
      <c r="B1359" s="70" t="s">
        <v>170</v>
      </c>
      <c r="C1359" s="70" t="s">
        <v>369</v>
      </c>
      <c r="D1359" s="70">
        <v>2020</v>
      </c>
      <c r="E1359" s="70">
        <v>2</v>
      </c>
      <c r="F1359" s="70">
        <v>239.73</v>
      </c>
      <c r="G1359" s="70">
        <v>236.64</v>
      </c>
    </row>
    <row r="1360" spans="1:7" x14ac:dyDescent="0.2">
      <c r="A1360" s="70">
        <v>18140</v>
      </c>
      <c r="B1360" s="70" t="s">
        <v>170</v>
      </c>
      <c r="C1360" s="70" t="s">
        <v>369</v>
      </c>
      <c r="D1360" s="70">
        <v>2020</v>
      </c>
      <c r="E1360" s="70">
        <v>3</v>
      </c>
      <c r="F1360" s="70">
        <v>247.9</v>
      </c>
      <c r="G1360" s="70">
        <v>245.65</v>
      </c>
    </row>
    <row r="1361" spans="1:8" x14ac:dyDescent="0.2">
      <c r="A1361" s="70">
        <v>18140</v>
      </c>
      <c r="B1361" s="70" t="s">
        <v>170</v>
      </c>
      <c r="C1361" s="70" t="s">
        <v>369</v>
      </c>
      <c r="D1361" s="70">
        <v>2020</v>
      </c>
      <c r="E1361" s="70">
        <v>4</v>
      </c>
      <c r="F1361" s="70">
        <v>254.02</v>
      </c>
      <c r="G1361" s="70">
        <v>254.83</v>
      </c>
    </row>
    <row r="1362" spans="1:8" x14ac:dyDescent="0.2">
      <c r="A1362" s="70">
        <v>18140</v>
      </c>
      <c r="B1362" s="70" t="s">
        <v>170</v>
      </c>
      <c r="C1362" s="70" t="s">
        <v>369</v>
      </c>
      <c r="D1362" s="70">
        <v>2021</v>
      </c>
      <c r="E1362" s="70">
        <v>1</v>
      </c>
      <c r="F1362" s="70">
        <v>264.5</v>
      </c>
      <c r="G1362" s="70">
        <v>265.74</v>
      </c>
    </row>
    <row r="1363" spans="1:8" x14ac:dyDescent="0.2">
      <c r="A1363" s="70">
        <v>18140</v>
      </c>
      <c r="B1363" s="70" t="s">
        <v>170</v>
      </c>
      <c r="C1363" s="70" t="s">
        <v>369</v>
      </c>
      <c r="D1363" s="70">
        <v>2021</v>
      </c>
      <c r="E1363" s="70">
        <v>2</v>
      </c>
      <c r="F1363" s="70">
        <v>278.82</v>
      </c>
      <c r="G1363" s="70">
        <v>275.39</v>
      </c>
    </row>
    <row r="1364" spans="1:8" x14ac:dyDescent="0.2">
      <c r="A1364" s="70">
        <v>18140</v>
      </c>
      <c r="B1364" s="70" t="s">
        <v>170</v>
      </c>
      <c r="C1364" s="70" t="s">
        <v>369</v>
      </c>
      <c r="D1364" s="70">
        <v>2021</v>
      </c>
      <c r="E1364" s="70">
        <v>3</v>
      </c>
      <c r="F1364" s="70">
        <v>286.72000000000003</v>
      </c>
      <c r="G1364" s="70">
        <v>284.32</v>
      </c>
    </row>
    <row r="1365" spans="1:8" x14ac:dyDescent="0.2">
      <c r="A1365" s="70">
        <v>18140</v>
      </c>
      <c r="B1365" s="70" t="s">
        <v>170</v>
      </c>
      <c r="C1365" s="70" t="s">
        <v>369</v>
      </c>
      <c r="D1365" s="70">
        <v>2021</v>
      </c>
      <c r="E1365" s="70">
        <v>4</v>
      </c>
      <c r="F1365" s="70">
        <v>292.67</v>
      </c>
      <c r="G1365" s="70">
        <v>293.57</v>
      </c>
    </row>
    <row r="1366" spans="1:8" x14ac:dyDescent="0.2">
      <c r="A1366" s="70">
        <v>19124</v>
      </c>
      <c r="B1366" s="70" t="s">
        <v>370</v>
      </c>
      <c r="C1366" s="70" t="s">
        <v>371</v>
      </c>
      <c r="D1366" s="70">
        <v>1991</v>
      </c>
      <c r="E1366" s="70">
        <v>1</v>
      </c>
      <c r="F1366" s="70">
        <v>100</v>
      </c>
      <c r="G1366" s="70">
        <v>100</v>
      </c>
      <c r="H1366" s="7" t="s">
        <v>19</v>
      </c>
    </row>
    <row r="1367" spans="1:8" x14ac:dyDescent="0.2">
      <c r="A1367" s="70">
        <v>19124</v>
      </c>
      <c r="B1367" s="70" t="s">
        <v>370</v>
      </c>
      <c r="C1367" s="70" t="s">
        <v>371</v>
      </c>
      <c r="D1367" s="70">
        <v>1991</v>
      </c>
      <c r="E1367" s="70">
        <v>2</v>
      </c>
      <c r="F1367" s="70">
        <v>100.22</v>
      </c>
      <c r="G1367" s="70">
        <v>99.84</v>
      </c>
      <c r="H1367" s="7" t="s">
        <v>19</v>
      </c>
    </row>
    <row r="1368" spans="1:8" x14ac:dyDescent="0.2">
      <c r="A1368" s="70">
        <v>19124</v>
      </c>
      <c r="B1368" s="70" t="s">
        <v>370</v>
      </c>
      <c r="C1368" s="70" t="s">
        <v>371</v>
      </c>
      <c r="D1368" s="70">
        <v>1991</v>
      </c>
      <c r="E1368" s="70">
        <v>3</v>
      </c>
      <c r="F1368" s="70">
        <v>100.22</v>
      </c>
      <c r="G1368" s="70">
        <v>99.44</v>
      </c>
      <c r="H1368" s="7" t="s">
        <v>19</v>
      </c>
    </row>
    <row r="1369" spans="1:8" x14ac:dyDescent="0.2">
      <c r="A1369" s="70">
        <v>19124</v>
      </c>
      <c r="B1369" s="70" t="s">
        <v>370</v>
      </c>
      <c r="C1369" s="70" t="s">
        <v>371</v>
      </c>
      <c r="D1369" s="70">
        <v>1991</v>
      </c>
      <c r="E1369" s="70">
        <v>4</v>
      </c>
      <c r="F1369" s="70">
        <v>99.51</v>
      </c>
      <c r="G1369" s="70">
        <v>99.1</v>
      </c>
      <c r="H1369" s="7" t="s">
        <v>19</v>
      </c>
    </row>
    <row r="1370" spans="1:8" x14ac:dyDescent="0.2">
      <c r="A1370" s="70">
        <v>19124</v>
      </c>
      <c r="B1370" s="70" t="s">
        <v>370</v>
      </c>
      <c r="C1370" s="70" t="s">
        <v>371</v>
      </c>
      <c r="D1370" s="70">
        <v>1992</v>
      </c>
      <c r="E1370" s="70">
        <v>1</v>
      </c>
      <c r="F1370" s="70">
        <v>99.37</v>
      </c>
      <c r="G1370" s="70">
        <v>99.36</v>
      </c>
      <c r="H1370" s="7" t="s">
        <v>19</v>
      </c>
    </row>
    <row r="1371" spans="1:8" x14ac:dyDescent="0.2">
      <c r="A1371" s="70">
        <v>19124</v>
      </c>
      <c r="B1371" s="70" t="s">
        <v>370</v>
      </c>
      <c r="C1371" s="70" t="s">
        <v>371</v>
      </c>
      <c r="D1371" s="70">
        <v>1992</v>
      </c>
      <c r="E1371" s="70">
        <v>2</v>
      </c>
      <c r="F1371" s="70">
        <v>99.22</v>
      </c>
      <c r="G1371" s="70">
        <v>98.84</v>
      </c>
      <c r="H1371" s="7" t="s">
        <v>19</v>
      </c>
    </row>
    <row r="1372" spans="1:8" x14ac:dyDescent="0.2">
      <c r="A1372" s="70">
        <v>19124</v>
      </c>
      <c r="B1372" s="70" t="s">
        <v>370</v>
      </c>
      <c r="C1372" s="70" t="s">
        <v>371</v>
      </c>
      <c r="D1372" s="70">
        <v>1992</v>
      </c>
      <c r="E1372" s="70">
        <v>3</v>
      </c>
      <c r="F1372" s="70">
        <v>100.17</v>
      </c>
      <c r="G1372" s="70">
        <v>99.41</v>
      </c>
      <c r="H1372" s="7" t="s">
        <v>19</v>
      </c>
    </row>
    <row r="1373" spans="1:8" x14ac:dyDescent="0.2">
      <c r="A1373" s="70">
        <v>19124</v>
      </c>
      <c r="B1373" s="70" t="s">
        <v>370</v>
      </c>
      <c r="C1373" s="70" t="s">
        <v>371</v>
      </c>
      <c r="D1373" s="70">
        <v>1992</v>
      </c>
      <c r="E1373" s="70">
        <v>4</v>
      </c>
      <c r="F1373" s="70">
        <v>100.22</v>
      </c>
      <c r="G1373" s="70">
        <v>99.79</v>
      </c>
      <c r="H1373" s="7" t="s">
        <v>19</v>
      </c>
    </row>
    <row r="1374" spans="1:8" x14ac:dyDescent="0.2">
      <c r="A1374" s="70">
        <v>19124</v>
      </c>
      <c r="B1374" s="70" t="s">
        <v>370</v>
      </c>
      <c r="C1374" s="70" t="s">
        <v>371</v>
      </c>
      <c r="D1374" s="70">
        <v>1993</v>
      </c>
      <c r="E1374" s="70">
        <v>1</v>
      </c>
      <c r="F1374" s="70">
        <v>99.48</v>
      </c>
      <c r="G1374" s="70">
        <v>99.47</v>
      </c>
      <c r="H1374" s="7" t="s">
        <v>19</v>
      </c>
    </row>
    <row r="1375" spans="1:8" x14ac:dyDescent="0.2">
      <c r="A1375" s="70">
        <v>19124</v>
      </c>
      <c r="B1375" s="70" t="s">
        <v>370</v>
      </c>
      <c r="C1375" s="70" t="s">
        <v>371</v>
      </c>
      <c r="D1375" s="70">
        <v>1993</v>
      </c>
      <c r="E1375" s="70">
        <v>2</v>
      </c>
      <c r="F1375" s="70">
        <v>101.52</v>
      </c>
      <c r="G1375" s="70">
        <v>101.13</v>
      </c>
      <c r="H1375" s="7" t="s">
        <v>19</v>
      </c>
    </row>
    <row r="1376" spans="1:8" x14ac:dyDescent="0.2">
      <c r="A1376" s="70">
        <v>19124</v>
      </c>
      <c r="B1376" s="70" t="s">
        <v>370</v>
      </c>
      <c r="C1376" s="70" t="s">
        <v>371</v>
      </c>
      <c r="D1376" s="70">
        <v>1993</v>
      </c>
      <c r="E1376" s="70">
        <v>3</v>
      </c>
      <c r="F1376" s="70">
        <v>102.51</v>
      </c>
      <c r="G1376" s="70">
        <v>101.75</v>
      </c>
      <c r="H1376" s="7" t="s">
        <v>19</v>
      </c>
    </row>
    <row r="1377" spans="1:8" x14ac:dyDescent="0.2">
      <c r="A1377" s="70">
        <v>19124</v>
      </c>
      <c r="B1377" s="70" t="s">
        <v>370</v>
      </c>
      <c r="C1377" s="70" t="s">
        <v>371</v>
      </c>
      <c r="D1377" s="70">
        <v>1993</v>
      </c>
      <c r="E1377" s="70">
        <v>4</v>
      </c>
      <c r="F1377" s="70">
        <v>102.77</v>
      </c>
      <c r="G1377" s="70">
        <v>102.33</v>
      </c>
      <c r="H1377" s="7" t="s">
        <v>19</v>
      </c>
    </row>
    <row r="1378" spans="1:8" x14ac:dyDescent="0.2">
      <c r="A1378" s="70">
        <v>19124</v>
      </c>
      <c r="B1378" s="70" t="s">
        <v>370</v>
      </c>
      <c r="C1378" s="70" t="s">
        <v>371</v>
      </c>
      <c r="D1378" s="70">
        <v>1994</v>
      </c>
      <c r="E1378" s="70">
        <v>1</v>
      </c>
      <c r="F1378" s="70">
        <v>103.28</v>
      </c>
      <c r="G1378" s="70">
        <v>103.28</v>
      </c>
      <c r="H1378" s="7" t="s">
        <v>19</v>
      </c>
    </row>
    <row r="1379" spans="1:8" x14ac:dyDescent="0.2">
      <c r="A1379" s="70">
        <v>19124</v>
      </c>
      <c r="B1379" s="70" t="s">
        <v>370</v>
      </c>
      <c r="C1379" s="70" t="s">
        <v>371</v>
      </c>
      <c r="D1379" s="70">
        <v>1994</v>
      </c>
      <c r="E1379" s="70">
        <v>2</v>
      </c>
      <c r="F1379" s="70">
        <v>104.38</v>
      </c>
      <c r="G1379" s="70">
        <v>103.96</v>
      </c>
      <c r="H1379" s="7" t="s">
        <v>19</v>
      </c>
    </row>
    <row r="1380" spans="1:8" x14ac:dyDescent="0.2">
      <c r="A1380" s="70">
        <v>19124</v>
      </c>
      <c r="B1380" s="70" t="s">
        <v>370</v>
      </c>
      <c r="C1380" s="70" t="s">
        <v>371</v>
      </c>
      <c r="D1380" s="70">
        <v>1994</v>
      </c>
      <c r="E1380" s="70">
        <v>3</v>
      </c>
      <c r="F1380" s="70">
        <v>105.05</v>
      </c>
      <c r="G1380" s="70">
        <v>104.26</v>
      </c>
      <c r="H1380" s="7" t="s">
        <v>19</v>
      </c>
    </row>
    <row r="1381" spans="1:8" x14ac:dyDescent="0.2">
      <c r="A1381" s="70">
        <v>19124</v>
      </c>
      <c r="B1381" s="70" t="s">
        <v>370</v>
      </c>
      <c r="C1381" s="70" t="s">
        <v>371</v>
      </c>
      <c r="D1381" s="70">
        <v>1994</v>
      </c>
      <c r="E1381" s="70">
        <v>4</v>
      </c>
      <c r="F1381" s="70">
        <v>105.59</v>
      </c>
      <c r="G1381" s="70">
        <v>105.17</v>
      </c>
      <c r="H1381" s="7" t="s">
        <v>19</v>
      </c>
    </row>
    <row r="1382" spans="1:8" x14ac:dyDescent="0.2">
      <c r="A1382" s="70">
        <v>19124</v>
      </c>
      <c r="B1382" s="70" t="s">
        <v>370</v>
      </c>
      <c r="C1382" s="70" t="s">
        <v>371</v>
      </c>
      <c r="D1382" s="70">
        <v>1995</v>
      </c>
      <c r="E1382" s="70">
        <v>1</v>
      </c>
      <c r="F1382" s="70">
        <v>105.49</v>
      </c>
      <c r="G1382" s="70">
        <v>105.49</v>
      </c>
      <c r="H1382" s="7" t="s">
        <v>19</v>
      </c>
    </row>
    <row r="1383" spans="1:8" x14ac:dyDescent="0.2">
      <c r="A1383" s="70">
        <v>19124</v>
      </c>
      <c r="B1383" s="70" t="s">
        <v>370</v>
      </c>
      <c r="C1383" s="70" t="s">
        <v>371</v>
      </c>
      <c r="D1383" s="70">
        <v>1995</v>
      </c>
      <c r="E1383" s="70">
        <v>2</v>
      </c>
      <c r="F1383" s="70">
        <v>106.48</v>
      </c>
      <c r="G1383" s="70">
        <v>106.03</v>
      </c>
      <c r="H1383" s="7" t="s">
        <v>19</v>
      </c>
    </row>
    <row r="1384" spans="1:8" x14ac:dyDescent="0.2">
      <c r="A1384" s="70">
        <v>19124</v>
      </c>
      <c r="B1384" s="70" t="s">
        <v>370</v>
      </c>
      <c r="C1384" s="70" t="s">
        <v>371</v>
      </c>
      <c r="D1384" s="70">
        <v>1995</v>
      </c>
      <c r="E1384" s="70">
        <v>3</v>
      </c>
      <c r="F1384" s="70">
        <v>107.97</v>
      </c>
      <c r="G1384" s="70">
        <v>107.14</v>
      </c>
      <c r="H1384" s="7" t="s">
        <v>19</v>
      </c>
    </row>
    <row r="1385" spans="1:8" x14ac:dyDescent="0.2">
      <c r="A1385" s="70">
        <v>19124</v>
      </c>
      <c r="B1385" s="70" t="s">
        <v>370</v>
      </c>
      <c r="C1385" s="70" t="s">
        <v>371</v>
      </c>
      <c r="D1385" s="70">
        <v>1995</v>
      </c>
      <c r="E1385" s="70">
        <v>4</v>
      </c>
      <c r="F1385" s="70">
        <v>108.96</v>
      </c>
      <c r="G1385" s="70">
        <v>108.56</v>
      </c>
      <c r="H1385" s="7" t="s">
        <v>19</v>
      </c>
    </row>
    <row r="1386" spans="1:8" x14ac:dyDescent="0.2">
      <c r="A1386" s="70">
        <v>19124</v>
      </c>
      <c r="B1386" s="70" t="s">
        <v>370</v>
      </c>
      <c r="C1386" s="70" t="s">
        <v>371</v>
      </c>
      <c r="D1386" s="70">
        <v>1996</v>
      </c>
      <c r="E1386" s="70">
        <v>1</v>
      </c>
      <c r="F1386" s="70">
        <v>109.61</v>
      </c>
      <c r="G1386" s="70">
        <v>109.63</v>
      </c>
      <c r="H1386" s="7" t="s">
        <v>19</v>
      </c>
    </row>
    <row r="1387" spans="1:8" x14ac:dyDescent="0.2">
      <c r="A1387" s="70">
        <v>19124</v>
      </c>
      <c r="B1387" s="70" t="s">
        <v>370</v>
      </c>
      <c r="C1387" s="70" t="s">
        <v>371</v>
      </c>
      <c r="D1387" s="70">
        <v>1996</v>
      </c>
      <c r="E1387" s="70">
        <v>2</v>
      </c>
      <c r="F1387" s="70">
        <v>110.41</v>
      </c>
      <c r="G1387" s="70">
        <v>109.87</v>
      </c>
      <c r="H1387" s="7" t="s">
        <v>19</v>
      </c>
    </row>
    <row r="1388" spans="1:8" x14ac:dyDescent="0.2">
      <c r="A1388" s="70">
        <v>19124</v>
      </c>
      <c r="B1388" s="70" t="s">
        <v>370</v>
      </c>
      <c r="C1388" s="70" t="s">
        <v>371</v>
      </c>
      <c r="D1388" s="70">
        <v>1996</v>
      </c>
      <c r="E1388" s="70">
        <v>3</v>
      </c>
      <c r="F1388" s="70">
        <v>112.09</v>
      </c>
      <c r="G1388" s="70">
        <v>111.21</v>
      </c>
      <c r="H1388" s="7" t="s">
        <v>19</v>
      </c>
    </row>
    <row r="1389" spans="1:8" x14ac:dyDescent="0.2">
      <c r="A1389" s="70">
        <v>19124</v>
      </c>
      <c r="B1389" s="70" t="s">
        <v>370</v>
      </c>
      <c r="C1389" s="70" t="s">
        <v>371</v>
      </c>
      <c r="D1389" s="70">
        <v>1996</v>
      </c>
      <c r="E1389" s="70">
        <v>4</v>
      </c>
      <c r="F1389" s="70">
        <v>112.08</v>
      </c>
      <c r="G1389" s="70">
        <v>111.76</v>
      </c>
      <c r="H1389" s="7" t="s">
        <v>19</v>
      </c>
    </row>
    <row r="1390" spans="1:8" x14ac:dyDescent="0.2">
      <c r="A1390" s="70">
        <v>19124</v>
      </c>
      <c r="B1390" s="70" t="s">
        <v>370</v>
      </c>
      <c r="C1390" s="70" t="s">
        <v>371</v>
      </c>
      <c r="D1390" s="70">
        <v>1997</v>
      </c>
      <c r="E1390" s="70">
        <v>1</v>
      </c>
      <c r="F1390" s="70">
        <v>112.57</v>
      </c>
      <c r="G1390" s="70">
        <v>112.57</v>
      </c>
      <c r="H1390" s="7" t="s">
        <v>19</v>
      </c>
    </row>
    <row r="1391" spans="1:8" x14ac:dyDescent="0.2">
      <c r="A1391" s="70">
        <v>19124</v>
      </c>
      <c r="B1391" s="70" t="s">
        <v>370</v>
      </c>
      <c r="C1391" s="70" t="s">
        <v>371</v>
      </c>
      <c r="D1391" s="70">
        <v>1997</v>
      </c>
      <c r="E1391" s="70">
        <v>2</v>
      </c>
      <c r="F1391" s="70">
        <v>114.19</v>
      </c>
      <c r="G1391" s="70">
        <v>113.57</v>
      </c>
      <c r="H1391" s="7" t="s">
        <v>19</v>
      </c>
    </row>
    <row r="1392" spans="1:8" x14ac:dyDescent="0.2">
      <c r="A1392" s="70">
        <v>19124</v>
      </c>
      <c r="B1392" s="70" t="s">
        <v>370</v>
      </c>
      <c r="C1392" s="70" t="s">
        <v>371</v>
      </c>
      <c r="D1392" s="70">
        <v>1997</v>
      </c>
      <c r="E1392" s="70">
        <v>3</v>
      </c>
      <c r="F1392" s="70">
        <v>115.6</v>
      </c>
      <c r="G1392" s="70">
        <v>114.67</v>
      </c>
      <c r="H1392" s="7" t="s">
        <v>19</v>
      </c>
    </row>
    <row r="1393" spans="1:8" x14ac:dyDescent="0.2">
      <c r="A1393" s="70">
        <v>19124</v>
      </c>
      <c r="B1393" s="70" t="s">
        <v>370</v>
      </c>
      <c r="C1393" s="70" t="s">
        <v>371</v>
      </c>
      <c r="D1393" s="70">
        <v>1997</v>
      </c>
      <c r="E1393" s="70">
        <v>4</v>
      </c>
      <c r="F1393" s="70">
        <v>115.95</v>
      </c>
      <c r="G1393" s="70">
        <v>115.71</v>
      </c>
      <c r="H1393" s="7" t="s">
        <v>19</v>
      </c>
    </row>
    <row r="1394" spans="1:8" x14ac:dyDescent="0.2">
      <c r="A1394" s="70">
        <v>19124</v>
      </c>
      <c r="B1394" s="70" t="s">
        <v>370</v>
      </c>
      <c r="C1394" s="70" t="s">
        <v>371</v>
      </c>
      <c r="D1394" s="70">
        <v>1998</v>
      </c>
      <c r="E1394" s="70">
        <v>1</v>
      </c>
      <c r="F1394" s="70">
        <v>117.52</v>
      </c>
      <c r="G1394" s="70">
        <v>117.53</v>
      </c>
      <c r="H1394" s="7" t="s">
        <v>19</v>
      </c>
    </row>
    <row r="1395" spans="1:8" x14ac:dyDescent="0.2">
      <c r="A1395" s="70">
        <v>19124</v>
      </c>
      <c r="B1395" s="70" t="s">
        <v>370</v>
      </c>
      <c r="C1395" s="70" t="s">
        <v>371</v>
      </c>
      <c r="D1395" s="70">
        <v>1998</v>
      </c>
      <c r="E1395" s="70">
        <v>2</v>
      </c>
      <c r="F1395" s="70">
        <v>120.31</v>
      </c>
      <c r="G1395" s="70">
        <v>119.57</v>
      </c>
      <c r="H1395" s="7" t="s">
        <v>19</v>
      </c>
    </row>
    <row r="1396" spans="1:8" x14ac:dyDescent="0.2">
      <c r="A1396" s="70">
        <v>19124</v>
      </c>
      <c r="B1396" s="70" t="s">
        <v>370</v>
      </c>
      <c r="C1396" s="70" t="s">
        <v>371</v>
      </c>
      <c r="D1396" s="70">
        <v>1998</v>
      </c>
      <c r="E1396" s="70">
        <v>3</v>
      </c>
      <c r="F1396" s="70">
        <v>122.99</v>
      </c>
      <c r="G1396" s="70">
        <v>122.03</v>
      </c>
      <c r="H1396" s="7" t="s">
        <v>19</v>
      </c>
    </row>
    <row r="1397" spans="1:8" x14ac:dyDescent="0.2">
      <c r="A1397" s="70">
        <v>19124</v>
      </c>
      <c r="B1397" s="70" t="s">
        <v>370</v>
      </c>
      <c r="C1397" s="70" t="s">
        <v>371</v>
      </c>
      <c r="D1397" s="70">
        <v>1998</v>
      </c>
      <c r="E1397" s="70">
        <v>4</v>
      </c>
      <c r="F1397" s="70">
        <v>124.15</v>
      </c>
      <c r="G1397" s="70">
        <v>123.96</v>
      </c>
      <c r="H1397" s="7" t="s">
        <v>19</v>
      </c>
    </row>
    <row r="1398" spans="1:8" x14ac:dyDescent="0.2">
      <c r="A1398" s="70">
        <v>19124</v>
      </c>
      <c r="B1398" s="70" t="s">
        <v>370</v>
      </c>
      <c r="C1398" s="70" t="s">
        <v>371</v>
      </c>
      <c r="D1398" s="70">
        <v>1999</v>
      </c>
      <c r="E1398" s="70">
        <v>1</v>
      </c>
      <c r="F1398" s="70">
        <v>125.87</v>
      </c>
      <c r="G1398" s="70">
        <v>125.87</v>
      </c>
      <c r="H1398" s="7" t="s">
        <v>19</v>
      </c>
    </row>
    <row r="1399" spans="1:8" x14ac:dyDescent="0.2">
      <c r="A1399" s="70">
        <v>19124</v>
      </c>
      <c r="B1399" s="70" t="s">
        <v>370</v>
      </c>
      <c r="C1399" s="70" t="s">
        <v>371</v>
      </c>
      <c r="D1399" s="70">
        <v>1999</v>
      </c>
      <c r="E1399" s="70">
        <v>2</v>
      </c>
      <c r="F1399" s="70">
        <v>129.26</v>
      </c>
      <c r="G1399" s="70">
        <v>128.38999999999999</v>
      </c>
      <c r="H1399" s="7" t="s">
        <v>19</v>
      </c>
    </row>
    <row r="1400" spans="1:8" x14ac:dyDescent="0.2">
      <c r="A1400" s="70">
        <v>19124</v>
      </c>
      <c r="B1400" s="70" t="s">
        <v>370</v>
      </c>
      <c r="C1400" s="70" t="s">
        <v>371</v>
      </c>
      <c r="D1400" s="70">
        <v>1999</v>
      </c>
      <c r="E1400" s="70">
        <v>3</v>
      </c>
      <c r="F1400" s="70">
        <v>131.25</v>
      </c>
      <c r="G1400" s="70">
        <v>130.27000000000001</v>
      </c>
      <c r="H1400" s="7" t="s">
        <v>19</v>
      </c>
    </row>
    <row r="1401" spans="1:8" x14ac:dyDescent="0.2">
      <c r="A1401" s="70">
        <v>19124</v>
      </c>
      <c r="B1401" s="70" t="s">
        <v>370</v>
      </c>
      <c r="C1401" s="70" t="s">
        <v>371</v>
      </c>
      <c r="D1401" s="70">
        <v>1999</v>
      </c>
      <c r="E1401" s="70">
        <v>4</v>
      </c>
      <c r="F1401" s="70">
        <v>133.02000000000001</v>
      </c>
      <c r="G1401" s="70">
        <v>132.82</v>
      </c>
      <c r="H1401" s="7" t="s">
        <v>19</v>
      </c>
    </row>
    <row r="1402" spans="1:8" x14ac:dyDescent="0.2">
      <c r="A1402" s="70">
        <v>19124</v>
      </c>
      <c r="B1402" s="70" t="s">
        <v>370</v>
      </c>
      <c r="C1402" s="70" t="s">
        <v>371</v>
      </c>
      <c r="D1402" s="70">
        <v>2000</v>
      </c>
      <c r="E1402" s="70">
        <v>1</v>
      </c>
      <c r="F1402" s="70">
        <v>136.16</v>
      </c>
      <c r="G1402" s="70">
        <v>136.16999999999999</v>
      </c>
      <c r="H1402" s="7" t="s">
        <v>19</v>
      </c>
    </row>
    <row r="1403" spans="1:8" x14ac:dyDescent="0.2">
      <c r="A1403" s="70">
        <v>19124</v>
      </c>
      <c r="B1403" s="70" t="s">
        <v>370</v>
      </c>
      <c r="C1403" s="70" t="s">
        <v>371</v>
      </c>
      <c r="D1403" s="70">
        <v>2000</v>
      </c>
      <c r="E1403" s="70">
        <v>2</v>
      </c>
      <c r="F1403" s="70">
        <v>139.41</v>
      </c>
      <c r="G1403" s="70">
        <v>138.41</v>
      </c>
      <c r="H1403" s="7" t="s">
        <v>19</v>
      </c>
    </row>
    <row r="1404" spans="1:8" x14ac:dyDescent="0.2">
      <c r="A1404" s="70">
        <v>19124</v>
      </c>
      <c r="B1404" s="70" t="s">
        <v>370</v>
      </c>
      <c r="C1404" s="70" t="s">
        <v>371</v>
      </c>
      <c r="D1404" s="70">
        <v>2000</v>
      </c>
      <c r="E1404" s="70">
        <v>3</v>
      </c>
      <c r="F1404" s="70">
        <v>142.02000000000001</v>
      </c>
      <c r="G1404" s="70">
        <v>141.06</v>
      </c>
      <c r="H1404" s="7" t="s">
        <v>19</v>
      </c>
    </row>
    <row r="1405" spans="1:8" x14ac:dyDescent="0.2">
      <c r="A1405" s="70">
        <v>19124</v>
      </c>
      <c r="B1405" s="70" t="s">
        <v>370</v>
      </c>
      <c r="C1405" s="70" t="s">
        <v>371</v>
      </c>
      <c r="D1405" s="70">
        <v>2000</v>
      </c>
      <c r="E1405" s="70">
        <v>4</v>
      </c>
      <c r="F1405" s="70">
        <v>143.46</v>
      </c>
      <c r="G1405" s="70">
        <v>143.19</v>
      </c>
      <c r="H1405" s="7" t="s">
        <v>19</v>
      </c>
    </row>
    <row r="1406" spans="1:8" x14ac:dyDescent="0.2">
      <c r="A1406" s="70">
        <v>19124</v>
      </c>
      <c r="B1406" s="70" t="s">
        <v>370</v>
      </c>
      <c r="C1406" s="70" t="s">
        <v>371</v>
      </c>
      <c r="D1406" s="70">
        <v>2001</v>
      </c>
      <c r="E1406" s="70">
        <v>1</v>
      </c>
      <c r="F1406" s="70">
        <v>145.87</v>
      </c>
      <c r="G1406" s="70">
        <v>145.88</v>
      </c>
      <c r="H1406" s="7" t="s">
        <v>19</v>
      </c>
    </row>
    <row r="1407" spans="1:8" x14ac:dyDescent="0.2">
      <c r="A1407" s="70">
        <v>19124</v>
      </c>
      <c r="B1407" s="70" t="s">
        <v>370</v>
      </c>
      <c r="C1407" s="70" t="s">
        <v>371</v>
      </c>
      <c r="D1407" s="70">
        <v>2001</v>
      </c>
      <c r="E1407" s="70">
        <v>2</v>
      </c>
      <c r="F1407" s="70">
        <v>149.25</v>
      </c>
      <c r="G1407" s="70">
        <v>148.18</v>
      </c>
      <c r="H1407" s="7" t="s">
        <v>19</v>
      </c>
    </row>
    <row r="1408" spans="1:8" x14ac:dyDescent="0.2">
      <c r="A1408" s="70">
        <v>19124</v>
      </c>
      <c r="B1408" s="70" t="s">
        <v>370</v>
      </c>
      <c r="C1408" s="70" t="s">
        <v>371</v>
      </c>
      <c r="D1408" s="70">
        <v>2001</v>
      </c>
      <c r="E1408" s="70">
        <v>3</v>
      </c>
      <c r="F1408" s="70">
        <v>150.61000000000001</v>
      </c>
      <c r="G1408" s="70">
        <v>149.65</v>
      </c>
      <c r="H1408" s="7" t="s">
        <v>19</v>
      </c>
    </row>
    <row r="1409" spans="1:8" x14ac:dyDescent="0.2">
      <c r="A1409" s="70">
        <v>19124</v>
      </c>
      <c r="B1409" s="70" t="s">
        <v>370</v>
      </c>
      <c r="C1409" s="70" t="s">
        <v>371</v>
      </c>
      <c r="D1409" s="70">
        <v>2001</v>
      </c>
      <c r="E1409" s="70">
        <v>4</v>
      </c>
      <c r="F1409" s="70">
        <v>152.31</v>
      </c>
      <c r="G1409" s="70">
        <v>151.96</v>
      </c>
      <c r="H1409" s="7" t="s">
        <v>19</v>
      </c>
    </row>
    <row r="1410" spans="1:8" x14ac:dyDescent="0.2">
      <c r="A1410" s="70">
        <v>19124</v>
      </c>
      <c r="B1410" s="70" t="s">
        <v>370</v>
      </c>
      <c r="C1410" s="70" t="s">
        <v>371</v>
      </c>
      <c r="D1410" s="70">
        <v>2002</v>
      </c>
      <c r="E1410" s="70">
        <v>1</v>
      </c>
      <c r="F1410" s="70">
        <v>152.61000000000001</v>
      </c>
      <c r="G1410" s="70">
        <v>152.61000000000001</v>
      </c>
      <c r="H1410" s="7" t="s">
        <v>19</v>
      </c>
    </row>
    <row r="1411" spans="1:8" x14ac:dyDescent="0.2">
      <c r="A1411" s="70">
        <v>19124</v>
      </c>
      <c r="B1411" s="70" t="s">
        <v>370</v>
      </c>
      <c r="C1411" s="70" t="s">
        <v>371</v>
      </c>
      <c r="D1411" s="70">
        <v>2002</v>
      </c>
      <c r="E1411" s="70">
        <v>2</v>
      </c>
      <c r="F1411" s="70">
        <v>155.02000000000001</v>
      </c>
      <c r="G1411" s="70">
        <v>153.91</v>
      </c>
      <c r="H1411" s="7" t="s">
        <v>19</v>
      </c>
    </row>
    <row r="1412" spans="1:8" x14ac:dyDescent="0.2">
      <c r="A1412" s="70">
        <v>19124</v>
      </c>
      <c r="B1412" s="70" t="s">
        <v>370</v>
      </c>
      <c r="C1412" s="70" t="s">
        <v>371</v>
      </c>
      <c r="D1412" s="70">
        <v>2002</v>
      </c>
      <c r="E1412" s="70">
        <v>3</v>
      </c>
      <c r="F1412" s="70">
        <v>156.07</v>
      </c>
      <c r="G1412" s="70">
        <v>155.13999999999999</v>
      </c>
      <c r="H1412" s="7" t="s">
        <v>19</v>
      </c>
    </row>
    <row r="1413" spans="1:8" x14ac:dyDescent="0.2">
      <c r="A1413" s="70">
        <v>19124</v>
      </c>
      <c r="B1413" s="70" t="s">
        <v>370</v>
      </c>
      <c r="C1413" s="70" t="s">
        <v>371</v>
      </c>
      <c r="D1413" s="70">
        <v>2002</v>
      </c>
      <c r="E1413" s="70">
        <v>4</v>
      </c>
      <c r="F1413" s="70">
        <v>155.78</v>
      </c>
      <c r="G1413" s="70">
        <v>155.36000000000001</v>
      </c>
      <c r="H1413" s="7" t="s">
        <v>19</v>
      </c>
    </row>
    <row r="1414" spans="1:8" x14ac:dyDescent="0.2">
      <c r="A1414" s="70">
        <v>19124</v>
      </c>
      <c r="B1414" s="70" t="s">
        <v>370</v>
      </c>
      <c r="C1414" s="70" t="s">
        <v>371</v>
      </c>
      <c r="D1414" s="70">
        <v>2003</v>
      </c>
      <c r="E1414" s="70">
        <v>1</v>
      </c>
      <c r="F1414" s="70">
        <v>155.44999999999999</v>
      </c>
      <c r="G1414" s="70">
        <v>155.44999999999999</v>
      </c>
      <c r="H1414" s="7" t="s">
        <v>19</v>
      </c>
    </row>
    <row r="1415" spans="1:8" x14ac:dyDescent="0.2">
      <c r="A1415" s="70">
        <v>19124</v>
      </c>
      <c r="B1415" s="70" t="s">
        <v>370</v>
      </c>
      <c r="C1415" s="70" t="s">
        <v>371</v>
      </c>
      <c r="D1415" s="70">
        <v>2003</v>
      </c>
      <c r="E1415" s="70">
        <v>2</v>
      </c>
      <c r="F1415" s="70">
        <v>156.69</v>
      </c>
      <c r="G1415" s="70">
        <v>155.59</v>
      </c>
      <c r="H1415" s="7" t="s">
        <v>19</v>
      </c>
    </row>
    <row r="1416" spans="1:8" x14ac:dyDescent="0.2">
      <c r="A1416" s="70">
        <v>19124</v>
      </c>
      <c r="B1416" s="70" t="s">
        <v>370</v>
      </c>
      <c r="C1416" s="70" t="s">
        <v>371</v>
      </c>
      <c r="D1416" s="70">
        <v>2003</v>
      </c>
      <c r="E1416" s="70">
        <v>3</v>
      </c>
      <c r="F1416" s="70">
        <v>156.34</v>
      </c>
      <c r="G1416" s="70">
        <v>155.41</v>
      </c>
      <c r="H1416" s="7" t="s">
        <v>19</v>
      </c>
    </row>
    <row r="1417" spans="1:8" x14ac:dyDescent="0.2">
      <c r="A1417" s="70">
        <v>19124</v>
      </c>
      <c r="B1417" s="70" t="s">
        <v>370</v>
      </c>
      <c r="C1417" s="70" t="s">
        <v>371</v>
      </c>
      <c r="D1417" s="70">
        <v>2003</v>
      </c>
      <c r="E1417" s="70">
        <v>4</v>
      </c>
      <c r="F1417" s="70">
        <v>157.33000000000001</v>
      </c>
      <c r="G1417" s="70">
        <v>156.91</v>
      </c>
      <c r="H1417" s="7" t="s">
        <v>19</v>
      </c>
    </row>
    <row r="1418" spans="1:8" x14ac:dyDescent="0.2">
      <c r="A1418" s="70">
        <v>19124</v>
      </c>
      <c r="B1418" s="70" t="s">
        <v>370</v>
      </c>
      <c r="C1418" s="70" t="s">
        <v>371</v>
      </c>
      <c r="D1418" s="70">
        <v>2004</v>
      </c>
      <c r="E1418" s="70">
        <v>1</v>
      </c>
      <c r="F1418" s="70">
        <v>156.15</v>
      </c>
      <c r="G1418" s="70">
        <v>156.18</v>
      </c>
      <c r="H1418" s="7" t="s">
        <v>19</v>
      </c>
    </row>
    <row r="1419" spans="1:8" x14ac:dyDescent="0.2">
      <c r="A1419" s="70">
        <v>19124</v>
      </c>
      <c r="B1419" s="70" t="s">
        <v>370</v>
      </c>
      <c r="C1419" s="70" t="s">
        <v>371</v>
      </c>
      <c r="D1419" s="70">
        <v>2004</v>
      </c>
      <c r="E1419" s="70">
        <v>2</v>
      </c>
      <c r="F1419" s="70">
        <v>157.34</v>
      </c>
      <c r="G1419" s="70">
        <v>156.19</v>
      </c>
    </row>
    <row r="1420" spans="1:8" x14ac:dyDescent="0.2">
      <c r="A1420" s="70">
        <v>19124</v>
      </c>
      <c r="B1420" s="70" t="s">
        <v>370</v>
      </c>
      <c r="C1420" s="70" t="s">
        <v>371</v>
      </c>
      <c r="D1420" s="70">
        <v>2004</v>
      </c>
      <c r="E1420" s="70">
        <v>3</v>
      </c>
      <c r="F1420" s="70">
        <v>158.19999999999999</v>
      </c>
      <c r="G1420" s="70">
        <v>157.25</v>
      </c>
    </row>
    <row r="1421" spans="1:8" x14ac:dyDescent="0.2">
      <c r="A1421" s="70">
        <v>19124</v>
      </c>
      <c r="B1421" s="70" t="s">
        <v>370</v>
      </c>
      <c r="C1421" s="70" t="s">
        <v>371</v>
      </c>
      <c r="D1421" s="70">
        <v>2004</v>
      </c>
      <c r="E1421" s="70">
        <v>4</v>
      </c>
      <c r="F1421" s="70">
        <v>158.33000000000001</v>
      </c>
      <c r="G1421" s="70">
        <v>157.9</v>
      </c>
    </row>
    <row r="1422" spans="1:8" x14ac:dyDescent="0.2">
      <c r="A1422" s="70">
        <v>19124</v>
      </c>
      <c r="B1422" s="70" t="s">
        <v>370</v>
      </c>
      <c r="C1422" s="70" t="s">
        <v>371</v>
      </c>
      <c r="D1422" s="70">
        <v>2005</v>
      </c>
      <c r="E1422" s="70">
        <v>1</v>
      </c>
      <c r="F1422" s="70">
        <v>159.47999999999999</v>
      </c>
      <c r="G1422" s="70">
        <v>159.59</v>
      </c>
    </row>
    <row r="1423" spans="1:8" x14ac:dyDescent="0.2">
      <c r="A1423" s="70">
        <v>19124</v>
      </c>
      <c r="B1423" s="70" t="s">
        <v>370</v>
      </c>
      <c r="C1423" s="70" t="s">
        <v>371</v>
      </c>
      <c r="D1423" s="70">
        <v>2005</v>
      </c>
      <c r="E1423" s="70">
        <v>2</v>
      </c>
      <c r="F1423" s="70">
        <v>161.24</v>
      </c>
      <c r="G1423" s="70">
        <v>160</v>
      </c>
    </row>
    <row r="1424" spans="1:8" x14ac:dyDescent="0.2">
      <c r="A1424" s="70">
        <v>19124</v>
      </c>
      <c r="B1424" s="70" t="s">
        <v>370</v>
      </c>
      <c r="C1424" s="70" t="s">
        <v>371</v>
      </c>
      <c r="D1424" s="70">
        <v>2005</v>
      </c>
      <c r="E1424" s="70">
        <v>3</v>
      </c>
      <c r="F1424" s="70">
        <v>161.65</v>
      </c>
      <c r="G1424" s="70">
        <v>160.57</v>
      </c>
    </row>
    <row r="1425" spans="1:8" x14ac:dyDescent="0.2">
      <c r="A1425" s="70">
        <v>19124</v>
      </c>
      <c r="B1425" s="70" t="s">
        <v>370</v>
      </c>
      <c r="C1425" s="70" t="s">
        <v>371</v>
      </c>
      <c r="D1425" s="70">
        <v>2005</v>
      </c>
      <c r="E1425" s="70">
        <v>4</v>
      </c>
      <c r="F1425" s="70">
        <v>162.62</v>
      </c>
      <c r="G1425" s="70">
        <v>162.24</v>
      </c>
    </row>
    <row r="1426" spans="1:8" x14ac:dyDescent="0.2">
      <c r="A1426" s="70">
        <v>19124</v>
      </c>
      <c r="B1426" s="70" t="s">
        <v>370</v>
      </c>
      <c r="C1426" s="70" t="s">
        <v>371</v>
      </c>
      <c r="D1426" s="70">
        <v>2006</v>
      </c>
      <c r="E1426" s="70">
        <v>1</v>
      </c>
      <c r="F1426" s="70">
        <v>164.02</v>
      </c>
      <c r="G1426" s="70">
        <v>164.31</v>
      </c>
    </row>
    <row r="1427" spans="1:8" x14ac:dyDescent="0.2">
      <c r="A1427" s="70">
        <v>19124</v>
      </c>
      <c r="B1427" s="70" t="s">
        <v>370</v>
      </c>
      <c r="C1427" s="70" t="s">
        <v>371</v>
      </c>
      <c r="D1427" s="70">
        <v>2006</v>
      </c>
      <c r="E1427" s="70">
        <v>2</v>
      </c>
      <c r="F1427" s="70">
        <v>166.31</v>
      </c>
      <c r="G1427" s="70">
        <v>164.94</v>
      </c>
    </row>
    <row r="1428" spans="1:8" x14ac:dyDescent="0.2">
      <c r="A1428" s="70">
        <v>19124</v>
      </c>
      <c r="B1428" s="70" t="s">
        <v>370</v>
      </c>
      <c r="C1428" s="70" t="s">
        <v>371</v>
      </c>
      <c r="D1428" s="70">
        <v>2006</v>
      </c>
      <c r="E1428" s="70">
        <v>3</v>
      </c>
      <c r="F1428" s="70">
        <v>167.14</v>
      </c>
      <c r="G1428" s="70">
        <v>165.88</v>
      </c>
    </row>
    <row r="1429" spans="1:8" x14ac:dyDescent="0.2">
      <c r="A1429" s="70">
        <v>19124</v>
      </c>
      <c r="B1429" s="70" t="s">
        <v>370</v>
      </c>
      <c r="C1429" s="70" t="s">
        <v>371</v>
      </c>
      <c r="D1429" s="70">
        <v>2006</v>
      </c>
      <c r="E1429" s="70">
        <v>4</v>
      </c>
      <c r="F1429" s="70">
        <v>167.51</v>
      </c>
      <c r="G1429" s="70">
        <v>167.15</v>
      </c>
    </row>
    <row r="1430" spans="1:8" x14ac:dyDescent="0.2">
      <c r="A1430" s="70">
        <v>19124</v>
      </c>
      <c r="B1430" s="70" t="s">
        <v>370</v>
      </c>
      <c r="C1430" s="70" t="s">
        <v>371</v>
      </c>
      <c r="D1430" s="70">
        <v>2007</v>
      </c>
      <c r="E1430" s="70">
        <v>1</v>
      </c>
      <c r="F1430" s="70">
        <v>167.79</v>
      </c>
      <c r="G1430" s="70">
        <v>168.36</v>
      </c>
    </row>
    <row r="1431" spans="1:8" x14ac:dyDescent="0.2">
      <c r="A1431" s="70">
        <v>19124</v>
      </c>
      <c r="B1431" s="70" t="s">
        <v>370</v>
      </c>
      <c r="C1431" s="70" t="s">
        <v>371</v>
      </c>
      <c r="D1431" s="70">
        <v>2007</v>
      </c>
      <c r="E1431" s="70">
        <v>2</v>
      </c>
      <c r="F1431" s="70">
        <v>170.35</v>
      </c>
      <c r="G1431" s="70">
        <v>168.82</v>
      </c>
    </row>
    <row r="1432" spans="1:8" x14ac:dyDescent="0.2">
      <c r="A1432" s="70">
        <v>19124</v>
      </c>
      <c r="B1432" s="70" t="s">
        <v>370</v>
      </c>
      <c r="C1432" s="70" t="s">
        <v>371</v>
      </c>
      <c r="D1432" s="70">
        <v>2007</v>
      </c>
      <c r="E1432" s="70">
        <v>3</v>
      </c>
      <c r="F1432" s="70">
        <v>169.12</v>
      </c>
      <c r="G1432" s="70">
        <v>167.62</v>
      </c>
      <c r="H1432" s="7" t="s">
        <v>19</v>
      </c>
    </row>
    <row r="1433" spans="1:8" x14ac:dyDescent="0.2">
      <c r="A1433" s="70">
        <v>19124</v>
      </c>
      <c r="B1433" s="70" t="s">
        <v>370</v>
      </c>
      <c r="C1433" s="70" t="s">
        <v>371</v>
      </c>
      <c r="D1433" s="70">
        <v>2007</v>
      </c>
      <c r="E1433" s="70">
        <v>4</v>
      </c>
      <c r="F1433" s="70">
        <v>167.22</v>
      </c>
      <c r="G1433" s="70">
        <v>166.96</v>
      </c>
      <c r="H1433" s="7" t="s">
        <v>19</v>
      </c>
    </row>
    <row r="1434" spans="1:8" x14ac:dyDescent="0.2">
      <c r="A1434" s="70">
        <v>19124</v>
      </c>
      <c r="B1434" s="70" t="s">
        <v>370</v>
      </c>
      <c r="C1434" s="70" t="s">
        <v>371</v>
      </c>
      <c r="D1434" s="70">
        <v>2008</v>
      </c>
      <c r="E1434" s="70">
        <v>1</v>
      </c>
      <c r="F1434" s="70">
        <v>164.85</v>
      </c>
      <c r="G1434" s="70">
        <v>165.66</v>
      </c>
      <c r="H1434" s="7" t="s">
        <v>19</v>
      </c>
    </row>
    <row r="1435" spans="1:8" x14ac:dyDescent="0.2">
      <c r="A1435" s="70">
        <v>19124</v>
      </c>
      <c r="B1435" s="70" t="s">
        <v>370</v>
      </c>
      <c r="C1435" s="70" t="s">
        <v>371</v>
      </c>
      <c r="D1435" s="70">
        <v>2008</v>
      </c>
      <c r="E1435" s="70">
        <v>2</v>
      </c>
      <c r="F1435" s="70">
        <v>166.11</v>
      </c>
      <c r="G1435" s="70">
        <v>164.46</v>
      </c>
      <c r="H1435" s="7" t="s">
        <v>19</v>
      </c>
    </row>
    <row r="1436" spans="1:8" x14ac:dyDescent="0.2">
      <c r="A1436" s="70">
        <v>19124</v>
      </c>
      <c r="B1436" s="70" t="s">
        <v>370</v>
      </c>
      <c r="C1436" s="70" t="s">
        <v>371</v>
      </c>
      <c r="D1436" s="70">
        <v>2008</v>
      </c>
      <c r="E1436" s="70">
        <v>3</v>
      </c>
      <c r="F1436" s="70">
        <v>166.53</v>
      </c>
      <c r="G1436" s="70">
        <v>164.86</v>
      </c>
      <c r="H1436" s="7" t="s">
        <v>19</v>
      </c>
    </row>
    <row r="1437" spans="1:8" x14ac:dyDescent="0.2">
      <c r="A1437" s="70">
        <v>19124</v>
      </c>
      <c r="B1437" s="70" t="s">
        <v>370</v>
      </c>
      <c r="C1437" s="70" t="s">
        <v>371</v>
      </c>
      <c r="D1437" s="70">
        <v>2008</v>
      </c>
      <c r="E1437" s="70">
        <v>4</v>
      </c>
      <c r="F1437" s="70">
        <v>160.91999999999999</v>
      </c>
      <c r="G1437" s="70">
        <v>160.81</v>
      </c>
      <c r="H1437" s="7" t="s">
        <v>19</v>
      </c>
    </row>
    <row r="1438" spans="1:8" x14ac:dyDescent="0.2">
      <c r="A1438" s="70">
        <v>19124</v>
      </c>
      <c r="B1438" s="70" t="s">
        <v>370</v>
      </c>
      <c r="C1438" s="70" t="s">
        <v>371</v>
      </c>
      <c r="D1438" s="70">
        <v>2009</v>
      </c>
      <c r="E1438" s="70">
        <v>1</v>
      </c>
      <c r="F1438" s="70">
        <v>157.25</v>
      </c>
      <c r="G1438" s="70">
        <v>158.19</v>
      </c>
      <c r="H1438" s="7" t="s">
        <v>19</v>
      </c>
    </row>
    <row r="1439" spans="1:8" x14ac:dyDescent="0.2">
      <c r="A1439" s="70">
        <v>19124</v>
      </c>
      <c r="B1439" s="70" t="s">
        <v>370</v>
      </c>
      <c r="C1439" s="70" t="s">
        <v>371</v>
      </c>
      <c r="D1439" s="70">
        <v>2009</v>
      </c>
      <c r="E1439" s="70">
        <v>2</v>
      </c>
      <c r="F1439" s="70">
        <v>160.36000000000001</v>
      </c>
      <c r="G1439" s="70">
        <v>158.62</v>
      </c>
      <c r="H1439" s="7" t="s">
        <v>19</v>
      </c>
    </row>
    <row r="1440" spans="1:8" x14ac:dyDescent="0.2">
      <c r="A1440" s="70">
        <v>19124</v>
      </c>
      <c r="B1440" s="70" t="s">
        <v>370</v>
      </c>
      <c r="C1440" s="70" t="s">
        <v>371</v>
      </c>
      <c r="D1440" s="70">
        <v>2009</v>
      </c>
      <c r="E1440" s="70">
        <v>3</v>
      </c>
      <c r="F1440" s="70">
        <v>163.69999999999999</v>
      </c>
      <c r="G1440" s="70">
        <v>161.9</v>
      </c>
      <c r="H1440" s="7" t="s">
        <v>19</v>
      </c>
    </row>
    <row r="1441" spans="1:8" x14ac:dyDescent="0.2">
      <c r="A1441" s="70">
        <v>19124</v>
      </c>
      <c r="B1441" s="70" t="s">
        <v>370</v>
      </c>
      <c r="C1441" s="70" t="s">
        <v>371</v>
      </c>
      <c r="D1441" s="70">
        <v>2009</v>
      </c>
      <c r="E1441" s="70">
        <v>4</v>
      </c>
      <c r="F1441" s="70">
        <v>161.6</v>
      </c>
      <c r="G1441" s="70">
        <v>161.69999999999999</v>
      </c>
      <c r="H1441" s="7" t="s">
        <v>19</v>
      </c>
    </row>
    <row r="1442" spans="1:8" x14ac:dyDescent="0.2">
      <c r="A1442" s="70">
        <v>19124</v>
      </c>
      <c r="B1442" s="70" t="s">
        <v>370</v>
      </c>
      <c r="C1442" s="70" t="s">
        <v>371</v>
      </c>
      <c r="D1442" s="70">
        <v>2010</v>
      </c>
      <c r="E1442" s="70">
        <v>1</v>
      </c>
      <c r="F1442" s="70">
        <v>160.26</v>
      </c>
      <c r="G1442" s="70">
        <v>161.29</v>
      </c>
      <c r="H1442" s="7" t="s">
        <v>19</v>
      </c>
    </row>
    <row r="1443" spans="1:8" x14ac:dyDescent="0.2">
      <c r="A1443" s="70">
        <v>19124</v>
      </c>
      <c r="B1443" s="70" t="s">
        <v>370</v>
      </c>
      <c r="C1443" s="70" t="s">
        <v>371</v>
      </c>
      <c r="D1443" s="70">
        <v>2010</v>
      </c>
      <c r="E1443" s="70">
        <v>2</v>
      </c>
      <c r="F1443" s="70">
        <v>162.69</v>
      </c>
      <c r="G1443" s="70">
        <v>160.76</v>
      </c>
      <c r="H1443" s="7" t="s">
        <v>19</v>
      </c>
    </row>
    <row r="1444" spans="1:8" x14ac:dyDescent="0.2">
      <c r="A1444" s="70">
        <v>19124</v>
      </c>
      <c r="B1444" s="70" t="s">
        <v>370</v>
      </c>
      <c r="C1444" s="70" t="s">
        <v>371</v>
      </c>
      <c r="D1444" s="70">
        <v>2010</v>
      </c>
      <c r="E1444" s="70">
        <v>3</v>
      </c>
      <c r="F1444" s="70">
        <v>160.34</v>
      </c>
      <c r="G1444" s="70">
        <v>158.51</v>
      </c>
      <c r="H1444" s="7" t="s">
        <v>19</v>
      </c>
    </row>
    <row r="1445" spans="1:8" x14ac:dyDescent="0.2">
      <c r="A1445" s="70">
        <v>19124</v>
      </c>
      <c r="B1445" s="70" t="s">
        <v>370</v>
      </c>
      <c r="C1445" s="70" t="s">
        <v>371</v>
      </c>
      <c r="D1445" s="70">
        <v>2010</v>
      </c>
      <c r="E1445" s="70">
        <v>4</v>
      </c>
      <c r="F1445" s="70">
        <v>156.28</v>
      </c>
      <c r="G1445" s="70">
        <v>156.57</v>
      </c>
      <c r="H1445" s="7" t="s">
        <v>19</v>
      </c>
    </row>
    <row r="1446" spans="1:8" x14ac:dyDescent="0.2">
      <c r="A1446" s="70">
        <v>19124</v>
      </c>
      <c r="B1446" s="70" t="s">
        <v>370</v>
      </c>
      <c r="C1446" s="70" t="s">
        <v>371</v>
      </c>
      <c r="D1446" s="70">
        <v>2011</v>
      </c>
      <c r="E1446" s="70">
        <v>1</v>
      </c>
      <c r="F1446" s="70">
        <v>154.76</v>
      </c>
      <c r="G1446" s="70">
        <v>155.75</v>
      </c>
      <c r="H1446" s="7" t="s">
        <v>19</v>
      </c>
    </row>
    <row r="1447" spans="1:8" x14ac:dyDescent="0.2">
      <c r="A1447" s="70">
        <v>19124</v>
      </c>
      <c r="B1447" s="70" t="s">
        <v>370</v>
      </c>
      <c r="C1447" s="70" t="s">
        <v>371</v>
      </c>
      <c r="D1447" s="70">
        <v>2011</v>
      </c>
      <c r="E1447" s="70">
        <v>2</v>
      </c>
      <c r="F1447" s="70">
        <v>156.52000000000001</v>
      </c>
      <c r="G1447" s="70">
        <v>154.5</v>
      </c>
      <c r="H1447" s="7" t="s">
        <v>19</v>
      </c>
    </row>
    <row r="1448" spans="1:8" x14ac:dyDescent="0.2">
      <c r="A1448" s="70">
        <v>19124</v>
      </c>
      <c r="B1448" s="70" t="s">
        <v>370</v>
      </c>
      <c r="C1448" s="70" t="s">
        <v>371</v>
      </c>
      <c r="D1448" s="70">
        <v>2011</v>
      </c>
      <c r="E1448" s="70">
        <v>3</v>
      </c>
      <c r="F1448" s="70">
        <v>156.1</v>
      </c>
      <c r="G1448" s="70">
        <v>154.33000000000001</v>
      </c>
      <c r="H1448" s="7" t="s">
        <v>19</v>
      </c>
    </row>
    <row r="1449" spans="1:8" x14ac:dyDescent="0.2">
      <c r="A1449" s="70">
        <v>19124</v>
      </c>
      <c r="B1449" s="70" t="s">
        <v>370</v>
      </c>
      <c r="C1449" s="70" t="s">
        <v>371</v>
      </c>
      <c r="D1449" s="70">
        <v>2011</v>
      </c>
      <c r="E1449" s="70">
        <v>4</v>
      </c>
      <c r="F1449" s="70">
        <v>154.44999999999999</v>
      </c>
      <c r="G1449" s="70">
        <v>154.96</v>
      </c>
      <c r="H1449" s="7" t="s">
        <v>19</v>
      </c>
    </row>
    <row r="1450" spans="1:8" x14ac:dyDescent="0.2">
      <c r="A1450" s="70">
        <v>19124</v>
      </c>
      <c r="B1450" s="70" t="s">
        <v>370</v>
      </c>
      <c r="C1450" s="70" t="s">
        <v>371</v>
      </c>
      <c r="D1450" s="70">
        <v>2012</v>
      </c>
      <c r="E1450" s="70">
        <v>1</v>
      </c>
      <c r="F1450" s="70">
        <v>156.27000000000001</v>
      </c>
      <c r="G1450" s="70">
        <v>157.13999999999999</v>
      </c>
      <c r="H1450" s="7" t="s">
        <v>19</v>
      </c>
    </row>
    <row r="1451" spans="1:8" x14ac:dyDescent="0.2">
      <c r="A1451" s="70">
        <v>19124</v>
      </c>
      <c r="B1451" s="70" t="s">
        <v>370</v>
      </c>
      <c r="C1451" s="70" t="s">
        <v>371</v>
      </c>
      <c r="D1451" s="70">
        <v>2012</v>
      </c>
      <c r="E1451" s="70">
        <v>2</v>
      </c>
      <c r="F1451" s="70">
        <v>162.84</v>
      </c>
      <c r="G1451" s="70">
        <v>160.61000000000001</v>
      </c>
      <c r="H1451" s="7" t="s">
        <v>19</v>
      </c>
    </row>
    <row r="1452" spans="1:8" x14ac:dyDescent="0.2">
      <c r="A1452" s="70">
        <v>19124</v>
      </c>
      <c r="B1452" s="70" t="s">
        <v>370</v>
      </c>
      <c r="C1452" s="70" t="s">
        <v>371</v>
      </c>
      <c r="D1452" s="70">
        <v>2012</v>
      </c>
      <c r="E1452" s="70">
        <v>3</v>
      </c>
      <c r="F1452" s="70">
        <v>164.35</v>
      </c>
      <c r="G1452" s="70">
        <v>162.55000000000001</v>
      </c>
      <c r="H1452" s="7" t="s">
        <v>19</v>
      </c>
    </row>
    <row r="1453" spans="1:8" x14ac:dyDescent="0.2">
      <c r="A1453" s="70">
        <v>19124</v>
      </c>
      <c r="B1453" s="70" t="s">
        <v>370</v>
      </c>
      <c r="C1453" s="70" t="s">
        <v>371</v>
      </c>
      <c r="D1453" s="70">
        <v>2012</v>
      </c>
      <c r="E1453" s="70">
        <v>4</v>
      </c>
      <c r="F1453" s="70">
        <v>165.19</v>
      </c>
      <c r="G1453" s="70">
        <v>165.94</v>
      </c>
      <c r="H1453" s="7" t="s">
        <v>19</v>
      </c>
    </row>
    <row r="1454" spans="1:8" x14ac:dyDescent="0.2">
      <c r="A1454" s="70">
        <v>19124</v>
      </c>
      <c r="B1454" s="70" t="s">
        <v>370</v>
      </c>
      <c r="C1454" s="70" t="s">
        <v>371</v>
      </c>
      <c r="D1454" s="70">
        <v>2013</v>
      </c>
      <c r="E1454" s="70">
        <v>1</v>
      </c>
      <c r="F1454" s="70">
        <v>168.82</v>
      </c>
      <c r="G1454" s="70">
        <v>169.6</v>
      </c>
      <c r="H1454" s="7" t="s">
        <v>19</v>
      </c>
    </row>
    <row r="1455" spans="1:8" x14ac:dyDescent="0.2">
      <c r="A1455" s="70">
        <v>19124</v>
      </c>
      <c r="B1455" s="70" t="s">
        <v>370</v>
      </c>
      <c r="C1455" s="70" t="s">
        <v>371</v>
      </c>
      <c r="D1455" s="70">
        <v>2013</v>
      </c>
      <c r="E1455" s="70">
        <v>2</v>
      </c>
      <c r="F1455" s="70">
        <v>176.35</v>
      </c>
      <c r="G1455" s="70">
        <v>173.82</v>
      </c>
      <c r="H1455" s="7" t="s">
        <v>19</v>
      </c>
    </row>
    <row r="1456" spans="1:8" x14ac:dyDescent="0.2">
      <c r="A1456" s="70">
        <v>19124</v>
      </c>
      <c r="B1456" s="70" t="s">
        <v>370</v>
      </c>
      <c r="C1456" s="70" t="s">
        <v>371</v>
      </c>
      <c r="D1456" s="70">
        <v>2013</v>
      </c>
      <c r="E1456" s="70">
        <v>3</v>
      </c>
      <c r="F1456" s="70">
        <v>180.55</v>
      </c>
      <c r="G1456" s="70">
        <v>178.66</v>
      </c>
      <c r="H1456" s="7" t="s">
        <v>19</v>
      </c>
    </row>
    <row r="1457" spans="1:8" x14ac:dyDescent="0.2">
      <c r="A1457" s="70">
        <v>19124</v>
      </c>
      <c r="B1457" s="70" t="s">
        <v>370</v>
      </c>
      <c r="C1457" s="70" t="s">
        <v>371</v>
      </c>
      <c r="D1457" s="70">
        <v>2013</v>
      </c>
      <c r="E1457" s="70">
        <v>4</v>
      </c>
      <c r="F1457" s="70">
        <v>182.13</v>
      </c>
      <c r="G1457" s="70">
        <v>183.14</v>
      </c>
      <c r="H1457" s="7" t="s">
        <v>19</v>
      </c>
    </row>
    <row r="1458" spans="1:8" x14ac:dyDescent="0.2">
      <c r="A1458" s="70">
        <v>19124</v>
      </c>
      <c r="B1458" s="70" t="s">
        <v>370</v>
      </c>
      <c r="C1458" s="70" t="s">
        <v>371</v>
      </c>
      <c r="D1458" s="70">
        <v>2014</v>
      </c>
      <c r="E1458" s="70">
        <v>1</v>
      </c>
      <c r="F1458" s="70">
        <v>185.31</v>
      </c>
      <c r="G1458" s="70">
        <v>185.98</v>
      </c>
      <c r="H1458" s="7" t="s">
        <v>19</v>
      </c>
    </row>
    <row r="1459" spans="1:8" x14ac:dyDescent="0.2">
      <c r="A1459" s="70">
        <v>19124</v>
      </c>
      <c r="B1459" s="70" t="s">
        <v>370</v>
      </c>
      <c r="C1459" s="70" t="s">
        <v>371</v>
      </c>
      <c r="D1459" s="70">
        <v>2014</v>
      </c>
      <c r="E1459" s="70">
        <v>2</v>
      </c>
      <c r="F1459" s="70">
        <v>192.52</v>
      </c>
      <c r="G1459" s="70">
        <v>189.73</v>
      </c>
      <c r="H1459" s="7" t="s">
        <v>19</v>
      </c>
    </row>
    <row r="1460" spans="1:8" x14ac:dyDescent="0.2">
      <c r="A1460" s="70">
        <v>19124</v>
      </c>
      <c r="B1460" s="70" t="s">
        <v>370</v>
      </c>
      <c r="C1460" s="70" t="s">
        <v>371</v>
      </c>
      <c r="D1460" s="70">
        <v>2014</v>
      </c>
      <c r="E1460" s="70">
        <v>3</v>
      </c>
      <c r="F1460" s="70">
        <v>195.68</v>
      </c>
      <c r="G1460" s="70">
        <v>193.71</v>
      </c>
      <c r="H1460" s="7" t="s">
        <v>19</v>
      </c>
    </row>
    <row r="1461" spans="1:8" x14ac:dyDescent="0.2">
      <c r="A1461" s="70">
        <v>19124</v>
      </c>
      <c r="B1461" s="70" t="s">
        <v>370</v>
      </c>
      <c r="C1461" s="70" t="s">
        <v>371</v>
      </c>
      <c r="D1461" s="70">
        <v>2014</v>
      </c>
      <c r="E1461" s="70">
        <v>4</v>
      </c>
      <c r="F1461" s="70">
        <v>197.22</v>
      </c>
      <c r="G1461" s="70">
        <v>198.41</v>
      </c>
      <c r="H1461" s="7" t="s">
        <v>19</v>
      </c>
    </row>
    <row r="1462" spans="1:8" x14ac:dyDescent="0.2">
      <c r="A1462" s="70">
        <v>19124</v>
      </c>
      <c r="B1462" s="70" t="s">
        <v>370</v>
      </c>
      <c r="C1462" s="70" t="s">
        <v>371</v>
      </c>
      <c r="D1462" s="70">
        <v>2015</v>
      </c>
      <c r="E1462" s="70">
        <v>1</v>
      </c>
      <c r="F1462" s="70">
        <v>203.95</v>
      </c>
      <c r="G1462" s="70">
        <v>204.52</v>
      </c>
      <c r="H1462" s="7" t="s">
        <v>19</v>
      </c>
    </row>
    <row r="1463" spans="1:8" x14ac:dyDescent="0.2">
      <c r="A1463" s="70">
        <v>19124</v>
      </c>
      <c r="B1463" s="70" t="s">
        <v>370</v>
      </c>
      <c r="C1463" s="70" t="s">
        <v>371</v>
      </c>
      <c r="D1463" s="70">
        <v>2015</v>
      </c>
      <c r="E1463" s="70">
        <v>2</v>
      </c>
      <c r="F1463" s="70">
        <v>212.59</v>
      </c>
      <c r="G1463" s="70">
        <v>209.5</v>
      </c>
      <c r="H1463" s="7" t="s">
        <v>19</v>
      </c>
    </row>
    <row r="1464" spans="1:8" x14ac:dyDescent="0.2">
      <c r="A1464" s="70">
        <v>19124</v>
      </c>
      <c r="B1464" s="70" t="s">
        <v>370</v>
      </c>
      <c r="C1464" s="70" t="s">
        <v>371</v>
      </c>
      <c r="D1464" s="70">
        <v>2015</v>
      </c>
      <c r="E1464" s="70">
        <v>3</v>
      </c>
      <c r="F1464" s="70">
        <v>216.35</v>
      </c>
      <c r="G1464" s="70">
        <v>214.29</v>
      </c>
      <c r="H1464" s="7" t="s">
        <v>19</v>
      </c>
    </row>
    <row r="1465" spans="1:8" x14ac:dyDescent="0.2">
      <c r="A1465" s="70">
        <v>19124</v>
      </c>
      <c r="B1465" s="70" t="s">
        <v>370</v>
      </c>
      <c r="C1465" s="70" t="s">
        <v>371</v>
      </c>
      <c r="D1465" s="70">
        <v>2015</v>
      </c>
      <c r="E1465" s="70">
        <v>4</v>
      </c>
      <c r="F1465" s="70">
        <v>217.54</v>
      </c>
      <c r="G1465" s="70">
        <v>218.87</v>
      </c>
      <c r="H1465" s="7" t="s">
        <v>19</v>
      </c>
    </row>
    <row r="1466" spans="1:8" x14ac:dyDescent="0.2">
      <c r="A1466" s="70">
        <v>19124</v>
      </c>
      <c r="B1466" s="70" t="s">
        <v>370</v>
      </c>
      <c r="C1466" s="70" t="s">
        <v>371</v>
      </c>
      <c r="D1466" s="70">
        <v>2016</v>
      </c>
      <c r="E1466" s="70">
        <v>1</v>
      </c>
      <c r="F1466" s="70">
        <v>224.93</v>
      </c>
      <c r="G1466" s="70">
        <v>225.36</v>
      </c>
      <c r="H1466" s="7" t="s">
        <v>19</v>
      </c>
    </row>
    <row r="1467" spans="1:8" x14ac:dyDescent="0.2">
      <c r="A1467" s="70">
        <v>19124</v>
      </c>
      <c r="B1467" s="70" t="s">
        <v>370</v>
      </c>
      <c r="C1467" s="70" t="s">
        <v>371</v>
      </c>
      <c r="D1467" s="70">
        <v>2016</v>
      </c>
      <c r="E1467" s="70">
        <v>2</v>
      </c>
      <c r="F1467" s="70">
        <v>235.3</v>
      </c>
      <c r="G1467" s="70">
        <v>231.99</v>
      </c>
      <c r="H1467" s="7" t="s">
        <v>19</v>
      </c>
    </row>
    <row r="1468" spans="1:8" x14ac:dyDescent="0.2">
      <c r="A1468" s="70">
        <v>19124</v>
      </c>
      <c r="B1468" s="70" t="s">
        <v>370</v>
      </c>
      <c r="C1468" s="70" t="s">
        <v>371</v>
      </c>
      <c r="D1468" s="70">
        <v>2016</v>
      </c>
      <c r="E1468" s="70">
        <v>3</v>
      </c>
      <c r="F1468" s="70">
        <v>239.91</v>
      </c>
      <c r="G1468" s="70">
        <v>237.75</v>
      </c>
      <c r="H1468" s="7" t="s">
        <v>19</v>
      </c>
    </row>
    <row r="1469" spans="1:8" x14ac:dyDescent="0.2">
      <c r="A1469" s="70">
        <v>19124</v>
      </c>
      <c r="B1469" s="70" t="s">
        <v>370</v>
      </c>
      <c r="C1469" s="70" t="s">
        <v>371</v>
      </c>
      <c r="D1469" s="70">
        <v>2016</v>
      </c>
      <c r="E1469" s="70">
        <v>4</v>
      </c>
      <c r="F1469" s="70">
        <v>241.76</v>
      </c>
      <c r="G1469" s="70">
        <v>243.13</v>
      </c>
      <c r="H1469" s="7" t="s">
        <v>19</v>
      </c>
    </row>
    <row r="1470" spans="1:8" x14ac:dyDescent="0.2">
      <c r="A1470" s="70">
        <v>19124</v>
      </c>
      <c r="B1470" s="70" t="s">
        <v>370</v>
      </c>
      <c r="C1470" s="70" t="s">
        <v>371</v>
      </c>
      <c r="D1470" s="70">
        <v>2017</v>
      </c>
      <c r="E1470" s="70">
        <v>1</v>
      </c>
      <c r="F1470" s="70">
        <v>250.31</v>
      </c>
      <c r="G1470" s="70">
        <v>250.65</v>
      </c>
      <c r="H1470" s="7" t="s">
        <v>19</v>
      </c>
    </row>
    <row r="1471" spans="1:8" x14ac:dyDescent="0.2">
      <c r="A1471" s="70">
        <v>19124</v>
      </c>
      <c r="B1471" s="70" t="s">
        <v>370</v>
      </c>
      <c r="C1471" s="70" t="s">
        <v>371</v>
      </c>
      <c r="D1471" s="70">
        <v>2017</v>
      </c>
      <c r="E1471" s="70">
        <v>2</v>
      </c>
      <c r="F1471" s="70">
        <v>259.17</v>
      </c>
      <c r="G1471" s="70">
        <v>255.68</v>
      </c>
      <c r="H1471" s="7" t="s">
        <v>19</v>
      </c>
    </row>
    <row r="1472" spans="1:8" x14ac:dyDescent="0.2">
      <c r="A1472" s="70">
        <v>19124</v>
      </c>
      <c r="B1472" s="70" t="s">
        <v>370</v>
      </c>
      <c r="C1472" s="70" t="s">
        <v>371</v>
      </c>
      <c r="D1472" s="70">
        <v>2017</v>
      </c>
      <c r="E1472" s="70">
        <v>3</v>
      </c>
      <c r="F1472" s="70">
        <v>263.93</v>
      </c>
      <c r="G1472" s="70">
        <v>261.7</v>
      </c>
      <c r="H1472" s="7" t="s">
        <v>19</v>
      </c>
    </row>
    <row r="1473" spans="1:8" x14ac:dyDescent="0.2">
      <c r="A1473" s="70">
        <v>19124</v>
      </c>
      <c r="B1473" s="70" t="s">
        <v>370</v>
      </c>
      <c r="C1473" s="70" t="s">
        <v>371</v>
      </c>
      <c r="D1473" s="70">
        <v>2017</v>
      </c>
      <c r="E1473" s="70">
        <v>4</v>
      </c>
      <c r="F1473" s="70">
        <v>265.02</v>
      </c>
      <c r="G1473" s="70">
        <v>266.27</v>
      </c>
      <c r="H1473" s="7" t="s">
        <v>19</v>
      </c>
    </row>
    <row r="1474" spans="1:8" x14ac:dyDescent="0.2">
      <c r="A1474" s="70">
        <v>19124</v>
      </c>
      <c r="B1474" s="70" t="s">
        <v>370</v>
      </c>
      <c r="C1474" s="70" t="s">
        <v>371</v>
      </c>
      <c r="D1474" s="70">
        <v>2018</v>
      </c>
      <c r="E1474" s="70">
        <v>1</v>
      </c>
      <c r="F1474" s="70">
        <v>270.06</v>
      </c>
      <c r="G1474" s="70">
        <v>270.37</v>
      </c>
      <c r="H1474" s="7" t="s">
        <v>19</v>
      </c>
    </row>
    <row r="1475" spans="1:8" x14ac:dyDescent="0.2">
      <c r="A1475" s="70">
        <v>19124</v>
      </c>
      <c r="B1475" s="70" t="s">
        <v>370</v>
      </c>
      <c r="C1475" s="70" t="s">
        <v>371</v>
      </c>
      <c r="D1475" s="70">
        <v>2018</v>
      </c>
      <c r="E1475" s="70">
        <v>2</v>
      </c>
      <c r="F1475" s="70">
        <v>278.05</v>
      </c>
      <c r="G1475" s="70">
        <v>274.54000000000002</v>
      </c>
      <c r="H1475" s="7" t="s">
        <v>19</v>
      </c>
    </row>
    <row r="1476" spans="1:8" x14ac:dyDescent="0.2">
      <c r="A1476" s="70">
        <v>19124</v>
      </c>
      <c r="B1476" s="70" t="s">
        <v>370</v>
      </c>
      <c r="C1476" s="70" t="s">
        <v>371</v>
      </c>
      <c r="D1476" s="70">
        <v>2018</v>
      </c>
      <c r="E1476" s="70">
        <v>3</v>
      </c>
      <c r="F1476" s="70">
        <v>279.52</v>
      </c>
      <c r="G1476" s="70">
        <v>277.2</v>
      </c>
      <c r="H1476" s="7" t="s">
        <v>19</v>
      </c>
    </row>
    <row r="1477" spans="1:8" x14ac:dyDescent="0.2">
      <c r="A1477" s="70">
        <v>19124</v>
      </c>
      <c r="B1477" s="70" t="s">
        <v>370</v>
      </c>
      <c r="C1477" s="70" t="s">
        <v>371</v>
      </c>
      <c r="D1477" s="70">
        <v>2018</v>
      </c>
      <c r="E1477" s="70">
        <v>4</v>
      </c>
      <c r="F1477" s="70">
        <v>279.08999999999997</v>
      </c>
      <c r="G1477" s="70">
        <v>280.11</v>
      </c>
      <c r="H1477" s="7" t="s">
        <v>19</v>
      </c>
    </row>
    <row r="1478" spans="1:8" x14ac:dyDescent="0.2">
      <c r="A1478" s="70">
        <v>19124</v>
      </c>
      <c r="B1478" s="70" t="s">
        <v>370</v>
      </c>
      <c r="C1478" s="70" t="s">
        <v>371</v>
      </c>
      <c r="D1478" s="70">
        <v>2019</v>
      </c>
      <c r="E1478" s="70">
        <v>1</v>
      </c>
      <c r="F1478" s="70">
        <v>282.31</v>
      </c>
      <c r="G1478" s="70">
        <v>282.7</v>
      </c>
      <c r="H1478" s="7" t="s">
        <v>19</v>
      </c>
    </row>
    <row r="1479" spans="1:8" x14ac:dyDescent="0.2">
      <c r="A1479" s="70">
        <v>19124</v>
      </c>
      <c r="B1479" s="70" t="s">
        <v>370</v>
      </c>
      <c r="C1479" s="70" t="s">
        <v>371</v>
      </c>
      <c r="D1479" s="70">
        <v>2019</v>
      </c>
      <c r="E1479" s="70">
        <v>2</v>
      </c>
      <c r="F1479" s="70">
        <v>288.10000000000002</v>
      </c>
      <c r="G1479" s="70">
        <v>284.69</v>
      </c>
      <c r="H1479" s="7" t="s">
        <v>19</v>
      </c>
    </row>
    <row r="1480" spans="1:8" x14ac:dyDescent="0.2">
      <c r="A1480" s="70">
        <v>19124</v>
      </c>
      <c r="B1480" s="70" t="s">
        <v>370</v>
      </c>
      <c r="C1480" s="70" t="s">
        <v>371</v>
      </c>
      <c r="D1480" s="70">
        <v>2019</v>
      </c>
      <c r="E1480" s="70">
        <v>3</v>
      </c>
      <c r="F1480" s="70">
        <v>289.48</v>
      </c>
      <c r="G1480" s="70">
        <v>287.02</v>
      </c>
      <c r="H1480" s="7" t="s">
        <v>19</v>
      </c>
    </row>
    <row r="1481" spans="1:8" x14ac:dyDescent="0.2">
      <c r="A1481" s="70">
        <v>19124</v>
      </c>
      <c r="B1481" s="70" t="s">
        <v>370</v>
      </c>
      <c r="C1481" s="70" t="s">
        <v>371</v>
      </c>
      <c r="D1481" s="70">
        <v>2019</v>
      </c>
      <c r="E1481" s="70">
        <v>4</v>
      </c>
      <c r="F1481" s="70">
        <v>290.95</v>
      </c>
      <c r="G1481" s="70">
        <v>291.77</v>
      </c>
      <c r="H1481" s="7" t="s">
        <v>19</v>
      </c>
    </row>
    <row r="1482" spans="1:8" x14ac:dyDescent="0.2">
      <c r="A1482" s="70">
        <v>19124</v>
      </c>
      <c r="B1482" s="70" t="s">
        <v>370</v>
      </c>
      <c r="C1482" s="70" t="s">
        <v>371</v>
      </c>
      <c r="D1482" s="70">
        <v>2020</v>
      </c>
      <c r="E1482" s="70">
        <v>1</v>
      </c>
      <c r="F1482" s="70">
        <v>294.27999999999997</v>
      </c>
      <c r="G1482" s="70">
        <v>294.79000000000002</v>
      </c>
      <c r="H1482" s="7" t="s">
        <v>19</v>
      </c>
    </row>
    <row r="1483" spans="1:8" x14ac:dyDescent="0.2">
      <c r="A1483" s="70">
        <v>19124</v>
      </c>
      <c r="B1483" s="70" t="s">
        <v>370</v>
      </c>
      <c r="C1483" s="70" t="s">
        <v>371</v>
      </c>
      <c r="D1483" s="70">
        <v>2020</v>
      </c>
      <c r="E1483" s="70">
        <v>2</v>
      </c>
      <c r="F1483" s="70">
        <v>300.12</v>
      </c>
      <c r="G1483" s="70">
        <v>296.77</v>
      </c>
      <c r="H1483" s="7" t="s">
        <v>19</v>
      </c>
    </row>
    <row r="1484" spans="1:8" x14ac:dyDescent="0.2">
      <c r="A1484" s="70">
        <v>19124</v>
      </c>
      <c r="B1484" s="70" t="s">
        <v>370</v>
      </c>
      <c r="C1484" s="70" t="s">
        <v>371</v>
      </c>
      <c r="D1484" s="70">
        <v>2020</v>
      </c>
      <c r="E1484" s="70">
        <v>3</v>
      </c>
      <c r="F1484" s="70">
        <v>307.56</v>
      </c>
      <c r="G1484" s="70">
        <v>304.82</v>
      </c>
      <c r="H1484" s="7" t="s">
        <v>19</v>
      </c>
    </row>
    <row r="1485" spans="1:8" x14ac:dyDescent="0.2">
      <c r="A1485" s="70">
        <v>19124</v>
      </c>
      <c r="B1485" s="70" t="s">
        <v>370</v>
      </c>
      <c r="C1485" s="70" t="s">
        <v>371</v>
      </c>
      <c r="D1485" s="70">
        <v>2020</v>
      </c>
      <c r="E1485" s="70">
        <v>4</v>
      </c>
      <c r="F1485" s="70">
        <v>315.2</v>
      </c>
      <c r="G1485" s="70">
        <v>315.95</v>
      </c>
      <c r="H1485" s="7" t="s">
        <v>19</v>
      </c>
    </row>
    <row r="1486" spans="1:8" x14ac:dyDescent="0.2">
      <c r="A1486" s="70">
        <v>19124</v>
      </c>
      <c r="B1486" s="70" t="s">
        <v>370</v>
      </c>
      <c r="C1486" s="70" t="s">
        <v>371</v>
      </c>
      <c r="D1486" s="70">
        <v>2021</v>
      </c>
      <c r="E1486" s="70">
        <v>1</v>
      </c>
      <c r="F1486" s="70">
        <v>329.81</v>
      </c>
      <c r="G1486" s="70">
        <v>330.5</v>
      </c>
      <c r="H1486" s="7" t="s">
        <v>19</v>
      </c>
    </row>
    <row r="1487" spans="1:8" x14ac:dyDescent="0.2">
      <c r="A1487" s="70">
        <v>19124</v>
      </c>
      <c r="B1487" s="70" t="s">
        <v>370</v>
      </c>
      <c r="C1487" s="70" t="s">
        <v>371</v>
      </c>
      <c r="D1487" s="70">
        <v>2021</v>
      </c>
      <c r="E1487" s="70">
        <v>2</v>
      </c>
      <c r="F1487" s="70">
        <v>353.39</v>
      </c>
      <c r="G1487" s="70">
        <v>349.59</v>
      </c>
      <c r="H1487" s="7" t="s">
        <v>19</v>
      </c>
    </row>
    <row r="1488" spans="1:8" x14ac:dyDescent="0.2">
      <c r="A1488" s="70">
        <v>19124</v>
      </c>
      <c r="B1488" s="70" t="s">
        <v>370</v>
      </c>
      <c r="C1488" s="70" t="s">
        <v>371</v>
      </c>
      <c r="D1488" s="70">
        <v>2021</v>
      </c>
      <c r="E1488" s="70">
        <v>3</v>
      </c>
      <c r="F1488" s="70">
        <v>372.44</v>
      </c>
      <c r="G1488" s="70">
        <v>368.96</v>
      </c>
      <c r="H1488" s="7" t="s">
        <v>19</v>
      </c>
    </row>
    <row r="1489" spans="1:8" x14ac:dyDescent="0.2">
      <c r="A1489" s="70">
        <v>19124</v>
      </c>
      <c r="B1489" s="70" t="s">
        <v>370</v>
      </c>
      <c r="C1489" s="70" t="s">
        <v>371</v>
      </c>
      <c r="D1489" s="70">
        <v>2021</v>
      </c>
      <c r="E1489" s="70">
        <v>4</v>
      </c>
      <c r="F1489" s="70">
        <v>384.53</v>
      </c>
      <c r="G1489" s="70">
        <v>385.39</v>
      </c>
      <c r="H1489" s="7" t="s">
        <v>19</v>
      </c>
    </row>
    <row r="1490" spans="1:8" x14ac:dyDescent="0.2">
      <c r="A1490" s="70">
        <v>19740</v>
      </c>
      <c r="B1490" s="70" t="s">
        <v>372</v>
      </c>
      <c r="C1490" s="70" t="s">
        <v>373</v>
      </c>
      <c r="D1490" s="70">
        <v>1991</v>
      </c>
      <c r="E1490" s="70">
        <v>1</v>
      </c>
      <c r="F1490" s="70">
        <v>100</v>
      </c>
      <c r="G1490" s="70">
        <v>100</v>
      </c>
    </row>
    <row r="1491" spans="1:8" x14ac:dyDescent="0.2">
      <c r="A1491" s="70">
        <v>19740</v>
      </c>
      <c r="B1491" s="70" t="s">
        <v>372</v>
      </c>
      <c r="C1491" s="70" t="s">
        <v>373</v>
      </c>
      <c r="D1491" s="70">
        <v>1991</v>
      </c>
      <c r="E1491" s="70">
        <v>2</v>
      </c>
      <c r="F1491" s="70">
        <v>100.95</v>
      </c>
      <c r="G1491" s="70">
        <v>100.16</v>
      </c>
    </row>
    <row r="1492" spans="1:8" x14ac:dyDescent="0.2">
      <c r="A1492" s="70">
        <v>19740</v>
      </c>
      <c r="B1492" s="70" t="s">
        <v>372</v>
      </c>
      <c r="C1492" s="70" t="s">
        <v>373</v>
      </c>
      <c r="D1492" s="70">
        <v>1991</v>
      </c>
      <c r="E1492" s="70">
        <v>3</v>
      </c>
      <c r="F1492" s="70">
        <v>101.87</v>
      </c>
      <c r="G1492" s="70">
        <v>101.03</v>
      </c>
    </row>
    <row r="1493" spans="1:8" x14ac:dyDescent="0.2">
      <c r="A1493" s="70">
        <v>19740</v>
      </c>
      <c r="B1493" s="70" t="s">
        <v>372</v>
      </c>
      <c r="C1493" s="70" t="s">
        <v>373</v>
      </c>
      <c r="D1493" s="70">
        <v>1991</v>
      </c>
      <c r="E1493" s="70">
        <v>4</v>
      </c>
      <c r="F1493" s="70">
        <v>103.03</v>
      </c>
      <c r="G1493" s="70">
        <v>102.79</v>
      </c>
    </row>
    <row r="1494" spans="1:8" x14ac:dyDescent="0.2">
      <c r="A1494" s="70">
        <v>19740</v>
      </c>
      <c r="B1494" s="70" t="s">
        <v>372</v>
      </c>
      <c r="C1494" s="70" t="s">
        <v>373</v>
      </c>
      <c r="D1494" s="70">
        <v>1992</v>
      </c>
      <c r="E1494" s="70">
        <v>1</v>
      </c>
      <c r="F1494" s="70">
        <v>105.04</v>
      </c>
      <c r="G1494" s="70">
        <v>105.07</v>
      </c>
    </row>
    <row r="1495" spans="1:8" x14ac:dyDescent="0.2">
      <c r="A1495" s="70">
        <v>19740</v>
      </c>
      <c r="B1495" s="70" t="s">
        <v>372</v>
      </c>
      <c r="C1495" s="70" t="s">
        <v>373</v>
      </c>
      <c r="D1495" s="70">
        <v>1992</v>
      </c>
      <c r="E1495" s="70">
        <v>2</v>
      </c>
      <c r="F1495" s="70">
        <v>107.41</v>
      </c>
      <c r="G1495" s="70">
        <v>106.53</v>
      </c>
    </row>
    <row r="1496" spans="1:8" x14ac:dyDescent="0.2">
      <c r="A1496" s="70">
        <v>19740</v>
      </c>
      <c r="B1496" s="70" t="s">
        <v>372</v>
      </c>
      <c r="C1496" s="70" t="s">
        <v>373</v>
      </c>
      <c r="D1496" s="70">
        <v>1992</v>
      </c>
      <c r="E1496" s="70">
        <v>3</v>
      </c>
      <c r="F1496" s="70">
        <v>109.88</v>
      </c>
      <c r="G1496" s="70">
        <v>108.97</v>
      </c>
    </row>
    <row r="1497" spans="1:8" x14ac:dyDescent="0.2">
      <c r="A1497" s="70">
        <v>19740</v>
      </c>
      <c r="B1497" s="70" t="s">
        <v>372</v>
      </c>
      <c r="C1497" s="70" t="s">
        <v>373</v>
      </c>
      <c r="D1497" s="70">
        <v>1992</v>
      </c>
      <c r="E1497" s="70">
        <v>4</v>
      </c>
      <c r="F1497" s="70">
        <v>111.91</v>
      </c>
      <c r="G1497" s="70">
        <v>111.66</v>
      </c>
    </row>
    <row r="1498" spans="1:8" x14ac:dyDescent="0.2">
      <c r="A1498" s="70">
        <v>19740</v>
      </c>
      <c r="B1498" s="70" t="s">
        <v>372</v>
      </c>
      <c r="C1498" s="70" t="s">
        <v>373</v>
      </c>
      <c r="D1498" s="70">
        <v>1993</v>
      </c>
      <c r="E1498" s="70">
        <v>1</v>
      </c>
      <c r="F1498" s="70">
        <v>113.47</v>
      </c>
      <c r="G1498" s="70">
        <v>113.53</v>
      </c>
    </row>
    <row r="1499" spans="1:8" x14ac:dyDescent="0.2">
      <c r="A1499" s="70">
        <v>19740</v>
      </c>
      <c r="B1499" s="70" t="s">
        <v>372</v>
      </c>
      <c r="C1499" s="70" t="s">
        <v>373</v>
      </c>
      <c r="D1499" s="70">
        <v>1993</v>
      </c>
      <c r="E1499" s="70">
        <v>2</v>
      </c>
      <c r="F1499" s="70">
        <v>118.09</v>
      </c>
      <c r="G1499" s="70">
        <v>117.07</v>
      </c>
    </row>
    <row r="1500" spans="1:8" x14ac:dyDescent="0.2">
      <c r="A1500" s="70">
        <v>19740</v>
      </c>
      <c r="B1500" s="70" t="s">
        <v>372</v>
      </c>
      <c r="C1500" s="70" t="s">
        <v>373</v>
      </c>
      <c r="D1500" s="70">
        <v>1993</v>
      </c>
      <c r="E1500" s="70">
        <v>3</v>
      </c>
      <c r="F1500" s="70">
        <v>121.87</v>
      </c>
      <c r="G1500" s="70">
        <v>120.88</v>
      </c>
    </row>
    <row r="1501" spans="1:8" x14ac:dyDescent="0.2">
      <c r="A1501" s="70">
        <v>19740</v>
      </c>
      <c r="B1501" s="70" t="s">
        <v>372</v>
      </c>
      <c r="C1501" s="70" t="s">
        <v>373</v>
      </c>
      <c r="D1501" s="70">
        <v>1993</v>
      </c>
      <c r="E1501" s="70">
        <v>4</v>
      </c>
      <c r="F1501" s="70">
        <v>124.37</v>
      </c>
      <c r="G1501" s="70">
        <v>124.11</v>
      </c>
    </row>
    <row r="1502" spans="1:8" x14ac:dyDescent="0.2">
      <c r="A1502" s="70">
        <v>19740</v>
      </c>
      <c r="B1502" s="70" t="s">
        <v>372</v>
      </c>
      <c r="C1502" s="70" t="s">
        <v>373</v>
      </c>
      <c r="D1502" s="70">
        <v>1994</v>
      </c>
      <c r="E1502" s="70">
        <v>1</v>
      </c>
      <c r="F1502" s="70">
        <v>127.96</v>
      </c>
      <c r="G1502" s="70">
        <v>128.06</v>
      </c>
    </row>
    <row r="1503" spans="1:8" x14ac:dyDescent="0.2">
      <c r="A1503" s="70">
        <v>19740</v>
      </c>
      <c r="B1503" s="70" t="s">
        <v>372</v>
      </c>
      <c r="C1503" s="70" t="s">
        <v>373</v>
      </c>
      <c r="D1503" s="70">
        <v>1994</v>
      </c>
      <c r="E1503" s="70">
        <v>2</v>
      </c>
      <c r="F1503" s="70">
        <v>132.61000000000001</v>
      </c>
      <c r="G1503" s="70">
        <v>131.4</v>
      </c>
    </row>
    <row r="1504" spans="1:8" x14ac:dyDescent="0.2">
      <c r="A1504" s="70">
        <v>19740</v>
      </c>
      <c r="B1504" s="70" t="s">
        <v>372</v>
      </c>
      <c r="C1504" s="70" t="s">
        <v>373</v>
      </c>
      <c r="D1504" s="70">
        <v>1994</v>
      </c>
      <c r="E1504" s="70">
        <v>3</v>
      </c>
      <c r="F1504" s="70">
        <v>134.30000000000001</v>
      </c>
      <c r="G1504" s="70">
        <v>133.19999999999999</v>
      </c>
    </row>
    <row r="1505" spans="1:7" x14ac:dyDescent="0.2">
      <c r="A1505" s="70">
        <v>19740</v>
      </c>
      <c r="B1505" s="70" t="s">
        <v>372</v>
      </c>
      <c r="C1505" s="70" t="s">
        <v>373</v>
      </c>
      <c r="D1505" s="70">
        <v>1994</v>
      </c>
      <c r="E1505" s="70">
        <v>4</v>
      </c>
      <c r="F1505" s="70">
        <v>136.06</v>
      </c>
      <c r="G1505" s="70">
        <v>135.85</v>
      </c>
    </row>
    <row r="1506" spans="1:7" x14ac:dyDescent="0.2">
      <c r="A1506" s="70">
        <v>19740</v>
      </c>
      <c r="B1506" s="70" t="s">
        <v>372</v>
      </c>
      <c r="C1506" s="70" t="s">
        <v>373</v>
      </c>
      <c r="D1506" s="70">
        <v>1995</v>
      </c>
      <c r="E1506" s="70">
        <v>1</v>
      </c>
      <c r="F1506" s="70">
        <v>137.52000000000001</v>
      </c>
      <c r="G1506" s="70">
        <v>137.61000000000001</v>
      </c>
    </row>
    <row r="1507" spans="1:7" x14ac:dyDescent="0.2">
      <c r="A1507" s="70">
        <v>19740</v>
      </c>
      <c r="B1507" s="70" t="s">
        <v>372</v>
      </c>
      <c r="C1507" s="70" t="s">
        <v>373</v>
      </c>
      <c r="D1507" s="70">
        <v>1995</v>
      </c>
      <c r="E1507" s="70">
        <v>2</v>
      </c>
      <c r="F1507" s="70">
        <v>142.41</v>
      </c>
      <c r="G1507" s="70">
        <v>141.08000000000001</v>
      </c>
    </row>
    <row r="1508" spans="1:7" x14ac:dyDescent="0.2">
      <c r="A1508" s="70">
        <v>19740</v>
      </c>
      <c r="B1508" s="70" t="s">
        <v>372</v>
      </c>
      <c r="C1508" s="70" t="s">
        <v>373</v>
      </c>
      <c r="D1508" s="70">
        <v>1995</v>
      </c>
      <c r="E1508" s="70">
        <v>3</v>
      </c>
      <c r="F1508" s="70">
        <v>145.41</v>
      </c>
      <c r="G1508" s="70">
        <v>144.25</v>
      </c>
    </row>
    <row r="1509" spans="1:7" x14ac:dyDescent="0.2">
      <c r="A1509" s="70">
        <v>19740</v>
      </c>
      <c r="B1509" s="70" t="s">
        <v>372</v>
      </c>
      <c r="C1509" s="70" t="s">
        <v>373</v>
      </c>
      <c r="D1509" s="70">
        <v>1995</v>
      </c>
      <c r="E1509" s="70">
        <v>4</v>
      </c>
      <c r="F1509" s="70">
        <v>146.21</v>
      </c>
      <c r="G1509" s="70">
        <v>145.99</v>
      </c>
    </row>
    <row r="1510" spans="1:7" x14ac:dyDescent="0.2">
      <c r="A1510" s="70">
        <v>19740</v>
      </c>
      <c r="B1510" s="70" t="s">
        <v>372</v>
      </c>
      <c r="C1510" s="70" t="s">
        <v>373</v>
      </c>
      <c r="D1510" s="70">
        <v>1996</v>
      </c>
      <c r="E1510" s="70">
        <v>1</v>
      </c>
      <c r="F1510" s="70">
        <v>148.76</v>
      </c>
      <c r="G1510" s="70">
        <v>148.83000000000001</v>
      </c>
    </row>
    <row r="1511" spans="1:7" x14ac:dyDescent="0.2">
      <c r="A1511" s="70">
        <v>19740</v>
      </c>
      <c r="B1511" s="70" t="s">
        <v>372</v>
      </c>
      <c r="C1511" s="70" t="s">
        <v>373</v>
      </c>
      <c r="D1511" s="70">
        <v>1996</v>
      </c>
      <c r="E1511" s="70">
        <v>2</v>
      </c>
      <c r="F1511" s="70">
        <v>151.63999999999999</v>
      </c>
      <c r="G1511" s="70">
        <v>150.25</v>
      </c>
    </row>
    <row r="1512" spans="1:7" x14ac:dyDescent="0.2">
      <c r="A1512" s="70">
        <v>19740</v>
      </c>
      <c r="B1512" s="70" t="s">
        <v>372</v>
      </c>
      <c r="C1512" s="70" t="s">
        <v>373</v>
      </c>
      <c r="D1512" s="70">
        <v>1996</v>
      </c>
      <c r="E1512" s="70">
        <v>3</v>
      </c>
      <c r="F1512" s="70">
        <v>152.94999999999999</v>
      </c>
      <c r="G1512" s="70">
        <v>151.69</v>
      </c>
    </row>
    <row r="1513" spans="1:7" x14ac:dyDescent="0.2">
      <c r="A1513" s="70">
        <v>19740</v>
      </c>
      <c r="B1513" s="70" t="s">
        <v>372</v>
      </c>
      <c r="C1513" s="70" t="s">
        <v>373</v>
      </c>
      <c r="D1513" s="70">
        <v>1996</v>
      </c>
      <c r="E1513" s="70">
        <v>4</v>
      </c>
      <c r="F1513" s="70">
        <v>155.27000000000001</v>
      </c>
      <c r="G1513" s="70">
        <v>155.08000000000001</v>
      </c>
    </row>
    <row r="1514" spans="1:7" x14ac:dyDescent="0.2">
      <c r="A1514" s="70">
        <v>19740</v>
      </c>
      <c r="B1514" s="70" t="s">
        <v>372</v>
      </c>
      <c r="C1514" s="70" t="s">
        <v>373</v>
      </c>
      <c r="D1514" s="70">
        <v>1997</v>
      </c>
      <c r="E1514" s="70">
        <v>1</v>
      </c>
      <c r="F1514" s="70">
        <v>157.63999999999999</v>
      </c>
      <c r="G1514" s="70">
        <v>157.63999999999999</v>
      </c>
    </row>
    <row r="1515" spans="1:7" x14ac:dyDescent="0.2">
      <c r="A1515" s="70">
        <v>19740</v>
      </c>
      <c r="B1515" s="70" t="s">
        <v>372</v>
      </c>
      <c r="C1515" s="70" t="s">
        <v>373</v>
      </c>
      <c r="D1515" s="70">
        <v>1997</v>
      </c>
      <c r="E1515" s="70">
        <v>2</v>
      </c>
      <c r="F1515" s="70">
        <v>161.25</v>
      </c>
      <c r="G1515" s="70">
        <v>159.84</v>
      </c>
    </row>
    <row r="1516" spans="1:7" x14ac:dyDescent="0.2">
      <c r="A1516" s="70">
        <v>19740</v>
      </c>
      <c r="B1516" s="70" t="s">
        <v>372</v>
      </c>
      <c r="C1516" s="70" t="s">
        <v>373</v>
      </c>
      <c r="D1516" s="70">
        <v>1997</v>
      </c>
      <c r="E1516" s="70">
        <v>3</v>
      </c>
      <c r="F1516" s="70">
        <v>164.01</v>
      </c>
      <c r="G1516" s="70">
        <v>162.68</v>
      </c>
    </row>
    <row r="1517" spans="1:7" x14ac:dyDescent="0.2">
      <c r="A1517" s="70">
        <v>19740</v>
      </c>
      <c r="B1517" s="70" t="s">
        <v>372</v>
      </c>
      <c r="C1517" s="70" t="s">
        <v>373</v>
      </c>
      <c r="D1517" s="70">
        <v>1997</v>
      </c>
      <c r="E1517" s="70">
        <v>4</v>
      </c>
      <c r="F1517" s="70">
        <v>164.54</v>
      </c>
      <c r="G1517" s="70">
        <v>164.27</v>
      </c>
    </row>
    <row r="1518" spans="1:7" x14ac:dyDescent="0.2">
      <c r="A1518" s="70">
        <v>19740</v>
      </c>
      <c r="B1518" s="70" t="s">
        <v>372</v>
      </c>
      <c r="C1518" s="70" t="s">
        <v>373</v>
      </c>
      <c r="D1518" s="70">
        <v>1998</v>
      </c>
      <c r="E1518" s="70">
        <v>1</v>
      </c>
      <c r="F1518" s="70">
        <v>168.99</v>
      </c>
      <c r="G1518" s="70">
        <v>168.99</v>
      </c>
    </row>
    <row r="1519" spans="1:7" x14ac:dyDescent="0.2">
      <c r="A1519" s="70">
        <v>19740</v>
      </c>
      <c r="B1519" s="70" t="s">
        <v>372</v>
      </c>
      <c r="C1519" s="70" t="s">
        <v>373</v>
      </c>
      <c r="D1519" s="70">
        <v>1998</v>
      </c>
      <c r="E1519" s="70">
        <v>2</v>
      </c>
      <c r="F1519" s="70">
        <v>174.17</v>
      </c>
      <c r="G1519" s="70">
        <v>172.74</v>
      </c>
    </row>
    <row r="1520" spans="1:7" x14ac:dyDescent="0.2">
      <c r="A1520" s="70">
        <v>19740</v>
      </c>
      <c r="B1520" s="70" t="s">
        <v>372</v>
      </c>
      <c r="C1520" s="70" t="s">
        <v>373</v>
      </c>
      <c r="D1520" s="70">
        <v>1998</v>
      </c>
      <c r="E1520" s="70">
        <v>3</v>
      </c>
      <c r="F1520" s="70">
        <v>178.38</v>
      </c>
      <c r="G1520" s="70">
        <v>176.86</v>
      </c>
    </row>
    <row r="1521" spans="1:7" x14ac:dyDescent="0.2">
      <c r="A1521" s="70">
        <v>19740</v>
      </c>
      <c r="B1521" s="70" t="s">
        <v>372</v>
      </c>
      <c r="C1521" s="70" t="s">
        <v>373</v>
      </c>
      <c r="D1521" s="70">
        <v>1998</v>
      </c>
      <c r="E1521" s="70">
        <v>4</v>
      </c>
      <c r="F1521" s="70">
        <v>182.1</v>
      </c>
      <c r="G1521" s="70">
        <v>181.76</v>
      </c>
    </row>
    <row r="1522" spans="1:7" x14ac:dyDescent="0.2">
      <c r="A1522" s="70">
        <v>19740</v>
      </c>
      <c r="B1522" s="70" t="s">
        <v>372</v>
      </c>
      <c r="C1522" s="70" t="s">
        <v>373</v>
      </c>
      <c r="D1522" s="70">
        <v>1999</v>
      </c>
      <c r="E1522" s="70">
        <v>1</v>
      </c>
      <c r="F1522" s="70">
        <v>186.7</v>
      </c>
      <c r="G1522" s="70">
        <v>186.72</v>
      </c>
    </row>
    <row r="1523" spans="1:7" x14ac:dyDescent="0.2">
      <c r="A1523" s="70">
        <v>19740</v>
      </c>
      <c r="B1523" s="70" t="s">
        <v>372</v>
      </c>
      <c r="C1523" s="70" t="s">
        <v>373</v>
      </c>
      <c r="D1523" s="70">
        <v>1999</v>
      </c>
      <c r="E1523" s="70">
        <v>2</v>
      </c>
      <c r="F1523" s="70">
        <v>194.83</v>
      </c>
      <c r="G1523" s="70">
        <v>193.31</v>
      </c>
    </row>
    <row r="1524" spans="1:7" x14ac:dyDescent="0.2">
      <c r="A1524" s="70">
        <v>19740</v>
      </c>
      <c r="B1524" s="70" t="s">
        <v>372</v>
      </c>
      <c r="C1524" s="70" t="s">
        <v>373</v>
      </c>
      <c r="D1524" s="70">
        <v>1999</v>
      </c>
      <c r="E1524" s="70">
        <v>3</v>
      </c>
      <c r="F1524" s="70">
        <v>202.17</v>
      </c>
      <c r="G1524" s="70">
        <v>200.47</v>
      </c>
    </row>
    <row r="1525" spans="1:7" x14ac:dyDescent="0.2">
      <c r="A1525" s="70">
        <v>19740</v>
      </c>
      <c r="B1525" s="70" t="s">
        <v>372</v>
      </c>
      <c r="C1525" s="70" t="s">
        <v>373</v>
      </c>
      <c r="D1525" s="70">
        <v>1999</v>
      </c>
      <c r="E1525" s="70">
        <v>4</v>
      </c>
      <c r="F1525" s="70">
        <v>207.36</v>
      </c>
      <c r="G1525" s="70">
        <v>206.81</v>
      </c>
    </row>
    <row r="1526" spans="1:7" x14ac:dyDescent="0.2">
      <c r="A1526" s="70">
        <v>19740</v>
      </c>
      <c r="B1526" s="70" t="s">
        <v>372</v>
      </c>
      <c r="C1526" s="70" t="s">
        <v>373</v>
      </c>
      <c r="D1526" s="70">
        <v>2000</v>
      </c>
      <c r="E1526" s="70">
        <v>1</v>
      </c>
      <c r="F1526" s="70">
        <v>213.99</v>
      </c>
      <c r="G1526" s="70">
        <v>214.07</v>
      </c>
    </row>
    <row r="1527" spans="1:7" x14ac:dyDescent="0.2">
      <c r="A1527" s="70">
        <v>19740</v>
      </c>
      <c r="B1527" s="70" t="s">
        <v>372</v>
      </c>
      <c r="C1527" s="70" t="s">
        <v>373</v>
      </c>
      <c r="D1527" s="70">
        <v>2000</v>
      </c>
      <c r="E1527" s="70">
        <v>2</v>
      </c>
      <c r="F1527" s="70">
        <v>223.87</v>
      </c>
      <c r="G1527" s="70">
        <v>222.24</v>
      </c>
    </row>
    <row r="1528" spans="1:7" x14ac:dyDescent="0.2">
      <c r="A1528" s="70">
        <v>19740</v>
      </c>
      <c r="B1528" s="70" t="s">
        <v>372</v>
      </c>
      <c r="C1528" s="70" t="s">
        <v>373</v>
      </c>
      <c r="D1528" s="70">
        <v>2000</v>
      </c>
      <c r="E1528" s="70">
        <v>3</v>
      </c>
      <c r="F1528" s="70">
        <v>231.74</v>
      </c>
      <c r="G1528" s="70">
        <v>229.76</v>
      </c>
    </row>
    <row r="1529" spans="1:7" x14ac:dyDescent="0.2">
      <c r="A1529" s="70">
        <v>19740</v>
      </c>
      <c r="B1529" s="70" t="s">
        <v>372</v>
      </c>
      <c r="C1529" s="70" t="s">
        <v>373</v>
      </c>
      <c r="D1529" s="70">
        <v>2000</v>
      </c>
      <c r="E1529" s="70">
        <v>4</v>
      </c>
      <c r="F1529" s="70">
        <v>238.64</v>
      </c>
      <c r="G1529" s="70">
        <v>237.89</v>
      </c>
    </row>
    <row r="1530" spans="1:7" x14ac:dyDescent="0.2">
      <c r="A1530" s="70">
        <v>19740</v>
      </c>
      <c r="B1530" s="70" t="s">
        <v>372</v>
      </c>
      <c r="C1530" s="70" t="s">
        <v>373</v>
      </c>
      <c r="D1530" s="70">
        <v>2001</v>
      </c>
      <c r="E1530" s="70">
        <v>1</v>
      </c>
      <c r="F1530" s="70">
        <v>244.78</v>
      </c>
      <c r="G1530" s="70">
        <v>244.87</v>
      </c>
    </row>
    <row r="1531" spans="1:7" x14ac:dyDescent="0.2">
      <c r="A1531" s="70">
        <v>19740</v>
      </c>
      <c r="B1531" s="70" t="s">
        <v>372</v>
      </c>
      <c r="C1531" s="70" t="s">
        <v>373</v>
      </c>
      <c r="D1531" s="70">
        <v>2001</v>
      </c>
      <c r="E1531" s="70">
        <v>2</v>
      </c>
      <c r="F1531" s="70">
        <v>251.34</v>
      </c>
      <c r="G1531" s="70">
        <v>249.61</v>
      </c>
    </row>
    <row r="1532" spans="1:7" x14ac:dyDescent="0.2">
      <c r="A1532" s="70">
        <v>19740</v>
      </c>
      <c r="B1532" s="70" t="s">
        <v>372</v>
      </c>
      <c r="C1532" s="70" t="s">
        <v>373</v>
      </c>
      <c r="D1532" s="70">
        <v>2001</v>
      </c>
      <c r="E1532" s="70">
        <v>3</v>
      </c>
      <c r="F1532" s="70">
        <v>255.95</v>
      </c>
      <c r="G1532" s="70">
        <v>253.83</v>
      </c>
    </row>
    <row r="1533" spans="1:7" x14ac:dyDescent="0.2">
      <c r="A1533" s="70">
        <v>19740</v>
      </c>
      <c r="B1533" s="70" t="s">
        <v>372</v>
      </c>
      <c r="C1533" s="70" t="s">
        <v>373</v>
      </c>
      <c r="D1533" s="70">
        <v>2001</v>
      </c>
      <c r="E1533" s="70">
        <v>4</v>
      </c>
      <c r="F1533" s="70">
        <v>256.87</v>
      </c>
      <c r="G1533" s="70">
        <v>255.92</v>
      </c>
    </row>
    <row r="1534" spans="1:7" x14ac:dyDescent="0.2">
      <c r="A1534" s="70">
        <v>19740</v>
      </c>
      <c r="B1534" s="70" t="s">
        <v>372</v>
      </c>
      <c r="C1534" s="70" t="s">
        <v>373</v>
      </c>
      <c r="D1534" s="70">
        <v>2002</v>
      </c>
      <c r="E1534" s="70">
        <v>1</v>
      </c>
      <c r="F1534" s="70">
        <v>257.94</v>
      </c>
      <c r="G1534" s="70">
        <v>258</v>
      </c>
    </row>
    <row r="1535" spans="1:7" x14ac:dyDescent="0.2">
      <c r="A1535" s="70">
        <v>19740</v>
      </c>
      <c r="B1535" s="70" t="s">
        <v>372</v>
      </c>
      <c r="C1535" s="70" t="s">
        <v>373</v>
      </c>
      <c r="D1535" s="70">
        <v>2002</v>
      </c>
      <c r="E1535" s="70">
        <v>2</v>
      </c>
      <c r="F1535" s="70">
        <v>262.81</v>
      </c>
      <c r="G1535" s="70">
        <v>261.11</v>
      </c>
    </row>
    <row r="1536" spans="1:7" x14ac:dyDescent="0.2">
      <c r="A1536" s="70">
        <v>19740</v>
      </c>
      <c r="B1536" s="70" t="s">
        <v>372</v>
      </c>
      <c r="C1536" s="70" t="s">
        <v>373</v>
      </c>
      <c r="D1536" s="70">
        <v>2002</v>
      </c>
      <c r="E1536" s="70">
        <v>3</v>
      </c>
      <c r="F1536" s="70">
        <v>264.95</v>
      </c>
      <c r="G1536" s="70">
        <v>262.74</v>
      </c>
    </row>
    <row r="1537" spans="1:7" x14ac:dyDescent="0.2">
      <c r="A1537" s="70">
        <v>19740</v>
      </c>
      <c r="B1537" s="70" t="s">
        <v>372</v>
      </c>
      <c r="C1537" s="70" t="s">
        <v>373</v>
      </c>
      <c r="D1537" s="70">
        <v>2002</v>
      </c>
      <c r="E1537" s="70">
        <v>4</v>
      </c>
      <c r="F1537" s="70">
        <v>265.73</v>
      </c>
      <c r="G1537" s="70">
        <v>264.73</v>
      </c>
    </row>
    <row r="1538" spans="1:7" x14ac:dyDescent="0.2">
      <c r="A1538" s="70">
        <v>19740</v>
      </c>
      <c r="B1538" s="70" t="s">
        <v>372</v>
      </c>
      <c r="C1538" s="70" t="s">
        <v>373</v>
      </c>
      <c r="D1538" s="70">
        <v>2003</v>
      </c>
      <c r="E1538" s="70">
        <v>1</v>
      </c>
      <c r="F1538" s="70">
        <v>264.20999999999998</v>
      </c>
      <c r="G1538" s="70">
        <v>264.26</v>
      </c>
    </row>
    <row r="1539" spans="1:7" x14ac:dyDescent="0.2">
      <c r="A1539" s="70">
        <v>19740</v>
      </c>
      <c r="B1539" s="70" t="s">
        <v>372</v>
      </c>
      <c r="C1539" s="70" t="s">
        <v>373</v>
      </c>
      <c r="D1539" s="70">
        <v>2003</v>
      </c>
      <c r="E1539" s="70">
        <v>2</v>
      </c>
      <c r="F1539" s="70">
        <v>264.89999999999998</v>
      </c>
      <c r="G1539" s="70">
        <v>263.24</v>
      </c>
    </row>
    <row r="1540" spans="1:7" x14ac:dyDescent="0.2">
      <c r="A1540" s="70">
        <v>19740</v>
      </c>
      <c r="B1540" s="70" t="s">
        <v>372</v>
      </c>
      <c r="C1540" s="70" t="s">
        <v>373</v>
      </c>
      <c r="D1540" s="70">
        <v>2003</v>
      </c>
      <c r="E1540" s="70">
        <v>3</v>
      </c>
      <c r="F1540" s="70">
        <v>266.62</v>
      </c>
      <c r="G1540" s="70">
        <v>264.3</v>
      </c>
    </row>
    <row r="1541" spans="1:7" x14ac:dyDescent="0.2">
      <c r="A1541" s="70">
        <v>19740</v>
      </c>
      <c r="B1541" s="70" t="s">
        <v>372</v>
      </c>
      <c r="C1541" s="70" t="s">
        <v>373</v>
      </c>
      <c r="D1541" s="70">
        <v>2003</v>
      </c>
      <c r="E1541" s="70">
        <v>4</v>
      </c>
      <c r="F1541" s="70">
        <v>267.49</v>
      </c>
      <c r="G1541" s="70">
        <v>266.48</v>
      </c>
    </row>
    <row r="1542" spans="1:7" x14ac:dyDescent="0.2">
      <c r="A1542" s="70">
        <v>19740</v>
      </c>
      <c r="B1542" s="70" t="s">
        <v>372</v>
      </c>
      <c r="C1542" s="70" t="s">
        <v>373</v>
      </c>
      <c r="D1542" s="70">
        <v>2004</v>
      </c>
      <c r="E1542" s="70">
        <v>1</v>
      </c>
      <c r="F1542" s="70">
        <v>268.45</v>
      </c>
      <c r="G1542" s="70">
        <v>268.72000000000003</v>
      </c>
    </row>
    <row r="1543" spans="1:7" x14ac:dyDescent="0.2">
      <c r="A1543" s="70">
        <v>19740</v>
      </c>
      <c r="B1543" s="70" t="s">
        <v>372</v>
      </c>
      <c r="C1543" s="70" t="s">
        <v>373</v>
      </c>
      <c r="D1543" s="70">
        <v>2004</v>
      </c>
      <c r="E1543" s="70">
        <v>2</v>
      </c>
      <c r="F1543" s="70">
        <v>271.43</v>
      </c>
      <c r="G1543" s="70">
        <v>269.67</v>
      </c>
    </row>
    <row r="1544" spans="1:7" x14ac:dyDescent="0.2">
      <c r="A1544" s="70">
        <v>19740</v>
      </c>
      <c r="B1544" s="70" t="s">
        <v>372</v>
      </c>
      <c r="C1544" s="70" t="s">
        <v>373</v>
      </c>
      <c r="D1544" s="70">
        <v>2004</v>
      </c>
      <c r="E1544" s="70">
        <v>3</v>
      </c>
      <c r="F1544" s="70">
        <v>272.26</v>
      </c>
      <c r="G1544" s="70">
        <v>269.55</v>
      </c>
    </row>
    <row r="1545" spans="1:7" x14ac:dyDescent="0.2">
      <c r="A1545" s="70">
        <v>19740</v>
      </c>
      <c r="B1545" s="70" t="s">
        <v>372</v>
      </c>
      <c r="C1545" s="70" t="s">
        <v>373</v>
      </c>
      <c r="D1545" s="70">
        <v>2004</v>
      </c>
      <c r="E1545" s="70">
        <v>4</v>
      </c>
      <c r="F1545" s="70">
        <v>273.66000000000003</v>
      </c>
      <c r="G1545" s="70">
        <v>272.75</v>
      </c>
    </row>
    <row r="1546" spans="1:7" x14ac:dyDescent="0.2">
      <c r="A1546" s="70">
        <v>19740</v>
      </c>
      <c r="B1546" s="70" t="s">
        <v>372</v>
      </c>
      <c r="C1546" s="70" t="s">
        <v>373</v>
      </c>
      <c r="D1546" s="70">
        <v>2005</v>
      </c>
      <c r="E1546" s="70">
        <v>1</v>
      </c>
      <c r="F1546" s="70">
        <v>275.36</v>
      </c>
      <c r="G1546" s="70">
        <v>276.10000000000002</v>
      </c>
    </row>
    <row r="1547" spans="1:7" x14ac:dyDescent="0.2">
      <c r="A1547" s="70">
        <v>19740</v>
      </c>
      <c r="B1547" s="70" t="s">
        <v>372</v>
      </c>
      <c r="C1547" s="70" t="s">
        <v>373</v>
      </c>
      <c r="D1547" s="70">
        <v>2005</v>
      </c>
      <c r="E1547" s="70">
        <v>2</v>
      </c>
      <c r="F1547" s="70">
        <v>278.22000000000003</v>
      </c>
      <c r="G1547" s="70">
        <v>276.22000000000003</v>
      </c>
    </row>
    <row r="1548" spans="1:7" x14ac:dyDescent="0.2">
      <c r="A1548" s="70">
        <v>19740</v>
      </c>
      <c r="B1548" s="70" t="s">
        <v>372</v>
      </c>
      <c r="C1548" s="70" t="s">
        <v>373</v>
      </c>
      <c r="D1548" s="70">
        <v>2005</v>
      </c>
      <c r="E1548" s="70">
        <v>3</v>
      </c>
      <c r="F1548" s="70">
        <v>279.87</v>
      </c>
      <c r="G1548" s="70">
        <v>276.57</v>
      </c>
    </row>
    <row r="1549" spans="1:7" x14ac:dyDescent="0.2">
      <c r="A1549" s="70">
        <v>19740</v>
      </c>
      <c r="B1549" s="70" t="s">
        <v>372</v>
      </c>
      <c r="C1549" s="70" t="s">
        <v>373</v>
      </c>
      <c r="D1549" s="70">
        <v>2005</v>
      </c>
      <c r="E1549" s="70">
        <v>4</v>
      </c>
      <c r="F1549" s="70">
        <v>279.32</v>
      </c>
      <c r="G1549" s="70">
        <v>278.55</v>
      </c>
    </row>
    <row r="1550" spans="1:7" x14ac:dyDescent="0.2">
      <c r="A1550" s="70">
        <v>19740</v>
      </c>
      <c r="B1550" s="70" t="s">
        <v>372</v>
      </c>
      <c r="C1550" s="70" t="s">
        <v>373</v>
      </c>
      <c r="D1550" s="70">
        <v>2006</v>
      </c>
      <c r="E1550" s="70">
        <v>1</v>
      </c>
      <c r="F1550" s="70">
        <v>279.17</v>
      </c>
      <c r="G1550" s="70">
        <v>280.63</v>
      </c>
    </row>
    <row r="1551" spans="1:7" x14ac:dyDescent="0.2">
      <c r="A1551" s="70">
        <v>19740</v>
      </c>
      <c r="B1551" s="70" t="s">
        <v>372</v>
      </c>
      <c r="C1551" s="70" t="s">
        <v>373</v>
      </c>
      <c r="D1551" s="70">
        <v>2006</v>
      </c>
      <c r="E1551" s="70">
        <v>2</v>
      </c>
      <c r="F1551" s="70">
        <v>281.27999999999997</v>
      </c>
      <c r="G1551" s="70">
        <v>278.95</v>
      </c>
    </row>
    <row r="1552" spans="1:7" x14ac:dyDescent="0.2">
      <c r="A1552" s="70">
        <v>19740</v>
      </c>
      <c r="B1552" s="70" t="s">
        <v>372</v>
      </c>
      <c r="C1552" s="70" t="s">
        <v>373</v>
      </c>
      <c r="D1552" s="70">
        <v>2006</v>
      </c>
      <c r="E1552" s="70">
        <v>3</v>
      </c>
      <c r="F1552" s="70">
        <v>280.93</v>
      </c>
      <c r="G1552" s="70">
        <v>277.01</v>
      </c>
    </row>
    <row r="1553" spans="1:7" x14ac:dyDescent="0.2">
      <c r="A1553" s="70">
        <v>19740</v>
      </c>
      <c r="B1553" s="70" t="s">
        <v>372</v>
      </c>
      <c r="C1553" s="70" t="s">
        <v>373</v>
      </c>
      <c r="D1553" s="70">
        <v>2006</v>
      </c>
      <c r="E1553" s="70">
        <v>4</v>
      </c>
      <c r="F1553" s="70">
        <v>275.13</v>
      </c>
      <c r="G1553" s="70">
        <v>274.52999999999997</v>
      </c>
    </row>
    <row r="1554" spans="1:7" x14ac:dyDescent="0.2">
      <c r="A1554" s="70">
        <v>19740</v>
      </c>
      <c r="B1554" s="70" t="s">
        <v>372</v>
      </c>
      <c r="C1554" s="70" t="s">
        <v>373</v>
      </c>
      <c r="D1554" s="70">
        <v>2007</v>
      </c>
      <c r="E1554" s="70">
        <v>1</v>
      </c>
      <c r="F1554" s="70">
        <v>267.64999999999998</v>
      </c>
      <c r="G1554" s="70">
        <v>269.83</v>
      </c>
    </row>
    <row r="1555" spans="1:7" x14ac:dyDescent="0.2">
      <c r="A1555" s="70">
        <v>19740</v>
      </c>
      <c r="B1555" s="70" t="s">
        <v>372</v>
      </c>
      <c r="C1555" s="70" t="s">
        <v>373</v>
      </c>
      <c r="D1555" s="70">
        <v>2007</v>
      </c>
      <c r="E1555" s="70">
        <v>2</v>
      </c>
      <c r="F1555" s="70">
        <v>269.83999999999997</v>
      </c>
      <c r="G1555" s="70">
        <v>267.23</v>
      </c>
    </row>
    <row r="1556" spans="1:7" x14ac:dyDescent="0.2">
      <c r="A1556" s="70">
        <v>19740</v>
      </c>
      <c r="B1556" s="70" t="s">
        <v>372</v>
      </c>
      <c r="C1556" s="70" t="s">
        <v>373</v>
      </c>
      <c r="D1556" s="70">
        <v>2007</v>
      </c>
      <c r="E1556" s="70">
        <v>3</v>
      </c>
      <c r="F1556" s="70">
        <v>265.67</v>
      </c>
      <c r="G1556" s="70">
        <v>261.54000000000002</v>
      </c>
    </row>
    <row r="1557" spans="1:7" x14ac:dyDescent="0.2">
      <c r="A1557" s="70">
        <v>19740</v>
      </c>
      <c r="B1557" s="70" t="s">
        <v>372</v>
      </c>
      <c r="C1557" s="70" t="s">
        <v>373</v>
      </c>
      <c r="D1557" s="70">
        <v>2007</v>
      </c>
      <c r="E1557" s="70">
        <v>4</v>
      </c>
      <c r="F1557" s="70">
        <v>252.07</v>
      </c>
      <c r="G1557" s="70">
        <v>251.56</v>
      </c>
    </row>
    <row r="1558" spans="1:7" x14ac:dyDescent="0.2">
      <c r="A1558" s="70">
        <v>19740</v>
      </c>
      <c r="B1558" s="70" t="s">
        <v>372</v>
      </c>
      <c r="C1558" s="70" t="s">
        <v>373</v>
      </c>
      <c r="D1558" s="70">
        <v>2008</v>
      </c>
      <c r="E1558" s="70">
        <v>1</v>
      </c>
      <c r="F1558" s="70">
        <v>242.21</v>
      </c>
      <c r="G1558" s="70">
        <v>244.84</v>
      </c>
    </row>
    <row r="1559" spans="1:7" x14ac:dyDescent="0.2">
      <c r="A1559" s="70">
        <v>19740</v>
      </c>
      <c r="B1559" s="70" t="s">
        <v>372</v>
      </c>
      <c r="C1559" s="70" t="s">
        <v>373</v>
      </c>
      <c r="D1559" s="70">
        <v>2008</v>
      </c>
      <c r="E1559" s="70">
        <v>2</v>
      </c>
      <c r="F1559" s="70">
        <v>240.82</v>
      </c>
      <c r="G1559" s="70">
        <v>238.14</v>
      </c>
    </row>
    <row r="1560" spans="1:7" x14ac:dyDescent="0.2">
      <c r="A1560" s="70">
        <v>19740</v>
      </c>
      <c r="B1560" s="70" t="s">
        <v>372</v>
      </c>
      <c r="C1560" s="70" t="s">
        <v>373</v>
      </c>
      <c r="D1560" s="70">
        <v>2008</v>
      </c>
      <c r="E1560" s="70">
        <v>3</v>
      </c>
      <c r="F1560" s="70">
        <v>237.38</v>
      </c>
      <c r="G1560" s="70">
        <v>233.45</v>
      </c>
    </row>
    <row r="1561" spans="1:7" x14ac:dyDescent="0.2">
      <c r="A1561" s="70">
        <v>19740</v>
      </c>
      <c r="B1561" s="70" t="s">
        <v>372</v>
      </c>
      <c r="C1561" s="70" t="s">
        <v>373</v>
      </c>
      <c r="D1561" s="70">
        <v>2008</v>
      </c>
      <c r="E1561" s="70">
        <v>4</v>
      </c>
      <c r="F1561" s="70">
        <v>229.79</v>
      </c>
      <c r="G1561" s="70">
        <v>229.39</v>
      </c>
    </row>
    <row r="1562" spans="1:7" x14ac:dyDescent="0.2">
      <c r="A1562" s="70">
        <v>19740</v>
      </c>
      <c r="B1562" s="70" t="s">
        <v>372</v>
      </c>
      <c r="C1562" s="70" t="s">
        <v>373</v>
      </c>
      <c r="D1562" s="70">
        <v>2009</v>
      </c>
      <c r="E1562" s="70">
        <v>1</v>
      </c>
      <c r="F1562" s="70">
        <v>224.7</v>
      </c>
      <c r="G1562" s="70">
        <v>227.51</v>
      </c>
    </row>
    <row r="1563" spans="1:7" x14ac:dyDescent="0.2">
      <c r="A1563" s="70">
        <v>19740</v>
      </c>
      <c r="B1563" s="70" t="s">
        <v>372</v>
      </c>
      <c r="C1563" s="70" t="s">
        <v>373</v>
      </c>
      <c r="D1563" s="70">
        <v>2009</v>
      </c>
      <c r="E1563" s="70">
        <v>2</v>
      </c>
      <c r="F1563" s="70">
        <v>236.03</v>
      </c>
      <c r="G1563" s="70">
        <v>233.08</v>
      </c>
    </row>
    <row r="1564" spans="1:7" x14ac:dyDescent="0.2">
      <c r="A1564" s="70">
        <v>19740</v>
      </c>
      <c r="B1564" s="70" t="s">
        <v>372</v>
      </c>
      <c r="C1564" s="70" t="s">
        <v>373</v>
      </c>
      <c r="D1564" s="70">
        <v>2009</v>
      </c>
      <c r="E1564" s="70">
        <v>3</v>
      </c>
      <c r="F1564" s="70">
        <v>242.79</v>
      </c>
      <c r="G1564" s="70">
        <v>238.78</v>
      </c>
    </row>
    <row r="1565" spans="1:7" x14ac:dyDescent="0.2">
      <c r="A1565" s="70">
        <v>19740</v>
      </c>
      <c r="B1565" s="70" t="s">
        <v>372</v>
      </c>
      <c r="C1565" s="70" t="s">
        <v>373</v>
      </c>
      <c r="D1565" s="70">
        <v>2009</v>
      </c>
      <c r="E1565" s="70">
        <v>4</v>
      </c>
      <c r="F1565" s="70">
        <v>242.91</v>
      </c>
      <c r="G1565" s="70">
        <v>242.57</v>
      </c>
    </row>
    <row r="1566" spans="1:7" x14ac:dyDescent="0.2">
      <c r="A1566" s="70">
        <v>19740</v>
      </c>
      <c r="B1566" s="70" t="s">
        <v>372</v>
      </c>
      <c r="C1566" s="70" t="s">
        <v>373</v>
      </c>
      <c r="D1566" s="70">
        <v>2010</v>
      </c>
      <c r="E1566" s="70">
        <v>1</v>
      </c>
      <c r="F1566" s="70">
        <v>238.27</v>
      </c>
      <c r="G1566" s="70">
        <v>241.4</v>
      </c>
    </row>
    <row r="1567" spans="1:7" x14ac:dyDescent="0.2">
      <c r="A1567" s="70">
        <v>19740</v>
      </c>
      <c r="B1567" s="70" t="s">
        <v>372</v>
      </c>
      <c r="C1567" s="70" t="s">
        <v>373</v>
      </c>
      <c r="D1567" s="70">
        <v>2010</v>
      </c>
      <c r="E1567" s="70">
        <v>2</v>
      </c>
      <c r="F1567" s="70">
        <v>246.29</v>
      </c>
      <c r="G1567" s="70">
        <v>242.91</v>
      </c>
    </row>
    <row r="1568" spans="1:7" x14ac:dyDescent="0.2">
      <c r="A1568" s="70">
        <v>19740</v>
      </c>
      <c r="B1568" s="70" t="s">
        <v>372</v>
      </c>
      <c r="C1568" s="70" t="s">
        <v>373</v>
      </c>
      <c r="D1568" s="70">
        <v>2010</v>
      </c>
      <c r="E1568" s="70">
        <v>3</v>
      </c>
      <c r="F1568" s="70">
        <v>241.55</v>
      </c>
      <c r="G1568" s="70">
        <v>237.72</v>
      </c>
    </row>
    <row r="1569" spans="1:7" x14ac:dyDescent="0.2">
      <c r="A1569" s="70">
        <v>19740</v>
      </c>
      <c r="B1569" s="70" t="s">
        <v>372</v>
      </c>
      <c r="C1569" s="70" t="s">
        <v>373</v>
      </c>
      <c r="D1569" s="70">
        <v>2010</v>
      </c>
      <c r="E1569" s="70">
        <v>4</v>
      </c>
      <c r="F1569" s="70">
        <v>237.38</v>
      </c>
      <c r="G1569" s="70">
        <v>237.19</v>
      </c>
    </row>
    <row r="1570" spans="1:7" x14ac:dyDescent="0.2">
      <c r="A1570" s="70">
        <v>19740</v>
      </c>
      <c r="B1570" s="70" t="s">
        <v>372</v>
      </c>
      <c r="C1570" s="70" t="s">
        <v>373</v>
      </c>
      <c r="D1570" s="70">
        <v>2011</v>
      </c>
      <c r="E1570" s="70">
        <v>1</v>
      </c>
      <c r="F1570" s="70">
        <v>233.49</v>
      </c>
      <c r="G1570" s="70">
        <v>236.42</v>
      </c>
    </row>
    <row r="1571" spans="1:7" x14ac:dyDescent="0.2">
      <c r="A1571" s="70">
        <v>19740</v>
      </c>
      <c r="B1571" s="70" t="s">
        <v>372</v>
      </c>
      <c r="C1571" s="70" t="s">
        <v>373</v>
      </c>
      <c r="D1571" s="70">
        <v>2011</v>
      </c>
      <c r="E1571" s="70">
        <v>2</v>
      </c>
      <c r="F1571" s="70">
        <v>239.09</v>
      </c>
      <c r="G1571" s="70">
        <v>235.56</v>
      </c>
    </row>
    <row r="1572" spans="1:7" x14ac:dyDescent="0.2">
      <c r="A1572" s="70">
        <v>19740</v>
      </c>
      <c r="B1572" s="70" t="s">
        <v>372</v>
      </c>
      <c r="C1572" s="70" t="s">
        <v>373</v>
      </c>
      <c r="D1572" s="70">
        <v>2011</v>
      </c>
      <c r="E1572" s="70">
        <v>3</v>
      </c>
      <c r="F1572" s="70">
        <v>241.34</v>
      </c>
      <c r="G1572" s="70">
        <v>237.81</v>
      </c>
    </row>
    <row r="1573" spans="1:7" x14ac:dyDescent="0.2">
      <c r="A1573" s="70">
        <v>19740</v>
      </c>
      <c r="B1573" s="70" t="s">
        <v>372</v>
      </c>
      <c r="C1573" s="70" t="s">
        <v>373</v>
      </c>
      <c r="D1573" s="70">
        <v>2011</v>
      </c>
      <c r="E1573" s="70">
        <v>4</v>
      </c>
      <c r="F1573" s="70">
        <v>241.06</v>
      </c>
      <c r="G1573" s="70">
        <v>241.08</v>
      </c>
    </row>
    <row r="1574" spans="1:7" x14ac:dyDescent="0.2">
      <c r="A1574" s="70">
        <v>19740</v>
      </c>
      <c r="B1574" s="70" t="s">
        <v>372</v>
      </c>
      <c r="C1574" s="70" t="s">
        <v>373</v>
      </c>
      <c r="D1574" s="70">
        <v>2012</v>
      </c>
      <c r="E1574" s="70">
        <v>1</v>
      </c>
      <c r="F1574" s="70">
        <v>243.48</v>
      </c>
      <c r="G1574" s="70">
        <v>246.2</v>
      </c>
    </row>
    <row r="1575" spans="1:7" x14ac:dyDescent="0.2">
      <c r="A1575" s="70">
        <v>19740</v>
      </c>
      <c r="B1575" s="70" t="s">
        <v>372</v>
      </c>
      <c r="C1575" s="70" t="s">
        <v>373</v>
      </c>
      <c r="D1575" s="70">
        <v>2012</v>
      </c>
      <c r="E1575" s="70">
        <v>2</v>
      </c>
      <c r="F1575" s="70">
        <v>257.32</v>
      </c>
      <c r="G1575" s="70">
        <v>253.33</v>
      </c>
    </row>
    <row r="1576" spans="1:7" x14ac:dyDescent="0.2">
      <c r="A1576" s="70">
        <v>19740</v>
      </c>
      <c r="B1576" s="70" t="s">
        <v>372</v>
      </c>
      <c r="C1576" s="70" t="s">
        <v>373</v>
      </c>
      <c r="D1576" s="70">
        <v>2012</v>
      </c>
      <c r="E1576" s="70">
        <v>3</v>
      </c>
      <c r="F1576" s="70">
        <v>262.49</v>
      </c>
      <c r="G1576" s="70">
        <v>258.91000000000003</v>
      </c>
    </row>
    <row r="1577" spans="1:7" x14ac:dyDescent="0.2">
      <c r="A1577" s="70">
        <v>19740</v>
      </c>
      <c r="B1577" s="70" t="s">
        <v>372</v>
      </c>
      <c r="C1577" s="70" t="s">
        <v>373</v>
      </c>
      <c r="D1577" s="70">
        <v>2012</v>
      </c>
      <c r="E1577" s="70">
        <v>4</v>
      </c>
      <c r="F1577" s="70">
        <v>265.81</v>
      </c>
      <c r="G1577" s="70">
        <v>266.2</v>
      </c>
    </row>
    <row r="1578" spans="1:7" x14ac:dyDescent="0.2">
      <c r="A1578" s="70">
        <v>19740</v>
      </c>
      <c r="B1578" s="70" t="s">
        <v>372</v>
      </c>
      <c r="C1578" s="70" t="s">
        <v>373</v>
      </c>
      <c r="D1578" s="70">
        <v>2013</v>
      </c>
      <c r="E1578" s="70">
        <v>1</v>
      </c>
      <c r="F1578" s="70">
        <v>270.39999999999998</v>
      </c>
      <c r="G1578" s="70">
        <v>272.89</v>
      </c>
    </row>
    <row r="1579" spans="1:7" x14ac:dyDescent="0.2">
      <c r="A1579" s="70">
        <v>19740</v>
      </c>
      <c r="B1579" s="70" t="s">
        <v>372</v>
      </c>
      <c r="C1579" s="70" t="s">
        <v>373</v>
      </c>
      <c r="D1579" s="70">
        <v>2013</v>
      </c>
      <c r="E1579" s="70">
        <v>2</v>
      </c>
      <c r="F1579" s="70">
        <v>285.13</v>
      </c>
      <c r="G1579" s="70">
        <v>280.55</v>
      </c>
    </row>
    <row r="1580" spans="1:7" x14ac:dyDescent="0.2">
      <c r="A1580" s="70">
        <v>19740</v>
      </c>
      <c r="B1580" s="70" t="s">
        <v>372</v>
      </c>
      <c r="C1580" s="70" t="s">
        <v>373</v>
      </c>
      <c r="D1580" s="70">
        <v>2013</v>
      </c>
      <c r="E1580" s="70">
        <v>3</v>
      </c>
      <c r="F1580" s="70">
        <v>292.72000000000003</v>
      </c>
      <c r="G1580" s="70">
        <v>289.07</v>
      </c>
    </row>
    <row r="1581" spans="1:7" x14ac:dyDescent="0.2">
      <c r="A1581" s="70">
        <v>19740</v>
      </c>
      <c r="B1581" s="70" t="s">
        <v>372</v>
      </c>
      <c r="C1581" s="70" t="s">
        <v>373</v>
      </c>
      <c r="D1581" s="70">
        <v>2013</v>
      </c>
      <c r="E1581" s="70">
        <v>4</v>
      </c>
      <c r="F1581" s="70">
        <v>295.02</v>
      </c>
      <c r="G1581" s="70">
        <v>295.89</v>
      </c>
    </row>
    <row r="1582" spans="1:7" x14ac:dyDescent="0.2">
      <c r="A1582" s="70">
        <v>19740</v>
      </c>
      <c r="B1582" s="70" t="s">
        <v>372</v>
      </c>
      <c r="C1582" s="70" t="s">
        <v>373</v>
      </c>
      <c r="D1582" s="70">
        <v>2014</v>
      </c>
      <c r="E1582" s="70">
        <v>1</v>
      </c>
      <c r="F1582" s="70">
        <v>300.25</v>
      </c>
      <c r="G1582" s="70">
        <v>302.27999999999997</v>
      </c>
    </row>
    <row r="1583" spans="1:7" x14ac:dyDescent="0.2">
      <c r="A1583" s="70">
        <v>19740</v>
      </c>
      <c r="B1583" s="70" t="s">
        <v>372</v>
      </c>
      <c r="C1583" s="70" t="s">
        <v>373</v>
      </c>
      <c r="D1583" s="70">
        <v>2014</v>
      </c>
      <c r="E1583" s="70">
        <v>2</v>
      </c>
      <c r="F1583" s="70">
        <v>314.72000000000003</v>
      </c>
      <c r="G1583" s="70">
        <v>309.63</v>
      </c>
    </row>
    <row r="1584" spans="1:7" x14ac:dyDescent="0.2">
      <c r="A1584" s="70">
        <v>19740</v>
      </c>
      <c r="B1584" s="70" t="s">
        <v>372</v>
      </c>
      <c r="C1584" s="70" t="s">
        <v>373</v>
      </c>
      <c r="D1584" s="70">
        <v>2014</v>
      </c>
      <c r="E1584" s="70">
        <v>3</v>
      </c>
      <c r="F1584" s="70">
        <v>321.5</v>
      </c>
      <c r="G1584" s="70">
        <v>317.87</v>
      </c>
    </row>
    <row r="1585" spans="1:7" x14ac:dyDescent="0.2">
      <c r="A1585" s="70">
        <v>19740</v>
      </c>
      <c r="B1585" s="70" t="s">
        <v>372</v>
      </c>
      <c r="C1585" s="70" t="s">
        <v>373</v>
      </c>
      <c r="D1585" s="70">
        <v>2014</v>
      </c>
      <c r="E1585" s="70">
        <v>4</v>
      </c>
      <c r="F1585" s="70">
        <v>326.27</v>
      </c>
      <c r="G1585" s="70">
        <v>327.64</v>
      </c>
    </row>
    <row r="1586" spans="1:7" x14ac:dyDescent="0.2">
      <c r="A1586" s="70">
        <v>19740</v>
      </c>
      <c r="B1586" s="70" t="s">
        <v>372</v>
      </c>
      <c r="C1586" s="70" t="s">
        <v>373</v>
      </c>
      <c r="D1586" s="70">
        <v>2015</v>
      </c>
      <c r="E1586" s="70">
        <v>1</v>
      </c>
      <c r="F1586" s="70">
        <v>337.06</v>
      </c>
      <c r="G1586" s="70">
        <v>338.49</v>
      </c>
    </row>
    <row r="1587" spans="1:7" x14ac:dyDescent="0.2">
      <c r="A1587" s="70">
        <v>19740</v>
      </c>
      <c r="B1587" s="70" t="s">
        <v>372</v>
      </c>
      <c r="C1587" s="70" t="s">
        <v>373</v>
      </c>
      <c r="D1587" s="70">
        <v>2015</v>
      </c>
      <c r="E1587" s="70">
        <v>2</v>
      </c>
      <c r="F1587" s="70">
        <v>354.7</v>
      </c>
      <c r="G1587" s="70">
        <v>348.97</v>
      </c>
    </row>
    <row r="1588" spans="1:7" x14ac:dyDescent="0.2">
      <c r="A1588" s="70">
        <v>19740</v>
      </c>
      <c r="B1588" s="70" t="s">
        <v>372</v>
      </c>
      <c r="C1588" s="70" t="s">
        <v>373</v>
      </c>
      <c r="D1588" s="70">
        <v>2015</v>
      </c>
      <c r="E1588" s="70">
        <v>3</v>
      </c>
      <c r="F1588" s="70">
        <v>362.1</v>
      </c>
      <c r="G1588" s="70">
        <v>358.56</v>
      </c>
    </row>
    <row r="1589" spans="1:7" x14ac:dyDescent="0.2">
      <c r="A1589" s="70">
        <v>19740</v>
      </c>
      <c r="B1589" s="70" t="s">
        <v>372</v>
      </c>
      <c r="C1589" s="70" t="s">
        <v>373</v>
      </c>
      <c r="D1589" s="70">
        <v>2015</v>
      </c>
      <c r="E1589" s="70">
        <v>4</v>
      </c>
      <c r="F1589" s="70">
        <v>365.22</v>
      </c>
      <c r="G1589" s="70">
        <v>367.02</v>
      </c>
    </row>
    <row r="1590" spans="1:7" x14ac:dyDescent="0.2">
      <c r="A1590" s="70">
        <v>19740</v>
      </c>
      <c r="B1590" s="70" t="s">
        <v>372</v>
      </c>
      <c r="C1590" s="70" t="s">
        <v>373</v>
      </c>
      <c r="D1590" s="70">
        <v>2016</v>
      </c>
      <c r="E1590" s="70">
        <v>1</v>
      </c>
      <c r="F1590" s="70">
        <v>376.33</v>
      </c>
      <c r="G1590" s="70">
        <v>376.95</v>
      </c>
    </row>
    <row r="1591" spans="1:7" x14ac:dyDescent="0.2">
      <c r="A1591" s="70">
        <v>19740</v>
      </c>
      <c r="B1591" s="70" t="s">
        <v>372</v>
      </c>
      <c r="C1591" s="70" t="s">
        <v>373</v>
      </c>
      <c r="D1591" s="70">
        <v>2016</v>
      </c>
      <c r="E1591" s="70">
        <v>2</v>
      </c>
      <c r="F1591" s="70">
        <v>392.41</v>
      </c>
      <c r="G1591" s="70">
        <v>386.24</v>
      </c>
    </row>
    <row r="1592" spans="1:7" x14ac:dyDescent="0.2">
      <c r="A1592" s="70">
        <v>19740</v>
      </c>
      <c r="B1592" s="70" t="s">
        <v>372</v>
      </c>
      <c r="C1592" s="70" t="s">
        <v>373</v>
      </c>
      <c r="D1592" s="70">
        <v>2016</v>
      </c>
      <c r="E1592" s="70">
        <v>3</v>
      </c>
      <c r="F1592" s="70">
        <v>398.62</v>
      </c>
      <c r="G1592" s="70">
        <v>395.33</v>
      </c>
    </row>
    <row r="1593" spans="1:7" x14ac:dyDescent="0.2">
      <c r="A1593" s="70">
        <v>19740</v>
      </c>
      <c r="B1593" s="70" t="s">
        <v>372</v>
      </c>
      <c r="C1593" s="70" t="s">
        <v>373</v>
      </c>
      <c r="D1593" s="70">
        <v>2016</v>
      </c>
      <c r="E1593" s="70">
        <v>4</v>
      </c>
      <c r="F1593" s="70">
        <v>401.79</v>
      </c>
      <c r="G1593" s="70">
        <v>403.91</v>
      </c>
    </row>
    <row r="1594" spans="1:7" x14ac:dyDescent="0.2">
      <c r="A1594" s="70">
        <v>19740</v>
      </c>
      <c r="B1594" s="70" t="s">
        <v>372</v>
      </c>
      <c r="C1594" s="70" t="s">
        <v>373</v>
      </c>
      <c r="D1594" s="70">
        <v>2017</v>
      </c>
      <c r="E1594" s="70">
        <v>1</v>
      </c>
      <c r="F1594" s="70">
        <v>413.21</v>
      </c>
      <c r="G1594" s="70">
        <v>412.95</v>
      </c>
    </row>
    <row r="1595" spans="1:7" x14ac:dyDescent="0.2">
      <c r="A1595" s="70">
        <v>19740</v>
      </c>
      <c r="B1595" s="70" t="s">
        <v>372</v>
      </c>
      <c r="C1595" s="70" t="s">
        <v>373</v>
      </c>
      <c r="D1595" s="70">
        <v>2017</v>
      </c>
      <c r="E1595" s="70">
        <v>2</v>
      </c>
      <c r="F1595" s="70">
        <v>426.64</v>
      </c>
      <c r="G1595" s="70">
        <v>420.19</v>
      </c>
    </row>
    <row r="1596" spans="1:7" x14ac:dyDescent="0.2">
      <c r="A1596" s="70">
        <v>19740</v>
      </c>
      <c r="B1596" s="70" t="s">
        <v>372</v>
      </c>
      <c r="C1596" s="70" t="s">
        <v>373</v>
      </c>
      <c r="D1596" s="70">
        <v>2017</v>
      </c>
      <c r="E1596" s="70">
        <v>3</v>
      </c>
      <c r="F1596" s="70">
        <v>432.43</v>
      </c>
      <c r="G1596" s="70">
        <v>429.41</v>
      </c>
    </row>
    <row r="1597" spans="1:7" x14ac:dyDescent="0.2">
      <c r="A1597" s="70">
        <v>19740</v>
      </c>
      <c r="B1597" s="70" t="s">
        <v>372</v>
      </c>
      <c r="C1597" s="70" t="s">
        <v>373</v>
      </c>
      <c r="D1597" s="70">
        <v>2017</v>
      </c>
      <c r="E1597" s="70">
        <v>4</v>
      </c>
      <c r="F1597" s="70">
        <v>437.81</v>
      </c>
      <c r="G1597" s="70">
        <v>440.12</v>
      </c>
    </row>
    <row r="1598" spans="1:7" x14ac:dyDescent="0.2">
      <c r="A1598" s="70">
        <v>19740</v>
      </c>
      <c r="B1598" s="70" t="s">
        <v>372</v>
      </c>
      <c r="C1598" s="70" t="s">
        <v>373</v>
      </c>
      <c r="D1598" s="70">
        <v>2018</v>
      </c>
      <c r="E1598" s="70">
        <v>1</v>
      </c>
      <c r="F1598" s="70">
        <v>451.94</v>
      </c>
      <c r="G1598" s="70">
        <v>450.96</v>
      </c>
    </row>
    <row r="1599" spans="1:7" x14ac:dyDescent="0.2">
      <c r="A1599" s="70">
        <v>19740</v>
      </c>
      <c r="B1599" s="70" t="s">
        <v>372</v>
      </c>
      <c r="C1599" s="70" t="s">
        <v>373</v>
      </c>
      <c r="D1599" s="70">
        <v>2018</v>
      </c>
      <c r="E1599" s="70">
        <v>2</v>
      </c>
      <c r="F1599" s="70">
        <v>461.82</v>
      </c>
      <c r="G1599" s="70">
        <v>455.09</v>
      </c>
    </row>
    <row r="1600" spans="1:7" x14ac:dyDescent="0.2">
      <c r="A1600" s="70">
        <v>19740</v>
      </c>
      <c r="B1600" s="70" t="s">
        <v>372</v>
      </c>
      <c r="C1600" s="70" t="s">
        <v>373</v>
      </c>
      <c r="D1600" s="70">
        <v>2018</v>
      </c>
      <c r="E1600" s="70">
        <v>3</v>
      </c>
      <c r="F1600" s="70">
        <v>462.41</v>
      </c>
      <c r="G1600" s="70">
        <v>459.48</v>
      </c>
    </row>
    <row r="1601" spans="1:8" x14ac:dyDescent="0.2">
      <c r="A1601" s="70">
        <v>19740</v>
      </c>
      <c r="B1601" s="70" t="s">
        <v>372</v>
      </c>
      <c r="C1601" s="70" t="s">
        <v>373</v>
      </c>
      <c r="D1601" s="70">
        <v>2018</v>
      </c>
      <c r="E1601" s="70">
        <v>4</v>
      </c>
      <c r="F1601" s="70">
        <v>462.61</v>
      </c>
      <c r="G1601" s="70">
        <v>465</v>
      </c>
    </row>
    <row r="1602" spans="1:8" x14ac:dyDescent="0.2">
      <c r="A1602" s="70">
        <v>19740</v>
      </c>
      <c r="B1602" s="70" t="s">
        <v>372</v>
      </c>
      <c r="C1602" s="70" t="s">
        <v>373</v>
      </c>
      <c r="D1602" s="70">
        <v>2019</v>
      </c>
      <c r="E1602" s="70">
        <v>1</v>
      </c>
      <c r="F1602" s="70">
        <v>472.2</v>
      </c>
      <c r="G1602" s="70">
        <v>470.88</v>
      </c>
    </row>
    <row r="1603" spans="1:8" x14ac:dyDescent="0.2">
      <c r="A1603" s="70">
        <v>19740</v>
      </c>
      <c r="B1603" s="70" t="s">
        <v>372</v>
      </c>
      <c r="C1603" s="70" t="s">
        <v>373</v>
      </c>
      <c r="D1603" s="70">
        <v>2019</v>
      </c>
      <c r="E1603" s="70">
        <v>2</v>
      </c>
      <c r="F1603" s="70">
        <v>482.64</v>
      </c>
      <c r="G1603" s="70">
        <v>475.76</v>
      </c>
    </row>
    <row r="1604" spans="1:8" x14ac:dyDescent="0.2">
      <c r="A1604" s="70">
        <v>19740</v>
      </c>
      <c r="B1604" s="70" t="s">
        <v>372</v>
      </c>
      <c r="C1604" s="70" t="s">
        <v>373</v>
      </c>
      <c r="D1604" s="70">
        <v>2019</v>
      </c>
      <c r="E1604" s="70">
        <v>3</v>
      </c>
      <c r="F1604" s="70">
        <v>483.7</v>
      </c>
      <c r="G1604" s="70">
        <v>480.65</v>
      </c>
    </row>
    <row r="1605" spans="1:8" x14ac:dyDescent="0.2">
      <c r="A1605" s="70">
        <v>19740</v>
      </c>
      <c r="B1605" s="70" t="s">
        <v>372</v>
      </c>
      <c r="C1605" s="70" t="s">
        <v>373</v>
      </c>
      <c r="D1605" s="70">
        <v>2019</v>
      </c>
      <c r="E1605" s="70">
        <v>4</v>
      </c>
      <c r="F1605" s="70">
        <v>486.3</v>
      </c>
      <c r="G1605" s="70">
        <v>488.85</v>
      </c>
    </row>
    <row r="1606" spans="1:8" x14ac:dyDescent="0.2">
      <c r="A1606" s="70">
        <v>19740</v>
      </c>
      <c r="B1606" s="70" t="s">
        <v>372</v>
      </c>
      <c r="C1606" s="70" t="s">
        <v>373</v>
      </c>
      <c r="D1606" s="70">
        <v>2020</v>
      </c>
      <c r="E1606" s="70">
        <v>1</v>
      </c>
      <c r="F1606" s="70">
        <v>496.64</v>
      </c>
      <c r="G1606" s="70">
        <v>495.26</v>
      </c>
    </row>
    <row r="1607" spans="1:8" x14ac:dyDescent="0.2">
      <c r="A1607" s="70">
        <v>19740</v>
      </c>
      <c r="B1607" s="70" t="s">
        <v>372</v>
      </c>
      <c r="C1607" s="70" t="s">
        <v>373</v>
      </c>
      <c r="D1607" s="70">
        <v>2020</v>
      </c>
      <c r="E1607" s="70">
        <v>2</v>
      </c>
      <c r="F1607" s="70">
        <v>506.52</v>
      </c>
      <c r="G1607" s="70">
        <v>499.28</v>
      </c>
    </row>
    <row r="1608" spans="1:8" x14ac:dyDescent="0.2">
      <c r="A1608" s="70">
        <v>19740</v>
      </c>
      <c r="B1608" s="70" t="s">
        <v>372</v>
      </c>
      <c r="C1608" s="70" t="s">
        <v>373</v>
      </c>
      <c r="D1608" s="70">
        <v>2020</v>
      </c>
      <c r="E1608" s="70">
        <v>3</v>
      </c>
      <c r="F1608" s="70">
        <v>517.97</v>
      </c>
      <c r="G1608" s="70">
        <v>514.55999999999995</v>
      </c>
    </row>
    <row r="1609" spans="1:8" x14ac:dyDescent="0.2">
      <c r="A1609" s="70">
        <v>19740</v>
      </c>
      <c r="B1609" s="70" t="s">
        <v>372</v>
      </c>
      <c r="C1609" s="70" t="s">
        <v>373</v>
      </c>
      <c r="D1609" s="70">
        <v>2020</v>
      </c>
      <c r="E1609" s="70">
        <v>4</v>
      </c>
      <c r="F1609" s="70">
        <v>533.04</v>
      </c>
      <c r="G1609" s="70">
        <v>535.91999999999996</v>
      </c>
    </row>
    <row r="1610" spans="1:8" x14ac:dyDescent="0.2">
      <c r="A1610" s="70">
        <v>19740</v>
      </c>
      <c r="B1610" s="70" t="s">
        <v>372</v>
      </c>
      <c r="C1610" s="70" t="s">
        <v>373</v>
      </c>
      <c r="D1610" s="70">
        <v>2021</v>
      </c>
      <c r="E1610" s="70">
        <v>1</v>
      </c>
      <c r="F1610" s="70">
        <v>562.28</v>
      </c>
      <c r="G1610" s="70">
        <v>560.85</v>
      </c>
    </row>
    <row r="1611" spans="1:8" x14ac:dyDescent="0.2">
      <c r="A1611" s="70">
        <v>19740</v>
      </c>
      <c r="B1611" s="70" t="s">
        <v>372</v>
      </c>
      <c r="C1611" s="70" t="s">
        <v>373</v>
      </c>
      <c r="D1611" s="70">
        <v>2021</v>
      </c>
      <c r="E1611" s="70">
        <v>2</v>
      </c>
      <c r="F1611" s="70">
        <v>605.38</v>
      </c>
      <c r="G1611" s="70">
        <v>596.71</v>
      </c>
    </row>
    <row r="1612" spans="1:8" x14ac:dyDescent="0.2">
      <c r="A1612" s="70">
        <v>19740</v>
      </c>
      <c r="B1612" s="70" t="s">
        <v>372</v>
      </c>
      <c r="C1612" s="70" t="s">
        <v>373</v>
      </c>
      <c r="D1612" s="70">
        <v>2021</v>
      </c>
      <c r="E1612" s="70">
        <v>3</v>
      </c>
      <c r="F1612" s="70">
        <v>622.95000000000005</v>
      </c>
      <c r="G1612" s="70">
        <v>618.58000000000004</v>
      </c>
    </row>
    <row r="1613" spans="1:8" x14ac:dyDescent="0.2">
      <c r="A1613" s="70">
        <v>19740</v>
      </c>
      <c r="B1613" s="70" t="s">
        <v>372</v>
      </c>
      <c r="C1613" s="70" t="s">
        <v>373</v>
      </c>
      <c r="D1613" s="70">
        <v>2021</v>
      </c>
      <c r="E1613" s="70">
        <v>4</v>
      </c>
      <c r="F1613" s="70">
        <v>628</v>
      </c>
      <c r="G1613" s="70">
        <v>631.57000000000005</v>
      </c>
    </row>
    <row r="1614" spans="1:8" x14ac:dyDescent="0.2">
      <c r="A1614" s="70">
        <v>19804</v>
      </c>
      <c r="B1614" s="70" t="s">
        <v>374</v>
      </c>
      <c r="C1614" s="70" t="s">
        <v>375</v>
      </c>
      <c r="D1614" s="70">
        <v>1991</v>
      </c>
      <c r="E1614" s="70">
        <v>1</v>
      </c>
      <c r="F1614" s="70">
        <v>100</v>
      </c>
      <c r="G1614" s="70">
        <v>100</v>
      </c>
      <c r="H1614" s="7" t="s">
        <v>19</v>
      </c>
    </row>
    <row r="1615" spans="1:8" x14ac:dyDescent="0.2">
      <c r="A1615" s="70">
        <v>19804</v>
      </c>
      <c r="B1615" s="70" t="s">
        <v>374</v>
      </c>
      <c r="C1615" s="70" t="s">
        <v>375</v>
      </c>
      <c r="D1615" s="70">
        <v>1991</v>
      </c>
      <c r="E1615" s="70">
        <v>2</v>
      </c>
      <c r="F1615" s="70">
        <v>101.99</v>
      </c>
      <c r="G1615" s="70">
        <v>100.76</v>
      </c>
      <c r="H1615" s="7" t="s">
        <v>19</v>
      </c>
    </row>
    <row r="1616" spans="1:8" x14ac:dyDescent="0.2">
      <c r="A1616" s="70">
        <v>19804</v>
      </c>
      <c r="B1616" s="70" t="s">
        <v>374</v>
      </c>
      <c r="C1616" s="70" t="s">
        <v>375</v>
      </c>
      <c r="D1616" s="70">
        <v>1991</v>
      </c>
      <c r="E1616" s="70">
        <v>3</v>
      </c>
      <c r="F1616" s="70">
        <v>102.8</v>
      </c>
      <c r="G1616" s="70">
        <v>101.37</v>
      </c>
      <c r="H1616" s="7" t="s">
        <v>19</v>
      </c>
    </row>
    <row r="1617" spans="1:8" x14ac:dyDescent="0.2">
      <c r="A1617" s="70">
        <v>19804</v>
      </c>
      <c r="B1617" s="70" t="s">
        <v>374</v>
      </c>
      <c r="C1617" s="70" t="s">
        <v>375</v>
      </c>
      <c r="D1617" s="70">
        <v>1991</v>
      </c>
      <c r="E1617" s="70">
        <v>4</v>
      </c>
      <c r="F1617" s="70">
        <v>102.66</v>
      </c>
      <c r="G1617" s="70">
        <v>101.76</v>
      </c>
      <c r="H1617" s="7" t="s">
        <v>19</v>
      </c>
    </row>
    <row r="1618" spans="1:8" x14ac:dyDescent="0.2">
      <c r="A1618" s="70">
        <v>19804</v>
      </c>
      <c r="B1618" s="70" t="s">
        <v>374</v>
      </c>
      <c r="C1618" s="70" t="s">
        <v>375</v>
      </c>
      <c r="D1618" s="70">
        <v>1992</v>
      </c>
      <c r="E1618" s="70">
        <v>1</v>
      </c>
      <c r="F1618" s="70">
        <v>104.13</v>
      </c>
      <c r="G1618" s="70">
        <v>104.18</v>
      </c>
      <c r="H1618" s="7" t="s">
        <v>19</v>
      </c>
    </row>
    <row r="1619" spans="1:8" x14ac:dyDescent="0.2">
      <c r="A1619" s="70">
        <v>19804</v>
      </c>
      <c r="B1619" s="70" t="s">
        <v>374</v>
      </c>
      <c r="C1619" s="70" t="s">
        <v>375</v>
      </c>
      <c r="D1619" s="70">
        <v>1992</v>
      </c>
      <c r="E1619" s="70">
        <v>2</v>
      </c>
      <c r="F1619" s="70">
        <v>105.71</v>
      </c>
      <c r="G1619" s="70">
        <v>104.4</v>
      </c>
      <c r="H1619" s="7" t="s">
        <v>19</v>
      </c>
    </row>
    <row r="1620" spans="1:8" x14ac:dyDescent="0.2">
      <c r="A1620" s="70">
        <v>19804</v>
      </c>
      <c r="B1620" s="70" t="s">
        <v>374</v>
      </c>
      <c r="C1620" s="70" t="s">
        <v>375</v>
      </c>
      <c r="D1620" s="70">
        <v>1992</v>
      </c>
      <c r="E1620" s="70">
        <v>3</v>
      </c>
      <c r="F1620" s="70">
        <v>106.94</v>
      </c>
      <c r="G1620" s="70">
        <v>105.49</v>
      </c>
      <c r="H1620" s="7" t="s">
        <v>19</v>
      </c>
    </row>
    <row r="1621" spans="1:8" x14ac:dyDescent="0.2">
      <c r="A1621" s="70">
        <v>19804</v>
      </c>
      <c r="B1621" s="70" t="s">
        <v>374</v>
      </c>
      <c r="C1621" s="70" t="s">
        <v>375</v>
      </c>
      <c r="D1621" s="70">
        <v>1992</v>
      </c>
      <c r="E1621" s="70">
        <v>4</v>
      </c>
      <c r="F1621" s="70">
        <v>107.23</v>
      </c>
      <c r="G1621" s="70">
        <v>106.22</v>
      </c>
      <c r="H1621" s="7" t="s">
        <v>19</v>
      </c>
    </row>
    <row r="1622" spans="1:8" x14ac:dyDescent="0.2">
      <c r="A1622" s="70">
        <v>19804</v>
      </c>
      <c r="B1622" s="70" t="s">
        <v>374</v>
      </c>
      <c r="C1622" s="70" t="s">
        <v>375</v>
      </c>
      <c r="D1622" s="70">
        <v>1993</v>
      </c>
      <c r="E1622" s="70">
        <v>1</v>
      </c>
      <c r="F1622" s="70">
        <v>105.82</v>
      </c>
      <c r="G1622" s="70">
        <v>105.91</v>
      </c>
      <c r="H1622" s="7" t="s">
        <v>19</v>
      </c>
    </row>
    <row r="1623" spans="1:8" x14ac:dyDescent="0.2">
      <c r="A1623" s="70">
        <v>19804</v>
      </c>
      <c r="B1623" s="70" t="s">
        <v>374</v>
      </c>
      <c r="C1623" s="70" t="s">
        <v>375</v>
      </c>
      <c r="D1623" s="70">
        <v>1993</v>
      </c>
      <c r="E1623" s="70">
        <v>2</v>
      </c>
      <c r="F1623" s="70">
        <v>108.49</v>
      </c>
      <c r="G1623" s="70">
        <v>107.16</v>
      </c>
      <c r="H1623" s="7" t="s">
        <v>19</v>
      </c>
    </row>
    <row r="1624" spans="1:8" x14ac:dyDescent="0.2">
      <c r="A1624" s="70">
        <v>19804</v>
      </c>
      <c r="B1624" s="70" t="s">
        <v>374</v>
      </c>
      <c r="C1624" s="70" t="s">
        <v>375</v>
      </c>
      <c r="D1624" s="70">
        <v>1993</v>
      </c>
      <c r="E1624" s="70">
        <v>3</v>
      </c>
      <c r="F1624" s="70">
        <v>108.97</v>
      </c>
      <c r="G1624" s="70">
        <v>107.51</v>
      </c>
      <c r="H1624" s="7" t="s">
        <v>19</v>
      </c>
    </row>
    <row r="1625" spans="1:8" x14ac:dyDescent="0.2">
      <c r="A1625" s="70">
        <v>19804</v>
      </c>
      <c r="B1625" s="70" t="s">
        <v>374</v>
      </c>
      <c r="C1625" s="70" t="s">
        <v>375</v>
      </c>
      <c r="D1625" s="70">
        <v>1993</v>
      </c>
      <c r="E1625" s="70">
        <v>4</v>
      </c>
      <c r="F1625" s="70">
        <v>109.96</v>
      </c>
      <c r="G1625" s="70">
        <v>108.89</v>
      </c>
      <c r="H1625" s="7" t="s">
        <v>19</v>
      </c>
    </row>
    <row r="1626" spans="1:8" x14ac:dyDescent="0.2">
      <c r="A1626" s="70">
        <v>19804</v>
      </c>
      <c r="B1626" s="70" t="s">
        <v>374</v>
      </c>
      <c r="C1626" s="70" t="s">
        <v>375</v>
      </c>
      <c r="D1626" s="70">
        <v>1994</v>
      </c>
      <c r="E1626" s="70">
        <v>1</v>
      </c>
      <c r="F1626" s="70">
        <v>110.06</v>
      </c>
      <c r="G1626" s="70">
        <v>110.11</v>
      </c>
      <c r="H1626" s="7" t="s">
        <v>19</v>
      </c>
    </row>
    <row r="1627" spans="1:8" x14ac:dyDescent="0.2">
      <c r="A1627" s="70">
        <v>19804</v>
      </c>
      <c r="B1627" s="70" t="s">
        <v>374</v>
      </c>
      <c r="C1627" s="70" t="s">
        <v>375</v>
      </c>
      <c r="D1627" s="70">
        <v>1994</v>
      </c>
      <c r="E1627" s="70">
        <v>2</v>
      </c>
      <c r="F1627" s="70">
        <v>113.51</v>
      </c>
      <c r="G1627" s="70">
        <v>112.24</v>
      </c>
      <c r="H1627" s="7" t="s">
        <v>19</v>
      </c>
    </row>
    <row r="1628" spans="1:8" x14ac:dyDescent="0.2">
      <c r="A1628" s="70">
        <v>19804</v>
      </c>
      <c r="B1628" s="70" t="s">
        <v>374</v>
      </c>
      <c r="C1628" s="70" t="s">
        <v>375</v>
      </c>
      <c r="D1628" s="70">
        <v>1994</v>
      </c>
      <c r="E1628" s="70">
        <v>3</v>
      </c>
      <c r="F1628" s="70">
        <v>115.76</v>
      </c>
      <c r="G1628" s="70">
        <v>114.13</v>
      </c>
      <c r="H1628" s="7" t="s">
        <v>19</v>
      </c>
    </row>
    <row r="1629" spans="1:8" x14ac:dyDescent="0.2">
      <c r="A1629" s="70">
        <v>19804</v>
      </c>
      <c r="B1629" s="70" t="s">
        <v>374</v>
      </c>
      <c r="C1629" s="70" t="s">
        <v>375</v>
      </c>
      <c r="D1629" s="70">
        <v>1994</v>
      </c>
      <c r="E1629" s="70">
        <v>4</v>
      </c>
      <c r="F1629" s="70">
        <v>117.44</v>
      </c>
      <c r="G1629" s="70">
        <v>116.34</v>
      </c>
      <c r="H1629" s="7" t="s">
        <v>19</v>
      </c>
    </row>
    <row r="1630" spans="1:8" x14ac:dyDescent="0.2">
      <c r="A1630" s="70">
        <v>19804</v>
      </c>
      <c r="B1630" s="70" t="s">
        <v>374</v>
      </c>
      <c r="C1630" s="70" t="s">
        <v>375</v>
      </c>
      <c r="D1630" s="70">
        <v>1995</v>
      </c>
      <c r="E1630" s="70">
        <v>1</v>
      </c>
      <c r="F1630" s="70">
        <v>119.07</v>
      </c>
      <c r="G1630" s="70">
        <v>119.02</v>
      </c>
      <c r="H1630" s="7" t="s">
        <v>19</v>
      </c>
    </row>
    <row r="1631" spans="1:8" x14ac:dyDescent="0.2">
      <c r="A1631" s="70">
        <v>19804</v>
      </c>
      <c r="B1631" s="70" t="s">
        <v>374</v>
      </c>
      <c r="C1631" s="70" t="s">
        <v>375</v>
      </c>
      <c r="D1631" s="70">
        <v>1995</v>
      </c>
      <c r="E1631" s="70">
        <v>2</v>
      </c>
      <c r="F1631" s="70">
        <v>122.05</v>
      </c>
      <c r="G1631" s="70">
        <v>120.85</v>
      </c>
      <c r="H1631" s="7" t="s">
        <v>19</v>
      </c>
    </row>
    <row r="1632" spans="1:8" x14ac:dyDescent="0.2">
      <c r="A1632" s="70">
        <v>19804</v>
      </c>
      <c r="B1632" s="70" t="s">
        <v>374</v>
      </c>
      <c r="C1632" s="70" t="s">
        <v>375</v>
      </c>
      <c r="D1632" s="70">
        <v>1995</v>
      </c>
      <c r="E1632" s="70">
        <v>3</v>
      </c>
      <c r="F1632" s="70">
        <v>126.22</v>
      </c>
      <c r="G1632" s="70">
        <v>124.29</v>
      </c>
      <c r="H1632" s="7" t="s">
        <v>19</v>
      </c>
    </row>
    <row r="1633" spans="1:8" x14ac:dyDescent="0.2">
      <c r="A1633" s="70">
        <v>19804</v>
      </c>
      <c r="B1633" s="70" t="s">
        <v>374</v>
      </c>
      <c r="C1633" s="70" t="s">
        <v>375</v>
      </c>
      <c r="D1633" s="70">
        <v>1995</v>
      </c>
      <c r="E1633" s="70">
        <v>4</v>
      </c>
      <c r="F1633" s="70">
        <v>127.41</v>
      </c>
      <c r="G1633" s="70">
        <v>126.3</v>
      </c>
      <c r="H1633" s="7" t="s">
        <v>19</v>
      </c>
    </row>
    <row r="1634" spans="1:8" x14ac:dyDescent="0.2">
      <c r="A1634" s="70">
        <v>19804</v>
      </c>
      <c r="B1634" s="70" t="s">
        <v>374</v>
      </c>
      <c r="C1634" s="70" t="s">
        <v>375</v>
      </c>
      <c r="D1634" s="70">
        <v>1996</v>
      </c>
      <c r="E1634" s="70">
        <v>1</v>
      </c>
      <c r="F1634" s="70">
        <v>131.94999999999999</v>
      </c>
      <c r="G1634" s="70">
        <v>131.84</v>
      </c>
      <c r="H1634" s="7" t="s">
        <v>19</v>
      </c>
    </row>
    <row r="1635" spans="1:8" x14ac:dyDescent="0.2">
      <c r="A1635" s="70">
        <v>19804</v>
      </c>
      <c r="B1635" s="70" t="s">
        <v>374</v>
      </c>
      <c r="C1635" s="70" t="s">
        <v>375</v>
      </c>
      <c r="D1635" s="70">
        <v>1996</v>
      </c>
      <c r="E1635" s="70">
        <v>2</v>
      </c>
      <c r="F1635" s="70">
        <v>134.91999999999999</v>
      </c>
      <c r="G1635" s="70">
        <v>133.66</v>
      </c>
      <c r="H1635" s="7" t="s">
        <v>19</v>
      </c>
    </row>
    <row r="1636" spans="1:8" x14ac:dyDescent="0.2">
      <c r="A1636" s="70">
        <v>19804</v>
      </c>
      <c r="B1636" s="70" t="s">
        <v>374</v>
      </c>
      <c r="C1636" s="70" t="s">
        <v>375</v>
      </c>
      <c r="D1636" s="70">
        <v>1996</v>
      </c>
      <c r="E1636" s="70">
        <v>3</v>
      </c>
      <c r="F1636" s="70">
        <v>138.63999999999999</v>
      </c>
      <c r="G1636" s="70">
        <v>136.46</v>
      </c>
      <c r="H1636" s="7" t="s">
        <v>19</v>
      </c>
    </row>
    <row r="1637" spans="1:8" x14ac:dyDescent="0.2">
      <c r="A1637" s="70">
        <v>19804</v>
      </c>
      <c r="B1637" s="70" t="s">
        <v>374</v>
      </c>
      <c r="C1637" s="70" t="s">
        <v>375</v>
      </c>
      <c r="D1637" s="70">
        <v>1996</v>
      </c>
      <c r="E1637" s="70">
        <v>4</v>
      </c>
      <c r="F1637" s="70">
        <v>140.29</v>
      </c>
      <c r="G1637" s="70">
        <v>139.05000000000001</v>
      </c>
      <c r="H1637" s="7" t="s">
        <v>19</v>
      </c>
    </row>
    <row r="1638" spans="1:8" x14ac:dyDescent="0.2">
      <c r="A1638" s="70">
        <v>19804</v>
      </c>
      <c r="B1638" s="70" t="s">
        <v>374</v>
      </c>
      <c r="C1638" s="70" t="s">
        <v>375</v>
      </c>
      <c r="D1638" s="70">
        <v>1997</v>
      </c>
      <c r="E1638" s="70">
        <v>1</v>
      </c>
      <c r="F1638" s="70">
        <v>142.47999999999999</v>
      </c>
      <c r="G1638" s="70">
        <v>142.38</v>
      </c>
      <c r="H1638" s="7" t="s">
        <v>19</v>
      </c>
    </row>
    <row r="1639" spans="1:8" x14ac:dyDescent="0.2">
      <c r="A1639" s="70">
        <v>19804</v>
      </c>
      <c r="B1639" s="70" t="s">
        <v>374</v>
      </c>
      <c r="C1639" s="70" t="s">
        <v>375</v>
      </c>
      <c r="D1639" s="70">
        <v>1997</v>
      </c>
      <c r="E1639" s="70">
        <v>2</v>
      </c>
      <c r="F1639" s="70">
        <v>148.05000000000001</v>
      </c>
      <c r="G1639" s="70">
        <v>146.66999999999999</v>
      </c>
      <c r="H1639" s="7" t="s">
        <v>19</v>
      </c>
    </row>
    <row r="1640" spans="1:8" x14ac:dyDescent="0.2">
      <c r="A1640" s="70">
        <v>19804</v>
      </c>
      <c r="B1640" s="70" t="s">
        <v>374</v>
      </c>
      <c r="C1640" s="70" t="s">
        <v>375</v>
      </c>
      <c r="D1640" s="70">
        <v>1997</v>
      </c>
      <c r="E1640" s="70">
        <v>3</v>
      </c>
      <c r="F1640" s="70">
        <v>153.24</v>
      </c>
      <c r="G1640" s="70">
        <v>150.91999999999999</v>
      </c>
      <c r="H1640" s="7" t="s">
        <v>19</v>
      </c>
    </row>
    <row r="1641" spans="1:8" x14ac:dyDescent="0.2">
      <c r="A1641" s="70">
        <v>19804</v>
      </c>
      <c r="B1641" s="70" t="s">
        <v>374</v>
      </c>
      <c r="C1641" s="70" t="s">
        <v>375</v>
      </c>
      <c r="D1641" s="70">
        <v>1997</v>
      </c>
      <c r="E1641" s="70">
        <v>4</v>
      </c>
      <c r="F1641" s="70">
        <v>155.59</v>
      </c>
      <c r="G1641" s="70">
        <v>154.11000000000001</v>
      </c>
      <c r="H1641" s="7" t="s">
        <v>19</v>
      </c>
    </row>
    <row r="1642" spans="1:8" x14ac:dyDescent="0.2">
      <c r="A1642" s="70">
        <v>19804</v>
      </c>
      <c r="B1642" s="70" t="s">
        <v>374</v>
      </c>
      <c r="C1642" s="70" t="s">
        <v>375</v>
      </c>
      <c r="D1642" s="70">
        <v>1998</v>
      </c>
      <c r="E1642" s="70">
        <v>1</v>
      </c>
      <c r="F1642" s="70">
        <v>157.16999999999999</v>
      </c>
      <c r="G1642" s="70">
        <v>157.02000000000001</v>
      </c>
    </row>
    <row r="1643" spans="1:8" x14ac:dyDescent="0.2">
      <c r="A1643" s="70">
        <v>19804</v>
      </c>
      <c r="B1643" s="70" t="s">
        <v>374</v>
      </c>
      <c r="C1643" s="70" t="s">
        <v>375</v>
      </c>
      <c r="D1643" s="70">
        <v>1998</v>
      </c>
      <c r="E1643" s="70">
        <v>2</v>
      </c>
      <c r="F1643" s="70">
        <v>161.19999999999999</v>
      </c>
      <c r="G1643" s="70">
        <v>159.71</v>
      </c>
    </row>
    <row r="1644" spans="1:8" x14ac:dyDescent="0.2">
      <c r="A1644" s="70">
        <v>19804</v>
      </c>
      <c r="B1644" s="70" t="s">
        <v>374</v>
      </c>
      <c r="C1644" s="70" t="s">
        <v>375</v>
      </c>
      <c r="D1644" s="70">
        <v>1998</v>
      </c>
      <c r="E1644" s="70">
        <v>3</v>
      </c>
      <c r="F1644" s="70">
        <v>163.26</v>
      </c>
      <c r="G1644" s="70">
        <v>161.06</v>
      </c>
    </row>
    <row r="1645" spans="1:8" x14ac:dyDescent="0.2">
      <c r="A1645" s="70">
        <v>19804</v>
      </c>
      <c r="B1645" s="70" t="s">
        <v>374</v>
      </c>
      <c r="C1645" s="70" t="s">
        <v>375</v>
      </c>
      <c r="D1645" s="70">
        <v>1998</v>
      </c>
      <c r="E1645" s="70">
        <v>4</v>
      </c>
      <c r="F1645" s="70">
        <v>165.53</v>
      </c>
      <c r="G1645" s="70">
        <v>163.75</v>
      </c>
    </row>
    <row r="1646" spans="1:8" x14ac:dyDescent="0.2">
      <c r="A1646" s="70">
        <v>19804</v>
      </c>
      <c r="B1646" s="70" t="s">
        <v>374</v>
      </c>
      <c r="C1646" s="70" t="s">
        <v>375</v>
      </c>
      <c r="D1646" s="70">
        <v>1999</v>
      </c>
      <c r="E1646" s="70">
        <v>1</v>
      </c>
      <c r="F1646" s="70">
        <v>166.48</v>
      </c>
      <c r="G1646" s="70">
        <v>166.11</v>
      </c>
    </row>
    <row r="1647" spans="1:8" x14ac:dyDescent="0.2">
      <c r="A1647" s="70">
        <v>19804</v>
      </c>
      <c r="B1647" s="70" t="s">
        <v>374</v>
      </c>
      <c r="C1647" s="70" t="s">
        <v>375</v>
      </c>
      <c r="D1647" s="70">
        <v>1999</v>
      </c>
      <c r="E1647" s="70">
        <v>2</v>
      </c>
      <c r="F1647" s="70">
        <v>176.12</v>
      </c>
      <c r="G1647" s="70">
        <v>174.65</v>
      </c>
    </row>
    <row r="1648" spans="1:8" x14ac:dyDescent="0.2">
      <c r="A1648" s="70">
        <v>19804</v>
      </c>
      <c r="B1648" s="70" t="s">
        <v>374</v>
      </c>
      <c r="C1648" s="70" t="s">
        <v>375</v>
      </c>
      <c r="D1648" s="70">
        <v>1999</v>
      </c>
      <c r="E1648" s="70">
        <v>3</v>
      </c>
      <c r="F1648" s="70">
        <v>185.05</v>
      </c>
      <c r="G1648" s="70">
        <v>182.87</v>
      </c>
      <c r="H1648" s="7" t="s">
        <v>19</v>
      </c>
    </row>
    <row r="1649" spans="1:8" x14ac:dyDescent="0.2">
      <c r="A1649" s="70">
        <v>19804</v>
      </c>
      <c r="B1649" s="70" t="s">
        <v>374</v>
      </c>
      <c r="C1649" s="70" t="s">
        <v>375</v>
      </c>
      <c r="D1649" s="70">
        <v>1999</v>
      </c>
      <c r="E1649" s="70">
        <v>4</v>
      </c>
      <c r="F1649" s="70">
        <v>190.65</v>
      </c>
      <c r="G1649" s="70">
        <v>188.44</v>
      </c>
      <c r="H1649" s="7" t="s">
        <v>19</v>
      </c>
    </row>
    <row r="1650" spans="1:8" x14ac:dyDescent="0.2">
      <c r="A1650" s="70">
        <v>19804</v>
      </c>
      <c r="B1650" s="70" t="s">
        <v>374</v>
      </c>
      <c r="C1650" s="70" t="s">
        <v>375</v>
      </c>
      <c r="D1650" s="70">
        <v>2000</v>
      </c>
      <c r="E1650" s="70">
        <v>1</v>
      </c>
      <c r="F1650" s="70">
        <v>192.16</v>
      </c>
      <c r="G1650" s="70">
        <v>191.34</v>
      </c>
      <c r="H1650" s="7" t="s">
        <v>19</v>
      </c>
    </row>
    <row r="1651" spans="1:8" x14ac:dyDescent="0.2">
      <c r="A1651" s="70">
        <v>19804</v>
      </c>
      <c r="B1651" s="70" t="s">
        <v>374</v>
      </c>
      <c r="C1651" s="70" t="s">
        <v>375</v>
      </c>
      <c r="D1651" s="70">
        <v>2000</v>
      </c>
      <c r="E1651" s="70">
        <v>2</v>
      </c>
      <c r="F1651" s="70">
        <v>193.11</v>
      </c>
      <c r="G1651" s="70">
        <v>191.66</v>
      </c>
    </row>
    <row r="1652" spans="1:8" x14ac:dyDescent="0.2">
      <c r="A1652" s="70">
        <v>19804</v>
      </c>
      <c r="B1652" s="70" t="s">
        <v>374</v>
      </c>
      <c r="C1652" s="70" t="s">
        <v>375</v>
      </c>
      <c r="D1652" s="70">
        <v>2000</v>
      </c>
      <c r="E1652" s="70">
        <v>3</v>
      </c>
      <c r="F1652" s="70">
        <v>194.44</v>
      </c>
      <c r="G1652" s="70">
        <v>192.46</v>
      </c>
    </row>
    <row r="1653" spans="1:8" x14ac:dyDescent="0.2">
      <c r="A1653" s="70">
        <v>19804</v>
      </c>
      <c r="B1653" s="70" t="s">
        <v>374</v>
      </c>
      <c r="C1653" s="70" t="s">
        <v>375</v>
      </c>
      <c r="D1653" s="70">
        <v>2000</v>
      </c>
      <c r="E1653" s="70">
        <v>4</v>
      </c>
      <c r="F1653" s="70">
        <v>198.25</v>
      </c>
      <c r="G1653" s="70">
        <v>195.93</v>
      </c>
    </row>
    <row r="1654" spans="1:8" x14ac:dyDescent="0.2">
      <c r="A1654" s="70">
        <v>19804</v>
      </c>
      <c r="B1654" s="70" t="s">
        <v>374</v>
      </c>
      <c r="C1654" s="70" t="s">
        <v>375</v>
      </c>
      <c r="D1654" s="70">
        <v>2001</v>
      </c>
      <c r="E1654" s="70">
        <v>1</v>
      </c>
      <c r="F1654" s="70">
        <v>199.6</v>
      </c>
      <c r="G1654" s="70">
        <v>198.42</v>
      </c>
    </row>
    <row r="1655" spans="1:8" x14ac:dyDescent="0.2">
      <c r="A1655" s="70">
        <v>19804</v>
      </c>
      <c r="B1655" s="70" t="s">
        <v>374</v>
      </c>
      <c r="C1655" s="70" t="s">
        <v>375</v>
      </c>
      <c r="D1655" s="70">
        <v>2001</v>
      </c>
      <c r="E1655" s="70">
        <v>2</v>
      </c>
      <c r="F1655" s="70">
        <v>201.89</v>
      </c>
      <c r="G1655" s="70">
        <v>200.4</v>
      </c>
    </row>
    <row r="1656" spans="1:8" x14ac:dyDescent="0.2">
      <c r="A1656" s="70">
        <v>19804</v>
      </c>
      <c r="B1656" s="70" t="s">
        <v>374</v>
      </c>
      <c r="C1656" s="70" t="s">
        <v>375</v>
      </c>
      <c r="D1656" s="70">
        <v>2001</v>
      </c>
      <c r="E1656" s="70">
        <v>3</v>
      </c>
      <c r="F1656" s="70">
        <v>203.56</v>
      </c>
      <c r="G1656" s="70">
        <v>201.66</v>
      </c>
    </row>
    <row r="1657" spans="1:8" x14ac:dyDescent="0.2">
      <c r="A1657" s="70">
        <v>19804</v>
      </c>
      <c r="B1657" s="70" t="s">
        <v>374</v>
      </c>
      <c r="C1657" s="70" t="s">
        <v>375</v>
      </c>
      <c r="D1657" s="70">
        <v>2001</v>
      </c>
      <c r="E1657" s="70">
        <v>4</v>
      </c>
      <c r="F1657" s="70">
        <v>205.53</v>
      </c>
      <c r="G1657" s="70">
        <v>203.3</v>
      </c>
    </row>
    <row r="1658" spans="1:8" x14ac:dyDescent="0.2">
      <c r="A1658" s="70">
        <v>19804</v>
      </c>
      <c r="B1658" s="70" t="s">
        <v>374</v>
      </c>
      <c r="C1658" s="70" t="s">
        <v>375</v>
      </c>
      <c r="D1658" s="70">
        <v>2002</v>
      </c>
      <c r="E1658" s="70">
        <v>1</v>
      </c>
      <c r="F1658" s="70">
        <v>205.33</v>
      </c>
      <c r="G1658" s="70">
        <v>203.83</v>
      </c>
    </row>
    <row r="1659" spans="1:8" x14ac:dyDescent="0.2">
      <c r="A1659" s="70">
        <v>19804</v>
      </c>
      <c r="B1659" s="70" t="s">
        <v>374</v>
      </c>
      <c r="C1659" s="70" t="s">
        <v>375</v>
      </c>
      <c r="D1659" s="70">
        <v>2002</v>
      </c>
      <c r="E1659" s="70">
        <v>2</v>
      </c>
      <c r="F1659" s="70">
        <v>205.37</v>
      </c>
      <c r="G1659" s="70">
        <v>203.77</v>
      </c>
    </row>
    <row r="1660" spans="1:8" x14ac:dyDescent="0.2">
      <c r="A1660" s="70">
        <v>19804</v>
      </c>
      <c r="B1660" s="70" t="s">
        <v>374</v>
      </c>
      <c r="C1660" s="70" t="s">
        <v>375</v>
      </c>
      <c r="D1660" s="70">
        <v>2002</v>
      </c>
      <c r="E1660" s="70">
        <v>3</v>
      </c>
      <c r="F1660" s="70">
        <v>206.22</v>
      </c>
      <c r="G1660" s="70">
        <v>204.4</v>
      </c>
    </row>
    <row r="1661" spans="1:8" x14ac:dyDescent="0.2">
      <c r="A1661" s="70">
        <v>19804</v>
      </c>
      <c r="B1661" s="70" t="s">
        <v>374</v>
      </c>
      <c r="C1661" s="70" t="s">
        <v>375</v>
      </c>
      <c r="D1661" s="70">
        <v>2002</v>
      </c>
      <c r="E1661" s="70">
        <v>4</v>
      </c>
      <c r="F1661" s="70">
        <v>205.74</v>
      </c>
      <c r="G1661" s="70">
        <v>203.72</v>
      </c>
    </row>
    <row r="1662" spans="1:8" x14ac:dyDescent="0.2">
      <c r="A1662" s="70">
        <v>19804</v>
      </c>
      <c r="B1662" s="70" t="s">
        <v>374</v>
      </c>
      <c r="C1662" s="70" t="s">
        <v>375</v>
      </c>
      <c r="D1662" s="70">
        <v>2003</v>
      </c>
      <c r="E1662" s="70">
        <v>1</v>
      </c>
      <c r="F1662" s="70">
        <v>205.87</v>
      </c>
      <c r="G1662" s="70">
        <v>204.21</v>
      </c>
    </row>
    <row r="1663" spans="1:8" x14ac:dyDescent="0.2">
      <c r="A1663" s="70">
        <v>19804</v>
      </c>
      <c r="B1663" s="70" t="s">
        <v>374</v>
      </c>
      <c r="C1663" s="70" t="s">
        <v>375</v>
      </c>
      <c r="D1663" s="70">
        <v>2003</v>
      </c>
      <c r="E1663" s="70">
        <v>2</v>
      </c>
      <c r="F1663" s="70">
        <v>206.37</v>
      </c>
      <c r="G1663" s="70">
        <v>204.62</v>
      </c>
    </row>
    <row r="1664" spans="1:8" x14ac:dyDescent="0.2">
      <c r="A1664" s="70">
        <v>19804</v>
      </c>
      <c r="B1664" s="70" t="s">
        <v>374</v>
      </c>
      <c r="C1664" s="70" t="s">
        <v>375</v>
      </c>
      <c r="D1664" s="70">
        <v>2003</v>
      </c>
      <c r="E1664" s="70">
        <v>3</v>
      </c>
      <c r="F1664" s="70">
        <v>205.29</v>
      </c>
      <c r="G1664" s="70">
        <v>203.61</v>
      </c>
    </row>
    <row r="1665" spans="1:7" x14ac:dyDescent="0.2">
      <c r="A1665" s="70">
        <v>19804</v>
      </c>
      <c r="B1665" s="70" t="s">
        <v>374</v>
      </c>
      <c r="C1665" s="70" t="s">
        <v>375</v>
      </c>
      <c r="D1665" s="70">
        <v>2003</v>
      </c>
      <c r="E1665" s="70">
        <v>4</v>
      </c>
      <c r="F1665" s="70">
        <v>204.04</v>
      </c>
      <c r="G1665" s="70">
        <v>202.12</v>
      </c>
    </row>
    <row r="1666" spans="1:7" x14ac:dyDescent="0.2">
      <c r="A1666" s="70">
        <v>19804</v>
      </c>
      <c r="B1666" s="70" t="s">
        <v>374</v>
      </c>
      <c r="C1666" s="70" t="s">
        <v>375</v>
      </c>
      <c r="D1666" s="70">
        <v>2004</v>
      </c>
      <c r="E1666" s="70">
        <v>1</v>
      </c>
      <c r="F1666" s="70">
        <v>202.52</v>
      </c>
      <c r="G1666" s="70">
        <v>200.81</v>
      </c>
    </row>
    <row r="1667" spans="1:7" x14ac:dyDescent="0.2">
      <c r="A1667" s="70">
        <v>19804</v>
      </c>
      <c r="B1667" s="70" t="s">
        <v>374</v>
      </c>
      <c r="C1667" s="70" t="s">
        <v>375</v>
      </c>
      <c r="D1667" s="70">
        <v>2004</v>
      </c>
      <c r="E1667" s="70">
        <v>2</v>
      </c>
      <c r="F1667" s="70">
        <v>200.55</v>
      </c>
      <c r="G1667" s="70">
        <v>198.71</v>
      </c>
    </row>
    <row r="1668" spans="1:7" x14ac:dyDescent="0.2">
      <c r="A1668" s="70">
        <v>19804</v>
      </c>
      <c r="B1668" s="70" t="s">
        <v>374</v>
      </c>
      <c r="C1668" s="70" t="s">
        <v>375</v>
      </c>
      <c r="D1668" s="70">
        <v>2004</v>
      </c>
      <c r="E1668" s="70">
        <v>3</v>
      </c>
      <c r="F1668" s="70">
        <v>198.63</v>
      </c>
      <c r="G1668" s="70">
        <v>197.19</v>
      </c>
    </row>
    <row r="1669" spans="1:7" x14ac:dyDescent="0.2">
      <c r="A1669" s="70">
        <v>19804</v>
      </c>
      <c r="B1669" s="70" t="s">
        <v>374</v>
      </c>
      <c r="C1669" s="70" t="s">
        <v>375</v>
      </c>
      <c r="D1669" s="70">
        <v>2004</v>
      </c>
      <c r="E1669" s="70">
        <v>4</v>
      </c>
      <c r="F1669" s="70">
        <v>198.21</v>
      </c>
      <c r="G1669" s="70">
        <v>196.41</v>
      </c>
    </row>
    <row r="1670" spans="1:7" x14ac:dyDescent="0.2">
      <c r="A1670" s="70">
        <v>19804</v>
      </c>
      <c r="B1670" s="70" t="s">
        <v>374</v>
      </c>
      <c r="C1670" s="70" t="s">
        <v>375</v>
      </c>
      <c r="D1670" s="70">
        <v>2005</v>
      </c>
      <c r="E1670" s="70">
        <v>1</v>
      </c>
      <c r="F1670" s="70">
        <v>197.04</v>
      </c>
      <c r="G1670" s="70">
        <v>195.12</v>
      </c>
    </row>
    <row r="1671" spans="1:7" x14ac:dyDescent="0.2">
      <c r="A1671" s="70">
        <v>19804</v>
      </c>
      <c r="B1671" s="70" t="s">
        <v>374</v>
      </c>
      <c r="C1671" s="70" t="s">
        <v>375</v>
      </c>
      <c r="D1671" s="70">
        <v>2005</v>
      </c>
      <c r="E1671" s="70">
        <v>2</v>
      </c>
      <c r="F1671" s="70">
        <v>196.29</v>
      </c>
      <c r="G1671" s="70">
        <v>194.6</v>
      </c>
    </row>
    <row r="1672" spans="1:7" x14ac:dyDescent="0.2">
      <c r="A1672" s="70">
        <v>19804</v>
      </c>
      <c r="B1672" s="70" t="s">
        <v>374</v>
      </c>
      <c r="C1672" s="70" t="s">
        <v>375</v>
      </c>
      <c r="D1672" s="70">
        <v>2005</v>
      </c>
      <c r="E1672" s="70">
        <v>3</v>
      </c>
      <c r="F1672" s="70">
        <v>195.58</v>
      </c>
      <c r="G1672" s="70">
        <v>194.25</v>
      </c>
    </row>
    <row r="1673" spans="1:7" x14ac:dyDescent="0.2">
      <c r="A1673" s="70">
        <v>19804</v>
      </c>
      <c r="B1673" s="70" t="s">
        <v>374</v>
      </c>
      <c r="C1673" s="70" t="s">
        <v>375</v>
      </c>
      <c r="D1673" s="70">
        <v>2005</v>
      </c>
      <c r="E1673" s="70">
        <v>4</v>
      </c>
      <c r="F1673" s="70">
        <v>194.87</v>
      </c>
      <c r="G1673" s="70">
        <v>193.12</v>
      </c>
    </row>
    <row r="1674" spans="1:7" x14ac:dyDescent="0.2">
      <c r="A1674" s="70">
        <v>19804</v>
      </c>
      <c r="B1674" s="70" t="s">
        <v>374</v>
      </c>
      <c r="C1674" s="70" t="s">
        <v>375</v>
      </c>
      <c r="D1674" s="70">
        <v>2006</v>
      </c>
      <c r="E1674" s="70">
        <v>1</v>
      </c>
      <c r="F1674" s="70">
        <v>191.89</v>
      </c>
      <c r="G1674" s="70">
        <v>189.71</v>
      </c>
    </row>
    <row r="1675" spans="1:7" x14ac:dyDescent="0.2">
      <c r="A1675" s="70">
        <v>19804</v>
      </c>
      <c r="B1675" s="70" t="s">
        <v>374</v>
      </c>
      <c r="C1675" s="70" t="s">
        <v>375</v>
      </c>
      <c r="D1675" s="70">
        <v>2006</v>
      </c>
      <c r="E1675" s="70">
        <v>2</v>
      </c>
      <c r="F1675" s="70">
        <v>190.03</v>
      </c>
      <c r="G1675" s="70">
        <v>188.85</v>
      </c>
    </row>
    <row r="1676" spans="1:7" x14ac:dyDescent="0.2">
      <c r="A1676" s="70">
        <v>19804</v>
      </c>
      <c r="B1676" s="70" t="s">
        <v>374</v>
      </c>
      <c r="C1676" s="70" t="s">
        <v>375</v>
      </c>
      <c r="D1676" s="70">
        <v>2006</v>
      </c>
      <c r="E1676" s="70">
        <v>3</v>
      </c>
      <c r="F1676" s="70">
        <v>184.14</v>
      </c>
      <c r="G1676" s="70">
        <v>182.61</v>
      </c>
    </row>
    <row r="1677" spans="1:7" x14ac:dyDescent="0.2">
      <c r="A1677" s="70">
        <v>19804</v>
      </c>
      <c r="B1677" s="70" t="s">
        <v>374</v>
      </c>
      <c r="C1677" s="70" t="s">
        <v>375</v>
      </c>
      <c r="D1677" s="70">
        <v>2006</v>
      </c>
      <c r="E1677" s="70">
        <v>4</v>
      </c>
      <c r="F1677" s="70">
        <v>178.04</v>
      </c>
      <c r="G1677" s="70">
        <v>176.45</v>
      </c>
    </row>
    <row r="1678" spans="1:7" x14ac:dyDescent="0.2">
      <c r="A1678" s="70">
        <v>19804</v>
      </c>
      <c r="B1678" s="70" t="s">
        <v>374</v>
      </c>
      <c r="C1678" s="70" t="s">
        <v>375</v>
      </c>
      <c r="D1678" s="70">
        <v>2007</v>
      </c>
      <c r="E1678" s="70">
        <v>1</v>
      </c>
      <c r="F1678" s="70">
        <v>173.06</v>
      </c>
      <c r="G1678" s="70">
        <v>170.86</v>
      </c>
    </row>
    <row r="1679" spans="1:7" x14ac:dyDescent="0.2">
      <c r="A1679" s="70">
        <v>19804</v>
      </c>
      <c r="B1679" s="70" t="s">
        <v>374</v>
      </c>
      <c r="C1679" s="70" t="s">
        <v>375</v>
      </c>
      <c r="D1679" s="70">
        <v>2007</v>
      </c>
      <c r="E1679" s="70">
        <v>2</v>
      </c>
      <c r="F1679" s="70">
        <v>158.36000000000001</v>
      </c>
      <c r="G1679" s="70">
        <v>158.09</v>
      </c>
    </row>
    <row r="1680" spans="1:7" x14ac:dyDescent="0.2">
      <c r="A1680" s="70">
        <v>19804</v>
      </c>
      <c r="B1680" s="70" t="s">
        <v>374</v>
      </c>
      <c r="C1680" s="70" t="s">
        <v>375</v>
      </c>
      <c r="D1680" s="70">
        <v>2007</v>
      </c>
      <c r="E1680" s="70">
        <v>3</v>
      </c>
      <c r="F1680" s="70">
        <v>146.85</v>
      </c>
      <c r="G1680" s="70">
        <v>145.13999999999999</v>
      </c>
    </row>
    <row r="1681" spans="1:7" x14ac:dyDescent="0.2">
      <c r="A1681" s="70">
        <v>19804</v>
      </c>
      <c r="B1681" s="70" t="s">
        <v>374</v>
      </c>
      <c r="C1681" s="70" t="s">
        <v>375</v>
      </c>
      <c r="D1681" s="70">
        <v>2007</v>
      </c>
      <c r="E1681" s="70">
        <v>4</v>
      </c>
      <c r="F1681" s="70">
        <v>135.09</v>
      </c>
      <c r="G1681" s="70">
        <v>133.6</v>
      </c>
    </row>
    <row r="1682" spans="1:7" x14ac:dyDescent="0.2">
      <c r="A1682" s="70">
        <v>19804</v>
      </c>
      <c r="B1682" s="70" t="s">
        <v>374</v>
      </c>
      <c r="C1682" s="70" t="s">
        <v>375</v>
      </c>
      <c r="D1682" s="70">
        <v>2008</v>
      </c>
      <c r="E1682" s="70">
        <v>1</v>
      </c>
      <c r="F1682" s="70">
        <v>124.86</v>
      </c>
      <c r="G1682" s="70">
        <v>123.59</v>
      </c>
    </row>
    <row r="1683" spans="1:7" x14ac:dyDescent="0.2">
      <c r="A1683" s="70">
        <v>19804</v>
      </c>
      <c r="B1683" s="70" t="s">
        <v>374</v>
      </c>
      <c r="C1683" s="70" t="s">
        <v>375</v>
      </c>
      <c r="D1683" s="70">
        <v>2008</v>
      </c>
      <c r="E1683" s="70">
        <v>2</v>
      </c>
      <c r="F1683" s="70">
        <v>112.66</v>
      </c>
      <c r="G1683" s="70">
        <v>112.92</v>
      </c>
    </row>
    <row r="1684" spans="1:7" x14ac:dyDescent="0.2">
      <c r="A1684" s="70">
        <v>19804</v>
      </c>
      <c r="B1684" s="70" t="s">
        <v>374</v>
      </c>
      <c r="C1684" s="70" t="s">
        <v>375</v>
      </c>
      <c r="D1684" s="70">
        <v>2008</v>
      </c>
      <c r="E1684" s="70">
        <v>3</v>
      </c>
      <c r="F1684" s="70">
        <v>105.11</v>
      </c>
      <c r="G1684" s="70">
        <v>103.37</v>
      </c>
    </row>
    <row r="1685" spans="1:7" x14ac:dyDescent="0.2">
      <c r="A1685" s="70">
        <v>19804</v>
      </c>
      <c r="B1685" s="70" t="s">
        <v>374</v>
      </c>
      <c r="C1685" s="70" t="s">
        <v>375</v>
      </c>
      <c r="D1685" s="70">
        <v>2008</v>
      </c>
      <c r="E1685" s="70">
        <v>4</v>
      </c>
      <c r="F1685" s="70">
        <v>92.61</v>
      </c>
      <c r="G1685" s="70">
        <v>91.28</v>
      </c>
    </row>
    <row r="1686" spans="1:7" x14ac:dyDescent="0.2">
      <c r="A1686" s="70">
        <v>19804</v>
      </c>
      <c r="B1686" s="70" t="s">
        <v>374</v>
      </c>
      <c r="C1686" s="70" t="s">
        <v>375</v>
      </c>
      <c r="D1686" s="70">
        <v>2009</v>
      </c>
      <c r="E1686" s="70">
        <v>1</v>
      </c>
      <c r="F1686" s="70">
        <v>86.32</v>
      </c>
      <c r="G1686" s="70">
        <v>85.96</v>
      </c>
    </row>
    <row r="1687" spans="1:7" x14ac:dyDescent="0.2">
      <c r="A1687" s="70">
        <v>19804</v>
      </c>
      <c r="B1687" s="70" t="s">
        <v>374</v>
      </c>
      <c r="C1687" s="70" t="s">
        <v>375</v>
      </c>
      <c r="D1687" s="70">
        <v>2009</v>
      </c>
      <c r="E1687" s="70">
        <v>2</v>
      </c>
      <c r="F1687" s="70">
        <v>77.680000000000007</v>
      </c>
      <c r="G1687" s="70">
        <v>78.02</v>
      </c>
    </row>
    <row r="1688" spans="1:7" x14ac:dyDescent="0.2">
      <c r="A1688" s="70">
        <v>19804</v>
      </c>
      <c r="B1688" s="70" t="s">
        <v>374</v>
      </c>
      <c r="C1688" s="70" t="s">
        <v>375</v>
      </c>
      <c r="D1688" s="70">
        <v>2009</v>
      </c>
      <c r="E1688" s="70">
        <v>3</v>
      </c>
      <c r="F1688" s="70">
        <v>78.77</v>
      </c>
      <c r="G1688" s="70">
        <v>77.12</v>
      </c>
    </row>
    <row r="1689" spans="1:7" x14ac:dyDescent="0.2">
      <c r="A1689" s="70">
        <v>19804</v>
      </c>
      <c r="B1689" s="70" t="s">
        <v>374</v>
      </c>
      <c r="C1689" s="70" t="s">
        <v>375</v>
      </c>
      <c r="D1689" s="70">
        <v>2009</v>
      </c>
      <c r="E1689" s="70">
        <v>4</v>
      </c>
      <c r="F1689" s="70">
        <v>79.33</v>
      </c>
      <c r="G1689" s="70">
        <v>77.900000000000006</v>
      </c>
    </row>
    <row r="1690" spans="1:7" x14ac:dyDescent="0.2">
      <c r="A1690" s="70">
        <v>19804</v>
      </c>
      <c r="B1690" s="70" t="s">
        <v>374</v>
      </c>
      <c r="C1690" s="70" t="s">
        <v>375</v>
      </c>
      <c r="D1690" s="70">
        <v>2010</v>
      </c>
      <c r="E1690" s="70">
        <v>1</v>
      </c>
      <c r="F1690" s="70">
        <v>78.59</v>
      </c>
      <c r="G1690" s="70">
        <v>78.89</v>
      </c>
    </row>
    <row r="1691" spans="1:7" x14ac:dyDescent="0.2">
      <c r="A1691" s="70">
        <v>19804</v>
      </c>
      <c r="B1691" s="70" t="s">
        <v>374</v>
      </c>
      <c r="C1691" s="70" t="s">
        <v>375</v>
      </c>
      <c r="D1691" s="70">
        <v>2010</v>
      </c>
      <c r="E1691" s="70">
        <v>2</v>
      </c>
      <c r="F1691" s="70">
        <v>78.3</v>
      </c>
      <c r="G1691" s="70">
        <v>78.55</v>
      </c>
    </row>
    <row r="1692" spans="1:7" x14ac:dyDescent="0.2">
      <c r="A1692" s="70">
        <v>19804</v>
      </c>
      <c r="B1692" s="70" t="s">
        <v>374</v>
      </c>
      <c r="C1692" s="70" t="s">
        <v>375</v>
      </c>
      <c r="D1692" s="70">
        <v>2010</v>
      </c>
      <c r="E1692" s="70">
        <v>3</v>
      </c>
      <c r="F1692" s="70">
        <v>79.03</v>
      </c>
      <c r="G1692" s="70">
        <v>77.13</v>
      </c>
    </row>
    <row r="1693" spans="1:7" x14ac:dyDescent="0.2">
      <c r="A1693" s="70">
        <v>19804</v>
      </c>
      <c r="B1693" s="70" t="s">
        <v>374</v>
      </c>
      <c r="C1693" s="70" t="s">
        <v>375</v>
      </c>
      <c r="D1693" s="70">
        <v>2010</v>
      </c>
      <c r="E1693" s="70">
        <v>4</v>
      </c>
      <c r="F1693" s="70">
        <v>75.45</v>
      </c>
      <c r="G1693" s="70">
        <v>73.92</v>
      </c>
    </row>
    <row r="1694" spans="1:7" x14ac:dyDescent="0.2">
      <c r="A1694" s="70">
        <v>19804</v>
      </c>
      <c r="B1694" s="70" t="s">
        <v>374</v>
      </c>
      <c r="C1694" s="70" t="s">
        <v>375</v>
      </c>
      <c r="D1694" s="70">
        <v>2011</v>
      </c>
      <c r="E1694" s="70">
        <v>1</v>
      </c>
      <c r="F1694" s="70">
        <v>70.31</v>
      </c>
      <c r="G1694" s="70">
        <v>71.08</v>
      </c>
    </row>
    <row r="1695" spans="1:7" x14ac:dyDescent="0.2">
      <c r="A1695" s="70">
        <v>19804</v>
      </c>
      <c r="B1695" s="70" t="s">
        <v>374</v>
      </c>
      <c r="C1695" s="70" t="s">
        <v>375</v>
      </c>
      <c r="D1695" s="70">
        <v>2011</v>
      </c>
      <c r="E1695" s="70">
        <v>2</v>
      </c>
      <c r="F1695" s="70">
        <v>70.650000000000006</v>
      </c>
      <c r="G1695" s="70">
        <v>70.64</v>
      </c>
    </row>
    <row r="1696" spans="1:7" x14ac:dyDescent="0.2">
      <c r="A1696" s="70">
        <v>19804</v>
      </c>
      <c r="B1696" s="70" t="s">
        <v>374</v>
      </c>
      <c r="C1696" s="70" t="s">
        <v>375</v>
      </c>
      <c r="D1696" s="70">
        <v>2011</v>
      </c>
      <c r="E1696" s="70">
        <v>3</v>
      </c>
      <c r="F1696" s="70">
        <v>74</v>
      </c>
      <c r="G1696" s="70">
        <v>72.13</v>
      </c>
    </row>
    <row r="1697" spans="1:7" x14ac:dyDescent="0.2">
      <c r="A1697" s="70">
        <v>19804</v>
      </c>
      <c r="B1697" s="70" t="s">
        <v>374</v>
      </c>
      <c r="C1697" s="70" t="s">
        <v>375</v>
      </c>
      <c r="D1697" s="70">
        <v>2011</v>
      </c>
      <c r="E1697" s="70">
        <v>4</v>
      </c>
      <c r="F1697" s="70">
        <v>75.13</v>
      </c>
      <c r="G1697" s="70">
        <v>73.58</v>
      </c>
    </row>
    <row r="1698" spans="1:7" x14ac:dyDescent="0.2">
      <c r="A1698" s="70">
        <v>19804</v>
      </c>
      <c r="B1698" s="70" t="s">
        <v>374</v>
      </c>
      <c r="C1698" s="70" t="s">
        <v>375</v>
      </c>
      <c r="D1698" s="70">
        <v>2012</v>
      </c>
      <c r="E1698" s="70">
        <v>1</v>
      </c>
      <c r="F1698" s="70">
        <v>73.290000000000006</v>
      </c>
      <c r="G1698" s="70">
        <v>74.430000000000007</v>
      </c>
    </row>
    <row r="1699" spans="1:7" x14ac:dyDescent="0.2">
      <c r="A1699" s="70">
        <v>19804</v>
      </c>
      <c r="B1699" s="70" t="s">
        <v>374</v>
      </c>
      <c r="C1699" s="70" t="s">
        <v>375</v>
      </c>
      <c r="D1699" s="70">
        <v>2012</v>
      </c>
      <c r="E1699" s="70">
        <v>2</v>
      </c>
      <c r="F1699" s="70">
        <v>77.849999999999994</v>
      </c>
      <c r="G1699" s="70">
        <v>77.540000000000006</v>
      </c>
    </row>
    <row r="1700" spans="1:7" x14ac:dyDescent="0.2">
      <c r="A1700" s="70">
        <v>19804</v>
      </c>
      <c r="B1700" s="70" t="s">
        <v>374</v>
      </c>
      <c r="C1700" s="70" t="s">
        <v>375</v>
      </c>
      <c r="D1700" s="70">
        <v>2012</v>
      </c>
      <c r="E1700" s="70">
        <v>3</v>
      </c>
      <c r="F1700" s="70">
        <v>81</v>
      </c>
      <c r="G1700" s="70">
        <v>78.87</v>
      </c>
    </row>
    <row r="1701" spans="1:7" x14ac:dyDescent="0.2">
      <c r="A1701" s="70">
        <v>19804</v>
      </c>
      <c r="B1701" s="70" t="s">
        <v>374</v>
      </c>
      <c r="C1701" s="70" t="s">
        <v>375</v>
      </c>
      <c r="D1701" s="70">
        <v>2012</v>
      </c>
      <c r="E1701" s="70">
        <v>4</v>
      </c>
      <c r="F1701" s="70">
        <v>84.77</v>
      </c>
      <c r="G1701" s="70">
        <v>83.2</v>
      </c>
    </row>
    <row r="1702" spans="1:7" x14ac:dyDescent="0.2">
      <c r="A1702" s="70">
        <v>19804</v>
      </c>
      <c r="B1702" s="70" t="s">
        <v>374</v>
      </c>
      <c r="C1702" s="70" t="s">
        <v>375</v>
      </c>
      <c r="D1702" s="70">
        <v>2013</v>
      </c>
      <c r="E1702" s="70">
        <v>1</v>
      </c>
      <c r="F1702" s="70">
        <v>85.71</v>
      </c>
      <c r="G1702" s="70">
        <v>87.21</v>
      </c>
    </row>
    <row r="1703" spans="1:7" x14ac:dyDescent="0.2">
      <c r="A1703" s="70">
        <v>19804</v>
      </c>
      <c r="B1703" s="70" t="s">
        <v>374</v>
      </c>
      <c r="C1703" s="70" t="s">
        <v>375</v>
      </c>
      <c r="D1703" s="70">
        <v>2013</v>
      </c>
      <c r="E1703" s="70">
        <v>2</v>
      </c>
      <c r="F1703" s="70">
        <v>91.68</v>
      </c>
      <c r="G1703" s="70">
        <v>91</v>
      </c>
    </row>
    <row r="1704" spans="1:7" x14ac:dyDescent="0.2">
      <c r="A1704" s="70">
        <v>19804</v>
      </c>
      <c r="B1704" s="70" t="s">
        <v>374</v>
      </c>
      <c r="C1704" s="70" t="s">
        <v>375</v>
      </c>
      <c r="D1704" s="70">
        <v>2013</v>
      </c>
      <c r="E1704" s="70">
        <v>3</v>
      </c>
      <c r="F1704" s="70">
        <v>97.23</v>
      </c>
      <c r="G1704" s="70">
        <v>94.58</v>
      </c>
    </row>
    <row r="1705" spans="1:7" x14ac:dyDescent="0.2">
      <c r="A1705" s="70">
        <v>19804</v>
      </c>
      <c r="B1705" s="70" t="s">
        <v>374</v>
      </c>
      <c r="C1705" s="70" t="s">
        <v>375</v>
      </c>
      <c r="D1705" s="70">
        <v>2013</v>
      </c>
      <c r="E1705" s="70">
        <v>4</v>
      </c>
      <c r="F1705" s="70">
        <v>98.97</v>
      </c>
      <c r="G1705" s="70">
        <v>97.55</v>
      </c>
    </row>
    <row r="1706" spans="1:7" x14ac:dyDescent="0.2">
      <c r="A1706" s="70">
        <v>19804</v>
      </c>
      <c r="B1706" s="70" t="s">
        <v>374</v>
      </c>
      <c r="C1706" s="70" t="s">
        <v>375</v>
      </c>
      <c r="D1706" s="70">
        <v>2014</v>
      </c>
      <c r="E1706" s="70">
        <v>1</v>
      </c>
      <c r="F1706" s="70">
        <v>98.58</v>
      </c>
      <c r="G1706" s="70">
        <v>100.24</v>
      </c>
    </row>
    <row r="1707" spans="1:7" x14ac:dyDescent="0.2">
      <c r="A1707" s="70">
        <v>19804</v>
      </c>
      <c r="B1707" s="70" t="s">
        <v>374</v>
      </c>
      <c r="C1707" s="70" t="s">
        <v>375</v>
      </c>
      <c r="D1707" s="70">
        <v>2014</v>
      </c>
      <c r="E1707" s="70">
        <v>2</v>
      </c>
      <c r="F1707" s="70">
        <v>105.43</v>
      </c>
      <c r="G1707" s="70">
        <v>104.37</v>
      </c>
    </row>
    <row r="1708" spans="1:7" x14ac:dyDescent="0.2">
      <c r="A1708" s="70">
        <v>19804</v>
      </c>
      <c r="B1708" s="70" t="s">
        <v>374</v>
      </c>
      <c r="C1708" s="70" t="s">
        <v>375</v>
      </c>
      <c r="D1708" s="70">
        <v>2014</v>
      </c>
      <c r="E1708" s="70">
        <v>3</v>
      </c>
      <c r="F1708" s="70">
        <v>113.27</v>
      </c>
      <c r="G1708" s="70">
        <v>110.07</v>
      </c>
    </row>
    <row r="1709" spans="1:7" x14ac:dyDescent="0.2">
      <c r="A1709" s="70">
        <v>19804</v>
      </c>
      <c r="B1709" s="70" t="s">
        <v>374</v>
      </c>
      <c r="C1709" s="70" t="s">
        <v>375</v>
      </c>
      <c r="D1709" s="70">
        <v>2014</v>
      </c>
      <c r="E1709" s="70">
        <v>4</v>
      </c>
      <c r="F1709" s="70">
        <v>113.55</v>
      </c>
      <c r="G1709" s="70">
        <v>112.43</v>
      </c>
    </row>
    <row r="1710" spans="1:7" x14ac:dyDescent="0.2">
      <c r="A1710" s="70">
        <v>19804</v>
      </c>
      <c r="B1710" s="70" t="s">
        <v>374</v>
      </c>
      <c r="C1710" s="70" t="s">
        <v>375</v>
      </c>
      <c r="D1710" s="70">
        <v>2015</v>
      </c>
      <c r="E1710" s="70">
        <v>1</v>
      </c>
      <c r="F1710" s="70">
        <v>114.05</v>
      </c>
      <c r="G1710" s="70">
        <v>115.85</v>
      </c>
    </row>
    <row r="1711" spans="1:7" x14ac:dyDescent="0.2">
      <c r="A1711" s="70">
        <v>19804</v>
      </c>
      <c r="B1711" s="70" t="s">
        <v>374</v>
      </c>
      <c r="C1711" s="70" t="s">
        <v>375</v>
      </c>
      <c r="D1711" s="70">
        <v>2015</v>
      </c>
      <c r="E1711" s="70">
        <v>2</v>
      </c>
      <c r="F1711" s="70">
        <v>119.32</v>
      </c>
      <c r="G1711" s="70">
        <v>117.72</v>
      </c>
    </row>
    <row r="1712" spans="1:7" x14ac:dyDescent="0.2">
      <c r="A1712" s="70">
        <v>19804</v>
      </c>
      <c r="B1712" s="70" t="s">
        <v>374</v>
      </c>
      <c r="C1712" s="70" t="s">
        <v>375</v>
      </c>
      <c r="D1712" s="70">
        <v>2015</v>
      </c>
      <c r="E1712" s="70">
        <v>3</v>
      </c>
      <c r="F1712" s="70">
        <v>120.55</v>
      </c>
      <c r="G1712" s="70">
        <v>117.31</v>
      </c>
    </row>
    <row r="1713" spans="1:7" x14ac:dyDescent="0.2">
      <c r="A1713" s="70">
        <v>19804</v>
      </c>
      <c r="B1713" s="70" t="s">
        <v>374</v>
      </c>
      <c r="C1713" s="70" t="s">
        <v>375</v>
      </c>
      <c r="D1713" s="70">
        <v>2015</v>
      </c>
      <c r="E1713" s="70">
        <v>4</v>
      </c>
      <c r="F1713" s="70">
        <v>120.2</v>
      </c>
      <c r="G1713" s="70">
        <v>119.35</v>
      </c>
    </row>
    <row r="1714" spans="1:7" x14ac:dyDescent="0.2">
      <c r="A1714" s="70">
        <v>19804</v>
      </c>
      <c r="B1714" s="70" t="s">
        <v>374</v>
      </c>
      <c r="C1714" s="70" t="s">
        <v>375</v>
      </c>
      <c r="D1714" s="70">
        <v>2016</v>
      </c>
      <c r="E1714" s="70">
        <v>1</v>
      </c>
      <c r="F1714" s="70">
        <v>120.85</v>
      </c>
      <c r="G1714" s="70">
        <v>122.53</v>
      </c>
    </row>
    <row r="1715" spans="1:7" x14ac:dyDescent="0.2">
      <c r="A1715" s="70">
        <v>19804</v>
      </c>
      <c r="B1715" s="70" t="s">
        <v>374</v>
      </c>
      <c r="C1715" s="70" t="s">
        <v>375</v>
      </c>
      <c r="D1715" s="70">
        <v>2016</v>
      </c>
      <c r="E1715" s="70">
        <v>2</v>
      </c>
      <c r="F1715" s="70">
        <v>125.94</v>
      </c>
      <c r="G1715" s="70">
        <v>124.06</v>
      </c>
    </row>
    <row r="1716" spans="1:7" x14ac:dyDescent="0.2">
      <c r="A1716" s="70">
        <v>19804</v>
      </c>
      <c r="B1716" s="70" t="s">
        <v>374</v>
      </c>
      <c r="C1716" s="70" t="s">
        <v>375</v>
      </c>
      <c r="D1716" s="70">
        <v>2016</v>
      </c>
      <c r="E1716" s="70">
        <v>3</v>
      </c>
      <c r="F1716" s="70">
        <v>130.69</v>
      </c>
      <c r="G1716" s="70">
        <v>127.37</v>
      </c>
    </row>
    <row r="1717" spans="1:7" x14ac:dyDescent="0.2">
      <c r="A1717" s="70">
        <v>19804</v>
      </c>
      <c r="B1717" s="70" t="s">
        <v>374</v>
      </c>
      <c r="C1717" s="70" t="s">
        <v>375</v>
      </c>
      <c r="D1717" s="70">
        <v>2016</v>
      </c>
      <c r="E1717" s="70">
        <v>4</v>
      </c>
      <c r="F1717" s="70">
        <v>130.28</v>
      </c>
      <c r="G1717" s="70">
        <v>129.44</v>
      </c>
    </row>
    <row r="1718" spans="1:7" x14ac:dyDescent="0.2">
      <c r="A1718" s="70">
        <v>19804</v>
      </c>
      <c r="B1718" s="70" t="s">
        <v>374</v>
      </c>
      <c r="C1718" s="70" t="s">
        <v>375</v>
      </c>
      <c r="D1718" s="70">
        <v>2017</v>
      </c>
      <c r="E1718" s="70">
        <v>1</v>
      </c>
      <c r="F1718" s="70">
        <v>129.84</v>
      </c>
      <c r="G1718" s="70">
        <v>131.57</v>
      </c>
    </row>
    <row r="1719" spans="1:7" x14ac:dyDescent="0.2">
      <c r="A1719" s="70">
        <v>19804</v>
      </c>
      <c r="B1719" s="70" t="s">
        <v>374</v>
      </c>
      <c r="C1719" s="70" t="s">
        <v>375</v>
      </c>
      <c r="D1719" s="70">
        <v>2017</v>
      </c>
      <c r="E1719" s="70">
        <v>2</v>
      </c>
      <c r="F1719" s="70">
        <v>140.16</v>
      </c>
      <c r="G1719" s="70">
        <v>137.78</v>
      </c>
    </row>
    <row r="1720" spans="1:7" x14ac:dyDescent="0.2">
      <c r="A1720" s="70">
        <v>19804</v>
      </c>
      <c r="B1720" s="70" t="s">
        <v>374</v>
      </c>
      <c r="C1720" s="70" t="s">
        <v>375</v>
      </c>
      <c r="D1720" s="70">
        <v>2017</v>
      </c>
      <c r="E1720" s="70">
        <v>3</v>
      </c>
      <c r="F1720" s="70">
        <v>144.41999999999999</v>
      </c>
      <c r="G1720" s="70">
        <v>141.1</v>
      </c>
    </row>
    <row r="1721" spans="1:7" x14ac:dyDescent="0.2">
      <c r="A1721" s="70">
        <v>19804</v>
      </c>
      <c r="B1721" s="70" t="s">
        <v>374</v>
      </c>
      <c r="C1721" s="70" t="s">
        <v>375</v>
      </c>
      <c r="D1721" s="70">
        <v>2017</v>
      </c>
      <c r="E1721" s="70">
        <v>4</v>
      </c>
      <c r="F1721" s="70">
        <v>146.61000000000001</v>
      </c>
      <c r="G1721" s="70">
        <v>145.72</v>
      </c>
    </row>
    <row r="1722" spans="1:7" x14ac:dyDescent="0.2">
      <c r="A1722" s="70">
        <v>19804</v>
      </c>
      <c r="B1722" s="70" t="s">
        <v>374</v>
      </c>
      <c r="C1722" s="70" t="s">
        <v>375</v>
      </c>
      <c r="D1722" s="70">
        <v>2018</v>
      </c>
      <c r="E1722" s="70">
        <v>1</v>
      </c>
      <c r="F1722" s="70">
        <v>148.28</v>
      </c>
      <c r="G1722" s="70">
        <v>149.88999999999999</v>
      </c>
    </row>
    <row r="1723" spans="1:7" x14ac:dyDescent="0.2">
      <c r="A1723" s="70">
        <v>19804</v>
      </c>
      <c r="B1723" s="70" t="s">
        <v>374</v>
      </c>
      <c r="C1723" s="70" t="s">
        <v>375</v>
      </c>
      <c r="D1723" s="70">
        <v>2018</v>
      </c>
      <c r="E1723" s="70">
        <v>2</v>
      </c>
      <c r="F1723" s="70">
        <v>152.80000000000001</v>
      </c>
      <c r="G1723" s="70">
        <v>150.35</v>
      </c>
    </row>
    <row r="1724" spans="1:7" x14ac:dyDescent="0.2">
      <c r="A1724" s="70">
        <v>19804</v>
      </c>
      <c r="B1724" s="70" t="s">
        <v>374</v>
      </c>
      <c r="C1724" s="70" t="s">
        <v>375</v>
      </c>
      <c r="D1724" s="70">
        <v>2018</v>
      </c>
      <c r="E1724" s="70">
        <v>3</v>
      </c>
      <c r="F1724" s="70">
        <v>157.79</v>
      </c>
      <c r="G1724" s="70">
        <v>154.33000000000001</v>
      </c>
    </row>
    <row r="1725" spans="1:7" x14ac:dyDescent="0.2">
      <c r="A1725" s="70">
        <v>19804</v>
      </c>
      <c r="B1725" s="70" t="s">
        <v>374</v>
      </c>
      <c r="C1725" s="70" t="s">
        <v>375</v>
      </c>
      <c r="D1725" s="70">
        <v>2018</v>
      </c>
      <c r="E1725" s="70">
        <v>4</v>
      </c>
      <c r="F1725" s="70">
        <v>158.49</v>
      </c>
      <c r="G1725" s="70">
        <v>157.41</v>
      </c>
    </row>
    <row r="1726" spans="1:7" x14ac:dyDescent="0.2">
      <c r="A1726" s="70">
        <v>19804</v>
      </c>
      <c r="B1726" s="70" t="s">
        <v>374</v>
      </c>
      <c r="C1726" s="70" t="s">
        <v>375</v>
      </c>
      <c r="D1726" s="70">
        <v>2019</v>
      </c>
      <c r="E1726" s="70">
        <v>1</v>
      </c>
      <c r="F1726" s="70">
        <v>156.27000000000001</v>
      </c>
      <c r="G1726" s="70">
        <v>157.96</v>
      </c>
    </row>
    <row r="1727" spans="1:7" x14ac:dyDescent="0.2">
      <c r="A1727" s="70">
        <v>19804</v>
      </c>
      <c r="B1727" s="70" t="s">
        <v>374</v>
      </c>
      <c r="C1727" s="70" t="s">
        <v>375</v>
      </c>
      <c r="D1727" s="70">
        <v>2019</v>
      </c>
      <c r="E1727" s="70">
        <v>2</v>
      </c>
      <c r="F1727" s="70">
        <v>169.96</v>
      </c>
      <c r="G1727" s="70">
        <v>167.06</v>
      </c>
    </row>
    <row r="1728" spans="1:7" x14ac:dyDescent="0.2">
      <c r="A1728" s="70">
        <v>19804</v>
      </c>
      <c r="B1728" s="70" t="s">
        <v>374</v>
      </c>
      <c r="C1728" s="70" t="s">
        <v>375</v>
      </c>
      <c r="D1728" s="70">
        <v>2019</v>
      </c>
      <c r="E1728" s="70">
        <v>3</v>
      </c>
      <c r="F1728" s="70">
        <v>168.98</v>
      </c>
      <c r="G1728" s="70">
        <v>165.6</v>
      </c>
    </row>
    <row r="1729" spans="1:8" x14ac:dyDescent="0.2">
      <c r="A1729" s="70">
        <v>19804</v>
      </c>
      <c r="B1729" s="70" t="s">
        <v>374</v>
      </c>
      <c r="C1729" s="70" t="s">
        <v>375</v>
      </c>
      <c r="D1729" s="70">
        <v>2019</v>
      </c>
      <c r="E1729" s="70">
        <v>4</v>
      </c>
      <c r="F1729" s="70">
        <v>168.91</v>
      </c>
      <c r="G1729" s="70">
        <v>167.68</v>
      </c>
    </row>
    <row r="1730" spans="1:8" x14ac:dyDescent="0.2">
      <c r="A1730" s="70">
        <v>19804</v>
      </c>
      <c r="B1730" s="70" t="s">
        <v>374</v>
      </c>
      <c r="C1730" s="70" t="s">
        <v>375</v>
      </c>
      <c r="D1730" s="70">
        <v>2020</v>
      </c>
      <c r="E1730" s="70">
        <v>1</v>
      </c>
      <c r="F1730" s="70">
        <v>173.12</v>
      </c>
      <c r="G1730" s="70">
        <v>174.76</v>
      </c>
    </row>
    <row r="1731" spans="1:8" x14ac:dyDescent="0.2">
      <c r="A1731" s="70">
        <v>19804</v>
      </c>
      <c r="B1731" s="70" t="s">
        <v>374</v>
      </c>
      <c r="C1731" s="70" t="s">
        <v>375</v>
      </c>
      <c r="D1731" s="70">
        <v>2020</v>
      </c>
      <c r="E1731" s="70">
        <v>2</v>
      </c>
      <c r="F1731" s="70">
        <v>180.05</v>
      </c>
      <c r="G1731" s="70">
        <v>177.08</v>
      </c>
    </row>
    <row r="1732" spans="1:8" x14ac:dyDescent="0.2">
      <c r="A1732" s="70">
        <v>19804</v>
      </c>
      <c r="B1732" s="70" t="s">
        <v>374</v>
      </c>
      <c r="C1732" s="70" t="s">
        <v>375</v>
      </c>
      <c r="D1732" s="70">
        <v>2020</v>
      </c>
      <c r="E1732" s="70">
        <v>3</v>
      </c>
      <c r="F1732" s="70">
        <v>186.23</v>
      </c>
      <c r="G1732" s="70">
        <v>182.77</v>
      </c>
    </row>
    <row r="1733" spans="1:8" x14ac:dyDescent="0.2">
      <c r="A1733" s="70">
        <v>19804</v>
      </c>
      <c r="B1733" s="70" t="s">
        <v>374</v>
      </c>
      <c r="C1733" s="70" t="s">
        <v>375</v>
      </c>
      <c r="D1733" s="70">
        <v>2020</v>
      </c>
      <c r="E1733" s="70">
        <v>4</v>
      </c>
      <c r="F1733" s="70">
        <v>191.94</v>
      </c>
      <c r="G1733" s="70">
        <v>190.15</v>
      </c>
    </row>
    <row r="1734" spans="1:8" x14ac:dyDescent="0.2">
      <c r="A1734" s="70">
        <v>19804</v>
      </c>
      <c r="B1734" s="70" t="s">
        <v>374</v>
      </c>
      <c r="C1734" s="70" t="s">
        <v>375</v>
      </c>
      <c r="D1734" s="70">
        <v>2021</v>
      </c>
      <c r="E1734" s="70">
        <v>1</v>
      </c>
      <c r="F1734" s="70">
        <v>192.31</v>
      </c>
      <c r="G1734" s="70">
        <v>194.38</v>
      </c>
    </row>
    <row r="1735" spans="1:8" x14ac:dyDescent="0.2">
      <c r="A1735" s="70">
        <v>19804</v>
      </c>
      <c r="B1735" s="70" t="s">
        <v>374</v>
      </c>
      <c r="C1735" s="70" t="s">
        <v>375</v>
      </c>
      <c r="D1735" s="70">
        <v>2021</v>
      </c>
      <c r="E1735" s="70">
        <v>2</v>
      </c>
      <c r="F1735" s="70">
        <v>207.04</v>
      </c>
      <c r="G1735" s="70">
        <v>203.45</v>
      </c>
    </row>
    <row r="1736" spans="1:8" x14ac:dyDescent="0.2">
      <c r="A1736" s="70">
        <v>19804</v>
      </c>
      <c r="B1736" s="70" t="s">
        <v>374</v>
      </c>
      <c r="C1736" s="70" t="s">
        <v>375</v>
      </c>
      <c r="D1736" s="70">
        <v>2021</v>
      </c>
      <c r="E1736" s="70">
        <v>3</v>
      </c>
      <c r="F1736" s="70">
        <v>215.24</v>
      </c>
      <c r="G1736" s="70">
        <v>211.45</v>
      </c>
    </row>
    <row r="1737" spans="1:8" x14ac:dyDescent="0.2">
      <c r="A1737" s="70">
        <v>19804</v>
      </c>
      <c r="B1737" s="70" t="s">
        <v>374</v>
      </c>
      <c r="C1737" s="70" t="s">
        <v>375</v>
      </c>
      <c r="D1737" s="70">
        <v>2021</v>
      </c>
      <c r="E1737" s="70">
        <v>4</v>
      </c>
      <c r="F1737" s="70">
        <v>221.46</v>
      </c>
      <c r="G1737" s="70">
        <v>219.25</v>
      </c>
    </row>
    <row r="1738" spans="1:8" x14ac:dyDescent="0.2">
      <c r="A1738" s="70">
        <v>22744</v>
      </c>
      <c r="B1738" s="70" t="s">
        <v>376</v>
      </c>
      <c r="C1738" s="70" t="s">
        <v>377</v>
      </c>
      <c r="D1738" s="70">
        <v>1991</v>
      </c>
      <c r="E1738" s="70">
        <v>1</v>
      </c>
      <c r="F1738" s="70">
        <v>100</v>
      </c>
      <c r="G1738" s="70">
        <v>100</v>
      </c>
      <c r="H1738" s="7" t="s">
        <v>19</v>
      </c>
    </row>
    <row r="1739" spans="1:8" x14ac:dyDescent="0.2">
      <c r="A1739" s="70">
        <v>22744</v>
      </c>
      <c r="B1739" s="70" t="s">
        <v>376</v>
      </c>
      <c r="C1739" s="70" t="s">
        <v>377</v>
      </c>
      <c r="D1739" s="70">
        <v>1991</v>
      </c>
      <c r="E1739" s="70">
        <v>2</v>
      </c>
      <c r="F1739" s="70">
        <v>99.1</v>
      </c>
      <c r="G1739" s="70">
        <v>99.34</v>
      </c>
      <c r="H1739" s="7" t="s">
        <v>19</v>
      </c>
    </row>
    <row r="1740" spans="1:8" x14ac:dyDescent="0.2">
      <c r="A1740" s="70">
        <v>22744</v>
      </c>
      <c r="B1740" s="70" t="s">
        <v>376</v>
      </c>
      <c r="C1740" s="70" t="s">
        <v>377</v>
      </c>
      <c r="D1740" s="70">
        <v>1991</v>
      </c>
      <c r="E1740" s="70">
        <v>3</v>
      </c>
      <c r="F1740" s="70">
        <v>98.84</v>
      </c>
      <c r="G1740" s="70">
        <v>99.1</v>
      </c>
      <c r="H1740" s="7" t="s">
        <v>19</v>
      </c>
    </row>
    <row r="1741" spans="1:8" x14ac:dyDescent="0.2">
      <c r="A1741" s="70">
        <v>22744</v>
      </c>
      <c r="B1741" s="70" t="s">
        <v>376</v>
      </c>
      <c r="C1741" s="70" t="s">
        <v>377</v>
      </c>
      <c r="D1741" s="70">
        <v>1991</v>
      </c>
      <c r="E1741" s="70">
        <v>4</v>
      </c>
      <c r="F1741" s="70">
        <v>100.03</v>
      </c>
      <c r="G1741" s="70">
        <v>99.92</v>
      </c>
      <c r="H1741" s="7" t="s">
        <v>19</v>
      </c>
    </row>
    <row r="1742" spans="1:8" x14ac:dyDescent="0.2">
      <c r="A1742" s="70">
        <v>22744</v>
      </c>
      <c r="B1742" s="70" t="s">
        <v>376</v>
      </c>
      <c r="C1742" s="70" t="s">
        <v>377</v>
      </c>
      <c r="D1742" s="70">
        <v>1992</v>
      </c>
      <c r="E1742" s="70">
        <v>1</v>
      </c>
      <c r="F1742" s="70">
        <v>100.19</v>
      </c>
      <c r="G1742" s="70">
        <v>100.19</v>
      </c>
      <c r="H1742" s="7" t="s">
        <v>19</v>
      </c>
    </row>
    <row r="1743" spans="1:8" x14ac:dyDescent="0.2">
      <c r="A1743" s="70">
        <v>22744</v>
      </c>
      <c r="B1743" s="70" t="s">
        <v>376</v>
      </c>
      <c r="C1743" s="70" t="s">
        <v>377</v>
      </c>
      <c r="D1743" s="70">
        <v>1992</v>
      </c>
      <c r="E1743" s="70">
        <v>2</v>
      </c>
      <c r="F1743" s="70">
        <v>99.84</v>
      </c>
      <c r="G1743" s="70">
        <v>100.13</v>
      </c>
      <c r="H1743" s="7" t="s">
        <v>19</v>
      </c>
    </row>
    <row r="1744" spans="1:8" x14ac:dyDescent="0.2">
      <c r="A1744" s="70">
        <v>22744</v>
      </c>
      <c r="B1744" s="70" t="s">
        <v>376</v>
      </c>
      <c r="C1744" s="70" t="s">
        <v>377</v>
      </c>
      <c r="D1744" s="70">
        <v>1992</v>
      </c>
      <c r="E1744" s="70">
        <v>3</v>
      </c>
      <c r="F1744" s="70">
        <v>99.81</v>
      </c>
      <c r="G1744" s="70">
        <v>100</v>
      </c>
      <c r="H1744" s="7" t="s">
        <v>19</v>
      </c>
    </row>
    <row r="1745" spans="1:8" x14ac:dyDescent="0.2">
      <c r="A1745" s="70">
        <v>22744</v>
      </c>
      <c r="B1745" s="70" t="s">
        <v>376</v>
      </c>
      <c r="C1745" s="70" t="s">
        <v>377</v>
      </c>
      <c r="D1745" s="70">
        <v>1992</v>
      </c>
      <c r="E1745" s="70">
        <v>4</v>
      </c>
      <c r="F1745" s="70">
        <v>101.07</v>
      </c>
      <c r="G1745" s="70">
        <v>100.98</v>
      </c>
      <c r="H1745" s="7" t="s">
        <v>19</v>
      </c>
    </row>
    <row r="1746" spans="1:8" x14ac:dyDescent="0.2">
      <c r="A1746" s="70">
        <v>22744</v>
      </c>
      <c r="B1746" s="70" t="s">
        <v>376</v>
      </c>
      <c r="C1746" s="70" t="s">
        <v>377</v>
      </c>
      <c r="D1746" s="70">
        <v>1993</v>
      </c>
      <c r="E1746" s="70">
        <v>1</v>
      </c>
      <c r="F1746" s="70">
        <v>100.16</v>
      </c>
      <c r="G1746" s="70">
        <v>100.21</v>
      </c>
      <c r="H1746" s="7" t="s">
        <v>19</v>
      </c>
    </row>
    <row r="1747" spans="1:8" x14ac:dyDescent="0.2">
      <c r="A1747" s="70">
        <v>22744</v>
      </c>
      <c r="B1747" s="70" t="s">
        <v>376</v>
      </c>
      <c r="C1747" s="70" t="s">
        <v>377</v>
      </c>
      <c r="D1747" s="70">
        <v>1993</v>
      </c>
      <c r="E1747" s="70">
        <v>2</v>
      </c>
      <c r="F1747" s="70">
        <v>102.07</v>
      </c>
      <c r="G1747" s="70">
        <v>102.38</v>
      </c>
      <c r="H1747" s="7" t="s">
        <v>19</v>
      </c>
    </row>
    <row r="1748" spans="1:8" x14ac:dyDescent="0.2">
      <c r="A1748" s="70">
        <v>22744</v>
      </c>
      <c r="B1748" s="70" t="s">
        <v>376</v>
      </c>
      <c r="C1748" s="70" t="s">
        <v>377</v>
      </c>
      <c r="D1748" s="70">
        <v>1993</v>
      </c>
      <c r="E1748" s="70">
        <v>3</v>
      </c>
      <c r="F1748" s="70">
        <v>102.86</v>
      </c>
      <c r="G1748" s="70">
        <v>102.93</v>
      </c>
      <c r="H1748" s="7" t="s">
        <v>19</v>
      </c>
    </row>
    <row r="1749" spans="1:8" x14ac:dyDescent="0.2">
      <c r="A1749" s="70">
        <v>22744</v>
      </c>
      <c r="B1749" s="70" t="s">
        <v>376</v>
      </c>
      <c r="C1749" s="70" t="s">
        <v>377</v>
      </c>
      <c r="D1749" s="70">
        <v>1993</v>
      </c>
      <c r="E1749" s="70">
        <v>4</v>
      </c>
      <c r="F1749" s="70">
        <v>103.9</v>
      </c>
      <c r="G1749" s="70">
        <v>103.85</v>
      </c>
      <c r="H1749" s="7" t="s">
        <v>19</v>
      </c>
    </row>
    <row r="1750" spans="1:8" x14ac:dyDescent="0.2">
      <c r="A1750" s="70">
        <v>22744</v>
      </c>
      <c r="B1750" s="70" t="s">
        <v>376</v>
      </c>
      <c r="C1750" s="70" t="s">
        <v>377</v>
      </c>
      <c r="D1750" s="70">
        <v>1994</v>
      </c>
      <c r="E1750" s="70">
        <v>1</v>
      </c>
      <c r="F1750" s="70">
        <v>105.42</v>
      </c>
      <c r="G1750" s="70">
        <v>105.56</v>
      </c>
      <c r="H1750" s="7" t="s">
        <v>19</v>
      </c>
    </row>
    <row r="1751" spans="1:8" x14ac:dyDescent="0.2">
      <c r="A1751" s="70">
        <v>22744</v>
      </c>
      <c r="B1751" s="70" t="s">
        <v>376</v>
      </c>
      <c r="C1751" s="70" t="s">
        <v>377</v>
      </c>
      <c r="D1751" s="70">
        <v>1994</v>
      </c>
      <c r="E1751" s="70">
        <v>2</v>
      </c>
      <c r="F1751" s="70">
        <v>106.15</v>
      </c>
      <c r="G1751" s="70">
        <v>106.47</v>
      </c>
      <c r="H1751" s="7" t="s">
        <v>19</v>
      </c>
    </row>
    <row r="1752" spans="1:8" x14ac:dyDescent="0.2">
      <c r="A1752" s="70">
        <v>22744</v>
      </c>
      <c r="B1752" s="70" t="s">
        <v>376</v>
      </c>
      <c r="C1752" s="70" t="s">
        <v>377</v>
      </c>
      <c r="D1752" s="70">
        <v>1994</v>
      </c>
      <c r="E1752" s="70">
        <v>3</v>
      </c>
      <c r="F1752" s="70">
        <v>108.09</v>
      </c>
      <c r="G1752" s="70">
        <v>108.02</v>
      </c>
      <c r="H1752" s="7" t="s">
        <v>19</v>
      </c>
    </row>
    <row r="1753" spans="1:8" x14ac:dyDescent="0.2">
      <c r="A1753" s="70">
        <v>22744</v>
      </c>
      <c r="B1753" s="70" t="s">
        <v>376</v>
      </c>
      <c r="C1753" s="70" t="s">
        <v>377</v>
      </c>
      <c r="D1753" s="70">
        <v>1994</v>
      </c>
      <c r="E1753" s="70">
        <v>4</v>
      </c>
      <c r="F1753" s="70">
        <v>108.46</v>
      </c>
      <c r="G1753" s="70">
        <v>108.47</v>
      </c>
      <c r="H1753" s="7" t="s">
        <v>19</v>
      </c>
    </row>
    <row r="1754" spans="1:8" x14ac:dyDescent="0.2">
      <c r="A1754" s="70">
        <v>22744</v>
      </c>
      <c r="B1754" s="70" t="s">
        <v>376</v>
      </c>
      <c r="C1754" s="70" t="s">
        <v>377</v>
      </c>
      <c r="D1754" s="70">
        <v>1995</v>
      </c>
      <c r="E1754" s="70">
        <v>1</v>
      </c>
      <c r="F1754" s="70">
        <v>109.04</v>
      </c>
      <c r="G1754" s="70">
        <v>109.29</v>
      </c>
      <c r="H1754" s="7" t="s">
        <v>19</v>
      </c>
    </row>
    <row r="1755" spans="1:8" x14ac:dyDescent="0.2">
      <c r="A1755" s="70">
        <v>22744</v>
      </c>
      <c r="B1755" s="70" t="s">
        <v>376</v>
      </c>
      <c r="C1755" s="70" t="s">
        <v>377</v>
      </c>
      <c r="D1755" s="70">
        <v>1995</v>
      </c>
      <c r="E1755" s="70">
        <v>2</v>
      </c>
      <c r="F1755" s="70">
        <v>108.81</v>
      </c>
      <c r="G1755" s="70">
        <v>109.1</v>
      </c>
      <c r="H1755" s="7" t="s">
        <v>19</v>
      </c>
    </row>
    <row r="1756" spans="1:8" x14ac:dyDescent="0.2">
      <c r="A1756" s="70">
        <v>22744</v>
      </c>
      <c r="B1756" s="70" t="s">
        <v>376</v>
      </c>
      <c r="C1756" s="70" t="s">
        <v>377</v>
      </c>
      <c r="D1756" s="70">
        <v>1995</v>
      </c>
      <c r="E1756" s="70">
        <v>3</v>
      </c>
      <c r="F1756" s="70">
        <v>111.35</v>
      </c>
      <c r="G1756" s="70">
        <v>111.17</v>
      </c>
      <c r="H1756" s="7" t="s">
        <v>19</v>
      </c>
    </row>
    <row r="1757" spans="1:8" x14ac:dyDescent="0.2">
      <c r="A1757" s="70">
        <v>22744</v>
      </c>
      <c r="B1757" s="70" t="s">
        <v>376</v>
      </c>
      <c r="C1757" s="70" t="s">
        <v>377</v>
      </c>
      <c r="D1757" s="70">
        <v>1995</v>
      </c>
      <c r="E1757" s="70">
        <v>4</v>
      </c>
      <c r="F1757" s="70">
        <v>110.78</v>
      </c>
      <c r="G1757" s="70">
        <v>110.83</v>
      </c>
      <c r="H1757" s="7" t="s">
        <v>19</v>
      </c>
    </row>
    <row r="1758" spans="1:8" x14ac:dyDescent="0.2">
      <c r="A1758" s="70">
        <v>22744</v>
      </c>
      <c r="B1758" s="70" t="s">
        <v>376</v>
      </c>
      <c r="C1758" s="70" t="s">
        <v>377</v>
      </c>
      <c r="D1758" s="70">
        <v>1996</v>
      </c>
      <c r="E1758" s="70">
        <v>1</v>
      </c>
      <c r="F1758" s="70">
        <v>111.15</v>
      </c>
      <c r="G1758" s="70">
        <v>111.5</v>
      </c>
      <c r="H1758" s="7" t="s">
        <v>19</v>
      </c>
    </row>
    <row r="1759" spans="1:8" x14ac:dyDescent="0.2">
      <c r="A1759" s="70">
        <v>22744</v>
      </c>
      <c r="B1759" s="70" t="s">
        <v>376</v>
      </c>
      <c r="C1759" s="70" t="s">
        <v>377</v>
      </c>
      <c r="D1759" s="70">
        <v>1996</v>
      </c>
      <c r="E1759" s="70">
        <v>2</v>
      </c>
      <c r="F1759" s="70">
        <v>112.3</v>
      </c>
      <c r="G1759" s="70">
        <v>112.54</v>
      </c>
      <c r="H1759" s="7" t="s">
        <v>19</v>
      </c>
    </row>
    <row r="1760" spans="1:8" x14ac:dyDescent="0.2">
      <c r="A1760" s="70">
        <v>22744</v>
      </c>
      <c r="B1760" s="70" t="s">
        <v>376</v>
      </c>
      <c r="C1760" s="70" t="s">
        <v>377</v>
      </c>
      <c r="D1760" s="70">
        <v>1996</v>
      </c>
      <c r="E1760" s="70">
        <v>3</v>
      </c>
      <c r="F1760" s="70">
        <v>112.57</v>
      </c>
      <c r="G1760" s="70">
        <v>112.33</v>
      </c>
      <c r="H1760" s="7" t="s">
        <v>19</v>
      </c>
    </row>
    <row r="1761" spans="1:8" x14ac:dyDescent="0.2">
      <c r="A1761" s="70">
        <v>22744</v>
      </c>
      <c r="B1761" s="70" t="s">
        <v>376</v>
      </c>
      <c r="C1761" s="70" t="s">
        <v>377</v>
      </c>
      <c r="D1761" s="70">
        <v>1996</v>
      </c>
      <c r="E1761" s="70">
        <v>4</v>
      </c>
      <c r="F1761" s="70">
        <v>111.9</v>
      </c>
      <c r="G1761" s="70">
        <v>111.99</v>
      </c>
      <c r="H1761" s="7" t="s">
        <v>19</v>
      </c>
    </row>
    <row r="1762" spans="1:8" x14ac:dyDescent="0.2">
      <c r="A1762" s="70">
        <v>22744</v>
      </c>
      <c r="B1762" s="70" t="s">
        <v>376</v>
      </c>
      <c r="C1762" s="70" t="s">
        <v>377</v>
      </c>
      <c r="D1762" s="70">
        <v>1997</v>
      </c>
      <c r="E1762" s="70">
        <v>1</v>
      </c>
      <c r="F1762" s="70">
        <v>111.04</v>
      </c>
      <c r="G1762" s="70">
        <v>111.47</v>
      </c>
    </row>
    <row r="1763" spans="1:8" x14ac:dyDescent="0.2">
      <c r="A1763" s="70">
        <v>22744</v>
      </c>
      <c r="B1763" s="70" t="s">
        <v>376</v>
      </c>
      <c r="C1763" s="70" t="s">
        <v>377</v>
      </c>
      <c r="D1763" s="70">
        <v>1997</v>
      </c>
      <c r="E1763" s="70">
        <v>2</v>
      </c>
      <c r="F1763" s="70">
        <v>111.66</v>
      </c>
      <c r="G1763" s="70">
        <v>111.8</v>
      </c>
    </row>
    <row r="1764" spans="1:8" x14ac:dyDescent="0.2">
      <c r="A1764" s="70">
        <v>22744</v>
      </c>
      <c r="B1764" s="70" t="s">
        <v>376</v>
      </c>
      <c r="C1764" s="70" t="s">
        <v>377</v>
      </c>
      <c r="D1764" s="70">
        <v>1997</v>
      </c>
      <c r="E1764" s="70">
        <v>3</v>
      </c>
      <c r="F1764" s="70">
        <v>113.12</v>
      </c>
      <c r="G1764" s="70">
        <v>112.9</v>
      </c>
    </row>
    <row r="1765" spans="1:8" x14ac:dyDescent="0.2">
      <c r="A1765" s="70">
        <v>22744</v>
      </c>
      <c r="B1765" s="70" t="s">
        <v>376</v>
      </c>
      <c r="C1765" s="70" t="s">
        <v>377</v>
      </c>
      <c r="D1765" s="70">
        <v>1997</v>
      </c>
      <c r="E1765" s="70">
        <v>4</v>
      </c>
      <c r="F1765" s="70">
        <v>113.86</v>
      </c>
      <c r="G1765" s="70">
        <v>113.95</v>
      </c>
    </row>
    <row r="1766" spans="1:8" x14ac:dyDescent="0.2">
      <c r="A1766" s="70">
        <v>22744</v>
      </c>
      <c r="B1766" s="70" t="s">
        <v>376</v>
      </c>
      <c r="C1766" s="70" t="s">
        <v>377</v>
      </c>
      <c r="D1766" s="70">
        <v>1998</v>
      </c>
      <c r="E1766" s="70">
        <v>1</v>
      </c>
      <c r="F1766" s="70">
        <v>114.24</v>
      </c>
      <c r="G1766" s="70">
        <v>114.74</v>
      </c>
    </row>
    <row r="1767" spans="1:8" x14ac:dyDescent="0.2">
      <c r="A1767" s="70">
        <v>22744</v>
      </c>
      <c r="B1767" s="70" t="s">
        <v>376</v>
      </c>
      <c r="C1767" s="70" t="s">
        <v>377</v>
      </c>
      <c r="D1767" s="70">
        <v>1998</v>
      </c>
      <c r="E1767" s="70">
        <v>2</v>
      </c>
      <c r="F1767" s="70">
        <v>115.48</v>
      </c>
      <c r="G1767" s="70">
        <v>115.54</v>
      </c>
    </row>
    <row r="1768" spans="1:8" x14ac:dyDescent="0.2">
      <c r="A1768" s="70">
        <v>22744</v>
      </c>
      <c r="B1768" s="70" t="s">
        <v>376</v>
      </c>
      <c r="C1768" s="70" t="s">
        <v>377</v>
      </c>
      <c r="D1768" s="70">
        <v>1998</v>
      </c>
      <c r="E1768" s="70">
        <v>3</v>
      </c>
      <c r="F1768" s="70">
        <v>116.26</v>
      </c>
      <c r="G1768" s="70">
        <v>116.08</v>
      </c>
    </row>
    <row r="1769" spans="1:8" x14ac:dyDescent="0.2">
      <c r="A1769" s="70">
        <v>22744</v>
      </c>
      <c r="B1769" s="70" t="s">
        <v>376</v>
      </c>
      <c r="C1769" s="70" t="s">
        <v>377</v>
      </c>
      <c r="D1769" s="70">
        <v>1998</v>
      </c>
      <c r="E1769" s="70">
        <v>4</v>
      </c>
      <c r="F1769" s="70">
        <v>116.86</v>
      </c>
      <c r="G1769" s="70">
        <v>116.94</v>
      </c>
    </row>
    <row r="1770" spans="1:8" x14ac:dyDescent="0.2">
      <c r="A1770" s="70">
        <v>22744</v>
      </c>
      <c r="B1770" s="70" t="s">
        <v>376</v>
      </c>
      <c r="C1770" s="70" t="s">
        <v>377</v>
      </c>
      <c r="D1770" s="70">
        <v>1999</v>
      </c>
      <c r="E1770" s="70">
        <v>1</v>
      </c>
      <c r="F1770" s="70">
        <v>117.73</v>
      </c>
      <c r="G1770" s="70">
        <v>118.27</v>
      </c>
    </row>
    <row r="1771" spans="1:8" x14ac:dyDescent="0.2">
      <c r="A1771" s="70">
        <v>22744</v>
      </c>
      <c r="B1771" s="70" t="s">
        <v>376</v>
      </c>
      <c r="C1771" s="70" t="s">
        <v>377</v>
      </c>
      <c r="D1771" s="70">
        <v>1999</v>
      </c>
      <c r="E1771" s="70">
        <v>2</v>
      </c>
      <c r="F1771" s="70">
        <v>119.8</v>
      </c>
      <c r="G1771" s="70">
        <v>119.8</v>
      </c>
    </row>
    <row r="1772" spans="1:8" x14ac:dyDescent="0.2">
      <c r="A1772" s="70">
        <v>22744</v>
      </c>
      <c r="B1772" s="70" t="s">
        <v>376</v>
      </c>
      <c r="C1772" s="70" t="s">
        <v>377</v>
      </c>
      <c r="D1772" s="70">
        <v>1999</v>
      </c>
      <c r="E1772" s="70">
        <v>3</v>
      </c>
      <c r="F1772" s="70">
        <v>121.3</v>
      </c>
      <c r="G1772" s="70">
        <v>121.16</v>
      </c>
    </row>
    <row r="1773" spans="1:8" x14ac:dyDescent="0.2">
      <c r="A1773" s="70">
        <v>22744</v>
      </c>
      <c r="B1773" s="70" t="s">
        <v>376</v>
      </c>
      <c r="C1773" s="70" t="s">
        <v>377</v>
      </c>
      <c r="D1773" s="70">
        <v>1999</v>
      </c>
      <c r="E1773" s="70">
        <v>4</v>
      </c>
      <c r="F1773" s="70">
        <v>123.13</v>
      </c>
      <c r="G1773" s="70">
        <v>123.18</v>
      </c>
    </row>
    <row r="1774" spans="1:8" x14ac:dyDescent="0.2">
      <c r="A1774" s="70">
        <v>22744</v>
      </c>
      <c r="B1774" s="70" t="s">
        <v>376</v>
      </c>
      <c r="C1774" s="70" t="s">
        <v>377</v>
      </c>
      <c r="D1774" s="70">
        <v>2000</v>
      </c>
      <c r="E1774" s="70">
        <v>1</v>
      </c>
      <c r="F1774" s="70">
        <v>125.64</v>
      </c>
      <c r="G1774" s="70">
        <v>126.23</v>
      </c>
    </row>
    <row r="1775" spans="1:8" x14ac:dyDescent="0.2">
      <c r="A1775" s="70">
        <v>22744</v>
      </c>
      <c r="B1775" s="70" t="s">
        <v>376</v>
      </c>
      <c r="C1775" s="70" t="s">
        <v>377</v>
      </c>
      <c r="D1775" s="70">
        <v>2000</v>
      </c>
      <c r="E1775" s="70">
        <v>2</v>
      </c>
      <c r="F1775" s="70">
        <v>128.99</v>
      </c>
      <c r="G1775" s="70">
        <v>129.02000000000001</v>
      </c>
    </row>
    <row r="1776" spans="1:8" x14ac:dyDescent="0.2">
      <c r="A1776" s="70">
        <v>22744</v>
      </c>
      <c r="B1776" s="70" t="s">
        <v>376</v>
      </c>
      <c r="C1776" s="70" t="s">
        <v>377</v>
      </c>
      <c r="D1776" s="70">
        <v>2000</v>
      </c>
      <c r="E1776" s="70">
        <v>3</v>
      </c>
      <c r="F1776" s="70">
        <v>131.9</v>
      </c>
      <c r="G1776" s="70">
        <v>131.76</v>
      </c>
    </row>
    <row r="1777" spans="1:7" x14ac:dyDescent="0.2">
      <c r="A1777" s="70">
        <v>22744</v>
      </c>
      <c r="B1777" s="70" t="s">
        <v>376</v>
      </c>
      <c r="C1777" s="70" t="s">
        <v>377</v>
      </c>
      <c r="D1777" s="70">
        <v>2000</v>
      </c>
      <c r="E1777" s="70">
        <v>4</v>
      </c>
      <c r="F1777" s="70">
        <v>135.16</v>
      </c>
      <c r="G1777" s="70">
        <v>135.18</v>
      </c>
    </row>
    <row r="1778" spans="1:7" x14ac:dyDescent="0.2">
      <c r="A1778" s="70">
        <v>22744</v>
      </c>
      <c r="B1778" s="70" t="s">
        <v>376</v>
      </c>
      <c r="C1778" s="70" t="s">
        <v>377</v>
      </c>
      <c r="D1778" s="70">
        <v>2001</v>
      </c>
      <c r="E1778" s="70">
        <v>1</v>
      </c>
      <c r="F1778" s="70">
        <v>138.77000000000001</v>
      </c>
      <c r="G1778" s="70">
        <v>139.41999999999999</v>
      </c>
    </row>
    <row r="1779" spans="1:7" x14ac:dyDescent="0.2">
      <c r="A1779" s="70">
        <v>22744</v>
      </c>
      <c r="B1779" s="70" t="s">
        <v>376</v>
      </c>
      <c r="C1779" s="70" t="s">
        <v>377</v>
      </c>
      <c r="D1779" s="70">
        <v>2001</v>
      </c>
      <c r="E1779" s="70">
        <v>2</v>
      </c>
      <c r="F1779" s="70">
        <v>143.94</v>
      </c>
      <c r="G1779" s="70">
        <v>144.03</v>
      </c>
    </row>
    <row r="1780" spans="1:7" x14ac:dyDescent="0.2">
      <c r="A1780" s="70">
        <v>22744</v>
      </c>
      <c r="B1780" s="70" t="s">
        <v>376</v>
      </c>
      <c r="C1780" s="70" t="s">
        <v>377</v>
      </c>
      <c r="D1780" s="70">
        <v>2001</v>
      </c>
      <c r="E1780" s="70">
        <v>3</v>
      </c>
      <c r="F1780" s="70">
        <v>149.32</v>
      </c>
      <c r="G1780" s="70">
        <v>149.13999999999999</v>
      </c>
    </row>
    <row r="1781" spans="1:7" x14ac:dyDescent="0.2">
      <c r="A1781" s="70">
        <v>22744</v>
      </c>
      <c r="B1781" s="70" t="s">
        <v>376</v>
      </c>
      <c r="C1781" s="70" t="s">
        <v>377</v>
      </c>
      <c r="D1781" s="70">
        <v>2001</v>
      </c>
      <c r="E1781" s="70">
        <v>4</v>
      </c>
      <c r="F1781" s="70">
        <v>153.97999999999999</v>
      </c>
      <c r="G1781" s="70">
        <v>153.91999999999999</v>
      </c>
    </row>
    <row r="1782" spans="1:7" x14ac:dyDescent="0.2">
      <c r="A1782" s="70">
        <v>22744</v>
      </c>
      <c r="B1782" s="70" t="s">
        <v>376</v>
      </c>
      <c r="C1782" s="70" t="s">
        <v>377</v>
      </c>
      <c r="D1782" s="70">
        <v>2002</v>
      </c>
      <c r="E1782" s="70">
        <v>1</v>
      </c>
      <c r="F1782" s="70">
        <v>157.53</v>
      </c>
      <c r="G1782" s="70">
        <v>158.30000000000001</v>
      </c>
    </row>
    <row r="1783" spans="1:7" x14ac:dyDescent="0.2">
      <c r="A1783" s="70">
        <v>22744</v>
      </c>
      <c r="B1783" s="70" t="s">
        <v>376</v>
      </c>
      <c r="C1783" s="70" t="s">
        <v>377</v>
      </c>
      <c r="D1783" s="70">
        <v>2002</v>
      </c>
      <c r="E1783" s="70">
        <v>2</v>
      </c>
      <c r="F1783" s="70">
        <v>164.2</v>
      </c>
      <c r="G1783" s="70">
        <v>164.4</v>
      </c>
    </row>
    <row r="1784" spans="1:7" x14ac:dyDescent="0.2">
      <c r="A1784" s="70">
        <v>22744</v>
      </c>
      <c r="B1784" s="70" t="s">
        <v>376</v>
      </c>
      <c r="C1784" s="70" t="s">
        <v>377</v>
      </c>
      <c r="D1784" s="70">
        <v>2002</v>
      </c>
      <c r="E1784" s="70">
        <v>3</v>
      </c>
      <c r="F1784" s="70">
        <v>170.64</v>
      </c>
      <c r="G1784" s="70">
        <v>170.37</v>
      </c>
    </row>
    <row r="1785" spans="1:7" x14ac:dyDescent="0.2">
      <c r="A1785" s="70">
        <v>22744</v>
      </c>
      <c r="B1785" s="70" t="s">
        <v>376</v>
      </c>
      <c r="C1785" s="70" t="s">
        <v>377</v>
      </c>
      <c r="D1785" s="70">
        <v>2002</v>
      </c>
      <c r="E1785" s="70">
        <v>4</v>
      </c>
      <c r="F1785" s="70">
        <v>177.28</v>
      </c>
      <c r="G1785" s="70">
        <v>177.14</v>
      </c>
    </row>
    <row r="1786" spans="1:7" x14ac:dyDescent="0.2">
      <c r="A1786" s="70">
        <v>22744</v>
      </c>
      <c r="B1786" s="70" t="s">
        <v>376</v>
      </c>
      <c r="C1786" s="70" t="s">
        <v>377</v>
      </c>
      <c r="D1786" s="70">
        <v>2003</v>
      </c>
      <c r="E1786" s="70">
        <v>1</v>
      </c>
      <c r="F1786" s="70">
        <v>181.43</v>
      </c>
      <c r="G1786" s="70">
        <v>182.33</v>
      </c>
    </row>
    <row r="1787" spans="1:7" x14ac:dyDescent="0.2">
      <c r="A1787" s="70">
        <v>22744</v>
      </c>
      <c r="B1787" s="70" t="s">
        <v>376</v>
      </c>
      <c r="C1787" s="70" t="s">
        <v>377</v>
      </c>
      <c r="D1787" s="70">
        <v>2003</v>
      </c>
      <c r="E1787" s="70">
        <v>2</v>
      </c>
      <c r="F1787" s="70">
        <v>187.98</v>
      </c>
      <c r="G1787" s="70">
        <v>188.35</v>
      </c>
    </row>
    <row r="1788" spans="1:7" x14ac:dyDescent="0.2">
      <c r="A1788" s="70">
        <v>22744</v>
      </c>
      <c r="B1788" s="70" t="s">
        <v>376</v>
      </c>
      <c r="C1788" s="70" t="s">
        <v>377</v>
      </c>
      <c r="D1788" s="70">
        <v>2003</v>
      </c>
      <c r="E1788" s="70">
        <v>3</v>
      </c>
      <c r="F1788" s="70">
        <v>195.21</v>
      </c>
      <c r="G1788" s="70">
        <v>194.82</v>
      </c>
    </row>
    <row r="1789" spans="1:7" x14ac:dyDescent="0.2">
      <c r="A1789" s="70">
        <v>22744</v>
      </c>
      <c r="B1789" s="70" t="s">
        <v>376</v>
      </c>
      <c r="C1789" s="70" t="s">
        <v>377</v>
      </c>
      <c r="D1789" s="70">
        <v>2003</v>
      </c>
      <c r="E1789" s="70">
        <v>4</v>
      </c>
      <c r="F1789" s="70">
        <v>202.44</v>
      </c>
      <c r="G1789" s="70">
        <v>202.24</v>
      </c>
    </row>
    <row r="1790" spans="1:7" x14ac:dyDescent="0.2">
      <c r="A1790" s="70">
        <v>22744</v>
      </c>
      <c r="B1790" s="70" t="s">
        <v>376</v>
      </c>
      <c r="C1790" s="70" t="s">
        <v>377</v>
      </c>
      <c r="D1790" s="70">
        <v>2004</v>
      </c>
      <c r="E1790" s="70">
        <v>1</v>
      </c>
      <c r="F1790" s="70">
        <v>210.95</v>
      </c>
      <c r="G1790" s="70">
        <v>211.96</v>
      </c>
    </row>
    <row r="1791" spans="1:7" x14ac:dyDescent="0.2">
      <c r="A1791" s="70">
        <v>22744</v>
      </c>
      <c r="B1791" s="70" t="s">
        <v>376</v>
      </c>
      <c r="C1791" s="70" t="s">
        <v>377</v>
      </c>
      <c r="D1791" s="70">
        <v>2004</v>
      </c>
      <c r="E1791" s="70">
        <v>2</v>
      </c>
      <c r="F1791" s="70">
        <v>221.34</v>
      </c>
      <c r="G1791" s="70">
        <v>221.94</v>
      </c>
    </row>
    <row r="1792" spans="1:7" x14ac:dyDescent="0.2">
      <c r="A1792" s="70">
        <v>22744</v>
      </c>
      <c r="B1792" s="70" t="s">
        <v>376</v>
      </c>
      <c r="C1792" s="70" t="s">
        <v>377</v>
      </c>
      <c r="D1792" s="70">
        <v>2004</v>
      </c>
      <c r="E1792" s="70">
        <v>3</v>
      </c>
      <c r="F1792" s="70">
        <v>235.09</v>
      </c>
      <c r="G1792" s="70">
        <v>234.51</v>
      </c>
    </row>
    <row r="1793" spans="1:7" x14ac:dyDescent="0.2">
      <c r="A1793" s="70">
        <v>22744</v>
      </c>
      <c r="B1793" s="70" t="s">
        <v>376</v>
      </c>
      <c r="C1793" s="70" t="s">
        <v>377</v>
      </c>
      <c r="D1793" s="70">
        <v>2004</v>
      </c>
      <c r="E1793" s="70">
        <v>4</v>
      </c>
      <c r="F1793" s="70">
        <v>249.17</v>
      </c>
      <c r="G1793" s="70">
        <v>248.93</v>
      </c>
    </row>
    <row r="1794" spans="1:7" x14ac:dyDescent="0.2">
      <c r="A1794" s="70">
        <v>22744</v>
      </c>
      <c r="B1794" s="70" t="s">
        <v>376</v>
      </c>
      <c r="C1794" s="70" t="s">
        <v>377</v>
      </c>
      <c r="D1794" s="70">
        <v>2005</v>
      </c>
      <c r="E1794" s="70">
        <v>1</v>
      </c>
      <c r="F1794" s="70">
        <v>264.04000000000002</v>
      </c>
      <c r="G1794" s="70">
        <v>265.14</v>
      </c>
    </row>
    <row r="1795" spans="1:7" x14ac:dyDescent="0.2">
      <c r="A1795" s="70">
        <v>22744</v>
      </c>
      <c r="B1795" s="70" t="s">
        <v>376</v>
      </c>
      <c r="C1795" s="70" t="s">
        <v>377</v>
      </c>
      <c r="D1795" s="70">
        <v>2005</v>
      </c>
      <c r="E1795" s="70">
        <v>2</v>
      </c>
      <c r="F1795" s="70">
        <v>284.38</v>
      </c>
      <c r="G1795" s="70">
        <v>285.54000000000002</v>
      </c>
    </row>
    <row r="1796" spans="1:7" x14ac:dyDescent="0.2">
      <c r="A1796" s="70">
        <v>22744</v>
      </c>
      <c r="B1796" s="70" t="s">
        <v>376</v>
      </c>
      <c r="C1796" s="70" t="s">
        <v>377</v>
      </c>
      <c r="D1796" s="70">
        <v>2005</v>
      </c>
      <c r="E1796" s="70">
        <v>3</v>
      </c>
      <c r="F1796" s="70">
        <v>304.58999999999997</v>
      </c>
      <c r="G1796" s="70">
        <v>303.64999999999998</v>
      </c>
    </row>
    <row r="1797" spans="1:7" x14ac:dyDescent="0.2">
      <c r="A1797" s="70">
        <v>22744</v>
      </c>
      <c r="B1797" s="70" t="s">
        <v>376</v>
      </c>
      <c r="C1797" s="70" t="s">
        <v>377</v>
      </c>
      <c r="D1797" s="70">
        <v>2005</v>
      </c>
      <c r="E1797" s="70">
        <v>4</v>
      </c>
      <c r="F1797" s="70">
        <v>319.7</v>
      </c>
      <c r="G1797" s="70">
        <v>319.2</v>
      </c>
    </row>
    <row r="1798" spans="1:7" x14ac:dyDescent="0.2">
      <c r="A1798" s="70">
        <v>22744</v>
      </c>
      <c r="B1798" s="70" t="s">
        <v>376</v>
      </c>
      <c r="C1798" s="70" t="s">
        <v>377</v>
      </c>
      <c r="D1798" s="70">
        <v>2006</v>
      </c>
      <c r="E1798" s="70">
        <v>1</v>
      </c>
      <c r="F1798" s="70">
        <v>328.84</v>
      </c>
      <c r="G1798" s="70">
        <v>330.17</v>
      </c>
    </row>
    <row r="1799" spans="1:7" x14ac:dyDescent="0.2">
      <c r="A1799" s="70">
        <v>22744</v>
      </c>
      <c r="B1799" s="70" t="s">
        <v>376</v>
      </c>
      <c r="C1799" s="70" t="s">
        <v>377</v>
      </c>
      <c r="D1799" s="70">
        <v>2006</v>
      </c>
      <c r="E1799" s="70">
        <v>2</v>
      </c>
      <c r="F1799" s="70">
        <v>337.44</v>
      </c>
      <c r="G1799" s="70">
        <v>339.43</v>
      </c>
    </row>
    <row r="1800" spans="1:7" x14ac:dyDescent="0.2">
      <c r="A1800" s="70">
        <v>22744</v>
      </c>
      <c r="B1800" s="70" t="s">
        <v>376</v>
      </c>
      <c r="C1800" s="70" t="s">
        <v>377</v>
      </c>
      <c r="D1800" s="70">
        <v>2006</v>
      </c>
      <c r="E1800" s="70">
        <v>3</v>
      </c>
      <c r="F1800" s="70">
        <v>334.7</v>
      </c>
      <c r="G1800" s="70">
        <v>333.28</v>
      </c>
    </row>
    <row r="1801" spans="1:7" x14ac:dyDescent="0.2">
      <c r="A1801" s="70">
        <v>22744</v>
      </c>
      <c r="B1801" s="70" t="s">
        <v>376</v>
      </c>
      <c r="C1801" s="70" t="s">
        <v>377</v>
      </c>
      <c r="D1801" s="70">
        <v>2006</v>
      </c>
      <c r="E1801" s="70">
        <v>4</v>
      </c>
      <c r="F1801" s="70">
        <v>333.5</v>
      </c>
      <c r="G1801" s="70">
        <v>332.65</v>
      </c>
    </row>
    <row r="1802" spans="1:7" x14ac:dyDescent="0.2">
      <c r="A1802" s="70">
        <v>22744</v>
      </c>
      <c r="B1802" s="70" t="s">
        <v>376</v>
      </c>
      <c r="C1802" s="70" t="s">
        <v>377</v>
      </c>
      <c r="D1802" s="70">
        <v>2007</v>
      </c>
      <c r="E1802" s="70">
        <v>1</v>
      </c>
      <c r="F1802" s="70">
        <v>326.94</v>
      </c>
      <c r="G1802" s="70">
        <v>328.52</v>
      </c>
    </row>
    <row r="1803" spans="1:7" x14ac:dyDescent="0.2">
      <c r="A1803" s="70">
        <v>22744</v>
      </c>
      <c r="B1803" s="70" t="s">
        <v>376</v>
      </c>
      <c r="C1803" s="70" t="s">
        <v>377</v>
      </c>
      <c r="D1803" s="70">
        <v>2007</v>
      </c>
      <c r="E1803" s="70">
        <v>2</v>
      </c>
      <c r="F1803" s="70">
        <v>312.91000000000003</v>
      </c>
      <c r="G1803" s="70">
        <v>315.14</v>
      </c>
    </row>
    <row r="1804" spans="1:7" x14ac:dyDescent="0.2">
      <c r="A1804" s="70">
        <v>22744</v>
      </c>
      <c r="B1804" s="70" t="s">
        <v>376</v>
      </c>
      <c r="C1804" s="70" t="s">
        <v>377</v>
      </c>
      <c r="D1804" s="70">
        <v>2007</v>
      </c>
      <c r="E1804" s="70">
        <v>3</v>
      </c>
      <c r="F1804" s="70">
        <v>296.64</v>
      </c>
      <c r="G1804" s="70">
        <v>295.12</v>
      </c>
    </row>
    <row r="1805" spans="1:7" x14ac:dyDescent="0.2">
      <c r="A1805" s="70">
        <v>22744</v>
      </c>
      <c r="B1805" s="70" t="s">
        <v>376</v>
      </c>
      <c r="C1805" s="70" t="s">
        <v>377</v>
      </c>
      <c r="D1805" s="70">
        <v>2007</v>
      </c>
      <c r="E1805" s="70">
        <v>4</v>
      </c>
      <c r="F1805" s="70">
        <v>272.42</v>
      </c>
      <c r="G1805" s="70">
        <v>271.31</v>
      </c>
    </row>
    <row r="1806" spans="1:7" x14ac:dyDescent="0.2">
      <c r="A1806" s="70">
        <v>22744</v>
      </c>
      <c r="B1806" s="70" t="s">
        <v>376</v>
      </c>
      <c r="C1806" s="70" t="s">
        <v>377</v>
      </c>
      <c r="D1806" s="70">
        <v>2008</v>
      </c>
      <c r="E1806" s="70">
        <v>1</v>
      </c>
      <c r="F1806" s="70">
        <v>247.77</v>
      </c>
      <c r="G1806" s="70">
        <v>249.45</v>
      </c>
    </row>
    <row r="1807" spans="1:7" x14ac:dyDescent="0.2">
      <c r="A1807" s="70">
        <v>22744</v>
      </c>
      <c r="B1807" s="70" t="s">
        <v>376</v>
      </c>
      <c r="C1807" s="70" t="s">
        <v>377</v>
      </c>
      <c r="D1807" s="70">
        <v>2008</v>
      </c>
      <c r="E1807" s="70">
        <v>2</v>
      </c>
      <c r="F1807" s="70">
        <v>222.75</v>
      </c>
      <c r="G1807" s="70">
        <v>224.41</v>
      </c>
    </row>
    <row r="1808" spans="1:7" x14ac:dyDescent="0.2">
      <c r="A1808" s="70">
        <v>22744</v>
      </c>
      <c r="B1808" s="70" t="s">
        <v>376</v>
      </c>
      <c r="C1808" s="70" t="s">
        <v>377</v>
      </c>
      <c r="D1808" s="70">
        <v>2008</v>
      </c>
      <c r="E1808" s="70">
        <v>3</v>
      </c>
      <c r="F1808" s="70">
        <v>206.9</v>
      </c>
      <c r="G1808" s="70">
        <v>205.59</v>
      </c>
    </row>
    <row r="1809" spans="1:7" x14ac:dyDescent="0.2">
      <c r="A1809" s="70">
        <v>22744</v>
      </c>
      <c r="B1809" s="70" t="s">
        <v>376</v>
      </c>
      <c r="C1809" s="70" t="s">
        <v>377</v>
      </c>
      <c r="D1809" s="70">
        <v>2008</v>
      </c>
      <c r="E1809" s="70">
        <v>4</v>
      </c>
      <c r="F1809" s="70">
        <v>191.01</v>
      </c>
      <c r="G1809" s="70">
        <v>190.13</v>
      </c>
    </row>
    <row r="1810" spans="1:7" x14ac:dyDescent="0.2">
      <c r="A1810" s="70">
        <v>22744</v>
      </c>
      <c r="B1810" s="70" t="s">
        <v>376</v>
      </c>
      <c r="C1810" s="70" t="s">
        <v>377</v>
      </c>
      <c r="D1810" s="70">
        <v>2009</v>
      </c>
      <c r="E1810" s="70">
        <v>1</v>
      </c>
      <c r="F1810" s="70">
        <v>173.1</v>
      </c>
      <c r="G1810" s="70">
        <v>174.61</v>
      </c>
    </row>
    <row r="1811" spans="1:7" x14ac:dyDescent="0.2">
      <c r="A1811" s="70">
        <v>22744</v>
      </c>
      <c r="B1811" s="70" t="s">
        <v>376</v>
      </c>
      <c r="C1811" s="70" t="s">
        <v>377</v>
      </c>
      <c r="D1811" s="70">
        <v>2009</v>
      </c>
      <c r="E1811" s="70">
        <v>2</v>
      </c>
      <c r="F1811" s="70">
        <v>163.66</v>
      </c>
      <c r="G1811" s="70">
        <v>164.73</v>
      </c>
    </row>
    <row r="1812" spans="1:7" x14ac:dyDescent="0.2">
      <c r="A1812" s="70">
        <v>22744</v>
      </c>
      <c r="B1812" s="70" t="s">
        <v>376</v>
      </c>
      <c r="C1812" s="70" t="s">
        <v>377</v>
      </c>
      <c r="D1812" s="70">
        <v>2009</v>
      </c>
      <c r="E1812" s="70">
        <v>3</v>
      </c>
      <c r="F1812" s="70">
        <v>164.78</v>
      </c>
      <c r="G1812" s="70">
        <v>163.63</v>
      </c>
    </row>
    <row r="1813" spans="1:7" x14ac:dyDescent="0.2">
      <c r="A1813" s="70">
        <v>22744</v>
      </c>
      <c r="B1813" s="70" t="s">
        <v>376</v>
      </c>
      <c r="C1813" s="70" t="s">
        <v>377</v>
      </c>
      <c r="D1813" s="70">
        <v>2009</v>
      </c>
      <c r="E1813" s="70">
        <v>4</v>
      </c>
      <c r="F1813" s="70">
        <v>162.96</v>
      </c>
      <c r="G1813" s="70">
        <v>162.24</v>
      </c>
    </row>
    <row r="1814" spans="1:7" x14ac:dyDescent="0.2">
      <c r="A1814" s="70">
        <v>22744</v>
      </c>
      <c r="B1814" s="70" t="s">
        <v>376</v>
      </c>
      <c r="C1814" s="70" t="s">
        <v>377</v>
      </c>
      <c r="D1814" s="70">
        <v>2010</v>
      </c>
      <c r="E1814" s="70">
        <v>1</v>
      </c>
      <c r="F1814" s="70">
        <v>159.19</v>
      </c>
      <c r="G1814" s="70">
        <v>160.84</v>
      </c>
    </row>
    <row r="1815" spans="1:7" x14ac:dyDescent="0.2">
      <c r="A1815" s="70">
        <v>22744</v>
      </c>
      <c r="B1815" s="70" t="s">
        <v>376</v>
      </c>
      <c r="C1815" s="70" t="s">
        <v>377</v>
      </c>
      <c r="D1815" s="70">
        <v>2010</v>
      </c>
      <c r="E1815" s="70">
        <v>2</v>
      </c>
      <c r="F1815" s="70">
        <v>160.22</v>
      </c>
      <c r="G1815" s="70">
        <v>161.03</v>
      </c>
    </row>
    <row r="1816" spans="1:7" x14ac:dyDescent="0.2">
      <c r="A1816" s="70">
        <v>22744</v>
      </c>
      <c r="B1816" s="70" t="s">
        <v>376</v>
      </c>
      <c r="C1816" s="70" t="s">
        <v>377</v>
      </c>
      <c r="D1816" s="70">
        <v>2010</v>
      </c>
      <c r="E1816" s="70">
        <v>3</v>
      </c>
      <c r="F1816" s="70">
        <v>157.69999999999999</v>
      </c>
      <c r="G1816" s="70">
        <v>156.47</v>
      </c>
    </row>
    <row r="1817" spans="1:7" x14ac:dyDescent="0.2">
      <c r="A1817" s="70">
        <v>22744</v>
      </c>
      <c r="B1817" s="70" t="s">
        <v>376</v>
      </c>
      <c r="C1817" s="70" t="s">
        <v>377</v>
      </c>
      <c r="D1817" s="70">
        <v>2010</v>
      </c>
      <c r="E1817" s="70">
        <v>4</v>
      </c>
      <c r="F1817" s="70">
        <v>156.53</v>
      </c>
      <c r="G1817" s="70">
        <v>156.07</v>
      </c>
    </row>
    <row r="1818" spans="1:7" x14ac:dyDescent="0.2">
      <c r="A1818" s="70">
        <v>22744</v>
      </c>
      <c r="B1818" s="70" t="s">
        <v>376</v>
      </c>
      <c r="C1818" s="70" t="s">
        <v>377</v>
      </c>
      <c r="D1818" s="70">
        <v>2011</v>
      </c>
      <c r="E1818" s="70">
        <v>1</v>
      </c>
      <c r="F1818" s="70">
        <v>149.47999999999999</v>
      </c>
      <c r="G1818" s="70">
        <v>151.18</v>
      </c>
    </row>
    <row r="1819" spans="1:7" x14ac:dyDescent="0.2">
      <c r="A1819" s="70">
        <v>22744</v>
      </c>
      <c r="B1819" s="70" t="s">
        <v>376</v>
      </c>
      <c r="C1819" s="70" t="s">
        <v>377</v>
      </c>
      <c r="D1819" s="70">
        <v>2011</v>
      </c>
      <c r="E1819" s="70">
        <v>2</v>
      </c>
      <c r="F1819" s="70">
        <v>151.59</v>
      </c>
      <c r="G1819" s="70">
        <v>151.97999999999999</v>
      </c>
    </row>
    <row r="1820" spans="1:7" x14ac:dyDescent="0.2">
      <c r="A1820" s="70">
        <v>22744</v>
      </c>
      <c r="B1820" s="70" t="s">
        <v>376</v>
      </c>
      <c r="C1820" s="70" t="s">
        <v>377</v>
      </c>
      <c r="D1820" s="70">
        <v>2011</v>
      </c>
      <c r="E1820" s="70">
        <v>3</v>
      </c>
      <c r="F1820" s="70">
        <v>154.57</v>
      </c>
      <c r="G1820" s="70">
        <v>153.4</v>
      </c>
    </row>
    <row r="1821" spans="1:7" x14ac:dyDescent="0.2">
      <c r="A1821" s="70">
        <v>22744</v>
      </c>
      <c r="B1821" s="70" t="s">
        <v>376</v>
      </c>
      <c r="C1821" s="70" t="s">
        <v>377</v>
      </c>
      <c r="D1821" s="70">
        <v>2011</v>
      </c>
      <c r="E1821" s="70">
        <v>4</v>
      </c>
      <c r="F1821" s="70">
        <v>154.07</v>
      </c>
      <c r="G1821" s="70">
        <v>153.88</v>
      </c>
    </row>
    <row r="1822" spans="1:7" x14ac:dyDescent="0.2">
      <c r="A1822" s="70">
        <v>22744</v>
      </c>
      <c r="B1822" s="70" t="s">
        <v>376</v>
      </c>
      <c r="C1822" s="70" t="s">
        <v>377</v>
      </c>
      <c r="D1822" s="70">
        <v>2012</v>
      </c>
      <c r="E1822" s="70">
        <v>1</v>
      </c>
      <c r="F1822" s="70">
        <v>156.46</v>
      </c>
      <c r="G1822" s="70">
        <v>158.26</v>
      </c>
    </row>
    <row r="1823" spans="1:7" x14ac:dyDescent="0.2">
      <c r="A1823" s="70">
        <v>22744</v>
      </c>
      <c r="B1823" s="70" t="s">
        <v>376</v>
      </c>
      <c r="C1823" s="70" t="s">
        <v>377</v>
      </c>
      <c r="D1823" s="70">
        <v>2012</v>
      </c>
      <c r="E1823" s="70">
        <v>2</v>
      </c>
      <c r="F1823" s="70">
        <v>161.37</v>
      </c>
      <c r="G1823" s="70">
        <v>161.44</v>
      </c>
    </row>
    <row r="1824" spans="1:7" x14ac:dyDescent="0.2">
      <c r="A1824" s="70">
        <v>22744</v>
      </c>
      <c r="B1824" s="70" t="s">
        <v>376</v>
      </c>
      <c r="C1824" s="70" t="s">
        <v>377</v>
      </c>
      <c r="D1824" s="70">
        <v>2012</v>
      </c>
      <c r="E1824" s="70">
        <v>3</v>
      </c>
      <c r="F1824" s="70">
        <v>165.72</v>
      </c>
      <c r="G1824" s="70">
        <v>164.49</v>
      </c>
    </row>
    <row r="1825" spans="1:7" x14ac:dyDescent="0.2">
      <c r="A1825" s="70">
        <v>22744</v>
      </c>
      <c r="B1825" s="70" t="s">
        <v>376</v>
      </c>
      <c r="C1825" s="70" t="s">
        <v>377</v>
      </c>
      <c r="D1825" s="70">
        <v>2012</v>
      </c>
      <c r="E1825" s="70">
        <v>4</v>
      </c>
      <c r="F1825" s="70">
        <v>169.87</v>
      </c>
      <c r="G1825" s="70">
        <v>170.01</v>
      </c>
    </row>
    <row r="1826" spans="1:7" x14ac:dyDescent="0.2">
      <c r="A1826" s="70">
        <v>22744</v>
      </c>
      <c r="B1826" s="70" t="s">
        <v>376</v>
      </c>
      <c r="C1826" s="70" t="s">
        <v>377</v>
      </c>
      <c r="D1826" s="70">
        <v>2013</v>
      </c>
      <c r="E1826" s="70">
        <v>1</v>
      </c>
      <c r="F1826" s="70">
        <v>176.82</v>
      </c>
      <c r="G1826" s="70">
        <v>178.77</v>
      </c>
    </row>
    <row r="1827" spans="1:7" x14ac:dyDescent="0.2">
      <c r="A1827" s="70">
        <v>22744</v>
      </c>
      <c r="B1827" s="70" t="s">
        <v>376</v>
      </c>
      <c r="C1827" s="70" t="s">
        <v>377</v>
      </c>
      <c r="D1827" s="70">
        <v>2013</v>
      </c>
      <c r="E1827" s="70">
        <v>2</v>
      </c>
      <c r="F1827" s="70">
        <v>185.61</v>
      </c>
      <c r="G1827" s="70">
        <v>185.36</v>
      </c>
    </row>
    <row r="1828" spans="1:7" x14ac:dyDescent="0.2">
      <c r="A1828" s="70">
        <v>22744</v>
      </c>
      <c r="B1828" s="70" t="s">
        <v>376</v>
      </c>
      <c r="C1828" s="70" t="s">
        <v>377</v>
      </c>
      <c r="D1828" s="70">
        <v>2013</v>
      </c>
      <c r="E1828" s="70">
        <v>3</v>
      </c>
      <c r="F1828" s="70">
        <v>195.21</v>
      </c>
      <c r="G1828" s="70">
        <v>193.93</v>
      </c>
    </row>
    <row r="1829" spans="1:7" x14ac:dyDescent="0.2">
      <c r="A1829" s="70">
        <v>22744</v>
      </c>
      <c r="B1829" s="70" t="s">
        <v>376</v>
      </c>
      <c r="C1829" s="70" t="s">
        <v>377</v>
      </c>
      <c r="D1829" s="70">
        <v>2013</v>
      </c>
      <c r="E1829" s="70">
        <v>4</v>
      </c>
      <c r="F1829" s="70">
        <v>199.95</v>
      </c>
      <c r="G1829" s="70">
        <v>200.33</v>
      </c>
    </row>
    <row r="1830" spans="1:7" x14ac:dyDescent="0.2">
      <c r="A1830" s="70">
        <v>22744</v>
      </c>
      <c r="B1830" s="70" t="s">
        <v>376</v>
      </c>
      <c r="C1830" s="70" t="s">
        <v>377</v>
      </c>
      <c r="D1830" s="70">
        <v>2014</v>
      </c>
      <c r="E1830" s="70">
        <v>1</v>
      </c>
      <c r="F1830" s="70">
        <v>202.65</v>
      </c>
      <c r="G1830" s="70">
        <v>204.74</v>
      </c>
    </row>
    <row r="1831" spans="1:7" x14ac:dyDescent="0.2">
      <c r="A1831" s="70">
        <v>22744</v>
      </c>
      <c r="B1831" s="70" t="s">
        <v>376</v>
      </c>
      <c r="C1831" s="70" t="s">
        <v>377</v>
      </c>
      <c r="D1831" s="70">
        <v>2014</v>
      </c>
      <c r="E1831" s="70">
        <v>2</v>
      </c>
      <c r="F1831" s="70">
        <v>210.24</v>
      </c>
      <c r="G1831" s="70">
        <v>209.8</v>
      </c>
    </row>
    <row r="1832" spans="1:7" x14ac:dyDescent="0.2">
      <c r="A1832" s="70">
        <v>22744</v>
      </c>
      <c r="B1832" s="70" t="s">
        <v>376</v>
      </c>
      <c r="C1832" s="70" t="s">
        <v>377</v>
      </c>
      <c r="D1832" s="70">
        <v>2014</v>
      </c>
      <c r="E1832" s="70">
        <v>3</v>
      </c>
      <c r="F1832" s="70">
        <v>214.75</v>
      </c>
      <c r="G1832" s="70">
        <v>213.51</v>
      </c>
    </row>
    <row r="1833" spans="1:7" x14ac:dyDescent="0.2">
      <c r="A1833" s="70">
        <v>22744</v>
      </c>
      <c r="B1833" s="70" t="s">
        <v>376</v>
      </c>
      <c r="C1833" s="70" t="s">
        <v>377</v>
      </c>
      <c r="D1833" s="70">
        <v>2014</v>
      </c>
      <c r="E1833" s="70">
        <v>4</v>
      </c>
      <c r="F1833" s="70">
        <v>217.03</v>
      </c>
      <c r="G1833" s="70">
        <v>217.53</v>
      </c>
    </row>
    <row r="1834" spans="1:7" x14ac:dyDescent="0.2">
      <c r="A1834" s="70">
        <v>22744</v>
      </c>
      <c r="B1834" s="70" t="s">
        <v>376</v>
      </c>
      <c r="C1834" s="70" t="s">
        <v>377</v>
      </c>
      <c r="D1834" s="70">
        <v>2015</v>
      </c>
      <c r="E1834" s="70">
        <v>1</v>
      </c>
      <c r="F1834" s="70">
        <v>219.07</v>
      </c>
      <c r="G1834" s="70">
        <v>221.17</v>
      </c>
    </row>
    <row r="1835" spans="1:7" x14ac:dyDescent="0.2">
      <c r="A1835" s="70">
        <v>22744</v>
      </c>
      <c r="B1835" s="70" t="s">
        <v>376</v>
      </c>
      <c r="C1835" s="70" t="s">
        <v>377</v>
      </c>
      <c r="D1835" s="70">
        <v>2015</v>
      </c>
      <c r="E1835" s="70">
        <v>2</v>
      </c>
      <c r="F1835" s="70">
        <v>227</v>
      </c>
      <c r="G1835" s="70">
        <v>226.36</v>
      </c>
    </row>
    <row r="1836" spans="1:7" x14ac:dyDescent="0.2">
      <c r="A1836" s="70">
        <v>22744</v>
      </c>
      <c r="B1836" s="70" t="s">
        <v>376</v>
      </c>
      <c r="C1836" s="70" t="s">
        <v>377</v>
      </c>
      <c r="D1836" s="70">
        <v>2015</v>
      </c>
      <c r="E1836" s="70">
        <v>3</v>
      </c>
      <c r="F1836" s="70">
        <v>232.11</v>
      </c>
      <c r="G1836" s="70">
        <v>231.1</v>
      </c>
    </row>
    <row r="1837" spans="1:7" x14ac:dyDescent="0.2">
      <c r="A1837" s="70">
        <v>22744</v>
      </c>
      <c r="B1837" s="70" t="s">
        <v>376</v>
      </c>
      <c r="C1837" s="70" t="s">
        <v>377</v>
      </c>
      <c r="D1837" s="70">
        <v>2015</v>
      </c>
      <c r="E1837" s="70">
        <v>4</v>
      </c>
      <c r="F1837" s="70">
        <v>234.89</v>
      </c>
      <c r="G1837" s="70">
        <v>235.39</v>
      </c>
    </row>
    <row r="1838" spans="1:7" x14ac:dyDescent="0.2">
      <c r="A1838" s="70">
        <v>22744</v>
      </c>
      <c r="B1838" s="70" t="s">
        <v>376</v>
      </c>
      <c r="C1838" s="70" t="s">
        <v>377</v>
      </c>
      <c r="D1838" s="70">
        <v>2016</v>
      </c>
      <c r="E1838" s="70">
        <v>1</v>
      </c>
      <c r="F1838" s="70">
        <v>237.92</v>
      </c>
      <c r="G1838" s="70">
        <v>239.96</v>
      </c>
    </row>
    <row r="1839" spans="1:7" x14ac:dyDescent="0.2">
      <c r="A1839" s="70">
        <v>22744</v>
      </c>
      <c r="B1839" s="70" t="s">
        <v>376</v>
      </c>
      <c r="C1839" s="70" t="s">
        <v>377</v>
      </c>
      <c r="D1839" s="70">
        <v>2016</v>
      </c>
      <c r="E1839" s="70">
        <v>2</v>
      </c>
      <c r="F1839" s="70">
        <v>247.56</v>
      </c>
      <c r="G1839" s="70">
        <v>246.88</v>
      </c>
    </row>
    <row r="1840" spans="1:7" x14ac:dyDescent="0.2">
      <c r="A1840" s="70">
        <v>22744</v>
      </c>
      <c r="B1840" s="70" t="s">
        <v>376</v>
      </c>
      <c r="C1840" s="70" t="s">
        <v>377</v>
      </c>
      <c r="D1840" s="70">
        <v>2016</v>
      </c>
      <c r="E1840" s="70">
        <v>3</v>
      </c>
      <c r="F1840" s="70">
        <v>252.27</v>
      </c>
      <c r="G1840" s="70">
        <v>251.43</v>
      </c>
    </row>
    <row r="1841" spans="1:7" x14ac:dyDescent="0.2">
      <c r="A1841" s="70">
        <v>22744</v>
      </c>
      <c r="B1841" s="70" t="s">
        <v>376</v>
      </c>
      <c r="C1841" s="70" t="s">
        <v>377</v>
      </c>
      <c r="D1841" s="70">
        <v>2016</v>
      </c>
      <c r="E1841" s="70">
        <v>4</v>
      </c>
      <c r="F1841" s="70">
        <v>256.83999999999997</v>
      </c>
      <c r="G1841" s="70">
        <v>257.45</v>
      </c>
    </row>
    <row r="1842" spans="1:7" x14ac:dyDescent="0.2">
      <c r="A1842" s="70">
        <v>22744</v>
      </c>
      <c r="B1842" s="70" t="s">
        <v>376</v>
      </c>
      <c r="C1842" s="70" t="s">
        <v>377</v>
      </c>
      <c r="D1842" s="70">
        <v>2017</v>
      </c>
      <c r="E1842" s="70">
        <v>1</v>
      </c>
      <c r="F1842" s="70">
        <v>260.69</v>
      </c>
      <c r="G1842" s="70">
        <v>262.51</v>
      </c>
    </row>
    <row r="1843" spans="1:7" x14ac:dyDescent="0.2">
      <c r="A1843" s="70">
        <v>22744</v>
      </c>
      <c r="B1843" s="70" t="s">
        <v>376</v>
      </c>
      <c r="C1843" s="70" t="s">
        <v>377</v>
      </c>
      <c r="D1843" s="70">
        <v>2017</v>
      </c>
      <c r="E1843" s="70">
        <v>2</v>
      </c>
      <c r="F1843" s="70">
        <v>269.38</v>
      </c>
      <c r="G1843" s="70">
        <v>268.75</v>
      </c>
    </row>
    <row r="1844" spans="1:7" x14ac:dyDescent="0.2">
      <c r="A1844" s="70">
        <v>22744</v>
      </c>
      <c r="B1844" s="70" t="s">
        <v>376</v>
      </c>
      <c r="C1844" s="70" t="s">
        <v>377</v>
      </c>
      <c r="D1844" s="70">
        <v>2017</v>
      </c>
      <c r="E1844" s="70">
        <v>3</v>
      </c>
      <c r="F1844" s="70">
        <v>274.38</v>
      </c>
      <c r="G1844" s="70">
        <v>273.76</v>
      </c>
    </row>
    <row r="1845" spans="1:7" x14ac:dyDescent="0.2">
      <c r="A1845" s="70">
        <v>22744</v>
      </c>
      <c r="B1845" s="70" t="s">
        <v>376</v>
      </c>
      <c r="C1845" s="70" t="s">
        <v>377</v>
      </c>
      <c r="D1845" s="70">
        <v>2017</v>
      </c>
      <c r="E1845" s="70">
        <v>4</v>
      </c>
      <c r="F1845" s="70">
        <v>278.93</v>
      </c>
      <c r="G1845" s="70">
        <v>279.58999999999997</v>
      </c>
    </row>
    <row r="1846" spans="1:7" x14ac:dyDescent="0.2">
      <c r="A1846" s="70">
        <v>22744</v>
      </c>
      <c r="B1846" s="70" t="s">
        <v>376</v>
      </c>
      <c r="C1846" s="70" t="s">
        <v>377</v>
      </c>
      <c r="D1846" s="70">
        <v>2018</v>
      </c>
      <c r="E1846" s="70">
        <v>1</v>
      </c>
      <c r="F1846" s="70">
        <v>283.43</v>
      </c>
      <c r="G1846" s="70">
        <v>284.93</v>
      </c>
    </row>
    <row r="1847" spans="1:7" x14ac:dyDescent="0.2">
      <c r="A1847" s="70">
        <v>22744</v>
      </c>
      <c r="B1847" s="70" t="s">
        <v>376</v>
      </c>
      <c r="C1847" s="70" t="s">
        <v>377</v>
      </c>
      <c r="D1847" s="70">
        <v>2018</v>
      </c>
      <c r="E1847" s="70">
        <v>2</v>
      </c>
      <c r="F1847" s="70">
        <v>287.63</v>
      </c>
      <c r="G1847" s="70">
        <v>287.2</v>
      </c>
    </row>
    <row r="1848" spans="1:7" x14ac:dyDescent="0.2">
      <c r="A1848" s="70">
        <v>22744</v>
      </c>
      <c r="B1848" s="70" t="s">
        <v>376</v>
      </c>
      <c r="C1848" s="70" t="s">
        <v>377</v>
      </c>
      <c r="D1848" s="70">
        <v>2018</v>
      </c>
      <c r="E1848" s="70">
        <v>3</v>
      </c>
      <c r="F1848" s="70">
        <v>291.06</v>
      </c>
      <c r="G1848" s="70">
        <v>290.58999999999997</v>
      </c>
    </row>
    <row r="1849" spans="1:7" x14ac:dyDescent="0.2">
      <c r="A1849" s="70">
        <v>22744</v>
      </c>
      <c r="B1849" s="70" t="s">
        <v>376</v>
      </c>
      <c r="C1849" s="70" t="s">
        <v>377</v>
      </c>
      <c r="D1849" s="70">
        <v>2018</v>
      </c>
      <c r="E1849" s="70">
        <v>4</v>
      </c>
      <c r="F1849" s="70">
        <v>294</v>
      </c>
      <c r="G1849" s="70">
        <v>294.7</v>
      </c>
    </row>
    <row r="1850" spans="1:7" x14ac:dyDescent="0.2">
      <c r="A1850" s="70">
        <v>22744</v>
      </c>
      <c r="B1850" s="70" t="s">
        <v>376</v>
      </c>
      <c r="C1850" s="70" t="s">
        <v>377</v>
      </c>
      <c r="D1850" s="70">
        <v>2019</v>
      </c>
      <c r="E1850" s="70">
        <v>1</v>
      </c>
      <c r="F1850" s="70">
        <v>297.85000000000002</v>
      </c>
      <c r="G1850" s="70">
        <v>299.05</v>
      </c>
    </row>
    <row r="1851" spans="1:7" x14ac:dyDescent="0.2">
      <c r="A1851" s="70">
        <v>22744</v>
      </c>
      <c r="B1851" s="70" t="s">
        <v>376</v>
      </c>
      <c r="C1851" s="70" t="s">
        <v>377</v>
      </c>
      <c r="D1851" s="70">
        <v>2019</v>
      </c>
      <c r="E1851" s="70">
        <v>2</v>
      </c>
      <c r="F1851" s="70">
        <v>301.8</v>
      </c>
      <c r="G1851" s="70">
        <v>301.57</v>
      </c>
    </row>
    <row r="1852" spans="1:7" x14ac:dyDescent="0.2">
      <c r="A1852" s="70">
        <v>22744</v>
      </c>
      <c r="B1852" s="70" t="s">
        <v>376</v>
      </c>
      <c r="C1852" s="70" t="s">
        <v>377</v>
      </c>
      <c r="D1852" s="70">
        <v>2019</v>
      </c>
      <c r="E1852" s="70">
        <v>3</v>
      </c>
      <c r="F1852" s="70">
        <v>306.33999999999997</v>
      </c>
      <c r="G1852" s="70">
        <v>305.99</v>
      </c>
    </row>
    <row r="1853" spans="1:7" x14ac:dyDescent="0.2">
      <c r="A1853" s="70">
        <v>22744</v>
      </c>
      <c r="B1853" s="70" t="s">
        <v>376</v>
      </c>
      <c r="C1853" s="70" t="s">
        <v>377</v>
      </c>
      <c r="D1853" s="70">
        <v>2019</v>
      </c>
      <c r="E1853" s="70">
        <v>4</v>
      </c>
      <c r="F1853" s="70">
        <v>307.24</v>
      </c>
      <c r="G1853" s="70">
        <v>307.89</v>
      </c>
    </row>
    <row r="1854" spans="1:7" x14ac:dyDescent="0.2">
      <c r="A1854" s="70">
        <v>22744</v>
      </c>
      <c r="B1854" s="70" t="s">
        <v>376</v>
      </c>
      <c r="C1854" s="70" t="s">
        <v>377</v>
      </c>
      <c r="D1854" s="70">
        <v>2020</v>
      </c>
      <c r="E1854" s="70">
        <v>1</v>
      </c>
      <c r="F1854" s="70">
        <v>313.60000000000002</v>
      </c>
      <c r="G1854" s="70">
        <v>314.66000000000003</v>
      </c>
    </row>
    <row r="1855" spans="1:7" x14ac:dyDescent="0.2">
      <c r="A1855" s="70">
        <v>22744</v>
      </c>
      <c r="B1855" s="70" t="s">
        <v>376</v>
      </c>
      <c r="C1855" s="70" t="s">
        <v>377</v>
      </c>
      <c r="D1855" s="70">
        <v>2020</v>
      </c>
      <c r="E1855" s="70">
        <v>2</v>
      </c>
      <c r="F1855" s="70">
        <v>318.18</v>
      </c>
      <c r="G1855" s="70">
        <v>318.11</v>
      </c>
    </row>
    <row r="1856" spans="1:7" x14ac:dyDescent="0.2">
      <c r="A1856" s="70">
        <v>22744</v>
      </c>
      <c r="B1856" s="70" t="s">
        <v>376</v>
      </c>
      <c r="C1856" s="70" t="s">
        <v>377</v>
      </c>
      <c r="D1856" s="70">
        <v>2020</v>
      </c>
      <c r="E1856" s="70">
        <v>3</v>
      </c>
      <c r="F1856" s="70">
        <v>326</v>
      </c>
      <c r="G1856" s="70">
        <v>325.63</v>
      </c>
    </row>
    <row r="1857" spans="1:8" x14ac:dyDescent="0.2">
      <c r="A1857" s="70">
        <v>22744</v>
      </c>
      <c r="B1857" s="70" t="s">
        <v>376</v>
      </c>
      <c r="C1857" s="70" t="s">
        <v>377</v>
      </c>
      <c r="D1857" s="70">
        <v>2020</v>
      </c>
      <c r="E1857" s="70">
        <v>4</v>
      </c>
      <c r="F1857" s="70">
        <v>338.57</v>
      </c>
      <c r="G1857" s="70">
        <v>339.27</v>
      </c>
    </row>
    <row r="1858" spans="1:8" x14ac:dyDescent="0.2">
      <c r="A1858" s="70">
        <v>22744</v>
      </c>
      <c r="B1858" s="70" t="s">
        <v>376</v>
      </c>
      <c r="C1858" s="70" t="s">
        <v>377</v>
      </c>
      <c r="D1858" s="70">
        <v>2021</v>
      </c>
      <c r="E1858" s="70">
        <v>1</v>
      </c>
      <c r="F1858" s="70">
        <v>350.64</v>
      </c>
      <c r="G1858" s="70">
        <v>351.73</v>
      </c>
    </row>
    <row r="1859" spans="1:8" x14ac:dyDescent="0.2">
      <c r="A1859" s="70">
        <v>22744</v>
      </c>
      <c r="B1859" s="70" t="s">
        <v>376</v>
      </c>
      <c r="C1859" s="70" t="s">
        <v>377</v>
      </c>
      <c r="D1859" s="70">
        <v>2021</v>
      </c>
      <c r="E1859" s="70">
        <v>2</v>
      </c>
      <c r="F1859" s="70">
        <v>370.95</v>
      </c>
      <c r="G1859" s="70">
        <v>370.98</v>
      </c>
    </row>
    <row r="1860" spans="1:8" x14ac:dyDescent="0.2">
      <c r="A1860" s="70">
        <v>22744</v>
      </c>
      <c r="B1860" s="70" t="s">
        <v>376</v>
      </c>
      <c r="C1860" s="70" t="s">
        <v>377</v>
      </c>
      <c r="D1860" s="70">
        <v>2021</v>
      </c>
      <c r="E1860" s="70">
        <v>3</v>
      </c>
      <c r="F1860" s="70">
        <v>391.25</v>
      </c>
      <c r="G1860" s="70">
        <v>390.8</v>
      </c>
    </row>
    <row r="1861" spans="1:8" x14ac:dyDescent="0.2">
      <c r="A1861" s="70">
        <v>22744</v>
      </c>
      <c r="B1861" s="70" t="s">
        <v>376</v>
      </c>
      <c r="C1861" s="70" t="s">
        <v>377</v>
      </c>
      <c r="D1861" s="70">
        <v>2021</v>
      </c>
      <c r="E1861" s="70">
        <v>4</v>
      </c>
      <c r="F1861" s="70">
        <v>409.31</v>
      </c>
      <c r="G1861" s="70">
        <v>410.12</v>
      </c>
    </row>
    <row r="1862" spans="1:8" x14ac:dyDescent="0.2">
      <c r="A1862" s="70">
        <v>23104</v>
      </c>
      <c r="B1862" s="70" t="s">
        <v>378</v>
      </c>
      <c r="C1862" s="70" t="s">
        <v>371</v>
      </c>
      <c r="D1862" s="70">
        <v>1991</v>
      </c>
      <c r="E1862" s="70">
        <v>1</v>
      </c>
      <c r="F1862" s="70">
        <v>100</v>
      </c>
      <c r="G1862" s="70">
        <v>100</v>
      </c>
      <c r="H1862" s="7" t="s">
        <v>19</v>
      </c>
    </row>
    <row r="1863" spans="1:8" x14ac:dyDescent="0.2">
      <c r="A1863" s="70">
        <v>23104</v>
      </c>
      <c r="B1863" s="70" t="s">
        <v>378</v>
      </c>
      <c r="C1863" s="70" t="s">
        <v>371</v>
      </c>
      <c r="D1863" s="70">
        <v>1991</v>
      </c>
      <c r="E1863" s="70">
        <v>2</v>
      </c>
      <c r="F1863" s="70">
        <v>99.59</v>
      </c>
      <c r="G1863" s="70">
        <v>99.61</v>
      </c>
      <c r="H1863" s="7" t="s">
        <v>19</v>
      </c>
    </row>
    <row r="1864" spans="1:8" x14ac:dyDescent="0.2">
      <c r="A1864" s="70">
        <v>23104</v>
      </c>
      <c r="B1864" s="70" t="s">
        <v>378</v>
      </c>
      <c r="C1864" s="70" t="s">
        <v>371</v>
      </c>
      <c r="D1864" s="70">
        <v>1991</v>
      </c>
      <c r="E1864" s="70">
        <v>3</v>
      </c>
      <c r="F1864" s="70">
        <v>99.63</v>
      </c>
      <c r="G1864" s="70">
        <v>99.1</v>
      </c>
      <c r="H1864" s="7" t="s">
        <v>19</v>
      </c>
    </row>
    <row r="1865" spans="1:8" x14ac:dyDescent="0.2">
      <c r="A1865" s="70">
        <v>23104</v>
      </c>
      <c r="B1865" s="70" t="s">
        <v>378</v>
      </c>
      <c r="C1865" s="70" t="s">
        <v>371</v>
      </c>
      <c r="D1865" s="70">
        <v>1991</v>
      </c>
      <c r="E1865" s="70">
        <v>4</v>
      </c>
      <c r="F1865" s="70">
        <v>99.7</v>
      </c>
      <c r="G1865" s="70">
        <v>99.02</v>
      </c>
      <c r="H1865" s="7" t="s">
        <v>19</v>
      </c>
    </row>
    <row r="1866" spans="1:8" x14ac:dyDescent="0.2">
      <c r="A1866" s="70">
        <v>23104</v>
      </c>
      <c r="B1866" s="70" t="s">
        <v>378</v>
      </c>
      <c r="C1866" s="70" t="s">
        <v>371</v>
      </c>
      <c r="D1866" s="70">
        <v>1992</v>
      </c>
      <c r="E1866" s="70">
        <v>1</v>
      </c>
      <c r="F1866" s="70">
        <v>98.58</v>
      </c>
      <c r="G1866" s="70">
        <v>98.59</v>
      </c>
      <c r="H1866" s="7" t="s">
        <v>19</v>
      </c>
    </row>
    <row r="1867" spans="1:8" x14ac:dyDescent="0.2">
      <c r="A1867" s="70">
        <v>23104</v>
      </c>
      <c r="B1867" s="70" t="s">
        <v>378</v>
      </c>
      <c r="C1867" s="70" t="s">
        <v>371</v>
      </c>
      <c r="D1867" s="70">
        <v>1992</v>
      </c>
      <c r="E1867" s="70">
        <v>2</v>
      </c>
      <c r="F1867" s="70">
        <v>98.52</v>
      </c>
      <c r="G1867" s="70">
        <v>98.52</v>
      </c>
      <c r="H1867" s="7" t="s">
        <v>19</v>
      </c>
    </row>
    <row r="1868" spans="1:8" x14ac:dyDescent="0.2">
      <c r="A1868" s="70">
        <v>23104</v>
      </c>
      <c r="B1868" s="70" t="s">
        <v>378</v>
      </c>
      <c r="C1868" s="70" t="s">
        <v>371</v>
      </c>
      <c r="D1868" s="70">
        <v>1992</v>
      </c>
      <c r="E1868" s="70">
        <v>3</v>
      </c>
      <c r="F1868" s="70">
        <v>99.55</v>
      </c>
      <c r="G1868" s="70">
        <v>99</v>
      </c>
      <c r="H1868" s="7" t="s">
        <v>19</v>
      </c>
    </row>
    <row r="1869" spans="1:8" x14ac:dyDescent="0.2">
      <c r="A1869" s="70">
        <v>23104</v>
      </c>
      <c r="B1869" s="70" t="s">
        <v>378</v>
      </c>
      <c r="C1869" s="70" t="s">
        <v>371</v>
      </c>
      <c r="D1869" s="70">
        <v>1992</v>
      </c>
      <c r="E1869" s="70">
        <v>4</v>
      </c>
      <c r="F1869" s="70">
        <v>100.56</v>
      </c>
      <c r="G1869" s="70">
        <v>99.91</v>
      </c>
      <c r="H1869" s="7" t="s">
        <v>19</v>
      </c>
    </row>
    <row r="1870" spans="1:8" x14ac:dyDescent="0.2">
      <c r="A1870" s="70">
        <v>23104</v>
      </c>
      <c r="B1870" s="70" t="s">
        <v>378</v>
      </c>
      <c r="C1870" s="70" t="s">
        <v>371</v>
      </c>
      <c r="D1870" s="70">
        <v>1993</v>
      </c>
      <c r="E1870" s="70">
        <v>1</v>
      </c>
      <c r="F1870" s="70">
        <v>100.39</v>
      </c>
      <c r="G1870" s="70">
        <v>100.39</v>
      </c>
      <c r="H1870" s="7" t="s">
        <v>19</v>
      </c>
    </row>
    <row r="1871" spans="1:8" x14ac:dyDescent="0.2">
      <c r="A1871" s="70">
        <v>23104</v>
      </c>
      <c r="B1871" s="70" t="s">
        <v>378</v>
      </c>
      <c r="C1871" s="70" t="s">
        <v>371</v>
      </c>
      <c r="D1871" s="70">
        <v>1993</v>
      </c>
      <c r="E1871" s="70">
        <v>2</v>
      </c>
      <c r="F1871" s="70">
        <v>101.33</v>
      </c>
      <c r="G1871" s="70">
        <v>101.3</v>
      </c>
      <c r="H1871" s="7" t="s">
        <v>19</v>
      </c>
    </row>
    <row r="1872" spans="1:8" x14ac:dyDescent="0.2">
      <c r="A1872" s="70">
        <v>23104</v>
      </c>
      <c r="B1872" s="70" t="s">
        <v>378</v>
      </c>
      <c r="C1872" s="70" t="s">
        <v>371</v>
      </c>
      <c r="D1872" s="70">
        <v>1993</v>
      </c>
      <c r="E1872" s="70">
        <v>3</v>
      </c>
      <c r="F1872" s="70">
        <v>103.28</v>
      </c>
      <c r="G1872" s="70">
        <v>102.68</v>
      </c>
      <c r="H1872" s="7" t="s">
        <v>19</v>
      </c>
    </row>
    <row r="1873" spans="1:8" x14ac:dyDescent="0.2">
      <c r="A1873" s="70">
        <v>23104</v>
      </c>
      <c r="B1873" s="70" t="s">
        <v>378</v>
      </c>
      <c r="C1873" s="70" t="s">
        <v>371</v>
      </c>
      <c r="D1873" s="70">
        <v>1993</v>
      </c>
      <c r="E1873" s="70">
        <v>4</v>
      </c>
      <c r="F1873" s="70">
        <v>103.28</v>
      </c>
      <c r="G1873" s="70">
        <v>102.69</v>
      </c>
      <c r="H1873" s="7" t="s">
        <v>19</v>
      </c>
    </row>
    <row r="1874" spans="1:8" x14ac:dyDescent="0.2">
      <c r="A1874" s="70">
        <v>23104</v>
      </c>
      <c r="B1874" s="70" t="s">
        <v>378</v>
      </c>
      <c r="C1874" s="70" t="s">
        <v>371</v>
      </c>
      <c r="D1874" s="70">
        <v>1994</v>
      </c>
      <c r="E1874" s="70">
        <v>1</v>
      </c>
      <c r="F1874" s="70">
        <v>104.87</v>
      </c>
      <c r="G1874" s="70">
        <v>104.89</v>
      </c>
      <c r="H1874" s="7" t="s">
        <v>19</v>
      </c>
    </row>
    <row r="1875" spans="1:8" x14ac:dyDescent="0.2">
      <c r="A1875" s="70">
        <v>23104</v>
      </c>
      <c r="B1875" s="70" t="s">
        <v>378</v>
      </c>
      <c r="C1875" s="70" t="s">
        <v>371</v>
      </c>
      <c r="D1875" s="70">
        <v>1994</v>
      </c>
      <c r="E1875" s="70">
        <v>2</v>
      </c>
      <c r="F1875" s="70">
        <v>105.33</v>
      </c>
      <c r="G1875" s="70">
        <v>105.23</v>
      </c>
      <c r="H1875" s="7" t="s">
        <v>19</v>
      </c>
    </row>
    <row r="1876" spans="1:8" x14ac:dyDescent="0.2">
      <c r="A1876" s="70">
        <v>23104</v>
      </c>
      <c r="B1876" s="70" t="s">
        <v>378</v>
      </c>
      <c r="C1876" s="70" t="s">
        <v>371</v>
      </c>
      <c r="D1876" s="70">
        <v>1994</v>
      </c>
      <c r="E1876" s="70">
        <v>3</v>
      </c>
      <c r="F1876" s="70">
        <v>105.73</v>
      </c>
      <c r="G1876" s="70">
        <v>105.07</v>
      </c>
      <c r="H1876" s="7" t="s">
        <v>19</v>
      </c>
    </row>
    <row r="1877" spans="1:8" x14ac:dyDescent="0.2">
      <c r="A1877" s="70">
        <v>23104</v>
      </c>
      <c r="B1877" s="70" t="s">
        <v>378</v>
      </c>
      <c r="C1877" s="70" t="s">
        <v>371</v>
      </c>
      <c r="D1877" s="70">
        <v>1994</v>
      </c>
      <c r="E1877" s="70">
        <v>4</v>
      </c>
      <c r="F1877" s="70">
        <v>106.69</v>
      </c>
      <c r="G1877" s="70">
        <v>106.21</v>
      </c>
      <c r="H1877" s="7" t="s">
        <v>19</v>
      </c>
    </row>
    <row r="1878" spans="1:8" x14ac:dyDescent="0.2">
      <c r="A1878" s="70">
        <v>23104</v>
      </c>
      <c r="B1878" s="70" t="s">
        <v>378</v>
      </c>
      <c r="C1878" s="70" t="s">
        <v>371</v>
      </c>
      <c r="D1878" s="70">
        <v>1995</v>
      </c>
      <c r="E1878" s="70">
        <v>1</v>
      </c>
      <c r="F1878" s="70">
        <v>106.65</v>
      </c>
      <c r="G1878" s="70">
        <v>106.65</v>
      </c>
      <c r="H1878" s="7" t="s">
        <v>19</v>
      </c>
    </row>
    <row r="1879" spans="1:8" x14ac:dyDescent="0.2">
      <c r="A1879" s="70">
        <v>23104</v>
      </c>
      <c r="B1879" s="70" t="s">
        <v>378</v>
      </c>
      <c r="C1879" s="70" t="s">
        <v>371</v>
      </c>
      <c r="D1879" s="70">
        <v>1995</v>
      </c>
      <c r="E1879" s="70">
        <v>2</v>
      </c>
      <c r="F1879" s="70">
        <v>108.07</v>
      </c>
      <c r="G1879" s="70">
        <v>107.87</v>
      </c>
      <c r="H1879" s="7" t="s">
        <v>19</v>
      </c>
    </row>
    <row r="1880" spans="1:8" x14ac:dyDescent="0.2">
      <c r="A1880" s="70">
        <v>23104</v>
      </c>
      <c r="B1880" s="70" t="s">
        <v>378</v>
      </c>
      <c r="C1880" s="70" t="s">
        <v>371</v>
      </c>
      <c r="D1880" s="70">
        <v>1995</v>
      </c>
      <c r="E1880" s="70">
        <v>3</v>
      </c>
      <c r="F1880" s="70">
        <v>109.95</v>
      </c>
      <c r="G1880" s="70">
        <v>109.25</v>
      </c>
      <c r="H1880" s="7" t="s">
        <v>19</v>
      </c>
    </row>
    <row r="1881" spans="1:8" x14ac:dyDescent="0.2">
      <c r="A1881" s="70">
        <v>23104</v>
      </c>
      <c r="B1881" s="70" t="s">
        <v>378</v>
      </c>
      <c r="C1881" s="70" t="s">
        <v>371</v>
      </c>
      <c r="D1881" s="70">
        <v>1995</v>
      </c>
      <c r="E1881" s="70">
        <v>4</v>
      </c>
      <c r="F1881" s="70">
        <v>109.51</v>
      </c>
      <c r="G1881" s="70">
        <v>109.13</v>
      </c>
      <c r="H1881" s="7" t="s">
        <v>19</v>
      </c>
    </row>
    <row r="1882" spans="1:8" x14ac:dyDescent="0.2">
      <c r="A1882" s="70">
        <v>23104</v>
      </c>
      <c r="B1882" s="70" t="s">
        <v>378</v>
      </c>
      <c r="C1882" s="70" t="s">
        <v>371</v>
      </c>
      <c r="D1882" s="70">
        <v>1996</v>
      </c>
      <c r="E1882" s="70">
        <v>1</v>
      </c>
      <c r="F1882" s="70">
        <v>111.19</v>
      </c>
      <c r="G1882" s="70">
        <v>111.21</v>
      </c>
      <c r="H1882" s="7" t="s">
        <v>19</v>
      </c>
    </row>
    <row r="1883" spans="1:8" x14ac:dyDescent="0.2">
      <c r="A1883" s="70">
        <v>23104</v>
      </c>
      <c r="B1883" s="70" t="s">
        <v>378</v>
      </c>
      <c r="C1883" s="70" t="s">
        <v>371</v>
      </c>
      <c r="D1883" s="70">
        <v>1996</v>
      </c>
      <c r="E1883" s="70">
        <v>2</v>
      </c>
      <c r="F1883" s="70">
        <v>112.26</v>
      </c>
      <c r="G1883" s="70">
        <v>111.93</v>
      </c>
      <c r="H1883" s="7" t="s">
        <v>19</v>
      </c>
    </row>
    <row r="1884" spans="1:8" x14ac:dyDescent="0.2">
      <c r="A1884" s="70">
        <v>23104</v>
      </c>
      <c r="B1884" s="70" t="s">
        <v>378</v>
      </c>
      <c r="C1884" s="70" t="s">
        <v>371</v>
      </c>
      <c r="D1884" s="70">
        <v>1996</v>
      </c>
      <c r="E1884" s="70">
        <v>3</v>
      </c>
      <c r="F1884" s="70">
        <v>113.51</v>
      </c>
      <c r="G1884" s="70">
        <v>112.81</v>
      </c>
      <c r="H1884" s="7" t="s">
        <v>19</v>
      </c>
    </row>
    <row r="1885" spans="1:8" x14ac:dyDescent="0.2">
      <c r="A1885" s="70">
        <v>23104</v>
      </c>
      <c r="B1885" s="70" t="s">
        <v>378</v>
      </c>
      <c r="C1885" s="70" t="s">
        <v>371</v>
      </c>
      <c r="D1885" s="70">
        <v>1996</v>
      </c>
      <c r="E1885" s="70">
        <v>4</v>
      </c>
      <c r="F1885" s="70">
        <v>113.63</v>
      </c>
      <c r="G1885" s="70">
        <v>113.33</v>
      </c>
      <c r="H1885" s="7" t="s">
        <v>19</v>
      </c>
    </row>
    <row r="1886" spans="1:8" x14ac:dyDescent="0.2">
      <c r="A1886" s="70">
        <v>23104</v>
      </c>
      <c r="B1886" s="70" t="s">
        <v>378</v>
      </c>
      <c r="C1886" s="70" t="s">
        <v>371</v>
      </c>
      <c r="D1886" s="70">
        <v>1997</v>
      </c>
      <c r="E1886" s="70">
        <v>1</v>
      </c>
      <c r="F1886" s="70">
        <v>113.72</v>
      </c>
      <c r="G1886" s="70">
        <v>113.74</v>
      </c>
      <c r="H1886" s="7" t="s">
        <v>19</v>
      </c>
    </row>
    <row r="1887" spans="1:8" x14ac:dyDescent="0.2">
      <c r="A1887" s="70">
        <v>23104</v>
      </c>
      <c r="B1887" s="70" t="s">
        <v>378</v>
      </c>
      <c r="C1887" s="70" t="s">
        <v>371</v>
      </c>
      <c r="D1887" s="70">
        <v>1997</v>
      </c>
      <c r="E1887" s="70">
        <v>2</v>
      </c>
      <c r="F1887" s="70">
        <v>114.98</v>
      </c>
      <c r="G1887" s="70">
        <v>114.53</v>
      </c>
      <c r="H1887" s="7" t="s">
        <v>19</v>
      </c>
    </row>
    <row r="1888" spans="1:8" x14ac:dyDescent="0.2">
      <c r="A1888" s="70">
        <v>23104</v>
      </c>
      <c r="B1888" s="70" t="s">
        <v>378</v>
      </c>
      <c r="C1888" s="70" t="s">
        <v>371</v>
      </c>
      <c r="D1888" s="70">
        <v>1997</v>
      </c>
      <c r="E1888" s="70">
        <v>3</v>
      </c>
      <c r="F1888" s="70">
        <v>116.05</v>
      </c>
      <c r="G1888" s="70">
        <v>115.39</v>
      </c>
      <c r="H1888" s="7" t="s">
        <v>19</v>
      </c>
    </row>
    <row r="1889" spans="1:8" x14ac:dyDescent="0.2">
      <c r="A1889" s="70">
        <v>23104</v>
      </c>
      <c r="B1889" s="70" t="s">
        <v>378</v>
      </c>
      <c r="C1889" s="70" t="s">
        <v>371</v>
      </c>
      <c r="D1889" s="70">
        <v>1997</v>
      </c>
      <c r="E1889" s="70">
        <v>4</v>
      </c>
      <c r="F1889" s="70">
        <v>116.73</v>
      </c>
      <c r="G1889" s="70">
        <v>116.46</v>
      </c>
      <c r="H1889" s="7" t="s">
        <v>19</v>
      </c>
    </row>
    <row r="1890" spans="1:8" x14ac:dyDescent="0.2">
      <c r="A1890" s="70">
        <v>23104</v>
      </c>
      <c r="B1890" s="70" t="s">
        <v>378</v>
      </c>
      <c r="C1890" s="70" t="s">
        <v>371</v>
      </c>
      <c r="D1890" s="70">
        <v>1998</v>
      </c>
      <c r="E1890" s="70">
        <v>1</v>
      </c>
      <c r="F1890" s="70">
        <v>118.07</v>
      </c>
      <c r="G1890" s="70">
        <v>118.11</v>
      </c>
      <c r="H1890" s="7" t="s">
        <v>19</v>
      </c>
    </row>
    <row r="1891" spans="1:8" x14ac:dyDescent="0.2">
      <c r="A1891" s="70">
        <v>23104</v>
      </c>
      <c r="B1891" s="70" t="s">
        <v>378</v>
      </c>
      <c r="C1891" s="70" t="s">
        <v>371</v>
      </c>
      <c r="D1891" s="70">
        <v>1998</v>
      </c>
      <c r="E1891" s="70">
        <v>2</v>
      </c>
      <c r="F1891" s="70">
        <v>120.27</v>
      </c>
      <c r="G1891" s="70">
        <v>119.69</v>
      </c>
      <c r="H1891" s="7" t="s">
        <v>19</v>
      </c>
    </row>
    <row r="1892" spans="1:8" x14ac:dyDescent="0.2">
      <c r="A1892" s="70">
        <v>23104</v>
      </c>
      <c r="B1892" s="70" t="s">
        <v>378</v>
      </c>
      <c r="C1892" s="70" t="s">
        <v>371</v>
      </c>
      <c r="D1892" s="70">
        <v>1998</v>
      </c>
      <c r="E1892" s="70">
        <v>3</v>
      </c>
      <c r="F1892" s="70">
        <v>122</v>
      </c>
      <c r="G1892" s="70">
        <v>121.35</v>
      </c>
      <c r="H1892" s="7" t="s">
        <v>19</v>
      </c>
    </row>
    <row r="1893" spans="1:8" x14ac:dyDescent="0.2">
      <c r="A1893" s="70">
        <v>23104</v>
      </c>
      <c r="B1893" s="70" t="s">
        <v>378</v>
      </c>
      <c r="C1893" s="70" t="s">
        <v>371</v>
      </c>
      <c r="D1893" s="70">
        <v>1998</v>
      </c>
      <c r="E1893" s="70">
        <v>4</v>
      </c>
      <c r="F1893" s="70">
        <v>123.5</v>
      </c>
      <c r="G1893" s="70">
        <v>123.23</v>
      </c>
      <c r="H1893" s="7" t="s">
        <v>19</v>
      </c>
    </row>
    <row r="1894" spans="1:8" x14ac:dyDescent="0.2">
      <c r="A1894" s="70">
        <v>23104</v>
      </c>
      <c r="B1894" s="70" t="s">
        <v>378</v>
      </c>
      <c r="C1894" s="70" t="s">
        <v>371</v>
      </c>
      <c r="D1894" s="70">
        <v>1999</v>
      </c>
      <c r="E1894" s="70">
        <v>1</v>
      </c>
      <c r="F1894" s="70">
        <v>125.14</v>
      </c>
      <c r="G1894" s="70">
        <v>125.21</v>
      </c>
      <c r="H1894" s="7" t="s">
        <v>19</v>
      </c>
    </row>
    <row r="1895" spans="1:8" x14ac:dyDescent="0.2">
      <c r="A1895" s="70">
        <v>23104</v>
      </c>
      <c r="B1895" s="70" t="s">
        <v>378</v>
      </c>
      <c r="C1895" s="70" t="s">
        <v>371</v>
      </c>
      <c r="D1895" s="70">
        <v>1999</v>
      </c>
      <c r="E1895" s="70">
        <v>2</v>
      </c>
      <c r="F1895" s="70">
        <v>127.8</v>
      </c>
      <c r="G1895" s="70">
        <v>127.08</v>
      </c>
      <c r="H1895" s="7" t="s">
        <v>19</v>
      </c>
    </row>
    <row r="1896" spans="1:8" x14ac:dyDescent="0.2">
      <c r="A1896" s="70">
        <v>23104</v>
      </c>
      <c r="B1896" s="70" t="s">
        <v>378</v>
      </c>
      <c r="C1896" s="70" t="s">
        <v>371</v>
      </c>
      <c r="D1896" s="70">
        <v>1999</v>
      </c>
      <c r="E1896" s="70">
        <v>3</v>
      </c>
      <c r="F1896" s="70">
        <v>129.31</v>
      </c>
      <c r="G1896" s="70">
        <v>128.69999999999999</v>
      </c>
      <c r="H1896" s="7" t="s">
        <v>19</v>
      </c>
    </row>
    <row r="1897" spans="1:8" x14ac:dyDescent="0.2">
      <c r="A1897" s="70">
        <v>23104</v>
      </c>
      <c r="B1897" s="70" t="s">
        <v>378</v>
      </c>
      <c r="C1897" s="70" t="s">
        <v>371</v>
      </c>
      <c r="D1897" s="70">
        <v>1999</v>
      </c>
      <c r="E1897" s="70">
        <v>4</v>
      </c>
      <c r="F1897" s="70">
        <v>131.22999999999999</v>
      </c>
      <c r="G1897" s="70">
        <v>130.91</v>
      </c>
      <c r="H1897" s="7" t="s">
        <v>19</v>
      </c>
    </row>
    <row r="1898" spans="1:8" x14ac:dyDescent="0.2">
      <c r="A1898" s="70">
        <v>23104</v>
      </c>
      <c r="B1898" s="70" t="s">
        <v>378</v>
      </c>
      <c r="C1898" s="70" t="s">
        <v>371</v>
      </c>
      <c r="D1898" s="70">
        <v>2000</v>
      </c>
      <c r="E1898" s="70">
        <v>1</v>
      </c>
      <c r="F1898" s="70">
        <v>133.26</v>
      </c>
      <c r="G1898" s="70">
        <v>133.41</v>
      </c>
      <c r="H1898" s="7" t="s">
        <v>19</v>
      </c>
    </row>
    <row r="1899" spans="1:8" x14ac:dyDescent="0.2">
      <c r="A1899" s="70">
        <v>23104</v>
      </c>
      <c r="B1899" s="70" t="s">
        <v>378</v>
      </c>
      <c r="C1899" s="70" t="s">
        <v>371</v>
      </c>
      <c r="D1899" s="70">
        <v>2000</v>
      </c>
      <c r="E1899" s="70">
        <v>2</v>
      </c>
      <c r="F1899" s="70">
        <v>136.6</v>
      </c>
      <c r="G1899" s="70">
        <v>135.74</v>
      </c>
      <c r="H1899" s="7" t="s">
        <v>19</v>
      </c>
    </row>
    <row r="1900" spans="1:8" x14ac:dyDescent="0.2">
      <c r="A1900" s="70">
        <v>23104</v>
      </c>
      <c r="B1900" s="70" t="s">
        <v>378</v>
      </c>
      <c r="C1900" s="70" t="s">
        <v>371</v>
      </c>
      <c r="D1900" s="70">
        <v>2000</v>
      </c>
      <c r="E1900" s="70">
        <v>3</v>
      </c>
      <c r="F1900" s="70">
        <v>138.29</v>
      </c>
      <c r="G1900" s="70">
        <v>137.69</v>
      </c>
      <c r="H1900" s="7" t="s">
        <v>19</v>
      </c>
    </row>
    <row r="1901" spans="1:8" x14ac:dyDescent="0.2">
      <c r="A1901" s="70">
        <v>23104</v>
      </c>
      <c r="B1901" s="70" t="s">
        <v>378</v>
      </c>
      <c r="C1901" s="70" t="s">
        <v>371</v>
      </c>
      <c r="D1901" s="70">
        <v>2000</v>
      </c>
      <c r="E1901" s="70">
        <v>4</v>
      </c>
      <c r="F1901" s="70">
        <v>140.74</v>
      </c>
      <c r="G1901" s="70">
        <v>140.35</v>
      </c>
      <c r="H1901" s="7" t="s">
        <v>19</v>
      </c>
    </row>
    <row r="1902" spans="1:8" x14ac:dyDescent="0.2">
      <c r="A1902" s="70">
        <v>23104</v>
      </c>
      <c r="B1902" s="70" t="s">
        <v>378</v>
      </c>
      <c r="C1902" s="70" t="s">
        <v>371</v>
      </c>
      <c r="D1902" s="70">
        <v>2001</v>
      </c>
      <c r="E1902" s="70">
        <v>1</v>
      </c>
      <c r="F1902" s="70">
        <v>141.55000000000001</v>
      </c>
      <c r="G1902" s="70">
        <v>141.81</v>
      </c>
      <c r="H1902" s="7" t="s">
        <v>19</v>
      </c>
    </row>
    <row r="1903" spans="1:8" x14ac:dyDescent="0.2">
      <c r="A1903" s="70">
        <v>23104</v>
      </c>
      <c r="B1903" s="70" t="s">
        <v>378</v>
      </c>
      <c r="C1903" s="70" t="s">
        <v>371</v>
      </c>
      <c r="D1903" s="70">
        <v>2001</v>
      </c>
      <c r="E1903" s="70">
        <v>2</v>
      </c>
      <c r="F1903" s="70">
        <v>144.32</v>
      </c>
      <c r="G1903" s="70">
        <v>143.32</v>
      </c>
      <c r="H1903" s="7" t="s">
        <v>19</v>
      </c>
    </row>
    <row r="1904" spans="1:8" x14ac:dyDescent="0.2">
      <c r="A1904" s="70">
        <v>23104</v>
      </c>
      <c r="B1904" s="70" t="s">
        <v>378</v>
      </c>
      <c r="C1904" s="70" t="s">
        <v>371</v>
      </c>
      <c r="D1904" s="70">
        <v>2001</v>
      </c>
      <c r="E1904" s="70">
        <v>3</v>
      </c>
      <c r="F1904" s="70">
        <v>145.82</v>
      </c>
      <c r="G1904" s="70">
        <v>145.22</v>
      </c>
      <c r="H1904" s="7" t="s">
        <v>19</v>
      </c>
    </row>
    <row r="1905" spans="1:8" x14ac:dyDescent="0.2">
      <c r="A1905" s="70">
        <v>23104</v>
      </c>
      <c r="B1905" s="70" t="s">
        <v>378</v>
      </c>
      <c r="C1905" s="70" t="s">
        <v>371</v>
      </c>
      <c r="D1905" s="70">
        <v>2001</v>
      </c>
      <c r="E1905" s="70">
        <v>4</v>
      </c>
      <c r="F1905" s="70">
        <v>147.41</v>
      </c>
      <c r="G1905" s="70">
        <v>146.94</v>
      </c>
      <c r="H1905" s="7" t="s">
        <v>19</v>
      </c>
    </row>
    <row r="1906" spans="1:8" x14ac:dyDescent="0.2">
      <c r="A1906" s="70">
        <v>23104</v>
      </c>
      <c r="B1906" s="70" t="s">
        <v>378</v>
      </c>
      <c r="C1906" s="70" t="s">
        <v>371</v>
      </c>
      <c r="D1906" s="70">
        <v>2002</v>
      </c>
      <c r="E1906" s="70">
        <v>1</v>
      </c>
      <c r="F1906" s="70">
        <v>148.38</v>
      </c>
      <c r="G1906" s="70">
        <v>148.79</v>
      </c>
      <c r="H1906" s="7" t="s">
        <v>19</v>
      </c>
    </row>
    <row r="1907" spans="1:8" x14ac:dyDescent="0.2">
      <c r="A1907" s="70">
        <v>23104</v>
      </c>
      <c r="B1907" s="70" t="s">
        <v>378</v>
      </c>
      <c r="C1907" s="70" t="s">
        <v>371</v>
      </c>
      <c r="D1907" s="70">
        <v>2002</v>
      </c>
      <c r="E1907" s="70">
        <v>2</v>
      </c>
      <c r="F1907" s="70">
        <v>151.49</v>
      </c>
      <c r="G1907" s="70">
        <v>150.4</v>
      </c>
      <c r="H1907" s="7" t="s">
        <v>19</v>
      </c>
    </row>
    <row r="1908" spans="1:8" x14ac:dyDescent="0.2">
      <c r="A1908" s="70">
        <v>23104</v>
      </c>
      <c r="B1908" s="70" t="s">
        <v>378</v>
      </c>
      <c r="C1908" s="70" t="s">
        <v>371</v>
      </c>
      <c r="D1908" s="70">
        <v>2002</v>
      </c>
      <c r="E1908" s="70">
        <v>3</v>
      </c>
      <c r="F1908" s="70">
        <v>152.16</v>
      </c>
      <c r="G1908" s="70">
        <v>151.47999999999999</v>
      </c>
      <c r="H1908" s="7" t="s">
        <v>19</v>
      </c>
    </row>
    <row r="1909" spans="1:8" x14ac:dyDescent="0.2">
      <c r="A1909" s="70">
        <v>23104</v>
      </c>
      <c r="B1909" s="70" t="s">
        <v>378</v>
      </c>
      <c r="C1909" s="70" t="s">
        <v>371</v>
      </c>
      <c r="D1909" s="70">
        <v>2002</v>
      </c>
      <c r="E1909" s="70">
        <v>4</v>
      </c>
      <c r="F1909" s="70">
        <v>153.33000000000001</v>
      </c>
      <c r="G1909" s="70">
        <v>152.79</v>
      </c>
      <c r="H1909" s="7" t="s">
        <v>19</v>
      </c>
    </row>
    <row r="1910" spans="1:8" x14ac:dyDescent="0.2">
      <c r="A1910" s="70">
        <v>23104</v>
      </c>
      <c r="B1910" s="70" t="s">
        <v>378</v>
      </c>
      <c r="C1910" s="70" t="s">
        <v>371</v>
      </c>
      <c r="D1910" s="70">
        <v>2003</v>
      </c>
      <c r="E1910" s="70">
        <v>1</v>
      </c>
      <c r="F1910" s="70">
        <v>153.24</v>
      </c>
      <c r="G1910" s="70">
        <v>153.80000000000001</v>
      </c>
      <c r="H1910" s="7" t="s">
        <v>19</v>
      </c>
    </row>
    <row r="1911" spans="1:8" x14ac:dyDescent="0.2">
      <c r="A1911" s="70">
        <v>23104</v>
      </c>
      <c r="B1911" s="70" t="s">
        <v>378</v>
      </c>
      <c r="C1911" s="70" t="s">
        <v>371</v>
      </c>
      <c r="D1911" s="70">
        <v>2003</v>
      </c>
      <c r="E1911" s="70">
        <v>2</v>
      </c>
      <c r="F1911" s="70">
        <v>155.69999999999999</v>
      </c>
      <c r="G1911" s="70">
        <v>154.57</v>
      </c>
      <c r="H1911" s="7" t="s">
        <v>19</v>
      </c>
    </row>
    <row r="1912" spans="1:8" x14ac:dyDescent="0.2">
      <c r="A1912" s="70">
        <v>23104</v>
      </c>
      <c r="B1912" s="70" t="s">
        <v>378</v>
      </c>
      <c r="C1912" s="70" t="s">
        <v>371</v>
      </c>
      <c r="D1912" s="70">
        <v>2003</v>
      </c>
      <c r="E1912" s="70">
        <v>3</v>
      </c>
      <c r="F1912" s="70">
        <v>154.51</v>
      </c>
      <c r="G1912" s="70">
        <v>153.66999999999999</v>
      </c>
      <c r="H1912" s="7" t="s">
        <v>19</v>
      </c>
    </row>
    <row r="1913" spans="1:8" x14ac:dyDescent="0.2">
      <c r="A1913" s="70">
        <v>23104</v>
      </c>
      <c r="B1913" s="70" t="s">
        <v>378</v>
      </c>
      <c r="C1913" s="70" t="s">
        <v>371</v>
      </c>
      <c r="D1913" s="70">
        <v>2003</v>
      </c>
      <c r="E1913" s="70">
        <v>4</v>
      </c>
      <c r="F1913" s="70">
        <v>154.25</v>
      </c>
      <c r="G1913" s="70">
        <v>153.72</v>
      </c>
      <c r="H1913" s="7" t="s">
        <v>19</v>
      </c>
    </row>
    <row r="1914" spans="1:8" x14ac:dyDescent="0.2">
      <c r="A1914" s="70">
        <v>23104</v>
      </c>
      <c r="B1914" s="70" t="s">
        <v>378</v>
      </c>
      <c r="C1914" s="70" t="s">
        <v>371</v>
      </c>
      <c r="D1914" s="70">
        <v>2004</v>
      </c>
      <c r="E1914" s="70">
        <v>1</v>
      </c>
      <c r="F1914" s="70">
        <v>153.11000000000001</v>
      </c>
      <c r="G1914" s="70">
        <v>153.80000000000001</v>
      </c>
      <c r="H1914" s="7" t="s">
        <v>19</v>
      </c>
    </row>
    <row r="1915" spans="1:8" x14ac:dyDescent="0.2">
      <c r="A1915" s="70">
        <v>23104</v>
      </c>
      <c r="B1915" s="70" t="s">
        <v>378</v>
      </c>
      <c r="C1915" s="70" t="s">
        <v>371</v>
      </c>
      <c r="D1915" s="70">
        <v>2004</v>
      </c>
      <c r="E1915" s="70">
        <v>2</v>
      </c>
      <c r="F1915" s="70">
        <v>156.26</v>
      </c>
      <c r="G1915" s="70">
        <v>155.16999999999999</v>
      </c>
      <c r="H1915" s="7" t="s">
        <v>19</v>
      </c>
    </row>
    <row r="1916" spans="1:8" x14ac:dyDescent="0.2">
      <c r="A1916" s="70">
        <v>23104</v>
      </c>
      <c r="B1916" s="70" t="s">
        <v>378</v>
      </c>
      <c r="C1916" s="70" t="s">
        <v>371</v>
      </c>
      <c r="D1916" s="70">
        <v>2004</v>
      </c>
      <c r="E1916" s="70">
        <v>3</v>
      </c>
      <c r="F1916" s="70">
        <v>156.59</v>
      </c>
      <c r="G1916" s="70">
        <v>155.53</v>
      </c>
    </row>
    <row r="1917" spans="1:8" x14ac:dyDescent="0.2">
      <c r="A1917" s="70">
        <v>23104</v>
      </c>
      <c r="B1917" s="70" t="s">
        <v>378</v>
      </c>
      <c r="C1917" s="70" t="s">
        <v>371</v>
      </c>
      <c r="D1917" s="70">
        <v>2004</v>
      </c>
      <c r="E1917" s="70">
        <v>4</v>
      </c>
      <c r="F1917" s="70">
        <v>157.15</v>
      </c>
      <c r="G1917" s="70">
        <v>156.66999999999999</v>
      </c>
    </row>
    <row r="1918" spans="1:8" x14ac:dyDescent="0.2">
      <c r="A1918" s="70">
        <v>23104</v>
      </c>
      <c r="B1918" s="70" t="s">
        <v>378</v>
      </c>
      <c r="C1918" s="70" t="s">
        <v>371</v>
      </c>
      <c r="D1918" s="70">
        <v>2005</v>
      </c>
      <c r="E1918" s="70">
        <v>1</v>
      </c>
      <c r="F1918" s="70">
        <v>156.33000000000001</v>
      </c>
      <c r="G1918" s="70">
        <v>157.16</v>
      </c>
      <c r="H1918" s="7" t="s">
        <v>19</v>
      </c>
    </row>
    <row r="1919" spans="1:8" x14ac:dyDescent="0.2">
      <c r="A1919" s="70">
        <v>23104</v>
      </c>
      <c r="B1919" s="70" t="s">
        <v>378</v>
      </c>
      <c r="C1919" s="70" t="s">
        <v>371</v>
      </c>
      <c r="D1919" s="70">
        <v>2005</v>
      </c>
      <c r="E1919" s="70">
        <v>2</v>
      </c>
      <c r="F1919" s="70">
        <v>158.18</v>
      </c>
      <c r="G1919" s="70">
        <v>157.13</v>
      </c>
    </row>
    <row r="1920" spans="1:8" x14ac:dyDescent="0.2">
      <c r="A1920" s="70">
        <v>23104</v>
      </c>
      <c r="B1920" s="70" t="s">
        <v>378</v>
      </c>
      <c r="C1920" s="70" t="s">
        <v>371</v>
      </c>
      <c r="D1920" s="70">
        <v>2005</v>
      </c>
      <c r="E1920" s="70">
        <v>3</v>
      </c>
      <c r="F1920" s="70">
        <v>161</v>
      </c>
      <c r="G1920" s="70">
        <v>159.62</v>
      </c>
    </row>
    <row r="1921" spans="1:8" x14ac:dyDescent="0.2">
      <c r="A1921" s="70">
        <v>23104</v>
      </c>
      <c r="B1921" s="70" t="s">
        <v>378</v>
      </c>
      <c r="C1921" s="70" t="s">
        <v>371</v>
      </c>
      <c r="D1921" s="70">
        <v>2005</v>
      </c>
      <c r="E1921" s="70">
        <v>4</v>
      </c>
      <c r="F1921" s="70">
        <v>161.77000000000001</v>
      </c>
      <c r="G1921" s="70">
        <v>161.38999999999999</v>
      </c>
    </row>
    <row r="1922" spans="1:8" x14ac:dyDescent="0.2">
      <c r="A1922" s="70">
        <v>23104</v>
      </c>
      <c r="B1922" s="70" t="s">
        <v>378</v>
      </c>
      <c r="C1922" s="70" t="s">
        <v>371</v>
      </c>
      <c r="D1922" s="70">
        <v>2006</v>
      </c>
      <c r="E1922" s="70">
        <v>1</v>
      </c>
      <c r="F1922" s="70">
        <v>161.69</v>
      </c>
      <c r="G1922" s="70">
        <v>162.72</v>
      </c>
    </row>
    <row r="1923" spans="1:8" x14ac:dyDescent="0.2">
      <c r="A1923" s="70">
        <v>23104</v>
      </c>
      <c r="B1923" s="70" t="s">
        <v>378</v>
      </c>
      <c r="C1923" s="70" t="s">
        <v>371</v>
      </c>
      <c r="D1923" s="70">
        <v>2006</v>
      </c>
      <c r="E1923" s="70">
        <v>2</v>
      </c>
      <c r="F1923" s="70">
        <v>164.42</v>
      </c>
      <c r="G1923" s="70">
        <v>163.34</v>
      </c>
    </row>
    <row r="1924" spans="1:8" x14ac:dyDescent="0.2">
      <c r="A1924" s="70">
        <v>23104</v>
      </c>
      <c r="B1924" s="70" t="s">
        <v>378</v>
      </c>
      <c r="C1924" s="70" t="s">
        <v>371</v>
      </c>
      <c r="D1924" s="70">
        <v>2006</v>
      </c>
      <c r="E1924" s="70">
        <v>3</v>
      </c>
      <c r="F1924" s="70">
        <v>165.96</v>
      </c>
      <c r="G1924" s="70">
        <v>164.24</v>
      </c>
    </row>
    <row r="1925" spans="1:8" x14ac:dyDescent="0.2">
      <c r="A1925" s="70">
        <v>23104</v>
      </c>
      <c r="B1925" s="70" t="s">
        <v>378</v>
      </c>
      <c r="C1925" s="70" t="s">
        <v>371</v>
      </c>
      <c r="D1925" s="70">
        <v>2006</v>
      </c>
      <c r="E1925" s="70">
        <v>4</v>
      </c>
      <c r="F1925" s="70">
        <v>165.12</v>
      </c>
      <c r="G1925" s="70">
        <v>164.82</v>
      </c>
    </row>
    <row r="1926" spans="1:8" x14ac:dyDescent="0.2">
      <c r="A1926" s="70">
        <v>23104</v>
      </c>
      <c r="B1926" s="70" t="s">
        <v>378</v>
      </c>
      <c r="C1926" s="70" t="s">
        <v>371</v>
      </c>
      <c r="D1926" s="70">
        <v>2007</v>
      </c>
      <c r="E1926" s="70">
        <v>1</v>
      </c>
      <c r="F1926" s="70">
        <v>165.32</v>
      </c>
      <c r="G1926" s="70">
        <v>166.59</v>
      </c>
      <c r="H1926" s="7" t="s">
        <v>19</v>
      </c>
    </row>
    <row r="1927" spans="1:8" x14ac:dyDescent="0.2">
      <c r="A1927" s="70">
        <v>23104</v>
      </c>
      <c r="B1927" s="70" t="s">
        <v>378</v>
      </c>
      <c r="C1927" s="70" t="s">
        <v>371</v>
      </c>
      <c r="D1927" s="70">
        <v>2007</v>
      </c>
      <c r="E1927" s="70">
        <v>2</v>
      </c>
      <c r="F1927" s="70">
        <v>167.77</v>
      </c>
      <c r="G1927" s="70">
        <v>166.58</v>
      </c>
      <c r="H1927" s="7" t="s">
        <v>19</v>
      </c>
    </row>
    <row r="1928" spans="1:8" x14ac:dyDescent="0.2">
      <c r="A1928" s="70">
        <v>23104</v>
      </c>
      <c r="B1928" s="70" t="s">
        <v>378</v>
      </c>
      <c r="C1928" s="70" t="s">
        <v>371</v>
      </c>
      <c r="D1928" s="70">
        <v>2007</v>
      </c>
      <c r="E1928" s="70">
        <v>3</v>
      </c>
      <c r="F1928" s="70">
        <v>168.45</v>
      </c>
      <c r="G1928" s="70">
        <v>166.55</v>
      </c>
      <c r="H1928" s="7" t="s">
        <v>19</v>
      </c>
    </row>
    <row r="1929" spans="1:8" x14ac:dyDescent="0.2">
      <c r="A1929" s="70">
        <v>23104</v>
      </c>
      <c r="B1929" s="70" t="s">
        <v>378</v>
      </c>
      <c r="C1929" s="70" t="s">
        <v>371</v>
      </c>
      <c r="D1929" s="70">
        <v>2007</v>
      </c>
      <c r="E1929" s="70">
        <v>4</v>
      </c>
      <c r="F1929" s="70">
        <v>165.73</v>
      </c>
      <c r="G1929" s="70">
        <v>165.51</v>
      </c>
      <c r="H1929" s="7" t="s">
        <v>19</v>
      </c>
    </row>
    <row r="1930" spans="1:8" x14ac:dyDescent="0.2">
      <c r="A1930" s="70">
        <v>23104</v>
      </c>
      <c r="B1930" s="70" t="s">
        <v>378</v>
      </c>
      <c r="C1930" s="70" t="s">
        <v>371</v>
      </c>
      <c r="D1930" s="70">
        <v>2008</v>
      </c>
      <c r="E1930" s="70">
        <v>1</v>
      </c>
      <c r="F1930" s="70">
        <v>163.49</v>
      </c>
      <c r="G1930" s="70">
        <v>164.92</v>
      </c>
      <c r="H1930" s="7" t="s">
        <v>19</v>
      </c>
    </row>
    <row r="1931" spans="1:8" x14ac:dyDescent="0.2">
      <c r="A1931" s="70">
        <v>23104</v>
      </c>
      <c r="B1931" s="70" t="s">
        <v>378</v>
      </c>
      <c r="C1931" s="70" t="s">
        <v>371</v>
      </c>
      <c r="D1931" s="70">
        <v>2008</v>
      </c>
      <c r="E1931" s="70">
        <v>2</v>
      </c>
      <c r="F1931" s="70">
        <v>165.02</v>
      </c>
      <c r="G1931" s="70">
        <v>163.69</v>
      </c>
      <c r="H1931" s="7" t="s">
        <v>19</v>
      </c>
    </row>
    <row r="1932" spans="1:8" x14ac:dyDescent="0.2">
      <c r="A1932" s="70">
        <v>23104</v>
      </c>
      <c r="B1932" s="70" t="s">
        <v>378</v>
      </c>
      <c r="C1932" s="70" t="s">
        <v>371</v>
      </c>
      <c r="D1932" s="70">
        <v>2008</v>
      </c>
      <c r="E1932" s="70">
        <v>3</v>
      </c>
      <c r="F1932" s="70">
        <v>167.32</v>
      </c>
      <c r="G1932" s="70">
        <v>165.38</v>
      </c>
      <c r="H1932" s="7" t="s">
        <v>19</v>
      </c>
    </row>
    <row r="1933" spans="1:8" x14ac:dyDescent="0.2">
      <c r="A1933" s="70">
        <v>23104</v>
      </c>
      <c r="B1933" s="70" t="s">
        <v>378</v>
      </c>
      <c r="C1933" s="70" t="s">
        <v>371</v>
      </c>
      <c r="D1933" s="70">
        <v>2008</v>
      </c>
      <c r="E1933" s="70">
        <v>4</v>
      </c>
      <c r="F1933" s="70">
        <v>160.47</v>
      </c>
      <c r="G1933" s="70">
        <v>160.33000000000001</v>
      </c>
      <c r="H1933" s="7" t="s">
        <v>19</v>
      </c>
    </row>
    <row r="1934" spans="1:8" x14ac:dyDescent="0.2">
      <c r="A1934" s="70">
        <v>23104</v>
      </c>
      <c r="B1934" s="70" t="s">
        <v>378</v>
      </c>
      <c r="C1934" s="70" t="s">
        <v>371</v>
      </c>
      <c r="D1934" s="70">
        <v>2009</v>
      </c>
      <c r="E1934" s="70">
        <v>1</v>
      </c>
      <c r="F1934" s="70">
        <v>156.91</v>
      </c>
      <c r="G1934" s="70">
        <v>158.34</v>
      </c>
      <c r="H1934" s="7" t="s">
        <v>19</v>
      </c>
    </row>
    <row r="1935" spans="1:8" x14ac:dyDescent="0.2">
      <c r="A1935" s="70">
        <v>23104</v>
      </c>
      <c r="B1935" s="70" t="s">
        <v>378</v>
      </c>
      <c r="C1935" s="70" t="s">
        <v>371</v>
      </c>
      <c r="D1935" s="70">
        <v>2009</v>
      </c>
      <c r="E1935" s="70">
        <v>2</v>
      </c>
      <c r="F1935" s="70">
        <v>160.76</v>
      </c>
      <c r="G1935" s="70">
        <v>159.32</v>
      </c>
      <c r="H1935" s="7" t="s">
        <v>19</v>
      </c>
    </row>
    <row r="1936" spans="1:8" x14ac:dyDescent="0.2">
      <c r="A1936" s="70">
        <v>23104</v>
      </c>
      <c r="B1936" s="70" t="s">
        <v>378</v>
      </c>
      <c r="C1936" s="70" t="s">
        <v>371</v>
      </c>
      <c r="D1936" s="70">
        <v>2009</v>
      </c>
      <c r="E1936" s="70">
        <v>3</v>
      </c>
      <c r="F1936" s="70">
        <v>162.04</v>
      </c>
      <c r="G1936" s="70">
        <v>160.19999999999999</v>
      </c>
      <c r="H1936" s="7" t="s">
        <v>19</v>
      </c>
    </row>
    <row r="1937" spans="1:8" x14ac:dyDescent="0.2">
      <c r="A1937" s="70">
        <v>23104</v>
      </c>
      <c r="B1937" s="70" t="s">
        <v>378</v>
      </c>
      <c r="C1937" s="70" t="s">
        <v>371</v>
      </c>
      <c r="D1937" s="70">
        <v>2009</v>
      </c>
      <c r="E1937" s="70">
        <v>4</v>
      </c>
      <c r="F1937" s="70">
        <v>160.94</v>
      </c>
      <c r="G1937" s="70">
        <v>160.87</v>
      </c>
      <c r="H1937" s="7" t="s">
        <v>19</v>
      </c>
    </row>
    <row r="1938" spans="1:8" x14ac:dyDescent="0.2">
      <c r="A1938" s="70">
        <v>23104</v>
      </c>
      <c r="B1938" s="70" t="s">
        <v>378</v>
      </c>
      <c r="C1938" s="70" t="s">
        <v>371</v>
      </c>
      <c r="D1938" s="70">
        <v>2010</v>
      </c>
      <c r="E1938" s="70">
        <v>1</v>
      </c>
      <c r="F1938" s="70">
        <v>157.80000000000001</v>
      </c>
      <c r="G1938" s="70">
        <v>159.25</v>
      </c>
      <c r="H1938" s="7" t="s">
        <v>19</v>
      </c>
    </row>
    <row r="1939" spans="1:8" x14ac:dyDescent="0.2">
      <c r="A1939" s="70">
        <v>23104</v>
      </c>
      <c r="B1939" s="70" t="s">
        <v>378</v>
      </c>
      <c r="C1939" s="70" t="s">
        <v>371</v>
      </c>
      <c r="D1939" s="70">
        <v>2010</v>
      </c>
      <c r="E1939" s="70">
        <v>2</v>
      </c>
      <c r="F1939" s="70">
        <v>160.19</v>
      </c>
      <c r="G1939" s="70">
        <v>158.63</v>
      </c>
      <c r="H1939" s="7" t="s">
        <v>19</v>
      </c>
    </row>
    <row r="1940" spans="1:8" x14ac:dyDescent="0.2">
      <c r="A1940" s="70">
        <v>23104</v>
      </c>
      <c r="B1940" s="70" t="s">
        <v>378</v>
      </c>
      <c r="C1940" s="70" t="s">
        <v>371</v>
      </c>
      <c r="D1940" s="70">
        <v>2010</v>
      </c>
      <c r="E1940" s="70">
        <v>3</v>
      </c>
      <c r="F1940" s="70">
        <v>157.4</v>
      </c>
      <c r="G1940" s="70">
        <v>155.68</v>
      </c>
      <c r="H1940" s="7" t="s">
        <v>19</v>
      </c>
    </row>
    <row r="1941" spans="1:8" x14ac:dyDescent="0.2">
      <c r="A1941" s="70">
        <v>23104</v>
      </c>
      <c r="B1941" s="70" t="s">
        <v>378</v>
      </c>
      <c r="C1941" s="70" t="s">
        <v>371</v>
      </c>
      <c r="D1941" s="70">
        <v>2010</v>
      </c>
      <c r="E1941" s="70">
        <v>4</v>
      </c>
      <c r="F1941" s="70">
        <v>155.26</v>
      </c>
      <c r="G1941" s="70">
        <v>155.29</v>
      </c>
      <c r="H1941" s="7" t="s">
        <v>19</v>
      </c>
    </row>
    <row r="1942" spans="1:8" x14ac:dyDescent="0.2">
      <c r="A1942" s="70">
        <v>23104</v>
      </c>
      <c r="B1942" s="70" t="s">
        <v>378</v>
      </c>
      <c r="C1942" s="70" t="s">
        <v>371</v>
      </c>
      <c r="D1942" s="70">
        <v>2011</v>
      </c>
      <c r="E1942" s="70">
        <v>1</v>
      </c>
      <c r="F1942" s="70">
        <v>154.32</v>
      </c>
      <c r="G1942" s="70">
        <v>155.69</v>
      </c>
      <c r="H1942" s="7" t="s">
        <v>19</v>
      </c>
    </row>
    <row r="1943" spans="1:8" x14ac:dyDescent="0.2">
      <c r="A1943" s="70">
        <v>23104</v>
      </c>
      <c r="B1943" s="70" t="s">
        <v>378</v>
      </c>
      <c r="C1943" s="70" t="s">
        <v>371</v>
      </c>
      <c r="D1943" s="70">
        <v>2011</v>
      </c>
      <c r="E1943" s="70">
        <v>2</v>
      </c>
      <c r="F1943" s="70">
        <v>151.34</v>
      </c>
      <c r="G1943" s="70">
        <v>149.77000000000001</v>
      </c>
      <c r="H1943" s="7" t="s">
        <v>19</v>
      </c>
    </row>
    <row r="1944" spans="1:8" x14ac:dyDescent="0.2">
      <c r="A1944" s="70">
        <v>23104</v>
      </c>
      <c r="B1944" s="70" t="s">
        <v>378</v>
      </c>
      <c r="C1944" s="70" t="s">
        <v>371</v>
      </c>
      <c r="D1944" s="70">
        <v>2011</v>
      </c>
      <c r="E1944" s="70">
        <v>3</v>
      </c>
      <c r="F1944" s="70">
        <v>153.82</v>
      </c>
      <c r="G1944" s="70">
        <v>152.18</v>
      </c>
      <c r="H1944" s="7" t="s">
        <v>19</v>
      </c>
    </row>
    <row r="1945" spans="1:8" x14ac:dyDescent="0.2">
      <c r="A1945" s="70">
        <v>23104</v>
      </c>
      <c r="B1945" s="70" t="s">
        <v>378</v>
      </c>
      <c r="C1945" s="70" t="s">
        <v>371</v>
      </c>
      <c r="D1945" s="70">
        <v>2011</v>
      </c>
      <c r="E1945" s="70">
        <v>4</v>
      </c>
      <c r="F1945" s="70">
        <v>152.74</v>
      </c>
      <c r="G1945" s="70">
        <v>152.91</v>
      </c>
      <c r="H1945" s="7" t="s">
        <v>19</v>
      </c>
    </row>
    <row r="1946" spans="1:8" x14ac:dyDescent="0.2">
      <c r="A1946" s="70">
        <v>23104</v>
      </c>
      <c r="B1946" s="70" t="s">
        <v>378</v>
      </c>
      <c r="C1946" s="70" t="s">
        <v>371</v>
      </c>
      <c r="D1946" s="70">
        <v>2012</v>
      </c>
      <c r="E1946" s="70">
        <v>1</v>
      </c>
      <c r="F1946" s="70">
        <v>155.27000000000001</v>
      </c>
      <c r="G1946" s="70">
        <v>156.54</v>
      </c>
      <c r="H1946" s="7" t="s">
        <v>19</v>
      </c>
    </row>
    <row r="1947" spans="1:8" x14ac:dyDescent="0.2">
      <c r="A1947" s="70">
        <v>23104</v>
      </c>
      <c r="B1947" s="70" t="s">
        <v>378</v>
      </c>
      <c r="C1947" s="70" t="s">
        <v>371</v>
      </c>
      <c r="D1947" s="70">
        <v>2012</v>
      </c>
      <c r="E1947" s="70">
        <v>2</v>
      </c>
      <c r="F1947" s="70">
        <v>158.63999999999999</v>
      </c>
      <c r="G1947" s="70">
        <v>156.97</v>
      </c>
      <c r="H1947" s="7" t="s">
        <v>19</v>
      </c>
    </row>
    <row r="1948" spans="1:8" x14ac:dyDescent="0.2">
      <c r="A1948" s="70">
        <v>23104</v>
      </c>
      <c r="B1948" s="70" t="s">
        <v>378</v>
      </c>
      <c r="C1948" s="70" t="s">
        <v>371</v>
      </c>
      <c r="D1948" s="70">
        <v>2012</v>
      </c>
      <c r="E1948" s="70">
        <v>3</v>
      </c>
      <c r="F1948" s="70">
        <v>160.78</v>
      </c>
      <c r="G1948" s="70">
        <v>159.03</v>
      </c>
      <c r="H1948" s="7" t="s">
        <v>19</v>
      </c>
    </row>
    <row r="1949" spans="1:8" x14ac:dyDescent="0.2">
      <c r="A1949" s="70">
        <v>23104</v>
      </c>
      <c r="B1949" s="70" t="s">
        <v>378</v>
      </c>
      <c r="C1949" s="70" t="s">
        <v>371</v>
      </c>
      <c r="D1949" s="70">
        <v>2012</v>
      </c>
      <c r="E1949" s="70">
        <v>4</v>
      </c>
      <c r="F1949" s="70">
        <v>161.41999999999999</v>
      </c>
      <c r="G1949" s="70">
        <v>161.76</v>
      </c>
      <c r="H1949" s="7" t="s">
        <v>19</v>
      </c>
    </row>
    <row r="1950" spans="1:8" x14ac:dyDescent="0.2">
      <c r="A1950" s="70">
        <v>23104</v>
      </c>
      <c r="B1950" s="70" t="s">
        <v>378</v>
      </c>
      <c r="C1950" s="70" t="s">
        <v>371</v>
      </c>
      <c r="D1950" s="70">
        <v>2013</v>
      </c>
      <c r="E1950" s="70">
        <v>1</v>
      </c>
      <c r="F1950" s="70">
        <v>163.02000000000001</v>
      </c>
      <c r="G1950" s="70">
        <v>164.22</v>
      </c>
      <c r="H1950" s="7" t="s">
        <v>19</v>
      </c>
    </row>
    <row r="1951" spans="1:8" x14ac:dyDescent="0.2">
      <c r="A1951" s="70">
        <v>23104</v>
      </c>
      <c r="B1951" s="70" t="s">
        <v>378</v>
      </c>
      <c r="C1951" s="70" t="s">
        <v>371</v>
      </c>
      <c r="D1951" s="70">
        <v>2013</v>
      </c>
      <c r="E1951" s="70">
        <v>2</v>
      </c>
      <c r="F1951" s="70">
        <v>171.01</v>
      </c>
      <c r="G1951" s="70">
        <v>169.21</v>
      </c>
      <c r="H1951" s="7" t="s">
        <v>19</v>
      </c>
    </row>
    <row r="1952" spans="1:8" x14ac:dyDescent="0.2">
      <c r="A1952" s="70">
        <v>23104</v>
      </c>
      <c r="B1952" s="70" t="s">
        <v>378</v>
      </c>
      <c r="C1952" s="70" t="s">
        <v>371</v>
      </c>
      <c r="D1952" s="70">
        <v>2013</v>
      </c>
      <c r="E1952" s="70">
        <v>3</v>
      </c>
      <c r="F1952" s="70">
        <v>174.67</v>
      </c>
      <c r="G1952" s="70">
        <v>172.73</v>
      </c>
      <c r="H1952" s="7" t="s">
        <v>19</v>
      </c>
    </row>
    <row r="1953" spans="1:8" x14ac:dyDescent="0.2">
      <c r="A1953" s="70">
        <v>23104</v>
      </c>
      <c r="B1953" s="70" t="s">
        <v>378</v>
      </c>
      <c r="C1953" s="70" t="s">
        <v>371</v>
      </c>
      <c r="D1953" s="70">
        <v>2013</v>
      </c>
      <c r="E1953" s="70">
        <v>4</v>
      </c>
      <c r="F1953" s="70">
        <v>174.72</v>
      </c>
      <c r="G1953" s="70">
        <v>175.21</v>
      </c>
      <c r="H1953" s="7" t="s">
        <v>19</v>
      </c>
    </row>
    <row r="1954" spans="1:8" x14ac:dyDescent="0.2">
      <c r="A1954" s="70">
        <v>23104</v>
      </c>
      <c r="B1954" s="70" t="s">
        <v>378</v>
      </c>
      <c r="C1954" s="70" t="s">
        <v>371</v>
      </c>
      <c r="D1954" s="70">
        <v>2014</v>
      </c>
      <c r="E1954" s="70">
        <v>1</v>
      </c>
      <c r="F1954" s="70">
        <v>176</v>
      </c>
      <c r="G1954" s="70">
        <v>177.25</v>
      </c>
      <c r="H1954" s="7" t="s">
        <v>19</v>
      </c>
    </row>
    <row r="1955" spans="1:8" x14ac:dyDescent="0.2">
      <c r="A1955" s="70">
        <v>23104</v>
      </c>
      <c r="B1955" s="70" t="s">
        <v>378</v>
      </c>
      <c r="C1955" s="70" t="s">
        <v>371</v>
      </c>
      <c r="D1955" s="70">
        <v>2014</v>
      </c>
      <c r="E1955" s="70">
        <v>2</v>
      </c>
      <c r="F1955" s="70">
        <v>182.86</v>
      </c>
      <c r="G1955" s="70">
        <v>180.89</v>
      </c>
      <c r="H1955" s="7" t="s">
        <v>19</v>
      </c>
    </row>
    <row r="1956" spans="1:8" x14ac:dyDescent="0.2">
      <c r="A1956" s="70">
        <v>23104</v>
      </c>
      <c r="B1956" s="70" t="s">
        <v>378</v>
      </c>
      <c r="C1956" s="70" t="s">
        <v>371</v>
      </c>
      <c r="D1956" s="70">
        <v>2014</v>
      </c>
      <c r="E1956" s="70">
        <v>3</v>
      </c>
      <c r="F1956" s="70">
        <v>186.47</v>
      </c>
      <c r="G1956" s="70">
        <v>184.45</v>
      </c>
      <c r="H1956" s="7" t="s">
        <v>19</v>
      </c>
    </row>
    <row r="1957" spans="1:8" x14ac:dyDescent="0.2">
      <c r="A1957" s="70">
        <v>23104</v>
      </c>
      <c r="B1957" s="70" t="s">
        <v>378</v>
      </c>
      <c r="C1957" s="70" t="s">
        <v>371</v>
      </c>
      <c r="D1957" s="70">
        <v>2014</v>
      </c>
      <c r="E1957" s="70">
        <v>4</v>
      </c>
      <c r="F1957" s="70">
        <v>186.98</v>
      </c>
      <c r="G1957" s="70">
        <v>187.52</v>
      </c>
      <c r="H1957" s="7" t="s">
        <v>19</v>
      </c>
    </row>
    <row r="1958" spans="1:8" x14ac:dyDescent="0.2">
      <c r="A1958" s="70">
        <v>23104</v>
      </c>
      <c r="B1958" s="70" t="s">
        <v>378</v>
      </c>
      <c r="C1958" s="70" t="s">
        <v>371</v>
      </c>
      <c r="D1958" s="70">
        <v>2015</v>
      </c>
      <c r="E1958" s="70">
        <v>1</v>
      </c>
      <c r="F1958" s="70">
        <v>191.82</v>
      </c>
      <c r="G1958" s="70">
        <v>193.11</v>
      </c>
      <c r="H1958" s="7" t="s">
        <v>19</v>
      </c>
    </row>
    <row r="1959" spans="1:8" x14ac:dyDescent="0.2">
      <c r="A1959" s="70">
        <v>23104</v>
      </c>
      <c r="B1959" s="70" t="s">
        <v>378</v>
      </c>
      <c r="C1959" s="70" t="s">
        <v>371</v>
      </c>
      <c r="D1959" s="70">
        <v>2015</v>
      </c>
      <c r="E1959" s="70">
        <v>2</v>
      </c>
      <c r="F1959" s="70">
        <v>198.45</v>
      </c>
      <c r="G1959" s="70">
        <v>196.26</v>
      </c>
      <c r="H1959" s="7" t="s">
        <v>19</v>
      </c>
    </row>
    <row r="1960" spans="1:8" x14ac:dyDescent="0.2">
      <c r="A1960" s="70">
        <v>23104</v>
      </c>
      <c r="B1960" s="70" t="s">
        <v>378</v>
      </c>
      <c r="C1960" s="70" t="s">
        <v>371</v>
      </c>
      <c r="D1960" s="70">
        <v>2015</v>
      </c>
      <c r="E1960" s="70">
        <v>3</v>
      </c>
      <c r="F1960" s="70">
        <v>203.68</v>
      </c>
      <c r="G1960" s="70">
        <v>201.68</v>
      </c>
      <c r="H1960" s="7" t="s">
        <v>19</v>
      </c>
    </row>
    <row r="1961" spans="1:8" x14ac:dyDescent="0.2">
      <c r="A1961" s="70">
        <v>23104</v>
      </c>
      <c r="B1961" s="70" t="s">
        <v>378</v>
      </c>
      <c r="C1961" s="70" t="s">
        <v>371</v>
      </c>
      <c r="D1961" s="70">
        <v>2015</v>
      </c>
      <c r="E1961" s="70">
        <v>4</v>
      </c>
      <c r="F1961" s="70">
        <v>205.56</v>
      </c>
      <c r="G1961" s="70">
        <v>206.13</v>
      </c>
      <c r="H1961" s="7" t="s">
        <v>19</v>
      </c>
    </row>
    <row r="1962" spans="1:8" x14ac:dyDescent="0.2">
      <c r="A1962" s="70">
        <v>23104</v>
      </c>
      <c r="B1962" s="70" t="s">
        <v>378</v>
      </c>
      <c r="C1962" s="70" t="s">
        <v>371</v>
      </c>
      <c r="D1962" s="70">
        <v>2016</v>
      </c>
      <c r="E1962" s="70">
        <v>1</v>
      </c>
      <c r="F1962" s="70">
        <v>208.32</v>
      </c>
      <c r="G1962" s="70">
        <v>209.48</v>
      </c>
      <c r="H1962" s="7" t="s">
        <v>19</v>
      </c>
    </row>
    <row r="1963" spans="1:8" x14ac:dyDescent="0.2">
      <c r="A1963" s="70">
        <v>23104</v>
      </c>
      <c r="B1963" s="70" t="s">
        <v>378</v>
      </c>
      <c r="C1963" s="70" t="s">
        <v>371</v>
      </c>
      <c r="D1963" s="70">
        <v>2016</v>
      </c>
      <c r="E1963" s="70">
        <v>2</v>
      </c>
      <c r="F1963" s="70">
        <v>218.84</v>
      </c>
      <c r="G1963" s="70">
        <v>216.47</v>
      </c>
      <c r="H1963" s="7" t="s">
        <v>19</v>
      </c>
    </row>
    <row r="1964" spans="1:8" x14ac:dyDescent="0.2">
      <c r="A1964" s="70">
        <v>23104</v>
      </c>
      <c r="B1964" s="70" t="s">
        <v>378</v>
      </c>
      <c r="C1964" s="70" t="s">
        <v>371</v>
      </c>
      <c r="D1964" s="70">
        <v>2016</v>
      </c>
      <c r="E1964" s="70">
        <v>3</v>
      </c>
      <c r="F1964" s="70">
        <v>224.01</v>
      </c>
      <c r="G1964" s="70">
        <v>222.09</v>
      </c>
      <c r="H1964" s="7" t="s">
        <v>19</v>
      </c>
    </row>
    <row r="1965" spans="1:8" x14ac:dyDescent="0.2">
      <c r="A1965" s="70">
        <v>23104</v>
      </c>
      <c r="B1965" s="70" t="s">
        <v>378</v>
      </c>
      <c r="C1965" s="70" t="s">
        <v>371</v>
      </c>
      <c r="D1965" s="70">
        <v>2016</v>
      </c>
      <c r="E1965" s="70">
        <v>4</v>
      </c>
      <c r="F1965" s="70">
        <v>227.55</v>
      </c>
      <c r="G1965" s="70">
        <v>228.14</v>
      </c>
      <c r="H1965" s="7" t="s">
        <v>19</v>
      </c>
    </row>
    <row r="1966" spans="1:8" x14ac:dyDescent="0.2">
      <c r="A1966" s="70">
        <v>23104</v>
      </c>
      <c r="B1966" s="70" t="s">
        <v>378</v>
      </c>
      <c r="C1966" s="70" t="s">
        <v>371</v>
      </c>
      <c r="D1966" s="70">
        <v>2017</v>
      </c>
      <c r="E1966" s="70">
        <v>1</v>
      </c>
      <c r="F1966" s="70">
        <v>232.36</v>
      </c>
      <c r="G1966" s="70">
        <v>233.25</v>
      </c>
      <c r="H1966" s="7" t="s">
        <v>19</v>
      </c>
    </row>
    <row r="1967" spans="1:8" x14ac:dyDescent="0.2">
      <c r="A1967" s="70">
        <v>23104</v>
      </c>
      <c r="B1967" s="70" t="s">
        <v>378</v>
      </c>
      <c r="C1967" s="70" t="s">
        <v>371</v>
      </c>
      <c r="D1967" s="70">
        <v>2017</v>
      </c>
      <c r="E1967" s="70">
        <v>2</v>
      </c>
      <c r="F1967" s="70">
        <v>243.01</v>
      </c>
      <c r="G1967" s="70">
        <v>240.58</v>
      </c>
      <c r="H1967" s="7" t="s">
        <v>19</v>
      </c>
    </row>
    <row r="1968" spans="1:8" x14ac:dyDescent="0.2">
      <c r="A1968" s="70">
        <v>23104</v>
      </c>
      <c r="B1968" s="70" t="s">
        <v>378</v>
      </c>
      <c r="C1968" s="70" t="s">
        <v>371</v>
      </c>
      <c r="D1968" s="70">
        <v>2017</v>
      </c>
      <c r="E1968" s="70">
        <v>3</v>
      </c>
      <c r="F1968" s="70">
        <v>247.23</v>
      </c>
      <c r="G1968" s="70">
        <v>245.38</v>
      </c>
      <c r="H1968" s="7" t="s">
        <v>19</v>
      </c>
    </row>
    <row r="1969" spans="1:8" x14ac:dyDescent="0.2">
      <c r="A1969" s="70">
        <v>23104</v>
      </c>
      <c r="B1969" s="70" t="s">
        <v>378</v>
      </c>
      <c r="C1969" s="70" t="s">
        <v>371</v>
      </c>
      <c r="D1969" s="70">
        <v>2017</v>
      </c>
      <c r="E1969" s="70">
        <v>4</v>
      </c>
      <c r="F1969" s="70">
        <v>251.78</v>
      </c>
      <c r="G1969" s="70">
        <v>252.33</v>
      </c>
      <c r="H1969" s="7" t="s">
        <v>19</v>
      </c>
    </row>
    <row r="1970" spans="1:8" x14ac:dyDescent="0.2">
      <c r="A1970" s="70">
        <v>23104</v>
      </c>
      <c r="B1970" s="70" t="s">
        <v>378</v>
      </c>
      <c r="C1970" s="70" t="s">
        <v>371</v>
      </c>
      <c r="D1970" s="70">
        <v>2018</v>
      </c>
      <c r="E1970" s="70">
        <v>1</v>
      </c>
      <c r="F1970" s="70">
        <v>257.72000000000003</v>
      </c>
      <c r="G1970" s="70">
        <v>258.35000000000002</v>
      </c>
      <c r="H1970" s="7" t="s">
        <v>19</v>
      </c>
    </row>
    <row r="1971" spans="1:8" x14ac:dyDescent="0.2">
      <c r="A1971" s="70">
        <v>23104</v>
      </c>
      <c r="B1971" s="70" t="s">
        <v>378</v>
      </c>
      <c r="C1971" s="70" t="s">
        <v>371</v>
      </c>
      <c r="D1971" s="70">
        <v>2018</v>
      </c>
      <c r="E1971" s="70">
        <v>2</v>
      </c>
      <c r="F1971" s="70">
        <v>263.97000000000003</v>
      </c>
      <c r="G1971" s="70">
        <v>261.51</v>
      </c>
      <c r="H1971" s="7" t="s">
        <v>19</v>
      </c>
    </row>
    <row r="1972" spans="1:8" x14ac:dyDescent="0.2">
      <c r="A1972" s="70">
        <v>23104</v>
      </c>
      <c r="B1972" s="70" t="s">
        <v>378</v>
      </c>
      <c r="C1972" s="70" t="s">
        <v>371</v>
      </c>
      <c r="D1972" s="70">
        <v>2018</v>
      </c>
      <c r="E1972" s="70">
        <v>3</v>
      </c>
      <c r="F1972" s="70">
        <v>267.13</v>
      </c>
      <c r="G1972" s="70">
        <v>265.36</v>
      </c>
      <c r="H1972" s="7" t="s">
        <v>19</v>
      </c>
    </row>
    <row r="1973" spans="1:8" x14ac:dyDescent="0.2">
      <c r="A1973" s="70">
        <v>23104</v>
      </c>
      <c r="B1973" s="70" t="s">
        <v>378</v>
      </c>
      <c r="C1973" s="70" t="s">
        <v>371</v>
      </c>
      <c r="D1973" s="70">
        <v>2018</v>
      </c>
      <c r="E1973" s="70">
        <v>4</v>
      </c>
      <c r="F1973" s="70">
        <v>268.52999999999997</v>
      </c>
      <c r="G1973" s="70">
        <v>268.99</v>
      </c>
      <c r="H1973" s="7" t="s">
        <v>19</v>
      </c>
    </row>
    <row r="1974" spans="1:8" x14ac:dyDescent="0.2">
      <c r="A1974" s="70">
        <v>23104</v>
      </c>
      <c r="B1974" s="70" t="s">
        <v>378</v>
      </c>
      <c r="C1974" s="70" t="s">
        <v>371</v>
      </c>
      <c r="D1974" s="70">
        <v>2019</v>
      </c>
      <c r="E1974" s="70">
        <v>1</v>
      </c>
      <c r="F1974" s="70">
        <v>274.12</v>
      </c>
      <c r="G1974" s="70">
        <v>274.52999999999997</v>
      </c>
      <c r="H1974" s="7" t="s">
        <v>19</v>
      </c>
    </row>
    <row r="1975" spans="1:8" x14ac:dyDescent="0.2">
      <c r="A1975" s="70">
        <v>23104</v>
      </c>
      <c r="B1975" s="70" t="s">
        <v>378</v>
      </c>
      <c r="C1975" s="70" t="s">
        <v>371</v>
      </c>
      <c r="D1975" s="70">
        <v>2019</v>
      </c>
      <c r="E1975" s="70">
        <v>2</v>
      </c>
      <c r="F1975" s="70">
        <v>278.45999999999998</v>
      </c>
      <c r="G1975" s="70">
        <v>276.08999999999997</v>
      </c>
      <c r="H1975" s="7" t="s">
        <v>19</v>
      </c>
    </row>
    <row r="1976" spans="1:8" x14ac:dyDescent="0.2">
      <c r="A1976" s="70">
        <v>23104</v>
      </c>
      <c r="B1976" s="70" t="s">
        <v>378</v>
      </c>
      <c r="C1976" s="70" t="s">
        <v>371</v>
      </c>
      <c r="D1976" s="70">
        <v>2019</v>
      </c>
      <c r="E1976" s="70">
        <v>3</v>
      </c>
      <c r="F1976" s="70">
        <v>282.02999999999997</v>
      </c>
      <c r="G1976" s="70">
        <v>280.23</v>
      </c>
      <c r="H1976" s="7" t="s">
        <v>19</v>
      </c>
    </row>
    <row r="1977" spans="1:8" x14ac:dyDescent="0.2">
      <c r="A1977" s="70">
        <v>23104</v>
      </c>
      <c r="B1977" s="70" t="s">
        <v>378</v>
      </c>
      <c r="C1977" s="70" t="s">
        <v>371</v>
      </c>
      <c r="D1977" s="70">
        <v>2019</v>
      </c>
      <c r="E1977" s="70">
        <v>4</v>
      </c>
      <c r="F1977" s="70">
        <v>283.97000000000003</v>
      </c>
      <c r="G1977" s="70">
        <v>284.39</v>
      </c>
      <c r="H1977" s="7" t="s">
        <v>19</v>
      </c>
    </row>
    <row r="1978" spans="1:8" x14ac:dyDescent="0.2">
      <c r="A1978" s="70">
        <v>23104</v>
      </c>
      <c r="B1978" s="70" t="s">
        <v>378</v>
      </c>
      <c r="C1978" s="70" t="s">
        <v>371</v>
      </c>
      <c r="D1978" s="70">
        <v>2020</v>
      </c>
      <c r="E1978" s="70">
        <v>1</v>
      </c>
      <c r="F1978" s="70">
        <v>288.61</v>
      </c>
      <c r="G1978" s="70">
        <v>288.89999999999998</v>
      </c>
      <c r="H1978" s="7" t="s">
        <v>19</v>
      </c>
    </row>
    <row r="1979" spans="1:8" x14ac:dyDescent="0.2">
      <c r="A1979" s="70">
        <v>23104</v>
      </c>
      <c r="B1979" s="70" t="s">
        <v>378</v>
      </c>
      <c r="C1979" s="70" t="s">
        <v>371</v>
      </c>
      <c r="D1979" s="70">
        <v>2020</v>
      </c>
      <c r="E1979" s="70">
        <v>2</v>
      </c>
      <c r="F1979" s="70">
        <v>293.99</v>
      </c>
      <c r="G1979" s="70">
        <v>291.68</v>
      </c>
      <c r="H1979" s="7" t="s">
        <v>19</v>
      </c>
    </row>
    <row r="1980" spans="1:8" x14ac:dyDescent="0.2">
      <c r="A1980" s="70">
        <v>23104</v>
      </c>
      <c r="B1980" s="70" t="s">
        <v>378</v>
      </c>
      <c r="C1980" s="70" t="s">
        <v>371</v>
      </c>
      <c r="D1980" s="70">
        <v>2020</v>
      </c>
      <c r="E1980" s="70">
        <v>3</v>
      </c>
      <c r="F1980" s="70">
        <v>300.7</v>
      </c>
      <c r="G1980" s="70">
        <v>298.75</v>
      </c>
      <c r="H1980" s="7" t="s">
        <v>19</v>
      </c>
    </row>
    <row r="1981" spans="1:8" x14ac:dyDescent="0.2">
      <c r="A1981" s="70">
        <v>23104</v>
      </c>
      <c r="B1981" s="70" t="s">
        <v>378</v>
      </c>
      <c r="C1981" s="70" t="s">
        <v>371</v>
      </c>
      <c r="D1981" s="70">
        <v>2020</v>
      </c>
      <c r="E1981" s="70">
        <v>4</v>
      </c>
      <c r="F1981" s="70">
        <v>309.08999999999997</v>
      </c>
      <c r="G1981" s="70">
        <v>309.45999999999998</v>
      </c>
      <c r="H1981" s="7" t="s">
        <v>19</v>
      </c>
    </row>
    <row r="1982" spans="1:8" x14ac:dyDescent="0.2">
      <c r="A1982" s="70">
        <v>23104</v>
      </c>
      <c r="B1982" s="70" t="s">
        <v>378</v>
      </c>
      <c r="C1982" s="70" t="s">
        <v>371</v>
      </c>
      <c r="D1982" s="70">
        <v>2021</v>
      </c>
      <c r="E1982" s="70">
        <v>1</v>
      </c>
      <c r="F1982" s="70">
        <v>321.48</v>
      </c>
      <c r="G1982" s="70">
        <v>321.8</v>
      </c>
      <c r="H1982" s="7" t="s">
        <v>19</v>
      </c>
    </row>
    <row r="1983" spans="1:8" x14ac:dyDescent="0.2">
      <c r="A1983" s="70">
        <v>23104</v>
      </c>
      <c r="B1983" s="70" t="s">
        <v>378</v>
      </c>
      <c r="C1983" s="70" t="s">
        <v>371</v>
      </c>
      <c r="D1983" s="70">
        <v>2021</v>
      </c>
      <c r="E1983" s="70">
        <v>2</v>
      </c>
      <c r="F1983" s="70">
        <v>346.95</v>
      </c>
      <c r="G1983" s="70">
        <v>344.37</v>
      </c>
      <c r="H1983" s="7" t="s">
        <v>19</v>
      </c>
    </row>
    <row r="1984" spans="1:8" x14ac:dyDescent="0.2">
      <c r="A1984" s="70">
        <v>23104</v>
      </c>
      <c r="B1984" s="70" t="s">
        <v>378</v>
      </c>
      <c r="C1984" s="70" t="s">
        <v>371</v>
      </c>
      <c r="D1984" s="70">
        <v>2021</v>
      </c>
      <c r="E1984" s="70">
        <v>3</v>
      </c>
      <c r="F1984" s="70">
        <v>365.06</v>
      </c>
      <c r="G1984" s="70">
        <v>362.62</v>
      </c>
      <c r="H1984" s="7" t="s">
        <v>19</v>
      </c>
    </row>
    <row r="1985" spans="1:8" x14ac:dyDescent="0.2">
      <c r="A1985" s="70">
        <v>23104</v>
      </c>
      <c r="B1985" s="70" t="s">
        <v>378</v>
      </c>
      <c r="C1985" s="70" t="s">
        <v>371</v>
      </c>
      <c r="D1985" s="70">
        <v>2021</v>
      </c>
      <c r="E1985" s="70">
        <v>4</v>
      </c>
      <c r="F1985" s="70">
        <v>377.49</v>
      </c>
      <c r="G1985" s="70">
        <v>377.86</v>
      </c>
      <c r="H1985" s="7" t="s">
        <v>19</v>
      </c>
    </row>
    <row r="1986" spans="1:8" x14ac:dyDescent="0.2">
      <c r="A1986" s="70">
        <v>26420</v>
      </c>
      <c r="B1986" s="70" t="s">
        <v>379</v>
      </c>
      <c r="C1986" s="70" t="s">
        <v>357</v>
      </c>
      <c r="D1986" s="70">
        <v>1991</v>
      </c>
      <c r="E1986" s="70">
        <v>1</v>
      </c>
      <c r="F1986" s="70">
        <v>100</v>
      </c>
      <c r="G1986" s="70">
        <v>100</v>
      </c>
    </row>
    <row r="1987" spans="1:8" x14ac:dyDescent="0.2">
      <c r="A1987" s="70">
        <v>26420</v>
      </c>
      <c r="B1987" s="70" t="s">
        <v>379</v>
      </c>
      <c r="C1987" s="70" t="s">
        <v>357</v>
      </c>
      <c r="D1987" s="70">
        <v>1991</v>
      </c>
      <c r="E1987" s="70">
        <v>2</v>
      </c>
      <c r="F1987" s="70">
        <v>100.53</v>
      </c>
      <c r="G1987" s="70">
        <v>100.04</v>
      </c>
    </row>
    <row r="1988" spans="1:8" x14ac:dyDescent="0.2">
      <c r="A1988" s="70">
        <v>26420</v>
      </c>
      <c r="B1988" s="70" t="s">
        <v>379</v>
      </c>
      <c r="C1988" s="70" t="s">
        <v>357</v>
      </c>
      <c r="D1988" s="70">
        <v>1991</v>
      </c>
      <c r="E1988" s="70">
        <v>3</v>
      </c>
      <c r="F1988" s="70">
        <v>101.4</v>
      </c>
      <c r="G1988" s="70">
        <v>100.38</v>
      </c>
    </row>
    <row r="1989" spans="1:8" x14ac:dyDescent="0.2">
      <c r="A1989" s="70">
        <v>26420</v>
      </c>
      <c r="B1989" s="70" t="s">
        <v>379</v>
      </c>
      <c r="C1989" s="70" t="s">
        <v>357</v>
      </c>
      <c r="D1989" s="70">
        <v>1991</v>
      </c>
      <c r="E1989" s="70">
        <v>4</v>
      </c>
      <c r="F1989" s="70">
        <v>101.02</v>
      </c>
      <c r="G1989" s="70">
        <v>100.58</v>
      </c>
    </row>
    <row r="1990" spans="1:8" x14ac:dyDescent="0.2">
      <c r="A1990" s="70">
        <v>26420</v>
      </c>
      <c r="B1990" s="70" t="s">
        <v>379</v>
      </c>
      <c r="C1990" s="70" t="s">
        <v>357</v>
      </c>
      <c r="D1990" s="70">
        <v>1992</v>
      </c>
      <c r="E1990" s="70">
        <v>1</v>
      </c>
      <c r="F1990" s="70">
        <v>102.61</v>
      </c>
      <c r="G1990" s="70">
        <v>102.62</v>
      </c>
    </row>
    <row r="1991" spans="1:8" x14ac:dyDescent="0.2">
      <c r="A1991" s="70">
        <v>26420</v>
      </c>
      <c r="B1991" s="70" t="s">
        <v>379</v>
      </c>
      <c r="C1991" s="70" t="s">
        <v>357</v>
      </c>
      <c r="D1991" s="70">
        <v>1992</v>
      </c>
      <c r="E1991" s="70">
        <v>2</v>
      </c>
      <c r="F1991" s="70">
        <v>102.48</v>
      </c>
      <c r="G1991" s="70">
        <v>101.97</v>
      </c>
    </row>
    <row r="1992" spans="1:8" x14ac:dyDescent="0.2">
      <c r="A1992" s="70">
        <v>26420</v>
      </c>
      <c r="B1992" s="70" t="s">
        <v>379</v>
      </c>
      <c r="C1992" s="70" t="s">
        <v>357</v>
      </c>
      <c r="D1992" s="70">
        <v>1992</v>
      </c>
      <c r="E1992" s="70">
        <v>3</v>
      </c>
      <c r="F1992" s="70">
        <v>103.27</v>
      </c>
      <c r="G1992" s="70">
        <v>102.23</v>
      </c>
    </row>
    <row r="1993" spans="1:8" x14ac:dyDescent="0.2">
      <c r="A1993" s="70">
        <v>26420</v>
      </c>
      <c r="B1993" s="70" t="s">
        <v>379</v>
      </c>
      <c r="C1993" s="70" t="s">
        <v>357</v>
      </c>
      <c r="D1993" s="70">
        <v>1992</v>
      </c>
      <c r="E1993" s="70">
        <v>4</v>
      </c>
      <c r="F1993" s="70">
        <v>103.61</v>
      </c>
      <c r="G1993" s="70">
        <v>103.17</v>
      </c>
    </row>
    <row r="1994" spans="1:8" x14ac:dyDescent="0.2">
      <c r="A1994" s="70">
        <v>26420</v>
      </c>
      <c r="B1994" s="70" t="s">
        <v>379</v>
      </c>
      <c r="C1994" s="70" t="s">
        <v>357</v>
      </c>
      <c r="D1994" s="70">
        <v>1993</v>
      </c>
      <c r="E1994" s="70">
        <v>1</v>
      </c>
      <c r="F1994" s="70">
        <v>103.08</v>
      </c>
      <c r="G1994" s="70">
        <v>103.1</v>
      </c>
    </row>
    <row r="1995" spans="1:8" x14ac:dyDescent="0.2">
      <c r="A1995" s="70">
        <v>26420</v>
      </c>
      <c r="B1995" s="70" t="s">
        <v>379</v>
      </c>
      <c r="C1995" s="70" t="s">
        <v>357</v>
      </c>
      <c r="D1995" s="70">
        <v>1993</v>
      </c>
      <c r="E1995" s="70">
        <v>2</v>
      </c>
      <c r="F1995" s="70">
        <v>104.54</v>
      </c>
      <c r="G1995" s="70">
        <v>103.99</v>
      </c>
    </row>
    <row r="1996" spans="1:8" x14ac:dyDescent="0.2">
      <c r="A1996" s="70">
        <v>26420</v>
      </c>
      <c r="B1996" s="70" t="s">
        <v>379</v>
      </c>
      <c r="C1996" s="70" t="s">
        <v>357</v>
      </c>
      <c r="D1996" s="70">
        <v>1993</v>
      </c>
      <c r="E1996" s="70">
        <v>3</v>
      </c>
      <c r="F1996" s="70">
        <v>105.52</v>
      </c>
      <c r="G1996" s="70">
        <v>104.47</v>
      </c>
    </row>
    <row r="1997" spans="1:8" x14ac:dyDescent="0.2">
      <c r="A1997" s="70">
        <v>26420</v>
      </c>
      <c r="B1997" s="70" t="s">
        <v>379</v>
      </c>
      <c r="C1997" s="70" t="s">
        <v>357</v>
      </c>
      <c r="D1997" s="70">
        <v>1993</v>
      </c>
      <c r="E1997" s="70">
        <v>4</v>
      </c>
      <c r="F1997" s="70">
        <v>105</v>
      </c>
      <c r="G1997" s="70">
        <v>104.56</v>
      </c>
    </row>
    <row r="1998" spans="1:8" x14ac:dyDescent="0.2">
      <c r="A1998" s="70">
        <v>26420</v>
      </c>
      <c r="B1998" s="70" t="s">
        <v>379</v>
      </c>
      <c r="C1998" s="70" t="s">
        <v>357</v>
      </c>
      <c r="D1998" s="70">
        <v>1994</v>
      </c>
      <c r="E1998" s="70">
        <v>1</v>
      </c>
      <c r="F1998" s="70">
        <v>105.13</v>
      </c>
      <c r="G1998" s="70">
        <v>105.18</v>
      </c>
    </row>
    <row r="1999" spans="1:8" x14ac:dyDescent="0.2">
      <c r="A1999" s="70">
        <v>26420</v>
      </c>
      <c r="B1999" s="70" t="s">
        <v>379</v>
      </c>
      <c r="C1999" s="70" t="s">
        <v>357</v>
      </c>
      <c r="D1999" s="70">
        <v>1994</v>
      </c>
      <c r="E1999" s="70">
        <v>2</v>
      </c>
      <c r="F1999" s="70">
        <v>105.95</v>
      </c>
      <c r="G1999" s="70">
        <v>105.34</v>
      </c>
    </row>
    <row r="2000" spans="1:8" x14ac:dyDescent="0.2">
      <c r="A2000" s="70">
        <v>26420</v>
      </c>
      <c r="B2000" s="70" t="s">
        <v>379</v>
      </c>
      <c r="C2000" s="70" t="s">
        <v>357</v>
      </c>
      <c r="D2000" s="70">
        <v>1994</v>
      </c>
      <c r="E2000" s="70">
        <v>3</v>
      </c>
      <c r="F2000" s="70">
        <v>107.06</v>
      </c>
      <c r="G2000" s="70">
        <v>106.02</v>
      </c>
    </row>
    <row r="2001" spans="1:8" x14ac:dyDescent="0.2">
      <c r="A2001" s="70">
        <v>26420</v>
      </c>
      <c r="B2001" s="70" t="s">
        <v>379</v>
      </c>
      <c r="C2001" s="70" t="s">
        <v>357</v>
      </c>
      <c r="D2001" s="70">
        <v>1994</v>
      </c>
      <c r="E2001" s="70">
        <v>4</v>
      </c>
      <c r="F2001" s="70">
        <v>106.24</v>
      </c>
      <c r="G2001" s="70">
        <v>105.8</v>
      </c>
    </row>
    <row r="2002" spans="1:8" x14ac:dyDescent="0.2">
      <c r="A2002" s="70">
        <v>26420</v>
      </c>
      <c r="B2002" s="70" t="s">
        <v>379</v>
      </c>
      <c r="C2002" s="70" t="s">
        <v>357</v>
      </c>
      <c r="D2002" s="70">
        <v>1995</v>
      </c>
      <c r="E2002" s="70">
        <v>1</v>
      </c>
      <c r="F2002" s="70">
        <v>105.18</v>
      </c>
      <c r="G2002" s="70">
        <v>105.22</v>
      </c>
    </row>
    <row r="2003" spans="1:8" x14ac:dyDescent="0.2">
      <c r="A2003" s="70">
        <v>26420</v>
      </c>
      <c r="B2003" s="70" t="s">
        <v>379</v>
      </c>
      <c r="C2003" s="70" t="s">
        <v>357</v>
      </c>
      <c r="D2003" s="70">
        <v>1995</v>
      </c>
      <c r="E2003" s="70">
        <v>2</v>
      </c>
      <c r="F2003" s="70">
        <v>106.73</v>
      </c>
      <c r="G2003" s="70">
        <v>106.07</v>
      </c>
    </row>
    <row r="2004" spans="1:8" x14ac:dyDescent="0.2">
      <c r="A2004" s="70">
        <v>26420</v>
      </c>
      <c r="B2004" s="70" t="s">
        <v>379</v>
      </c>
      <c r="C2004" s="70" t="s">
        <v>357</v>
      </c>
      <c r="D2004" s="70">
        <v>1995</v>
      </c>
      <c r="E2004" s="70">
        <v>3</v>
      </c>
      <c r="F2004" s="70">
        <v>107.48</v>
      </c>
      <c r="G2004" s="70">
        <v>106.49</v>
      </c>
    </row>
    <row r="2005" spans="1:8" x14ac:dyDescent="0.2">
      <c r="A2005" s="70">
        <v>26420</v>
      </c>
      <c r="B2005" s="70" t="s">
        <v>379</v>
      </c>
      <c r="C2005" s="70" t="s">
        <v>357</v>
      </c>
      <c r="D2005" s="70">
        <v>1995</v>
      </c>
      <c r="E2005" s="70">
        <v>4</v>
      </c>
      <c r="F2005" s="70">
        <v>107.33</v>
      </c>
      <c r="G2005" s="70">
        <v>106.89</v>
      </c>
    </row>
    <row r="2006" spans="1:8" x14ac:dyDescent="0.2">
      <c r="A2006" s="70">
        <v>26420</v>
      </c>
      <c r="B2006" s="70" t="s">
        <v>379</v>
      </c>
      <c r="C2006" s="70" t="s">
        <v>357</v>
      </c>
      <c r="D2006" s="70">
        <v>1996</v>
      </c>
      <c r="E2006" s="70">
        <v>1</v>
      </c>
      <c r="F2006" s="70">
        <v>107.6</v>
      </c>
      <c r="G2006" s="70">
        <v>107.62</v>
      </c>
    </row>
    <row r="2007" spans="1:8" x14ac:dyDescent="0.2">
      <c r="A2007" s="70">
        <v>26420</v>
      </c>
      <c r="B2007" s="70" t="s">
        <v>379</v>
      </c>
      <c r="C2007" s="70" t="s">
        <v>357</v>
      </c>
      <c r="D2007" s="70">
        <v>1996</v>
      </c>
      <c r="E2007" s="70">
        <v>2</v>
      </c>
      <c r="F2007" s="70">
        <v>108.64</v>
      </c>
      <c r="G2007" s="70">
        <v>107.9</v>
      </c>
    </row>
    <row r="2008" spans="1:8" x14ac:dyDescent="0.2">
      <c r="A2008" s="70">
        <v>26420</v>
      </c>
      <c r="B2008" s="70" t="s">
        <v>379</v>
      </c>
      <c r="C2008" s="70" t="s">
        <v>357</v>
      </c>
      <c r="D2008" s="70">
        <v>1996</v>
      </c>
      <c r="E2008" s="70">
        <v>3</v>
      </c>
      <c r="F2008" s="70">
        <v>109.23</v>
      </c>
      <c r="G2008" s="70">
        <v>108.32</v>
      </c>
    </row>
    <row r="2009" spans="1:8" x14ac:dyDescent="0.2">
      <c r="A2009" s="70">
        <v>26420</v>
      </c>
      <c r="B2009" s="70" t="s">
        <v>379</v>
      </c>
      <c r="C2009" s="70" t="s">
        <v>357</v>
      </c>
      <c r="D2009" s="70">
        <v>1996</v>
      </c>
      <c r="E2009" s="70">
        <v>4</v>
      </c>
      <c r="F2009" s="70">
        <v>109.67</v>
      </c>
      <c r="G2009" s="70">
        <v>109.23</v>
      </c>
    </row>
    <row r="2010" spans="1:8" x14ac:dyDescent="0.2">
      <c r="A2010" s="70">
        <v>26420</v>
      </c>
      <c r="B2010" s="70" t="s">
        <v>379</v>
      </c>
      <c r="C2010" s="70" t="s">
        <v>357</v>
      </c>
      <c r="D2010" s="70">
        <v>1997</v>
      </c>
      <c r="E2010" s="70">
        <v>1</v>
      </c>
      <c r="F2010" s="70">
        <v>109.55</v>
      </c>
      <c r="G2010" s="70">
        <v>109.52</v>
      </c>
      <c r="H2010" s="7" t="s">
        <v>19</v>
      </c>
    </row>
    <row r="2011" spans="1:8" x14ac:dyDescent="0.2">
      <c r="A2011" s="70">
        <v>26420</v>
      </c>
      <c r="B2011" s="70" t="s">
        <v>379</v>
      </c>
      <c r="C2011" s="70" t="s">
        <v>357</v>
      </c>
      <c r="D2011" s="70">
        <v>1997</v>
      </c>
      <c r="E2011" s="70">
        <v>2</v>
      </c>
      <c r="F2011" s="70">
        <v>111.24</v>
      </c>
      <c r="G2011" s="70">
        <v>110.44</v>
      </c>
      <c r="H2011" s="7" t="s">
        <v>19</v>
      </c>
    </row>
    <row r="2012" spans="1:8" x14ac:dyDescent="0.2">
      <c r="A2012" s="70">
        <v>26420</v>
      </c>
      <c r="B2012" s="70" t="s">
        <v>379</v>
      </c>
      <c r="C2012" s="70" t="s">
        <v>357</v>
      </c>
      <c r="D2012" s="70">
        <v>1997</v>
      </c>
      <c r="E2012" s="70">
        <v>3</v>
      </c>
      <c r="F2012" s="70">
        <v>112.01</v>
      </c>
      <c r="G2012" s="70">
        <v>111.19</v>
      </c>
      <c r="H2012" s="7" t="s">
        <v>19</v>
      </c>
    </row>
    <row r="2013" spans="1:8" x14ac:dyDescent="0.2">
      <c r="A2013" s="70">
        <v>26420</v>
      </c>
      <c r="B2013" s="70" t="s">
        <v>379</v>
      </c>
      <c r="C2013" s="70" t="s">
        <v>357</v>
      </c>
      <c r="D2013" s="70">
        <v>1997</v>
      </c>
      <c r="E2013" s="70">
        <v>4</v>
      </c>
      <c r="F2013" s="70">
        <v>112.92</v>
      </c>
      <c r="G2013" s="70">
        <v>112.43</v>
      </c>
      <c r="H2013" s="7" t="s">
        <v>19</v>
      </c>
    </row>
    <row r="2014" spans="1:8" x14ac:dyDescent="0.2">
      <c r="A2014" s="70">
        <v>26420</v>
      </c>
      <c r="B2014" s="70" t="s">
        <v>379</v>
      </c>
      <c r="C2014" s="70" t="s">
        <v>357</v>
      </c>
      <c r="D2014" s="70">
        <v>1998</v>
      </c>
      <c r="E2014" s="70">
        <v>1</v>
      </c>
      <c r="F2014" s="70">
        <v>114.58</v>
      </c>
      <c r="G2014" s="70">
        <v>114.52</v>
      </c>
      <c r="H2014" s="7" t="s">
        <v>19</v>
      </c>
    </row>
    <row r="2015" spans="1:8" x14ac:dyDescent="0.2">
      <c r="A2015" s="70">
        <v>26420</v>
      </c>
      <c r="B2015" s="70" t="s">
        <v>379</v>
      </c>
      <c r="C2015" s="70" t="s">
        <v>357</v>
      </c>
      <c r="D2015" s="70">
        <v>1998</v>
      </c>
      <c r="E2015" s="70">
        <v>2</v>
      </c>
      <c r="F2015" s="70">
        <v>117.55</v>
      </c>
      <c r="G2015" s="70">
        <v>116.66</v>
      </c>
      <c r="H2015" s="7" t="s">
        <v>19</v>
      </c>
    </row>
    <row r="2016" spans="1:8" x14ac:dyDescent="0.2">
      <c r="A2016" s="70">
        <v>26420</v>
      </c>
      <c r="B2016" s="70" t="s">
        <v>379</v>
      </c>
      <c r="C2016" s="70" t="s">
        <v>357</v>
      </c>
      <c r="D2016" s="70">
        <v>1998</v>
      </c>
      <c r="E2016" s="70">
        <v>3</v>
      </c>
      <c r="F2016" s="70">
        <v>119.86</v>
      </c>
      <c r="G2016" s="70">
        <v>119.06</v>
      </c>
      <c r="H2016" s="7" t="s">
        <v>19</v>
      </c>
    </row>
    <row r="2017" spans="1:8" x14ac:dyDescent="0.2">
      <c r="A2017" s="70">
        <v>26420</v>
      </c>
      <c r="B2017" s="70" t="s">
        <v>379</v>
      </c>
      <c r="C2017" s="70" t="s">
        <v>357</v>
      </c>
      <c r="D2017" s="70">
        <v>1998</v>
      </c>
      <c r="E2017" s="70">
        <v>4</v>
      </c>
      <c r="F2017" s="70">
        <v>122.13</v>
      </c>
      <c r="G2017" s="70">
        <v>121.59</v>
      </c>
      <c r="H2017" s="7" t="s">
        <v>19</v>
      </c>
    </row>
    <row r="2018" spans="1:8" x14ac:dyDescent="0.2">
      <c r="A2018" s="70">
        <v>26420</v>
      </c>
      <c r="B2018" s="70" t="s">
        <v>379</v>
      </c>
      <c r="C2018" s="70" t="s">
        <v>357</v>
      </c>
      <c r="D2018" s="70">
        <v>1999</v>
      </c>
      <c r="E2018" s="70">
        <v>1</v>
      </c>
      <c r="F2018" s="70">
        <v>124.07</v>
      </c>
      <c r="G2018" s="70">
        <v>123.96</v>
      </c>
      <c r="H2018" s="7" t="s">
        <v>19</v>
      </c>
    </row>
    <row r="2019" spans="1:8" x14ac:dyDescent="0.2">
      <c r="A2019" s="70">
        <v>26420</v>
      </c>
      <c r="B2019" s="70" t="s">
        <v>379</v>
      </c>
      <c r="C2019" s="70" t="s">
        <v>357</v>
      </c>
      <c r="D2019" s="70">
        <v>1999</v>
      </c>
      <c r="E2019" s="70">
        <v>2</v>
      </c>
      <c r="F2019" s="70">
        <v>127.62</v>
      </c>
      <c r="G2019" s="70">
        <v>126.65</v>
      </c>
      <c r="H2019" s="7" t="s">
        <v>19</v>
      </c>
    </row>
    <row r="2020" spans="1:8" x14ac:dyDescent="0.2">
      <c r="A2020" s="70">
        <v>26420</v>
      </c>
      <c r="B2020" s="70" t="s">
        <v>379</v>
      </c>
      <c r="C2020" s="70" t="s">
        <v>357</v>
      </c>
      <c r="D2020" s="70">
        <v>1999</v>
      </c>
      <c r="E2020" s="70">
        <v>3</v>
      </c>
      <c r="F2020" s="70">
        <v>130.18</v>
      </c>
      <c r="G2020" s="70">
        <v>129.37</v>
      </c>
      <c r="H2020" s="7" t="s">
        <v>19</v>
      </c>
    </row>
    <row r="2021" spans="1:8" x14ac:dyDescent="0.2">
      <c r="A2021" s="70">
        <v>26420</v>
      </c>
      <c r="B2021" s="70" t="s">
        <v>379</v>
      </c>
      <c r="C2021" s="70" t="s">
        <v>357</v>
      </c>
      <c r="D2021" s="70">
        <v>1999</v>
      </c>
      <c r="E2021" s="70">
        <v>4</v>
      </c>
      <c r="F2021" s="70">
        <v>133.19</v>
      </c>
      <c r="G2021" s="70">
        <v>132.61000000000001</v>
      </c>
      <c r="H2021" s="7" t="s">
        <v>19</v>
      </c>
    </row>
    <row r="2022" spans="1:8" x14ac:dyDescent="0.2">
      <c r="A2022" s="70">
        <v>26420</v>
      </c>
      <c r="B2022" s="70" t="s">
        <v>379</v>
      </c>
      <c r="C2022" s="70" t="s">
        <v>357</v>
      </c>
      <c r="D2022" s="70">
        <v>2000</v>
      </c>
      <c r="E2022" s="70">
        <v>1</v>
      </c>
      <c r="F2022" s="70">
        <v>135.53</v>
      </c>
      <c r="G2022" s="70">
        <v>135.37</v>
      </c>
      <c r="H2022" s="7" t="s">
        <v>19</v>
      </c>
    </row>
    <row r="2023" spans="1:8" x14ac:dyDescent="0.2">
      <c r="A2023" s="70">
        <v>26420</v>
      </c>
      <c r="B2023" s="70" t="s">
        <v>379</v>
      </c>
      <c r="C2023" s="70" t="s">
        <v>357</v>
      </c>
      <c r="D2023" s="70">
        <v>2000</v>
      </c>
      <c r="E2023" s="70">
        <v>2</v>
      </c>
      <c r="F2023" s="70">
        <v>138.63</v>
      </c>
      <c r="G2023" s="70">
        <v>137.56</v>
      </c>
      <c r="H2023" s="7" t="s">
        <v>19</v>
      </c>
    </row>
    <row r="2024" spans="1:8" x14ac:dyDescent="0.2">
      <c r="A2024" s="70">
        <v>26420</v>
      </c>
      <c r="B2024" s="70" t="s">
        <v>379</v>
      </c>
      <c r="C2024" s="70" t="s">
        <v>357</v>
      </c>
      <c r="D2024" s="70">
        <v>2000</v>
      </c>
      <c r="E2024" s="70">
        <v>3</v>
      </c>
      <c r="F2024" s="70">
        <v>140.69</v>
      </c>
      <c r="G2024" s="70">
        <v>139.85</v>
      </c>
      <c r="H2024" s="7" t="s">
        <v>19</v>
      </c>
    </row>
    <row r="2025" spans="1:8" x14ac:dyDescent="0.2">
      <c r="A2025" s="70">
        <v>26420</v>
      </c>
      <c r="B2025" s="70" t="s">
        <v>379</v>
      </c>
      <c r="C2025" s="70" t="s">
        <v>357</v>
      </c>
      <c r="D2025" s="70">
        <v>2000</v>
      </c>
      <c r="E2025" s="70">
        <v>4</v>
      </c>
      <c r="F2025" s="70">
        <v>142.16</v>
      </c>
      <c r="G2025" s="70">
        <v>141.56</v>
      </c>
      <c r="H2025" s="7" t="s">
        <v>19</v>
      </c>
    </row>
    <row r="2026" spans="1:8" x14ac:dyDescent="0.2">
      <c r="A2026" s="70">
        <v>26420</v>
      </c>
      <c r="B2026" s="70" t="s">
        <v>379</v>
      </c>
      <c r="C2026" s="70" t="s">
        <v>357</v>
      </c>
      <c r="D2026" s="70">
        <v>2001</v>
      </c>
      <c r="E2026" s="70">
        <v>1</v>
      </c>
      <c r="F2026" s="70">
        <v>143.94</v>
      </c>
      <c r="G2026" s="70">
        <v>143.74</v>
      </c>
      <c r="H2026" s="7" t="s">
        <v>19</v>
      </c>
    </row>
    <row r="2027" spans="1:8" x14ac:dyDescent="0.2">
      <c r="A2027" s="70">
        <v>26420</v>
      </c>
      <c r="B2027" s="70" t="s">
        <v>379</v>
      </c>
      <c r="C2027" s="70" t="s">
        <v>357</v>
      </c>
      <c r="D2027" s="70">
        <v>2001</v>
      </c>
      <c r="E2027" s="70">
        <v>2</v>
      </c>
      <c r="F2027" s="70">
        <v>146.78</v>
      </c>
      <c r="G2027" s="70">
        <v>145.63999999999999</v>
      </c>
      <c r="H2027" s="7" t="s">
        <v>19</v>
      </c>
    </row>
    <row r="2028" spans="1:8" x14ac:dyDescent="0.2">
      <c r="A2028" s="70">
        <v>26420</v>
      </c>
      <c r="B2028" s="70" t="s">
        <v>379</v>
      </c>
      <c r="C2028" s="70" t="s">
        <v>357</v>
      </c>
      <c r="D2028" s="70">
        <v>2001</v>
      </c>
      <c r="E2028" s="70">
        <v>3</v>
      </c>
      <c r="F2028" s="70">
        <v>148.46</v>
      </c>
      <c r="G2028" s="70">
        <v>147.59</v>
      </c>
      <c r="H2028" s="7" t="s">
        <v>19</v>
      </c>
    </row>
    <row r="2029" spans="1:8" x14ac:dyDescent="0.2">
      <c r="A2029" s="70">
        <v>26420</v>
      </c>
      <c r="B2029" s="70" t="s">
        <v>379</v>
      </c>
      <c r="C2029" s="70" t="s">
        <v>357</v>
      </c>
      <c r="D2029" s="70">
        <v>2001</v>
      </c>
      <c r="E2029" s="70">
        <v>4</v>
      </c>
      <c r="F2029" s="70">
        <v>150.04</v>
      </c>
      <c r="G2029" s="70">
        <v>149.41999999999999</v>
      </c>
      <c r="H2029" s="7" t="s">
        <v>19</v>
      </c>
    </row>
    <row r="2030" spans="1:8" x14ac:dyDescent="0.2">
      <c r="A2030" s="70">
        <v>26420</v>
      </c>
      <c r="B2030" s="70" t="s">
        <v>379</v>
      </c>
      <c r="C2030" s="70" t="s">
        <v>357</v>
      </c>
      <c r="D2030" s="70">
        <v>2002</v>
      </c>
      <c r="E2030" s="70">
        <v>1</v>
      </c>
      <c r="F2030" s="70">
        <v>151.15</v>
      </c>
      <c r="G2030" s="70">
        <v>150.94999999999999</v>
      </c>
      <c r="H2030" s="7" t="s">
        <v>19</v>
      </c>
    </row>
    <row r="2031" spans="1:8" x14ac:dyDescent="0.2">
      <c r="A2031" s="70">
        <v>26420</v>
      </c>
      <c r="B2031" s="70" t="s">
        <v>379</v>
      </c>
      <c r="C2031" s="70" t="s">
        <v>357</v>
      </c>
      <c r="D2031" s="70">
        <v>2002</v>
      </c>
      <c r="E2031" s="70">
        <v>2</v>
      </c>
      <c r="F2031" s="70">
        <v>153.97999999999999</v>
      </c>
      <c r="G2031" s="70">
        <v>152.72999999999999</v>
      </c>
      <c r="H2031" s="7" t="s">
        <v>19</v>
      </c>
    </row>
    <row r="2032" spans="1:8" x14ac:dyDescent="0.2">
      <c r="A2032" s="70">
        <v>26420</v>
      </c>
      <c r="B2032" s="70" t="s">
        <v>379</v>
      </c>
      <c r="C2032" s="70" t="s">
        <v>357</v>
      </c>
      <c r="D2032" s="70">
        <v>2002</v>
      </c>
      <c r="E2032" s="70">
        <v>3</v>
      </c>
      <c r="F2032" s="70">
        <v>154.91999999999999</v>
      </c>
      <c r="G2032" s="70">
        <v>154</v>
      </c>
      <c r="H2032" s="7" t="s">
        <v>19</v>
      </c>
    </row>
    <row r="2033" spans="1:8" x14ac:dyDescent="0.2">
      <c r="A2033" s="70">
        <v>26420</v>
      </c>
      <c r="B2033" s="70" t="s">
        <v>379</v>
      </c>
      <c r="C2033" s="70" t="s">
        <v>357</v>
      </c>
      <c r="D2033" s="70">
        <v>2002</v>
      </c>
      <c r="E2033" s="70">
        <v>4</v>
      </c>
      <c r="F2033" s="70">
        <v>156.16999999999999</v>
      </c>
      <c r="G2033" s="70">
        <v>155.58000000000001</v>
      </c>
      <c r="H2033" s="7" t="s">
        <v>19</v>
      </c>
    </row>
    <row r="2034" spans="1:8" x14ac:dyDescent="0.2">
      <c r="A2034" s="70">
        <v>26420</v>
      </c>
      <c r="B2034" s="70" t="s">
        <v>379</v>
      </c>
      <c r="C2034" s="70" t="s">
        <v>357</v>
      </c>
      <c r="D2034" s="70">
        <v>2003</v>
      </c>
      <c r="E2034" s="70">
        <v>1</v>
      </c>
      <c r="F2034" s="70">
        <v>157.41999999999999</v>
      </c>
      <c r="G2034" s="70">
        <v>157.21</v>
      </c>
      <c r="H2034" s="7" t="s">
        <v>19</v>
      </c>
    </row>
    <row r="2035" spans="1:8" x14ac:dyDescent="0.2">
      <c r="A2035" s="70">
        <v>26420</v>
      </c>
      <c r="B2035" s="70" t="s">
        <v>379</v>
      </c>
      <c r="C2035" s="70" t="s">
        <v>357</v>
      </c>
      <c r="D2035" s="70">
        <v>2003</v>
      </c>
      <c r="E2035" s="70">
        <v>2</v>
      </c>
      <c r="F2035" s="70">
        <v>159.12</v>
      </c>
      <c r="G2035" s="70">
        <v>157.79</v>
      </c>
      <c r="H2035" s="7" t="s">
        <v>19</v>
      </c>
    </row>
    <row r="2036" spans="1:8" x14ac:dyDescent="0.2">
      <c r="A2036" s="70">
        <v>26420</v>
      </c>
      <c r="B2036" s="70" t="s">
        <v>379</v>
      </c>
      <c r="C2036" s="70" t="s">
        <v>357</v>
      </c>
      <c r="D2036" s="70">
        <v>2003</v>
      </c>
      <c r="E2036" s="70">
        <v>3</v>
      </c>
      <c r="F2036" s="70">
        <v>159.6</v>
      </c>
      <c r="G2036" s="70">
        <v>158.62</v>
      </c>
      <c r="H2036" s="7" t="s">
        <v>19</v>
      </c>
    </row>
    <row r="2037" spans="1:8" x14ac:dyDescent="0.2">
      <c r="A2037" s="70">
        <v>26420</v>
      </c>
      <c r="B2037" s="70" t="s">
        <v>379</v>
      </c>
      <c r="C2037" s="70" t="s">
        <v>357</v>
      </c>
      <c r="D2037" s="70">
        <v>2003</v>
      </c>
      <c r="E2037" s="70">
        <v>4</v>
      </c>
      <c r="F2037" s="70">
        <v>161.06</v>
      </c>
      <c r="G2037" s="70">
        <v>160.54</v>
      </c>
      <c r="H2037" s="7" t="s">
        <v>19</v>
      </c>
    </row>
    <row r="2038" spans="1:8" x14ac:dyDescent="0.2">
      <c r="A2038" s="70">
        <v>26420</v>
      </c>
      <c r="B2038" s="70" t="s">
        <v>379</v>
      </c>
      <c r="C2038" s="70" t="s">
        <v>357</v>
      </c>
      <c r="D2038" s="70">
        <v>2004</v>
      </c>
      <c r="E2038" s="70">
        <v>1</v>
      </c>
      <c r="F2038" s="70">
        <v>160.58000000000001</v>
      </c>
      <c r="G2038" s="70">
        <v>160.36000000000001</v>
      </c>
      <c r="H2038" s="7" t="s">
        <v>19</v>
      </c>
    </row>
    <row r="2039" spans="1:8" x14ac:dyDescent="0.2">
      <c r="A2039" s="70">
        <v>26420</v>
      </c>
      <c r="B2039" s="70" t="s">
        <v>379</v>
      </c>
      <c r="C2039" s="70" t="s">
        <v>357</v>
      </c>
      <c r="D2039" s="70">
        <v>2004</v>
      </c>
      <c r="E2039" s="70">
        <v>2</v>
      </c>
      <c r="F2039" s="70">
        <v>163.30000000000001</v>
      </c>
      <c r="G2039" s="70">
        <v>161.9</v>
      </c>
      <c r="H2039" s="7" t="s">
        <v>19</v>
      </c>
    </row>
    <row r="2040" spans="1:8" x14ac:dyDescent="0.2">
      <c r="A2040" s="70">
        <v>26420</v>
      </c>
      <c r="B2040" s="70" t="s">
        <v>379</v>
      </c>
      <c r="C2040" s="70" t="s">
        <v>357</v>
      </c>
      <c r="D2040" s="70">
        <v>2004</v>
      </c>
      <c r="E2040" s="70">
        <v>3</v>
      </c>
      <c r="F2040" s="70">
        <v>164.5</v>
      </c>
      <c r="G2040" s="70">
        <v>163.41999999999999</v>
      </c>
      <c r="H2040" s="7" t="s">
        <v>19</v>
      </c>
    </row>
    <row r="2041" spans="1:8" x14ac:dyDescent="0.2">
      <c r="A2041" s="70">
        <v>26420</v>
      </c>
      <c r="B2041" s="70" t="s">
        <v>379</v>
      </c>
      <c r="C2041" s="70" t="s">
        <v>357</v>
      </c>
      <c r="D2041" s="70">
        <v>2004</v>
      </c>
      <c r="E2041" s="70">
        <v>4</v>
      </c>
      <c r="F2041" s="70">
        <v>164.82</v>
      </c>
      <c r="G2041" s="70">
        <v>164.38</v>
      </c>
      <c r="H2041" s="7" t="s">
        <v>19</v>
      </c>
    </row>
    <row r="2042" spans="1:8" x14ac:dyDescent="0.2">
      <c r="A2042" s="70">
        <v>26420</v>
      </c>
      <c r="B2042" s="70" t="s">
        <v>379</v>
      </c>
      <c r="C2042" s="70" t="s">
        <v>357</v>
      </c>
      <c r="D2042" s="70">
        <v>2005</v>
      </c>
      <c r="E2042" s="70">
        <v>1</v>
      </c>
      <c r="F2042" s="70">
        <v>165.21</v>
      </c>
      <c r="G2042" s="70">
        <v>165.02</v>
      </c>
      <c r="H2042" s="7" t="s">
        <v>19</v>
      </c>
    </row>
    <row r="2043" spans="1:8" x14ac:dyDescent="0.2">
      <c r="A2043" s="70">
        <v>26420</v>
      </c>
      <c r="B2043" s="70" t="s">
        <v>379</v>
      </c>
      <c r="C2043" s="70" t="s">
        <v>357</v>
      </c>
      <c r="D2043" s="70">
        <v>2005</v>
      </c>
      <c r="E2043" s="70">
        <v>2</v>
      </c>
      <c r="F2043" s="70">
        <v>168.12</v>
      </c>
      <c r="G2043" s="70">
        <v>166.67</v>
      </c>
      <c r="H2043" s="7" t="s">
        <v>19</v>
      </c>
    </row>
    <row r="2044" spans="1:8" x14ac:dyDescent="0.2">
      <c r="A2044" s="70">
        <v>26420</v>
      </c>
      <c r="B2044" s="70" t="s">
        <v>379</v>
      </c>
      <c r="C2044" s="70" t="s">
        <v>357</v>
      </c>
      <c r="D2044" s="70">
        <v>2005</v>
      </c>
      <c r="E2044" s="70">
        <v>3</v>
      </c>
      <c r="F2044" s="70">
        <v>168.56</v>
      </c>
      <c r="G2044" s="70">
        <v>167.31</v>
      </c>
      <c r="H2044" s="7" t="s">
        <v>19</v>
      </c>
    </row>
    <row r="2045" spans="1:8" x14ac:dyDescent="0.2">
      <c r="A2045" s="70">
        <v>26420</v>
      </c>
      <c r="B2045" s="70" t="s">
        <v>379</v>
      </c>
      <c r="C2045" s="70" t="s">
        <v>357</v>
      </c>
      <c r="D2045" s="70">
        <v>2005</v>
      </c>
      <c r="E2045" s="70">
        <v>4</v>
      </c>
      <c r="F2045" s="70">
        <v>170.53</v>
      </c>
      <c r="G2045" s="70">
        <v>170.15</v>
      </c>
      <c r="H2045" s="7" t="s">
        <v>19</v>
      </c>
    </row>
    <row r="2046" spans="1:8" x14ac:dyDescent="0.2">
      <c r="A2046" s="70">
        <v>26420</v>
      </c>
      <c r="B2046" s="70" t="s">
        <v>379</v>
      </c>
      <c r="C2046" s="70" t="s">
        <v>357</v>
      </c>
      <c r="D2046" s="70">
        <v>2006</v>
      </c>
      <c r="E2046" s="70">
        <v>1</v>
      </c>
      <c r="F2046" s="70">
        <v>173.68</v>
      </c>
      <c r="G2046" s="70">
        <v>173.61</v>
      </c>
      <c r="H2046" s="7" t="s">
        <v>19</v>
      </c>
    </row>
    <row r="2047" spans="1:8" x14ac:dyDescent="0.2">
      <c r="A2047" s="70">
        <v>26420</v>
      </c>
      <c r="B2047" s="70" t="s">
        <v>379</v>
      </c>
      <c r="C2047" s="70" t="s">
        <v>357</v>
      </c>
      <c r="D2047" s="70">
        <v>2006</v>
      </c>
      <c r="E2047" s="70">
        <v>2</v>
      </c>
      <c r="F2047" s="70">
        <v>175.71</v>
      </c>
      <c r="G2047" s="70">
        <v>174.14</v>
      </c>
      <c r="H2047" s="7" t="s">
        <v>19</v>
      </c>
    </row>
    <row r="2048" spans="1:8" x14ac:dyDescent="0.2">
      <c r="A2048" s="70">
        <v>26420</v>
      </c>
      <c r="B2048" s="70" t="s">
        <v>379</v>
      </c>
      <c r="C2048" s="70" t="s">
        <v>357</v>
      </c>
      <c r="D2048" s="70">
        <v>2006</v>
      </c>
      <c r="E2048" s="70">
        <v>3</v>
      </c>
      <c r="F2048" s="70">
        <v>177.31</v>
      </c>
      <c r="G2048" s="70">
        <v>175.83</v>
      </c>
      <c r="H2048" s="7" t="s">
        <v>19</v>
      </c>
    </row>
    <row r="2049" spans="1:8" x14ac:dyDescent="0.2">
      <c r="A2049" s="70">
        <v>26420</v>
      </c>
      <c r="B2049" s="70" t="s">
        <v>379</v>
      </c>
      <c r="C2049" s="70" t="s">
        <v>357</v>
      </c>
      <c r="D2049" s="70">
        <v>2006</v>
      </c>
      <c r="E2049" s="70">
        <v>4</v>
      </c>
      <c r="F2049" s="70">
        <v>177.47</v>
      </c>
      <c r="G2049" s="70">
        <v>177.11</v>
      </c>
      <c r="H2049" s="7" t="s">
        <v>19</v>
      </c>
    </row>
    <row r="2050" spans="1:8" x14ac:dyDescent="0.2">
      <c r="A2050" s="70">
        <v>26420</v>
      </c>
      <c r="B2050" s="70" t="s">
        <v>379</v>
      </c>
      <c r="C2050" s="70" t="s">
        <v>357</v>
      </c>
      <c r="D2050" s="70">
        <v>2007</v>
      </c>
      <c r="E2050" s="70">
        <v>1</v>
      </c>
      <c r="F2050" s="70">
        <v>179.64</v>
      </c>
      <c r="G2050" s="70">
        <v>179.76</v>
      </c>
      <c r="H2050" s="7" t="s">
        <v>19</v>
      </c>
    </row>
    <row r="2051" spans="1:8" x14ac:dyDescent="0.2">
      <c r="A2051" s="70">
        <v>26420</v>
      </c>
      <c r="B2051" s="70" t="s">
        <v>379</v>
      </c>
      <c r="C2051" s="70" t="s">
        <v>357</v>
      </c>
      <c r="D2051" s="70">
        <v>2007</v>
      </c>
      <c r="E2051" s="70">
        <v>2</v>
      </c>
      <c r="F2051" s="70">
        <v>183.58</v>
      </c>
      <c r="G2051" s="70">
        <v>181.91</v>
      </c>
      <c r="H2051" s="7" t="s">
        <v>19</v>
      </c>
    </row>
    <row r="2052" spans="1:8" x14ac:dyDescent="0.2">
      <c r="A2052" s="70">
        <v>26420</v>
      </c>
      <c r="B2052" s="70" t="s">
        <v>379</v>
      </c>
      <c r="C2052" s="70" t="s">
        <v>357</v>
      </c>
      <c r="D2052" s="70">
        <v>2007</v>
      </c>
      <c r="E2052" s="70">
        <v>3</v>
      </c>
      <c r="F2052" s="70">
        <v>184.7</v>
      </c>
      <c r="G2052" s="70">
        <v>182.99</v>
      </c>
      <c r="H2052" s="7" t="s">
        <v>19</v>
      </c>
    </row>
    <row r="2053" spans="1:8" x14ac:dyDescent="0.2">
      <c r="A2053" s="70">
        <v>26420</v>
      </c>
      <c r="B2053" s="70" t="s">
        <v>379</v>
      </c>
      <c r="C2053" s="70" t="s">
        <v>357</v>
      </c>
      <c r="D2053" s="70">
        <v>2007</v>
      </c>
      <c r="E2053" s="70">
        <v>4</v>
      </c>
      <c r="F2053" s="70">
        <v>183.1</v>
      </c>
      <c r="G2053" s="70">
        <v>182.7</v>
      </c>
      <c r="H2053" s="7" t="s">
        <v>19</v>
      </c>
    </row>
    <row r="2054" spans="1:8" x14ac:dyDescent="0.2">
      <c r="A2054" s="70">
        <v>26420</v>
      </c>
      <c r="B2054" s="70" t="s">
        <v>379</v>
      </c>
      <c r="C2054" s="70" t="s">
        <v>357</v>
      </c>
      <c r="D2054" s="70">
        <v>2008</v>
      </c>
      <c r="E2054" s="70">
        <v>1</v>
      </c>
      <c r="F2054" s="70">
        <v>180.86</v>
      </c>
      <c r="G2054" s="70">
        <v>181.19</v>
      </c>
      <c r="H2054" s="7" t="s">
        <v>19</v>
      </c>
    </row>
    <row r="2055" spans="1:8" x14ac:dyDescent="0.2">
      <c r="A2055" s="70">
        <v>26420</v>
      </c>
      <c r="B2055" s="70" t="s">
        <v>379</v>
      </c>
      <c r="C2055" s="70" t="s">
        <v>357</v>
      </c>
      <c r="D2055" s="70">
        <v>2008</v>
      </c>
      <c r="E2055" s="70">
        <v>2</v>
      </c>
      <c r="F2055" s="70">
        <v>178.29</v>
      </c>
      <c r="G2055" s="70">
        <v>176.65</v>
      </c>
      <c r="H2055" s="7" t="s">
        <v>19</v>
      </c>
    </row>
    <row r="2056" spans="1:8" x14ac:dyDescent="0.2">
      <c r="A2056" s="70">
        <v>26420</v>
      </c>
      <c r="B2056" s="70" t="s">
        <v>379</v>
      </c>
      <c r="C2056" s="70" t="s">
        <v>357</v>
      </c>
      <c r="D2056" s="70">
        <v>2008</v>
      </c>
      <c r="E2056" s="70">
        <v>3</v>
      </c>
      <c r="F2056" s="70">
        <v>181.86</v>
      </c>
      <c r="G2056" s="70">
        <v>180.06</v>
      </c>
      <c r="H2056" s="7" t="s">
        <v>19</v>
      </c>
    </row>
    <row r="2057" spans="1:8" x14ac:dyDescent="0.2">
      <c r="A2057" s="70">
        <v>26420</v>
      </c>
      <c r="B2057" s="70" t="s">
        <v>379</v>
      </c>
      <c r="C2057" s="70" t="s">
        <v>357</v>
      </c>
      <c r="D2057" s="70">
        <v>2008</v>
      </c>
      <c r="E2057" s="70">
        <v>4</v>
      </c>
      <c r="F2057" s="70">
        <v>172.21</v>
      </c>
      <c r="G2057" s="70">
        <v>171.79</v>
      </c>
      <c r="H2057" s="7" t="s">
        <v>19</v>
      </c>
    </row>
    <row r="2058" spans="1:8" x14ac:dyDescent="0.2">
      <c r="A2058" s="70">
        <v>26420</v>
      </c>
      <c r="B2058" s="70" t="s">
        <v>379</v>
      </c>
      <c r="C2058" s="70" t="s">
        <v>357</v>
      </c>
      <c r="D2058" s="70">
        <v>2009</v>
      </c>
      <c r="E2058" s="70">
        <v>1</v>
      </c>
      <c r="F2058" s="70">
        <v>171.33</v>
      </c>
      <c r="G2058" s="70">
        <v>171.79</v>
      </c>
      <c r="H2058" s="7" t="s">
        <v>19</v>
      </c>
    </row>
    <row r="2059" spans="1:8" x14ac:dyDescent="0.2">
      <c r="A2059" s="70">
        <v>26420</v>
      </c>
      <c r="B2059" s="70" t="s">
        <v>379</v>
      </c>
      <c r="C2059" s="70" t="s">
        <v>357</v>
      </c>
      <c r="D2059" s="70">
        <v>2009</v>
      </c>
      <c r="E2059" s="70">
        <v>2</v>
      </c>
      <c r="F2059" s="70">
        <v>174.64</v>
      </c>
      <c r="G2059" s="70">
        <v>173.02</v>
      </c>
      <c r="H2059" s="7" t="s">
        <v>19</v>
      </c>
    </row>
    <row r="2060" spans="1:8" x14ac:dyDescent="0.2">
      <c r="A2060" s="70">
        <v>26420</v>
      </c>
      <c r="B2060" s="70" t="s">
        <v>379</v>
      </c>
      <c r="C2060" s="70" t="s">
        <v>357</v>
      </c>
      <c r="D2060" s="70">
        <v>2009</v>
      </c>
      <c r="E2060" s="70">
        <v>3</v>
      </c>
      <c r="F2060" s="70">
        <v>175.63</v>
      </c>
      <c r="G2060" s="70">
        <v>173.84</v>
      </c>
      <c r="H2060" s="7" t="s">
        <v>19</v>
      </c>
    </row>
    <row r="2061" spans="1:8" x14ac:dyDescent="0.2">
      <c r="A2061" s="70">
        <v>26420</v>
      </c>
      <c r="B2061" s="70" t="s">
        <v>379</v>
      </c>
      <c r="C2061" s="70" t="s">
        <v>357</v>
      </c>
      <c r="D2061" s="70">
        <v>2009</v>
      </c>
      <c r="E2061" s="70">
        <v>4</v>
      </c>
      <c r="F2061" s="70">
        <v>174.51</v>
      </c>
      <c r="G2061" s="70">
        <v>174.04</v>
      </c>
      <c r="H2061" s="7" t="s">
        <v>19</v>
      </c>
    </row>
    <row r="2062" spans="1:8" x14ac:dyDescent="0.2">
      <c r="A2062" s="70">
        <v>26420</v>
      </c>
      <c r="B2062" s="70" t="s">
        <v>379</v>
      </c>
      <c r="C2062" s="70" t="s">
        <v>357</v>
      </c>
      <c r="D2062" s="70">
        <v>2010</v>
      </c>
      <c r="E2062" s="70">
        <v>1</v>
      </c>
      <c r="F2062" s="70">
        <v>172.36</v>
      </c>
      <c r="G2062" s="70">
        <v>172.9</v>
      </c>
      <c r="H2062" s="7" t="s">
        <v>19</v>
      </c>
    </row>
    <row r="2063" spans="1:8" x14ac:dyDescent="0.2">
      <c r="A2063" s="70">
        <v>26420</v>
      </c>
      <c r="B2063" s="70" t="s">
        <v>379</v>
      </c>
      <c r="C2063" s="70" t="s">
        <v>357</v>
      </c>
      <c r="D2063" s="70">
        <v>2010</v>
      </c>
      <c r="E2063" s="70">
        <v>2</v>
      </c>
      <c r="F2063" s="70">
        <v>173.25</v>
      </c>
      <c r="G2063" s="70">
        <v>171.6</v>
      </c>
      <c r="H2063" s="7" t="s">
        <v>19</v>
      </c>
    </row>
    <row r="2064" spans="1:8" x14ac:dyDescent="0.2">
      <c r="A2064" s="70">
        <v>26420</v>
      </c>
      <c r="B2064" s="70" t="s">
        <v>379</v>
      </c>
      <c r="C2064" s="70" t="s">
        <v>357</v>
      </c>
      <c r="D2064" s="70">
        <v>2010</v>
      </c>
      <c r="E2064" s="70">
        <v>3</v>
      </c>
      <c r="F2064" s="70">
        <v>171.44</v>
      </c>
      <c r="G2064" s="70">
        <v>169.74</v>
      </c>
      <c r="H2064" s="7" t="s">
        <v>19</v>
      </c>
    </row>
    <row r="2065" spans="1:8" x14ac:dyDescent="0.2">
      <c r="A2065" s="70">
        <v>26420</v>
      </c>
      <c r="B2065" s="70" t="s">
        <v>379</v>
      </c>
      <c r="C2065" s="70" t="s">
        <v>357</v>
      </c>
      <c r="D2065" s="70">
        <v>2010</v>
      </c>
      <c r="E2065" s="70">
        <v>4</v>
      </c>
      <c r="F2065" s="70">
        <v>168.55</v>
      </c>
      <c r="G2065" s="70">
        <v>168.09</v>
      </c>
      <c r="H2065" s="7" t="s">
        <v>19</v>
      </c>
    </row>
    <row r="2066" spans="1:8" x14ac:dyDescent="0.2">
      <c r="A2066" s="70">
        <v>26420</v>
      </c>
      <c r="B2066" s="70" t="s">
        <v>379</v>
      </c>
      <c r="C2066" s="70" t="s">
        <v>357</v>
      </c>
      <c r="D2066" s="70">
        <v>2011</v>
      </c>
      <c r="E2066" s="70">
        <v>1</v>
      </c>
      <c r="F2066" s="70">
        <v>165.09</v>
      </c>
      <c r="G2066" s="70">
        <v>165.54</v>
      </c>
      <c r="H2066" s="7" t="s">
        <v>19</v>
      </c>
    </row>
    <row r="2067" spans="1:8" x14ac:dyDescent="0.2">
      <c r="A2067" s="70">
        <v>26420</v>
      </c>
      <c r="B2067" s="70" t="s">
        <v>379</v>
      </c>
      <c r="C2067" s="70" t="s">
        <v>357</v>
      </c>
      <c r="D2067" s="70">
        <v>2011</v>
      </c>
      <c r="E2067" s="70">
        <v>2</v>
      </c>
      <c r="F2067" s="70">
        <v>165.23</v>
      </c>
      <c r="G2067" s="70">
        <v>163.65</v>
      </c>
      <c r="H2067" s="7" t="s">
        <v>19</v>
      </c>
    </row>
    <row r="2068" spans="1:8" x14ac:dyDescent="0.2">
      <c r="A2068" s="70">
        <v>26420</v>
      </c>
      <c r="B2068" s="70" t="s">
        <v>379</v>
      </c>
      <c r="C2068" s="70" t="s">
        <v>357</v>
      </c>
      <c r="D2068" s="70">
        <v>2011</v>
      </c>
      <c r="E2068" s="70">
        <v>3</v>
      </c>
      <c r="F2068" s="70">
        <v>165.84</v>
      </c>
      <c r="G2068" s="70">
        <v>164.3</v>
      </c>
      <c r="H2068" s="7" t="s">
        <v>19</v>
      </c>
    </row>
    <row r="2069" spans="1:8" x14ac:dyDescent="0.2">
      <c r="A2069" s="70">
        <v>26420</v>
      </c>
      <c r="B2069" s="70" t="s">
        <v>379</v>
      </c>
      <c r="C2069" s="70" t="s">
        <v>357</v>
      </c>
      <c r="D2069" s="70">
        <v>2011</v>
      </c>
      <c r="E2069" s="70">
        <v>4</v>
      </c>
      <c r="F2069" s="70">
        <v>164.68</v>
      </c>
      <c r="G2069" s="70">
        <v>164.2</v>
      </c>
      <c r="H2069" s="7" t="s">
        <v>19</v>
      </c>
    </row>
    <row r="2070" spans="1:8" x14ac:dyDescent="0.2">
      <c r="A2070" s="70">
        <v>26420</v>
      </c>
      <c r="B2070" s="70" t="s">
        <v>379</v>
      </c>
      <c r="C2070" s="70" t="s">
        <v>357</v>
      </c>
      <c r="D2070" s="70">
        <v>2012</v>
      </c>
      <c r="E2070" s="70">
        <v>1</v>
      </c>
      <c r="F2070" s="70">
        <v>166.57</v>
      </c>
      <c r="G2070" s="70">
        <v>166.94</v>
      </c>
      <c r="H2070" s="7" t="s">
        <v>19</v>
      </c>
    </row>
    <row r="2071" spans="1:8" x14ac:dyDescent="0.2">
      <c r="A2071" s="70">
        <v>26420</v>
      </c>
      <c r="B2071" s="70" t="s">
        <v>379</v>
      </c>
      <c r="C2071" s="70" t="s">
        <v>357</v>
      </c>
      <c r="D2071" s="70">
        <v>2012</v>
      </c>
      <c r="E2071" s="70">
        <v>2</v>
      </c>
      <c r="F2071" s="70">
        <v>170.75</v>
      </c>
      <c r="G2071" s="70">
        <v>169.13</v>
      </c>
      <c r="H2071" s="7" t="s">
        <v>19</v>
      </c>
    </row>
    <row r="2072" spans="1:8" x14ac:dyDescent="0.2">
      <c r="A2072" s="70">
        <v>26420</v>
      </c>
      <c r="B2072" s="70" t="s">
        <v>379</v>
      </c>
      <c r="C2072" s="70" t="s">
        <v>357</v>
      </c>
      <c r="D2072" s="70">
        <v>2012</v>
      </c>
      <c r="E2072" s="70">
        <v>3</v>
      </c>
      <c r="F2072" s="70">
        <v>172.53</v>
      </c>
      <c r="G2072" s="70">
        <v>171.01</v>
      </c>
      <c r="H2072" s="7" t="s">
        <v>19</v>
      </c>
    </row>
    <row r="2073" spans="1:8" x14ac:dyDescent="0.2">
      <c r="A2073" s="70">
        <v>26420</v>
      </c>
      <c r="B2073" s="70" t="s">
        <v>379</v>
      </c>
      <c r="C2073" s="70" t="s">
        <v>357</v>
      </c>
      <c r="D2073" s="70">
        <v>2012</v>
      </c>
      <c r="E2073" s="70">
        <v>4</v>
      </c>
      <c r="F2073" s="70">
        <v>174.95</v>
      </c>
      <c r="G2073" s="70">
        <v>174.43</v>
      </c>
      <c r="H2073" s="7" t="s">
        <v>19</v>
      </c>
    </row>
    <row r="2074" spans="1:8" x14ac:dyDescent="0.2">
      <c r="A2074" s="70">
        <v>26420</v>
      </c>
      <c r="B2074" s="70" t="s">
        <v>379</v>
      </c>
      <c r="C2074" s="70" t="s">
        <v>357</v>
      </c>
      <c r="D2074" s="70">
        <v>2013</v>
      </c>
      <c r="E2074" s="70">
        <v>1</v>
      </c>
      <c r="F2074" s="70">
        <v>178.89</v>
      </c>
      <c r="G2074" s="70">
        <v>179.21</v>
      </c>
      <c r="H2074" s="7" t="s">
        <v>19</v>
      </c>
    </row>
    <row r="2075" spans="1:8" x14ac:dyDescent="0.2">
      <c r="A2075" s="70">
        <v>26420</v>
      </c>
      <c r="B2075" s="70" t="s">
        <v>379</v>
      </c>
      <c r="C2075" s="70" t="s">
        <v>357</v>
      </c>
      <c r="D2075" s="70">
        <v>2013</v>
      </c>
      <c r="E2075" s="70">
        <v>2</v>
      </c>
      <c r="F2075" s="70">
        <v>185.77</v>
      </c>
      <c r="G2075" s="70">
        <v>184.03</v>
      </c>
      <c r="H2075" s="7" t="s">
        <v>19</v>
      </c>
    </row>
    <row r="2076" spans="1:8" x14ac:dyDescent="0.2">
      <c r="A2076" s="70">
        <v>26420</v>
      </c>
      <c r="B2076" s="70" t="s">
        <v>379</v>
      </c>
      <c r="C2076" s="70" t="s">
        <v>357</v>
      </c>
      <c r="D2076" s="70">
        <v>2013</v>
      </c>
      <c r="E2076" s="70">
        <v>3</v>
      </c>
      <c r="F2076" s="70">
        <v>189.89</v>
      </c>
      <c r="G2076" s="70">
        <v>188.27</v>
      </c>
      <c r="H2076" s="7" t="s">
        <v>19</v>
      </c>
    </row>
    <row r="2077" spans="1:8" x14ac:dyDescent="0.2">
      <c r="A2077" s="70">
        <v>26420</v>
      </c>
      <c r="B2077" s="70" t="s">
        <v>379</v>
      </c>
      <c r="C2077" s="70" t="s">
        <v>357</v>
      </c>
      <c r="D2077" s="70">
        <v>2013</v>
      </c>
      <c r="E2077" s="70">
        <v>4</v>
      </c>
      <c r="F2077" s="70">
        <v>194.58</v>
      </c>
      <c r="G2077" s="70">
        <v>193.95</v>
      </c>
      <c r="H2077" s="7" t="s">
        <v>19</v>
      </c>
    </row>
    <row r="2078" spans="1:8" x14ac:dyDescent="0.2">
      <c r="A2078" s="70">
        <v>26420</v>
      </c>
      <c r="B2078" s="70" t="s">
        <v>379</v>
      </c>
      <c r="C2078" s="70" t="s">
        <v>357</v>
      </c>
      <c r="D2078" s="70">
        <v>2014</v>
      </c>
      <c r="E2078" s="70">
        <v>1</v>
      </c>
      <c r="F2078" s="70">
        <v>198.53</v>
      </c>
      <c r="G2078" s="70">
        <v>198.92</v>
      </c>
      <c r="H2078" s="7" t="s">
        <v>19</v>
      </c>
    </row>
    <row r="2079" spans="1:8" x14ac:dyDescent="0.2">
      <c r="A2079" s="70">
        <v>26420</v>
      </c>
      <c r="B2079" s="70" t="s">
        <v>379</v>
      </c>
      <c r="C2079" s="70" t="s">
        <v>357</v>
      </c>
      <c r="D2079" s="70">
        <v>2014</v>
      </c>
      <c r="E2079" s="70">
        <v>2</v>
      </c>
      <c r="F2079" s="70">
        <v>204.95</v>
      </c>
      <c r="G2079" s="70">
        <v>202.99</v>
      </c>
      <c r="H2079" s="7" t="s">
        <v>19</v>
      </c>
    </row>
    <row r="2080" spans="1:8" x14ac:dyDescent="0.2">
      <c r="A2080" s="70">
        <v>26420</v>
      </c>
      <c r="B2080" s="70" t="s">
        <v>379</v>
      </c>
      <c r="C2080" s="70" t="s">
        <v>357</v>
      </c>
      <c r="D2080" s="70">
        <v>2014</v>
      </c>
      <c r="E2080" s="70">
        <v>3</v>
      </c>
      <c r="F2080" s="70">
        <v>209.61</v>
      </c>
      <c r="G2080" s="70">
        <v>207.87</v>
      </c>
      <c r="H2080" s="7" t="s">
        <v>19</v>
      </c>
    </row>
    <row r="2081" spans="1:8" x14ac:dyDescent="0.2">
      <c r="A2081" s="70">
        <v>26420</v>
      </c>
      <c r="B2081" s="70" t="s">
        <v>379</v>
      </c>
      <c r="C2081" s="70" t="s">
        <v>357</v>
      </c>
      <c r="D2081" s="70">
        <v>2014</v>
      </c>
      <c r="E2081" s="70">
        <v>4</v>
      </c>
      <c r="F2081" s="70">
        <v>213.97</v>
      </c>
      <c r="G2081" s="70">
        <v>213.23</v>
      </c>
      <c r="H2081" s="7" t="s">
        <v>19</v>
      </c>
    </row>
    <row r="2082" spans="1:8" x14ac:dyDescent="0.2">
      <c r="A2082" s="70">
        <v>26420</v>
      </c>
      <c r="B2082" s="70" t="s">
        <v>379</v>
      </c>
      <c r="C2082" s="70" t="s">
        <v>357</v>
      </c>
      <c r="D2082" s="70">
        <v>2015</v>
      </c>
      <c r="E2082" s="70">
        <v>1</v>
      </c>
      <c r="F2082" s="70">
        <v>215.09</v>
      </c>
      <c r="G2082" s="70">
        <v>215.55</v>
      </c>
      <c r="H2082" s="7" t="s">
        <v>19</v>
      </c>
    </row>
    <row r="2083" spans="1:8" x14ac:dyDescent="0.2">
      <c r="A2083" s="70">
        <v>26420</v>
      </c>
      <c r="B2083" s="70" t="s">
        <v>379</v>
      </c>
      <c r="C2083" s="70" t="s">
        <v>357</v>
      </c>
      <c r="D2083" s="70">
        <v>2015</v>
      </c>
      <c r="E2083" s="70">
        <v>2</v>
      </c>
      <c r="F2083" s="70">
        <v>221.77</v>
      </c>
      <c r="G2083" s="70">
        <v>219.65</v>
      </c>
      <c r="H2083" s="7" t="s">
        <v>19</v>
      </c>
    </row>
    <row r="2084" spans="1:8" x14ac:dyDescent="0.2">
      <c r="A2084" s="70">
        <v>26420</v>
      </c>
      <c r="B2084" s="70" t="s">
        <v>379</v>
      </c>
      <c r="C2084" s="70" t="s">
        <v>357</v>
      </c>
      <c r="D2084" s="70">
        <v>2015</v>
      </c>
      <c r="E2084" s="70">
        <v>3</v>
      </c>
      <c r="F2084" s="70">
        <v>225.36</v>
      </c>
      <c r="G2084" s="70">
        <v>223.45</v>
      </c>
      <c r="H2084" s="7" t="s">
        <v>19</v>
      </c>
    </row>
    <row r="2085" spans="1:8" x14ac:dyDescent="0.2">
      <c r="A2085" s="70">
        <v>26420</v>
      </c>
      <c r="B2085" s="70" t="s">
        <v>379</v>
      </c>
      <c r="C2085" s="70" t="s">
        <v>357</v>
      </c>
      <c r="D2085" s="70">
        <v>2015</v>
      </c>
      <c r="E2085" s="70">
        <v>4</v>
      </c>
      <c r="F2085" s="70">
        <v>226.35</v>
      </c>
      <c r="G2085" s="70">
        <v>225.56</v>
      </c>
      <c r="H2085" s="7" t="s">
        <v>19</v>
      </c>
    </row>
    <row r="2086" spans="1:8" x14ac:dyDescent="0.2">
      <c r="A2086" s="70">
        <v>26420</v>
      </c>
      <c r="B2086" s="70" t="s">
        <v>379</v>
      </c>
      <c r="C2086" s="70" t="s">
        <v>357</v>
      </c>
      <c r="D2086" s="70">
        <v>2016</v>
      </c>
      <c r="E2086" s="70">
        <v>1</v>
      </c>
      <c r="F2086" s="70">
        <v>227.88</v>
      </c>
      <c r="G2086" s="70">
        <v>228.43</v>
      </c>
      <c r="H2086" s="7" t="s">
        <v>19</v>
      </c>
    </row>
    <row r="2087" spans="1:8" x14ac:dyDescent="0.2">
      <c r="A2087" s="70">
        <v>26420</v>
      </c>
      <c r="B2087" s="70" t="s">
        <v>379</v>
      </c>
      <c r="C2087" s="70" t="s">
        <v>357</v>
      </c>
      <c r="D2087" s="70">
        <v>2016</v>
      </c>
      <c r="E2087" s="70">
        <v>2</v>
      </c>
      <c r="F2087" s="70">
        <v>233.42</v>
      </c>
      <c r="G2087" s="70">
        <v>231.17</v>
      </c>
      <c r="H2087" s="7" t="s">
        <v>19</v>
      </c>
    </row>
    <row r="2088" spans="1:8" x14ac:dyDescent="0.2">
      <c r="A2088" s="70">
        <v>26420</v>
      </c>
      <c r="B2088" s="70" t="s">
        <v>379</v>
      </c>
      <c r="C2088" s="70" t="s">
        <v>357</v>
      </c>
      <c r="D2088" s="70">
        <v>2016</v>
      </c>
      <c r="E2088" s="70">
        <v>3</v>
      </c>
      <c r="F2088" s="70">
        <v>236.62</v>
      </c>
      <c r="G2088" s="70">
        <v>234.56</v>
      </c>
      <c r="H2088" s="7" t="s">
        <v>19</v>
      </c>
    </row>
    <row r="2089" spans="1:8" x14ac:dyDescent="0.2">
      <c r="A2089" s="70">
        <v>26420</v>
      </c>
      <c r="B2089" s="70" t="s">
        <v>379</v>
      </c>
      <c r="C2089" s="70" t="s">
        <v>357</v>
      </c>
      <c r="D2089" s="70">
        <v>2016</v>
      </c>
      <c r="E2089" s="70">
        <v>4</v>
      </c>
      <c r="F2089" s="70">
        <v>238.39</v>
      </c>
      <c r="G2089" s="70">
        <v>237.61</v>
      </c>
      <c r="H2089" s="7" t="s">
        <v>19</v>
      </c>
    </row>
    <row r="2090" spans="1:8" x14ac:dyDescent="0.2">
      <c r="A2090" s="70">
        <v>26420</v>
      </c>
      <c r="B2090" s="70" t="s">
        <v>379</v>
      </c>
      <c r="C2090" s="70" t="s">
        <v>357</v>
      </c>
      <c r="D2090" s="70">
        <v>2017</v>
      </c>
      <c r="E2090" s="70">
        <v>1</v>
      </c>
      <c r="F2090" s="70">
        <v>238.62</v>
      </c>
      <c r="G2090" s="70">
        <v>239.22</v>
      </c>
      <c r="H2090" s="7" t="s">
        <v>19</v>
      </c>
    </row>
    <row r="2091" spans="1:8" x14ac:dyDescent="0.2">
      <c r="A2091" s="70">
        <v>26420</v>
      </c>
      <c r="B2091" s="70" t="s">
        <v>379</v>
      </c>
      <c r="C2091" s="70" t="s">
        <v>357</v>
      </c>
      <c r="D2091" s="70">
        <v>2017</v>
      </c>
      <c r="E2091" s="70">
        <v>2</v>
      </c>
      <c r="F2091" s="70">
        <v>244.92</v>
      </c>
      <c r="G2091" s="70">
        <v>242.59</v>
      </c>
      <c r="H2091" s="7" t="s">
        <v>19</v>
      </c>
    </row>
    <row r="2092" spans="1:8" x14ac:dyDescent="0.2">
      <c r="A2092" s="70">
        <v>26420</v>
      </c>
      <c r="B2092" s="70" t="s">
        <v>379</v>
      </c>
      <c r="C2092" s="70" t="s">
        <v>357</v>
      </c>
      <c r="D2092" s="70">
        <v>2017</v>
      </c>
      <c r="E2092" s="70">
        <v>3</v>
      </c>
      <c r="F2092" s="70">
        <v>245.76</v>
      </c>
      <c r="G2092" s="70">
        <v>243.46</v>
      </c>
      <c r="H2092" s="7" t="s">
        <v>19</v>
      </c>
    </row>
    <row r="2093" spans="1:8" x14ac:dyDescent="0.2">
      <c r="A2093" s="70">
        <v>26420</v>
      </c>
      <c r="B2093" s="70" t="s">
        <v>379</v>
      </c>
      <c r="C2093" s="70" t="s">
        <v>357</v>
      </c>
      <c r="D2093" s="70">
        <v>2017</v>
      </c>
      <c r="E2093" s="70">
        <v>4</v>
      </c>
      <c r="F2093" s="70">
        <v>248.91</v>
      </c>
      <c r="G2093" s="70">
        <v>248.17</v>
      </c>
      <c r="H2093" s="7" t="s">
        <v>19</v>
      </c>
    </row>
    <row r="2094" spans="1:8" x14ac:dyDescent="0.2">
      <c r="A2094" s="70">
        <v>26420</v>
      </c>
      <c r="B2094" s="70" t="s">
        <v>379</v>
      </c>
      <c r="C2094" s="70" t="s">
        <v>357</v>
      </c>
      <c r="D2094" s="70">
        <v>2018</v>
      </c>
      <c r="E2094" s="70">
        <v>1</v>
      </c>
      <c r="F2094" s="70">
        <v>252.73</v>
      </c>
      <c r="G2094" s="70">
        <v>253.47</v>
      </c>
      <c r="H2094" s="7" t="s">
        <v>19</v>
      </c>
    </row>
    <row r="2095" spans="1:8" x14ac:dyDescent="0.2">
      <c r="A2095" s="70">
        <v>26420</v>
      </c>
      <c r="B2095" s="70" t="s">
        <v>379</v>
      </c>
      <c r="C2095" s="70" t="s">
        <v>357</v>
      </c>
      <c r="D2095" s="70">
        <v>2018</v>
      </c>
      <c r="E2095" s="70">
        <v>2</v>
      </c>
      <c r="F2095" s="70">
        <v>256.56</v>
      </c>
      <c r="G2095" s="70">
        <v>254.09</v>
      </c>
      <c r="H2095" s="7" t="s">
        <v>19</v>
      </c>
    </row>
    <row r="2096" spans="1:8" x14ac:dyDescent="0.2">
      <c r="A2096" s="70">
        <v>26420</v>
      </c>
      <c r="B2096" s="70" t="s">
        <v>379</v>
      </c>
      <c r="C2096" s="70" t="s">
        <v>357</v>
      </c>
      <c r="D2096" s="70">
        <v>2018</v>
      </c>
      <c r="E2096" s="70">
        <v>3</v>
      </c>
      <c r="F2096" s="70">
        <v>260.72000000000003</v>
      </c>
      <c r="G2096" s="70">
        <v>258.14999999999998</v>
      </c>
      <c r="H2096" s="7" t="s">
        <v>19</v>
      </c>
    </row>
    <row r="2097" spans="1:8" x14ac:dyDescent="0.2">
      <c r="A2097" s="70">
        <v>26420</v>
      </c>
      <c r="B2097" s="70" t="s">
        <v>379</v>
      </c>
      <c r="C2097" s="70" t="s">
        <v>357</v>
      </c>
      <c r="D2097" s="70">
        <v>2018</v>
      </c>
      <c r="E2097" s="70">
        <v>4</v>
      </c>
      <c r="F2097" s="70">
        <v>259.42</v>
      </c>
      <c r="G2097" s="70">
        <v>258.64</v>
      </c>
      <c r="H2097" s="7" t="s">
        <v>19</v>
      </c>
    </row>
    <row r="2098" spans="1:8" x14ac:dyDescent="0.2">
      <c r="A2098" s="70">
        <v>26420</v>
      </c>
      <c r="B2098" s="70" t="s">
        <v>379</v>
      </c>
      <c r="C2098" s="70" t="s">
        <v>357</v>
      </c>
      <c r="D2098" s="70">
        <v>2019</v>
      </c>
      <c r="E2098" s="70">
        <v>1</v>
      </c>
      <c r="F2098" s="70">
        <v>261.39999999999998</v>
      </c>
      <c r="G2098" s="70">
        <v>262.27999999999997</v>
      </c>
      <c r="H2098" s="7" t="s">
        <v>19</v>
      </c>
    </row>
    <row r="2099" spans="1:8" x14ac:dyDescent="0.2">
      <c r="A2099" s="70">
        <v>26420</v>
      </c>
      <c r="B2099" s="70" t="s">
        <v>379</v>
      </c>
      <c r="C2099" s="70" t="s">
        <v>357</v>
      </c>
      <c r="D2099" s="70">
        <v>2019</v>
      </c>
      <c r="E2099" s="70">
        <v>2</v>
      </c>
      <c r="F2099" s="70">
        <v>267.64</v>
      </c>
      <c r="G2099" s="70">
        <v>265.19</v>
      </c>
      <c r="H2099" s="7" t="s">
        <v>19</v>
      </c>
    </row>
    <row r="2100" spans="1:8" x14ac:dyDescent="0.2">
      <c r="A2100" s="70">
        <v>26420</v>
      </c>
      <c r="B2100" s="70" t="s">
        <v>379</v>
      </c>
      <c r="C2100" s="70" t="s">
        <v>357</v>
      </c>
      <c r="D2100" s="70">
        <v>2019</v>
      </c>
      <c r="E2100" s="70">
        <v>3</v>
      </c>
      <c r="F2100" s="70">
        <v>269.11</v>
      </c>
      <c r="G2100" s="70">
        <v>266.20999999999998</v>
      </c>
      <c r="H2100" s="7" t="s">
        <v>19</v>
      </c>
    </row>
    <row r="2101" spans="1:8" x14ac:dyDescent="0.2">
      <c r="A2101" s="70">
        <v>26420</v>
      </c>
      <c r="B2101" s="70" t="s">
        <v>379</v>
      </c>
      <c r="C2101" s="70" t="s">
        <v>357</v>
      </c>
      <c r="D2101" s="70">
        <v>2019</v>
      </c>
      <c r="E2101" s="70">
        <v>4</v>
      </c>
      <c r="F2101" s="70">
        <v>270.99</v>
      </c>
      <c r="G2101" s="70">
        <v>270.14999999999998</v>
      </c>
      <c r="H2101" s="7" t="s">
        <v>19</v>
      </c>
    </row>
    <row r="2102" spans="1:8" x14ac:dyDescent="0.2">
      <c r="A2102" s="70">
        <v>26420</v>
      </c>
      <c r="B2102" s="70" t="s">
        <v>379</v>
      </c>
      <c r="C2102" s="70" t="s">
        <v>357</v>
      </c>
      <c r="D2102" s="70">
        <v>2020</v>
      </c>
      <c r="E2102" s="70">
        <v>1</v>
      </c>
      <c r="F2102" s="70">
        <v>271.72000000000003</v>
      </c>
      <c r="G2102" s="70">
        <v>272.83</v>
      </c>
      <c r="H2102" s="7" t="s">
        <v>19</v>
      </c>
    </row>
    <row r="2103" spans="1:8" x14ac:dyDescent="0.2">
      <c r="A2103" s="70">
        <v>26420</v>
      </c>
      <c r="B2103" s="70" t="s">
        <v>379</v>
      </c>
      <c r="C2103" s="70" t="s">
        <v>357</v>
      </c>
      <c r="D2103" s="70">
        <v>2020</v>
      </c>
      <c r="E2103" s="70">
        <v>2</v>
      </c>
      <c r="F2103" s="70">
        <v>278.18</v>
      </c>
      <c r="G2103" s="70">
        <v>275.70999999999998</v>
      </c>
      <c r="H2103" s="7" t="s">
        <v>19</v>
      </c>
    </row>
    <row r="2104" spans="1:8" x14ac:dyDescent="0.2">
      <c r="A2104" s="70">
        <v>26420</v>
      </c>
      <c r="B2104" s="70" t="s">
        <v>379</v>
      </c>
      <c r="C2104" s="70" t="s">
        <v>357</v>
      </c>
      <c r="D2104" s="70">
        <v>2020</v>
      </c>
      <c r="E2104" s="70">
        <v>3</v>
      </c>
      <c r="F2104" s="70">
        <v>283.10000000000002</v>
      </c>
      <c r="G2104" s="70">
        <v>279.87</v>
      </c>
      <c r="H2104" s="7" t="s">
        <v>19</v>
      </c>
    </row>
    <row r="2105" spans="1:8" x14ac:dyDescent="0.2">
      <c r="A2105" s="70">
        <v>26420</v>
      </c>
      <c r="B2105" s="70" t="s">
        <v>379</v>
      </c>
      <c r="C2105" s="70" t="s">
        <v>357</v>
      </c>
      <c r="D2105" s="70">
        <v>2020</v>
      </c>
      <c r="E2105" s="70">
        <v>4</v>
      </c>
      <c r="F2105" s="70">
        <v>285.06</v>
      </c>
      <c r="G2105" s="70">
        <v>284.05</v>
      </c>
    </row>
    <row r="2106" spans="1:8" x14ac:dyDescent="0.2">
      <c r="A2106" s="70">
        <v>26420</v>
      </c>
      <c r="B2106" s="70" t="s">
        <v>379</v>
      </c>
      <c r="C2106" s="70" t="s">
        <v>357</v>
      </c>
      <c r="D2106" s="70">
        <v>2021</v>
      </c>
      <c r="E2106" s="70">
        <v>1</v>
      </c>
      <c r="F2106" s="70">
        <v>291.68</v>
      </c>
      <c r="G2106" s="70">
        <v>293.04000000000002</v>
      </c>
    </row>
    <row r="2107" spans="1:8" x14ac:dyDescent="0.2">
      <c r="A2107" s="70">
        <v>26420</v>
      </c>
      <c r="B2107" s="70" t="s">
        <v>379</v>
      </c>
      <c r="C2107" s="70" t="s">
        <v>357</v>
      </c>
      <c r="D2107" s="70">
        <v>2021</v>
      </c>
      <c r="E2107" s="70">
        <v>2</v>
      </c>
      <c r="F2107" s="70">
        <v>310.33</v>
      </c>
      <c r="G2107" s="70">
        <v>307.72000000000003</v>
      </c>
      <c r="H2107" s="7" t="s">
        <v>19</v>
      </c>
    </row>
    <row r="2108" spans="1:8" x14ac:dyDescent="0.2">
      <c r="A2108" s="70">
        <v>26420</v>
      </c>
      <c r="B2108" s="70" t="s">
        <v>379</v>
      </c>
      <c r="C2108" s="70" t="s">
        <v>357</v>
      </c>
      <c r="D2108" s="70">
        <v>2021</v>
      </c>
      <c r="E2108" s="70">
        <v>3</v>
      </c>
      <c r="F2108" s="70">
        <v>327.43</v>
      </c>
      <c r="G2108" s="70">
        <v>323.51</v>
      </c>
      <c r="H2108" s="7" t="s">
        <v>19</v>
      </c>
    </row>
    <row r="2109" spans="1:8" x14ac:dyDescent="0.2">
      <c r="A2109" s="70">
        <v>26420</v>
      </c>
      <c r="B2109" s="70" t="s">
        <v>379</v>
      </c>
      <c r="C2109" s="70" t="s">
        <v>357</v>
      </c>
      <c r="D2109" s="70">
        <v>2021</v>
      </c>
      <c r="E2109" s="70">
        <v>4</v>
      </c>
      <c r="F2109" s="70">
        <v>338.08</v>
      </c>
      <c r="G2109" s="70">
        <v>336.77</v>
      </c>
      <c r="H2109" s="7" t="s">
        <v>19</v>
      </c>
    </row>
    <row r="2110" spans="1:8" x14ac:dyDescent="0.2">
      <c r="A2110" s="70">
        <v>26900</v>
      </c>
      <c r="B2110" s="70" t="s">
        <v>380</v>
      </c>
      <c r="C2110" s="70" t="s">
        <v>381</v>
      </c>
      <c r="D2110" s="70">
        <v>1991</v>
      </c>
      <c r="E2110" s="70">
        <v>1</v>
      </c>
      <c r="F2110" s="70">
        <v>100</v>
      </c>
      <c r="G2110" s="70">
        <v>100</v>
      </c>
      <c r="H2110" s="7" t="s">
        <v>19</v>
      </c>
    </row>
    <row r="2111" spans="1:8" x14ac:dyDescent="0.2">
      <c r="A2111" s="70">
        <v>26900</v>
      </c>
      <c r="B2111" s="70" t="s">
        <v>380</v>
      </c>
      <c r="C2111" s="70" t="s">
        <v>381</v>
      </c>
      <c r="D2111" s="70">
        <v>1991</v>
      </c>
      <c r="E2111" s="70">
        <v>2</v>
      </c>
      <c r="F2111" s="70">
        <v>99.99</v>
      </c>
      <c r="G2111" s="70">
        <v>99.97</v>
      </c>
      <c r="H2111" s="7" t="s">
        <v>19</v>
      </c>
    </row>
    <row r="2112" spans="1:8" x14ac:dyDescent="0.2">
      <c r="A2112" s="70">
        <v>26900</v>
      </c>
      <c r="B2112" s="70" t="s">
        <v>380</v>
      </c>
      <c r="C2112" s="70" t="s">
        <v>381</v>
      </c>
      <c r="D2112" s="70">
        <v>1991</v>
      </c>
      <c r="E2112" s="70">
        <v>3</v>
      </c>
      <c r="F2112" s="70">
        <v>101.15</v>
      </c>
      <c r="G2112" s="70">
        <v>101.02</v>
      </c>
      <c r="H2112" s="7" t="s">
        <v>19</v>
      </c>
    </row>
    <row r="2113" spans="1:8" x14ac:dyDescent="0.2">
      <c r="A2113" s="70">
        <v>26900</v>
      </c>
      <c r="B2113" s="70" t="s">
        <v>380</v>
      </c>
      <c r="C2113" s="70" t="s">
        <v>381</v>
      </c>
      <c r="D2113" s="70">
        <v>1991</v>
      </c>
      <c r="E2113" s="70">
        <v>4</v>
      </c>
      <c r="F2113" s="70">
        <v>102.04</v>
      </c>
      <c r="G2113" s="70">
        <v>102.03</v>
      </c>
      <c r="H2113" s="7" t="s">
        <v>19</v>
      </c>
    </row>
    <row r="2114" spans="1:8" x14ac:dyDescent="0.2">
      <c r="A2114" s="70">
        <v>26900</v>
      </c>
      <c r="B2114" s="70" t="s">
        <v>380</v>
      </c>
      <c r="C2114" s="70" t="s">
        <v>381</v>
      </c>
      <c r="D2114" s="70">
        <v>1992</v>
      </c>
      <c r="E2114" s="70">
        <v>1</v>
      </c>
      <c r="F2114" s="70">
        <v>102.94</v>
      </c>
      <c r="G2114" s="70">
        <v>102.96</v>
      </c>
      <c r="H2114" s="7" t="s">
        <v>19</v>
      </c>
    </row>
    <row r="2115" spans="1:8" x14ac:dyDescent="0.2">
      <c r="A2115" s="70">
        <v>26900</v>
      </c>
      <c r="B2115" s="70" t="s">
        <v>380</v>
      </c>
      <c r="C2115" s="70" t="s">
        <v>381</v>
      </c>
      <c r="D2115" s="70">
        <v>1992</v>
      </c>
      <c r="E2115" s="70">
        <v>2</v>
      </c>
      <c r="F2115" s="70">
        <v>104.07</v>
      </c>
      <c r="G2115" s="70">
        <v>104.06</v>
      </c>
      <c r="H2115" s="7" t="s">
        <v>19</v>
      </c>
    </row>
    <row r="2116" spans="1:8" x14ac:dyDescent="0.2">
      <c r="A2116" s="70">
        <v>26900</v>
      </c>
      <c r="B2116" s="70" t="s">
        <v>380</v>
      </c>
      <c r="C2116" s="70" t="s">
        <v>381</v>
      </c>
      <c r="D2116" s="70">
        <v>1992</v>
      </c>
      <c r="E2116" s="70">
        <v>3</v>
      </c>
      <c r="F2116" s="70">
        <v>104.9</v>
      </c>
      <c r="G2116" s="70">
        <v>104.75</v>
      </c>
      <c r="H2116" s="7" t="s">
        <v>19</v>
      </c>
    </row>
    <row r="2117" spans="1:8" x14ac:dyDescent="0.2">
      <c r="A2117" s="70">
        <v>26900</v>
      </c>
      <c r="B2117" s="70" t="s">
        <v>380</v>
      </c>
      <c r="C2117" s="70" t="s">
        <v>381</v>
      </c>
      <c r="D2117" s="70">
        <v>1992</v>
      </c>
      <c r="E2117" s="70">
        <v>4</v>
      </c>
      <c r="F2117" s="70">
        <v>105.13</v>
      </c>
      <c r="G2117" s="70">
        <v>105.09</v>
      </c>
      <c r="H2117" s="7" t="s">
        <v>19</v>
      </c>
    </row>
    <row r="2118" spans="1:8" x14ac:dyDescent="0.2">
      <c r="A2118" s="70">
        <v>26900</v>
      </c>
      <c r="B2118" s="70" t="s">
        <v>380</v>
      </c>
      <c r="C2118" s="70" t="s">
        <v>381</v>
      </c>
      <c r="D2118" s="70">
        <v>1993</v>
      </c>
      <c r="E2118" s="70">
        <v>1</v>
      </c>
      <c r="F2118" s="70">
        <v>106.75</v>
      </c>
      <c r="G2118" s="70">
        <v>106.83</v>
      </c>
      <c r="H2118" s="7" t="s">
        <v>19</v>
      </c>
    </row>
    <row r="2119" spans="1:8" x14ac:dyDescent="0.2">
      <c r="A2119" s="70">
        <v>26900</v>
      </c>
      <c r="B2119" s="70" t="s">
        <v>380</v>
      </c>
      <c r="C2119" s="70" t="s">
        <v>381</v>
      </c>
      <c r="D2119" s="70">
        <v>1993</v>
      </c>
      <c r="E2119" s="70">
        <v>2</v>
      </c>
      <c r="F2119" s="70">
        <v>108.24</v>
      </c>
      <c r="G2119" s="70">
        <v>108.21</v>
      </c>
      <c r="H2119" s="7" t="s">
        <v>19</v>
      </c>
    </row>
    <row r="2120" spans="1:8" x14ac:dyDescent="0.2">
      <c r="A2120" s="70">
        <v>26900</v>
      </c>
      <c r="B2120" s="70" t="s">
        <v>380</v>
      </c>
      <c r="C2120" s="70" t="s">
        <v>381</v>
      </c>
      <c r="D2120" s="70">
        <v>1993</v>
      </c>
      <c r="E2120" s="70">
        <v>3</v>
      </c>
      <c r="F2120" s="70">
        <v>109.32</v>
      </c>
      <c r="G2120" s="70">
        <v>109.14</v>
      </c>
      <c r="H2120" s="7" t="s">
        <v>19</v>
      </c>
    </row>
    <row r="2121" spans="1:8" x14ac:dyDescent="0.2">
      <c r="A2121" s="70">
        <v>26900</v>
      </c>
      <c r="B2121" s="70" t="s">
        <v>380</v>
      </c>
      <c r="C2121" s="70" t="s">
        <v>381</v>
      </c>
      <c r="D2121" s="70">
        <v>1993</v>
      </c>
      <c r="E2121" s="70">
        <v>4</v>
      </c>
      <c r="F2121" s="70">
        <v>110.53</v>
      </c>
      <c r="G2121" s="70">
        <v>110.44</v>
      </c>
      <c r="H2121" s="7" t="s">
        <v>19</v>
      </c>
    </row>
    <row r="2122" spans="1:8" x14ac:dyDescent="0.2">
      <c r="A2122" s="70">
        <v>26900</v>
      </c>
      <c r="B2122" s="70" t="s">
        <v>380</v>
      </c>
      <c r="C2122" s="70" t="s">
        <v>381</v>
      </c>
      <c r="D2122" s="70">
        <v>1994</v>
      </c>
      <c r="E2122" s="70">
        <v>1</v>
      </c>
      <c r="F2122" s="70">
        <v>111.62</v>
      </c>
      <c r="G2122" s="70">
        <v>111.81</v>
      </c>
      <c r="H2122" s="7" t="s">
        <v>19</v>
      </c>
    </row>
    <row r="2123" spans="1:8" x14ac:dyDescent="0.2">
      <c r="A2123" s="70">
        <v>26900</v>
      </c>
      <c r="B2123" s="70" t="s">
        <v>380</v>
      </c>
      <c r="C2123" s="70" t="s">
        <v>381</v>
      </c>
      <c r="D2123" s="70">
        <v>1994</v>
      </c>
      <c r="E2123" s="70">
        <v>2</v>
      </c>
      <c r="F2123" s="70">
        <v>112.86</v>
      </c>
      <c r="G2123" s="70">
        <v>112.8</v>
      </c>
      <c r="H2123" s="7" t="s">
        <v>19</v>
      </c>
    </row>
    <row r="2124" spans="1:8" x14ac:dyDescent="0.2">
      <c r="A2124" s="70">
        <v>26900</v>
      </c>
      <c r="B2124" s="70" t="s">
        <v>380</v>
      </c>
      <c r="C2124" s="70" t="s">
        <v>381</v>
      </c>
      <c r="D2124" s="70">
        <v>1994</v>
      </c>
      <c r="E2124" s="70">
        <v>3</v>
      </c>
      <c r="F2124" s="70">
        <v>114.3</v>
      </c>
      <c r="G2124" s="70">
        <v>114.07</v>
      </c>
      <c r="H2124" s="7" t="s">
        <v>19</v>
      </c>
    </row>
    <row r="2125" spans="1:8" x14ac:dyDescent="0.2">
      <c r="A2125" s="70">
        <v>26900</v>
      </c>
      <c r="B2125" s="70" t="s">
        <v>380</v>
      </c>
      <c r="C2125" s="70" t="s">
        <v>381</v>
      </c>
      <c r="D2125" s="70">
        <v>1994</v>
      </c>
      <c r="E2125" s="70">
        <v>4</v>
      </c>
      <c r="F2125" s="70">
        <v>115.62</v>
      </c>
      <c r="G2125" s="70">
        <v>115.51</v>
      </c>
      <c r="H2125" s="7" t="s">
        <v>19</v>
      </c>
    </row>
    <row r="2126" spans="1:8" x14ac:dyDescent="0.2">
      <c r="A2126" s="70">
        <v>26900</v>
      </c>
      <c r="B2126" s="70" t="s">
        <v>380</v>
      </c>
      <c r="C2126" s="70" t="s">
        <v>381</v>
      </c>
      <c r="D2126" s="70">
        <v>1995</v>
      </c>
      <c r="E2126" s="70">
        <v>1</v>
      </c>
      <c r="F2126" s="70">
        <v>116.06</v>
      </c>
      <c r="G2126" s="70">
        <v>116.33</v>
      </c>
      <c r="H2126" s="7" t="s">
        <v>19</v>
      </c>
    </row>
    <row r="2127" spans="1:8" x14ac:dyDescent="0.2">
      <c r="A2127" s="70">
        <v>26900</v>
      </c>
      <c r="B2127" s="70" t="s">
        <v>380</v>
      </c>
      <c r="C2127" s="70" t="s">
        <v>381</v>
      </c>
      <c r="D2127" s="70">
        <v>1995</v>
      </c>
      <c r="E2127" s="70">
        <v>2</v>
      </c>
      <c r="F2127" s="70">
        <v>117.5</v>
      </c>
      <c r="G2127" s="70">
        <v>117.41</v>
      </c>
      <c r="H2127" s="7" t="s">
        <v>19</v>
      </c>
    </row>
    <row r="2128" spans="1:8" x14ac:dyDescent="0.2">
      <c r="A2128" s="70">
        <v>26900</v>
      </c>
      <c r="B2128" s="70" t="s">
        <v>380</v>
      </c>
      <c r="C2128" s="70" t="s">
        <v>381</v>
      </c>
      <c r="D2128" s="70">
        <v>1995</v>
      </c>
      <c r="E2128" s="70">
        <v>3</v>
      </c>
      <c r="F2128" s="70">
        <v>119.33</v>
      </c>
      <c r="G2128" s="70">
        <v>119.05</v>
      </c>
      <c r="H2128" s="7" t="s">
        <v>19</v>
      </c>
    </row>
    <row r="2129" spans="1:8" x14ac:dyDescent="0.2">
      <c r="A2129" s="70">
        <v>26900</v>
      </c>
      <c r="B2129" s="70" t="s">
        <v>380</v>
      </c>
      <c r="C2129" s="70" t="s">
        <v>381</v>
      </c>
      <c r="D2129" s="70">
        <v>1995</v>
      </c>
      <c r="E2129" s="70">
        <v>4</v>
      </c>
      <c r="F2129" s="70">
        <v>121</v>
      </c>
      <c r="G2129" s="70">
        <v>120.91</v>
      </c>
      <c r="H2129" s="7" t="s">
        <v>19</v>
      </c>
    </row>
    <row r="2130" spans="1:8" x14ac:dyDescent="0.2">
      <c r="A2130" s="70">
        <v>26900</v>
      </c>
      <c r="B2130" s="70" t="s">
        <v>380</v>
      </c>
      <c r="C2130" s="70" t="s">
        <v>381</v>
      </c>
      <c r="D2130" s="70">
        <v>1996</v>
      </c>
      <c r="E2130" s="70">
        <v>1</v>
      </c>
      <c r="F2130" s="70">
        <v>120.43</v>
      </c>
      <c r="G2130" s="70">
        <v>120.76</v>
      </c>
      <c r="H2130" s="7" t="s">
        <v>19</v>
      </c>
    </row>
    <row r="2131" spans="1:8" x14ac:dyDescent="0.2">
      <c r="A2131" s="70">
        <v>26900</v>
      </c>
      <c r="B2131" s="70" t="s">
        <v>380</v>
      </c>
      <c r="C2131" s="70" t="s">
        <v>381</v>
      </c>
      <c r="D2131" s="70">
        <v>1996</v>
      </c>
      <c r="E2131" s="70">
        <v>2</v>
      </c>
      <c r="F2131" s="70">
        <v>122.84</v>
      </c>
      <c r="G2131" s="70">
        <v>122.71</v>
      </c>
      <c r="H2131" s="7" t="s">
        <v>19</v>
      </c>
    </row>
    <row r="2132" spans="1:8" x14ac:dyDescent="0.2">
      <c r="A2132" s="70">
        <v>26900</v>
      </c>
      <c r="B2132" s="70" t="s">
        <v>380</v>
      </c>
      <c r="C2132" s="70" t="s">
        <v>381</v>
      </c>
      <c r="D2132" s="70">
        <v>1996</v>
      </c>
      <c r="E2132" s="70">
        <v>3</v>
      </c>
      <c r="F2132" s="70">
        <v>123.9</v>
      </c>
      <c r="G2132" s="70">
        <v>123.58</v>
      </c>
      <c r="H2132" s="7" t="s">
        <v>19</v>
      </c>
    </row>
    <row r="2133" spans="1:8" x14ac:dyDescent="0.2">
      <c r="A2133" s="70">
        <v>26900</v>
      </c>
      <c r="B2133" s="70" t="s">
        <v>380</v>
      </c>
      <c r="C2133" s="70" t="s">
        <v>381</v>
      </c>
      <c r="D2133" s="70">
        <v>1996</v>
      </c>
      <c r="E2133" s="70">
        <v>4</v>
      </c>
      <c r="F2133" s="70">
        <v>123.87</v>
      </c>
      <c r="G2133" s="70">
        <v>123.8</v>
      </c>
      <c r="H2133" s="7" t="s">
        <v>19</v>
      </c>
    </row>
    <row r="2134" spans="1:8" x14ac:dyDescent="0.2">
      <c r="A2134" s="70">
        <v>26900</v>
      </c>
      <c r="B2134" s="70" t="s">
        <v>380</v>
      </c>
      <c r="C2134" s="70" t="s">
        <v>381</v>
      </c>
      <c r="D2134" s="70">
        <v>1997</v>
      </c>
      <c r="E2134" s="70">
        <v>1</v>
      </c>
      <c r="F2134" s="70">
        <v>123.85</v>
      </c>
      <c r="G2134" s="70">
        <v>124.19</v>
      </c>
      <c r="H2134" s="7" t="s">
        <v>19</v>
      </c>
    </row>
    <row r="2135" spans="1:8" x14ac:dyDescent="0.2">
      <c r="A2135" s="70">
        <v>26900</v>
      </c>
      <c r="B2135" s="70" t="s">
        <v>380</v>
      </c>
      <c r="C2135" s="70" t="s">
        <v>381</v>
      </c>
      <c r="D2135" s="70">
        <v>1997</v>
      </c>
      <c r="E2135" s="70">
        <v>2</v>
      </c>
      <c r="F2135" s="70">
        <v>126.34</v>
      </c>
      <c r="G2135" s="70">
        <v>126.22</v>
      </c>
      <c r="H2135" s="7" t="s">
        <v>19</v>
      </c>
    </row>
    <row r="2136" spans="1:8" x14ac:dyDescent="0.2">
      <c r="A2136" s="70">
        <v>26900</v>
      </c>
      <c r="B2136" s="70" t="s">
        <v>380</v>
      </c>
      <c r="C2136" s="70" t="s">
        <v>381</v>
      </c>
      <c r="D2136" s="70">
        <v>1997</v>
      </c>
      <c r="E2136" s="70">
        <v>3</v>
      </c>
      <c r="F2136" s="70">
        <v>126.45</v>
      </c>
      <c r="G2136" s="70">
        <v>126.09</v>
      </c>
      <c r="H2136" s="7" t="s">
        <v>19</v>
      </c>
    </row>
    <row r="2137" spans="1:8" x14ac:dyDescent="0.2">
      <c r="A2137" s="70">
        <v>26900</v>
      </c>
      <c r="B2137" s="70" t="s">
        <v>380</v>
      </c>
      <c r="C2137" s="70" t="s">
        <v>381</v>
      </c>
      <c r="D2137" s="70">
        <v>1997</v>
      </c>
      <c r="E2137" s="70">
        <v>4</v>
      </c>
      <c r="F2137" s="70">
        <v>126.3</v>
      </c>
      <c r="G2137" s="70">
        <v>126.27</v>
      </c>
      <c r="H2137" s="7" t="s">
        <v>19</v>
      </c>
    </row>
    <row r="2138" spans="1:8" x14ac:dyDescent="0.2">
      <c r="A2138" s="70">
        <v>26900</v>
      </c>
      <c r="B2138" s="70" t="s">
        <v>380</v>
      </c>
      <c r="C2138" s="70" t="s">
        <v>381</v>
      </c>
      <c r="D2138" s="70">
        <v>1998</v>
      </c>
      <c r="E2138" s="70">
        <v>1</v>
      </c>
      <c r="F2138" s="70">
        <v>127.18</v>
      </c>
      <c r="G2138" s="70">
        <v>127.49</v>
      </c>
      <c r="H2138" s="7" t="s">
        <v>19</v>
      </c>
    </row>
    <row r="2139" spans="1:8" x14ac:dyDescent="0.2">
      <c r="A2139" s="70">
        <v>26900</v>
      </c>
      <c r="B2139" s="70" t="s">
        <v>380</v>
      </c>
      <c r="C2139" s="70" t="s">
        <v>381</v>
      </c>
      <c r="D2139" s="70">
        <v>1998</v>
      </c>
      <c r="E2139" s="70">
        <v>2</v>
      </c>
      <c r="F2139" s="70">
        <v>127.88</v>
      </c>
      <c r="G2139" s="70">
        <v>127.78</v>
      </c>
      <c r="H2139" s="7" t="s">
        <v>19</v>
      </c>
    </row>
    <row r="2140" spans="1:8" x14ac:dyDescent="0.2">
      <c r="A2140" s="70">
        <v>26900</v>
      </c>
      <c r="B2140" s="70" t="s">
        <v>380</v>
      </c>
      <c r="C2140" s="70" t="s">
        <v>381</v>
      </c>
      <c r="D2140" s="70">
        <v>1998</v>
      </c>
      <c r="E2140" s="70">
        <v>3</v>
      </c>
      <c r="F2140" s="70">
        <v>129.22999999999999</v>
      </c>
      <c r="G2140" s="70">
        <v>128.85</v>
      </c>
      <c r="H2140" s="7" t="s">
        <v>19</v>
      </c>
    </row>
    <row r="2141" spans="1:8" x14ac:dyDescent="0.2">
      <c r="A2141" s="70">
        <v>26900</v>
      </c>
      <c r="B2141" s="70" t="s">
        <v>380</v>
      </c>
      <c r="C2141" s="70" t="s">
        <v>381</v>
      </c>
      <c r="D2141" s="70">
        <v>1998</v>
      </c>
      <c r="E2141" s="70">
        <v>4</v>
      </c>
      <c r="F2141" s="70">
        <v>130.04</v>
      </c>
      <c r="G2141" s="70">
        <v>130.02000000000001</v>
      </c>
      <c r="H2141" s="7" t="s">
        <v>19</v>
      </c>
    </row>
    <row r="2142" spans="1:8" x14ac:dyDescent="0.2">
      <c r="A2142" s="70">
        <v>26900</v>
      </c>
      <c r="B2142" s="70" t="s">
        <v>380</v>
      </c>
      <c r="C2142" s="70" t="s">
        <v>381</v>
      </c>
      <c r="D2142" s="70">
        <v>1999</v>
      </c>
      <c r="E2142" s="70">
        <v>1</v>
      </c>
      <c r="F2142" s="70">
        <v>131.15</v>
      </c>
      <c r="G2142" s="70">
        <v>131.44999999999999</v>
      </c>
      <c r="H2142" s="7" t="s">
        <v>19</v>
      </c>
    </row>
    <row r="2143" spans="1:8" x14ac:dyDescent="0.2">
      <c r="A2143" s="70">
        <v>26900</v>
      </c>
      <c r="B2143" s="70" t="s">
        <v>380</v>
      </c>
      <c r="C2143" s="70" t="s">
        <v>381</v>
      </c>
      <c r="D2143" s="70">
        <v>1999</v>
      </c>
      <c r="E2143" s="70">
        <v>2</v>
      </c>
      <c r="F2143" s="70">
        <v>133.22999999999999</v>
      </c>
      <c r="G2143" s="70">
        <v>133.19</v>
      </c>
      <c r="H2143" s="7" t="s">
        <v>19</v>
      </c>
    </row>
    <row r="2144" spans="1:8" x14ac:dyDescent="0.2">
      <c r="A2144" s="70">
        <v>26900</v>
      </c>
      <c r="B2144" s="70" t="s">
        <v>380</v>
      </c>
      <c r="C2144" s="70" t="s">
        <v>381</v>
      </c>
      <c r="D2144" s="70">
        <v>1999</v>
      </c>
      <c r="E2144" s="70">
        <v>3</v>
      </c>
      <c r="F2144" s="70">
        <v>134.35</v>
      </c>
      <c r="G2144" s="70">
        <v>133.88999999999999</v>
      </c>
      <c r="H2144" s="7" t="s">
        <v>19</v>
      </c>
    </row>
    <row r="2145" spans="1:8" x14ac:dyDescent="0.2">
      <c r="A2145" s="70">
        <v>26900</v>
      </c>
      <c r="B2145" s="70" t="s">
        <v>380</v>
      </c>
      <c r="C2145" s="70" t="s">
        <v>381</v>
      </c>
      <c r="D2145" s="70">
        <v>1999</v>
      </c>
      <c r="E2145" s="70">
        <v>4</v>
      </c>
      <c r="F2145" s="70">
        <v>135.66999999999999</v>
      </c>
      <c r="G2145" s="70">
        <v>135.69</v>
      </c>
      <c r="H2145" s="7" t="s">
        <v>19</v>
      </c>
    </row>
    <row r="2146" spans="1:8" x14ac:dyDescent="0.2">
      <c r="A2146" s="70">
        <v>26900</v>
      </c>
      <c r="B2146" s="70" t="s">
        <v>380</v>
      </c>
      <c r="C2146" s="70" t="s">
        <v>381</v>
      </c>
      <c r="D2146" s="70">
        <v>2000</v>
      </c>
      <c r="E2146" s="70">
        <v>1</v>
      </c>
      <c r="F2146" s="70">
        <v>136.29</v>
      </c>
      <c r="G2146" s="70">
        <v>136.59</v>
      </c>
      <c r="H2146" s="7" t="s">
        <v>19</v>
      </c>
    </row>
    <row r="2147" spans="1:8" x14ac:dyDescent="0.2">
      <c r="A2147" s="70">
        <v>26900</v>
      </c>
      <c r="B2147" s="70" t="s">
        <v>380</v>
      </c>
      <c r="C2147" s="70" t="s">
        <v>381</v>
      </c>
      <c r="D2147" s="70">
        <v>2000</v>
      </c>
      <c r="E2147" s="70">
        <v>2</v>
      </c>
      <c r="F2147" s="70">
        <v>135.87</v>
      </c>
      <c r="G2147" s="70">
        <v>135.86000000000001</v>
      </c>
      <c r="H2147" s="7" t="s">
        <v>19</v>
      </c>
    </row>
    <row r="2148" spans="1:8" x14ac:dyDescent="0.2">
      <c r="A2148" s="70">
        <v>26900</v>
      </c>
      <c r="B2148" s="70" t="s">
        <v>380</v>
      </c>
      <c r="C2148" s="70" t="s">
        <v>381</v>
      </c>
      <c r="D2148" s="70">
        <v>2000</v>
      </c>
      <c r="E2148" s="70">
        <v>3</v>
      </c>
      <c r="F2148" s="70">
        <v>138.72999999999999</v>
      </c>
      <c r="G2148" s="70">
        <v>138.16999999999999</v>
      </c>
      <c r="H2148" s="7" t="s">
        <v>19</v>
      </c>
    </row>
    <row r="2149" spans="1:8" x14ac:dyDescent="0.2">
      <c r="A2149" s="70">
        <v>26900</v>
      </c>
      <c r="B2149" s="70" t="s">
        <v>380</v>
      </c>
      <c r="C2149" s="70" t="s">
        <v>381</v>
      </c>
      <c r="D2149" s="70">
        <v>2000</v>
      </c>
      <c r="E2149" s="70">
        <v>4</v>
      </c>
      <c r="F2149" s="70">
        <v>138.58000000000001</v>
      </c>
      <c r="G2149" s="70">
        <v>138.62</v>
      </c>
      <c r="H2149" s="7" t="s">
        <v>19</v>
      </c>
    </row>
    <row r="2150" spans="1:8" x14ac:dyDescent="0.2">
      <c r="A2150" s="70">
        <v>26900</v>
      </c>
      <c r="B2150" s="70" t="s">
        <v>380</v>
      </c>
      <c r="C2150" s="70" t="s">
        <v>381</v>
      </c>
      <c r="D2150" s="70">
        <v>2001</v>
      </c>
      <c r="E2150" s="70">
        <v>1</v>
      </c>
      <c r="F2150" s="70">
        <v>139.12</v>
      </c>
      <c r="G2150" s="70">
        <v>139.52000000000001</v>
      </c>
      <c r="H2150" s="7" t="s">
        <v>19</v>
      </c>
    </row>
    <row r="2151" spans="1:8" x14ac:dyDescent="0.2">
      <c r="A2151" s="70">
        <v>26900</v>
      </c>
      <c r="B2151" s="70" t="s">
        <v>380</v>
      </c>
      <c r="C2151" s="70" t="s">
        <v>381</v>
      </c>
      <c r="D2151" s="70">
        <v>2001</v>
      </c>
      <c r="E2151" s="70">
        <v>2</v>
      </c>
      <c r="F2151" s="70">
        <v>139.06</v>
      </c>
      <c r="G2151" s="70">
        <v>139.01</v>
      </c>
      <c r="H2151" s="7" t="s">
        <v>19</v>
      </c>
    </row>
    <row r="2152" spans="1:8" x14ac:dyDescent="0.2">
      <c r="A2152" s="70">
        <v>26900</v>
      </c>
      <c r="B2152" s="70" t="s">
        <v>380</v>
      </c>
      <c r="C2152" s="70" t="s">
        <v>381</v>
      </c>
      <c r="D2152" s="70">
        <v>2001</v>
      </c>
      <c r="E2152" s="70">
        <v>3</v>
      </c>
      <c r="F2152" s="70">
        <v>140.55000000000001</v>
      </c>
      <c r="G2152" s="70">
        <v>139.85</v>
      </c>
      <c r="H2152" s="7" t="s">
        <v>19</v>
      </c>
    </row>
    <row r="2153" spans="1:8" x14ac:dyDescent="0.2">
      <c r="A2153" s="70">
        <v>26900</v>
      </c>
      <c r="B2153" s="70" t="s">
        <v>380</v>
      </c>
      <c r="C2153" s="70" t="s">
        <v>381</v>
      </c>
      <c r="D2153" s="70">
        <v>2001</v>
      </c>
      <c r="E2153" s="70">
        <v>4</v>
      </c>
      <c r="F2153" s="70">
        <v>142.03</v>
      </c>
      <c r="G2153" s="70">
        <v>142.16999999999999</v>
      </c>
      <c r="H2153" s="7" t="s">
        <v>19</v>
      </c>
    </row>
    <row r="2154" spans="1:8" x14ac:dyDescent="0.2">
      <c r="A2154" s="70">
        <v>26900</v>
      </c>
      <c r="B2154" s="70" t="s">
        <v>380</v>
      </c>
      <c r="C2154" s="70" t="s">
        <v>381</v>
      </c>
      <c r="D2154" s="70">
        <v>2002</v>
      </c>
      <c r="E2154" s="70">
        <v>1</v>
      </c>
      <c r="F2154" s="70">
        <v>140.66999999999999</v>
      </c>
      <c r="G2154" s="70">
        <v>141.19999999999999</v>
      </c>
      <c r="H2154" s="7" t="s">
        <v>19</v>
      </c>
    </row>
    <row r="2155" spans="1:8" x14ac:dyDescent="0.2">
      <c r="A2155" s="70">
        <v>26900</v>
      </c>
      <c r="B2155" s="70" t="s">
        <v>380</v>
      </c>
      <c r="C2155" s="70" t="s">
        <v>381</v>
      </c>
      <c r="D2155" s="70">
        <v>2002</v>
      </c>
      <c r="E2155" s="70">
        <v>2</v>
      </c>
      <c r="F2155" s="70">
        <v>142.34</v>
      </c>
      <c r="G2155" s="70">
        <v>142.19</v>
      </c>
      <c r="H2155" s="7" t="s">
        <v>19</v>
      </c>
    </row>
    <row r="2156" spans="1:8" x14ac:dyDescent="0.2">
      <c r="A2156" s="70">
        <v>26900</v>
      </c>
      <c r="B2156" s="70" t="s">
        <v>380</v>
      </c>
      <c r="C2156" s="70" t="s">
        <v>381</v>
      </c>
      <c r="D2156" s="70">
        <v>2002</v>
      </c>
      <c r="E2156" s="70">
        <v>3</v>
      </c>
      <c r="F2156" s="70">
        <v>143.37</v>
      </c>
      <c r="G2156" s="70">
        <v>142.53</v>
      </c>
      <c r="H2156" s="7" t="s">
        <v>19</v>
      </c>
    </row>
    <row r="2157" spans="1:8" x14ac:dyDescent="0.2">
      <c r="A2157" s="70">
        <v>26900</v>
      </c>
      <c r="B2157" s="70" t="s">
        <v>380</v>
      </c>
      <c r="C2157" s="70" t="s">
        <v>381</v>
      </c>
      <c r="D2157" s="70">
        <v>2002</v>
      </c>
      <c r="E2157" s="70">
        <v>4</v>
      </c>
      <c r="F2157" s="70">
        <v>141.08000000000001</v>
      </c>
      <c r="G2157" s="70">
        <v>141.24</v>
      </c>
      <c r="H2157" s="7" t="s">
        <v>19</v>
      </c>
    </row>
    <row r="2158" spans="1:8" x14ac:dyDescent="0.2">
      <c r="A2158" s="70">
        <v>26900</v>
      </c>
      <c r="B2158" s="70" t="s">
        <v>380</v>
      </c>
      <c r="C2158" s="70" t="s">
        <v>381</v>
      </c>
      <c r="D2158" s="70">
        <v>2003</v>
      </c>
      <c r="E2158" s="70">
        <v>1</v>
      </c>
      <c r="F2158" s="70">
        <v>141.74</v>
      </c>
      <c r="G2158" s="70">
        <v>142.52000000000001</v>
      </c>
      <c r="H2158" s="7" t="s">
        <v>19</v>
      </c>
    </row>
    <row r="2159" spans="1:8" x14ac:dyDescent="0.2">
      <c r="A2159" s="70">
        <v>26900</v>
      </c>
      <c r="B2159" s="70" t="s">
        <v>380</v>
      </c>
      <c r="C2159" s="70" t="s">
        <v>381</v>
      </c>
      <c r="D2159" s="70">
        <v>2003</v>
      </c>
      <c r="E2159" s="70">
        <v>2</v>
      </c>
      <c r="F2159" s="70">
        <v>142.19</v>
      </c>
      <c r="G2159" s="70">
        <v>141.97999999999999</v>
      </c>
      <c r="H2159" s="7" t="s">
        <v>19</v>
      </c>
    </row>
    <row r="2160" spans="1:8" x14ac:dyDescent="0.2">
      <c r="A2160" s="70">
        <v>26900</v>
      </c>
      <c r="B2160" s="70" t="s">
        <v>380</v>
      </c>
      <c r="C2160" s="70" t="s">
        <v>381</v>
      </c>
      <c r="D2160" s="70">
        <v>2003</v>
      </c>
      <c r="E2160" s="70">
        <v>3</v>
      </c>
      <c r="F2160" s="70">
        <v>142.37</v>
      </c>
      <c r="G2160" s="70">
        <v>141.32</v>
      </c>
      <c r="H2160" s="7" t="s">
        <v>19</v>
      </c>
    </row>
    <row r="2161" spans="1:8" x14ac:dyDescent="0.2">
      <c r="A2161" s="70">
        <v>26900</v>
      </c>
      <c r="B2161" s="70" t="s">
        <v>380</v>
      </c>
      <c r="C2161" s="70" t="s">
        <v>381</v>
      </c>
      <c r="D2161" s="70">
        <v>2003</v>
      </c>
      <c r="E2161" s="70">
        <v>4</v>
      </c>
      <c r="F2161" s="70">
        <v>140.66999999999999</v>
      </c>
      <c r="G2161" s="70">
        <v>140.78</v>
      </c>
      <c r="H2161" s="7" t="s">
        <v>19</v>
      </c>
    </row>
    <row r="2162" spans="1:8" x14ac:dyDescent="0.2">
      <c r="A2162" s="70">
        <v>26900</v>
      </c>
      <c r="B2162" s="70" t="s">
        <v>380</v>
      </c>
      <c r="C2162" s="70" t="s">
        <v>381</v>
      </c>
      <c r="D2162" s="70">
        <v>2004</v>
      </c>
      <c r="E2162" s="70">
        <v>1</v>
      </c>
      <c r="F2162" s="70">
        <v>140.46</v>
      </c>
      <c r="G2162" s="70">
        <v>141.56</v>
      </c>
    </row>
    <row r="2163" spans="1:8" x14ac:dyDescent="0.2">
      <c r="A2163" s="70">
        <v>26900</v>
      </c>
      <c r="B2163" s="70" t="s">
        <v>380</v>
      </c>
      <c r="C2163" s="70" t="s">
        <v>381</v>
      </c>
      <c r="D2163" s="70">
        <v>2004</v>
      </c>
      <c r="E2163" s="70">
        <v>2</v>
      </c>
      <c r="F2163" s="70">
        <v>143.41</v>
      </c>
      <c r="G2163" s="70">
        <v>143.22</v>
      </c>
    </row>
    <row r="2164" spans="1:8" x14ac:dyDescent="0.2">
      <c r="A2164" s="70">
        <v>26900</v>
      </c>
      <c r="B2164" s="70" t="s">
        <v>380</v>
      </c>
      <c r="C2164" s="70" t="s">
        <v>381</v>
      </c>
      <c r="D2164" s="70">
        <v>2004</v>
      </c>
      <c r="E2164" s="70">
        <v>3</v>
      </c>
      <c r="F2164" s="70">
        <v>143.9</v>
      </c>
      <c r="G2164" s="70">
        <v>142.44</v>
      </c>
    </row>
    <row r="2165" spans="1:8" x14ac:dyDescent="0.2">
      <c r="A2165" s="70">
        <v>26900</v>
      </c>
      <c r="B2165" s="70" t="s">
        <v>380</v>
      </c>
      <c r="C2165" s="70" t="s">
        <v>381</v>
      </c>
      <c r="D2165" s="70">
        <v>2004</v>
      </c>
      <c r="E2165" s="70">
        <v>4</v>
      </c>
      <c r="F2165" s="70">
        <v>144.03</v>
      </c>
      <c r="G2165" s="70">
        <v>144.29</v>
      </c>
    </row>
    <row r="2166" spans="1:8" x14ac:dyDescent="0.2">
      <c r="A2166" s="70">
        <v>26900</v>
      </c>
      <c r="B2166" s="70" t="s">
        <v>380</v>
      </c>
      <c r="C2166" s="70" t="s">
        <v>381</v>
      </c>
      <c r="D2166" s="70">
        <v>2005</v>
      </c>
      <c r="E2166" s="70">
        <v>1</v>
      </c>
      <c r="F2166" s="70">
        <v>145.06</v>
      </c>
      <c r="G2166" s="70">
        <v>146.36000000000001</v>
      </c>
    </row>
    <row r="2167" spans="1:8" x14ac:dyDescent="0.2">
      <c r="A2167" s="70">
        <v>26900</v>
      </c>
      <c r="B2167" s="70" t="s">
        <v>380</v>
      </c>
      <c r="C2167" s="70" t="s">
        <v>381</v>
      </c>
      <c r="D2167" s="70">
        <v>2005</v>
      </c>
      <c r="E2167" s="70">
        <v>2</v>
      </c>
      <c r="F2167" s="70">
        <v>146.53</v>
      </c>
      <c r="G2167" s="70">
        <v>146.51</v>
      </c>
    </row>
    <row r="2168" spans="1:8" x14ac:dyDescent="0.2">
      <c r="A2168" s="70">
        <v>26900</v>
      </c>
      <c r="B2168" s="70" t="s">
        <v>380</v>
      </c>
      <c r="C2168" s="70" t="s">
        <v>381</v>
      </c>
      <c r="D2168" s="70">
        <v>2005</v>
      </c>
      <c r="E2168" s="70">
        <v>3</v>
      </c>
      <c r="F2168" s="70">
        <v>147</v>
      </c>
      <c r="G2168" s="70">
        <v>144.96</v>
      </c>
    </row>
    <row r="2169" spans="1:8" x14ac:dyDescent="0.2">
      <c r="A2169" s="70">
        <v>26900</v>
      </c>
      <c r="B2169" s="70" t="s">
        <v>380</v>
      </c>
      <c r="C2169" s="70" t="s">
        <v>381</v>
      </c>
      <c r="D2169" s="70">
        <v>2005</v>
      </c>
      <c r="E2169" s="70">
        <v>4</v>
      </c>
      <c r="F2169" s="70">
        <v>146.13</v>
      </c>
      <c r="G2169" s="70">
        <v>146.62</v>
      </c>
    </row>
    <row r="2170" spans="1:8" x14ac:dyDescent="0.2">
      <c r="A2170" s="70">
        <v>26900</v>
      </c>
      <c r="B2170" s="70" t="s">
        <v>380</v>
      </c>
      <c r="C2170" s="70" t="s">
        <v>381</v>
      </c>
      <c r="D2170" s="70">
        <v>2006</v>
      </c>
      <c r="E2170" s="70">
        <v>1</v>
      </c>
      <c r="F2170" s="70">
        <v>144.25</v>
      </c>
      <c r="G2170" s="70">
        <v>145.79</v>
      </c>
    </row>
    <row r="2171" spans="1:8" x14ac:dyDescent="0.2">
      <c r="A2171" s="70">
        <v>26900</v>
      </c>
      <c r="B2171" s="70" t="s">
        <v>380</v>
      </c>
      <c r="C2171" s="70" t="s">
        <v>381</v>
      </c>
      <c r="D2171" s="70">
        <v>2006</v>
      </c>
      <c r="E2171" s="70">
        <v>2</v>
      </c>
      <c r="F2171" s="70">
        <v>145.97</v>
      </c>
      <c r="G2171" s="70">
        <v>145.99</v>
      </c>
    </row>
    <row r="2172" spans="1:8" x14ac:dyDescent="0.2">
      <c r="A2172" s="70">
        <v>26900</v>
      </c>
      <c r="B2172" s="70" t="s">
        <v>380</v>
      </c>
      <c r="C2172" s="70" t="s">
        <v>381</v>
      </c>
      <c r="D2172" s="70">
        <v>2006</v>
      </c>
      <c r="E2172" s="70">
        <v>3</v>
      </c>
      <c r="F2172" s="70">
        <v>146.43</v>
      </c>
      <c r="G2172" s="70">
        <v>143.91</v>
      </c>
    </row>
    <row r="2173" spans="1:8" x14ac:dyDescent="0.2">
      <c r="A2173" s="70">
        <v>26900</v>
      </c>
      <c r="B2173" s="70" t="s">
        <v>380</v>
      </c>
      <c r="C2173" s="70" t="s">
        <v>381</v>
      </c>
      <c r="D2173" s="70">
        <v>2006</v>
      </c>
      <c r="E2173" s="70">
        <v>4</v>
      </c>
      <c r="F2173" s="70">
        <v>144.07</v>
      </c>
      <c r="G2173" s="70">
        <v>144.81</v>
      </c>
    </row>
    <row r="2174" spans="1:8" x14ac:dyDescent="0.2">
      <c r="A2174" s="70">
        <v>26900</v>
      </c>
      <c r="B2174" s="70" t="s">
        <v>380</v>
      </c>
      <c r="C2174" s="70" t="s">
        <v>381</v>
      </c>
      <c r="D2174" s="70">
        <v>2007</v>
      </c>
      <c r="E2174" s="70">
        <v>1</v>
      </c>
      <c r="F2174" s="70">
        <v>113.35</v>
      </c>
      <c r="G2174" s="70">
        <v>114.79</v>
      </c>
    </row>
    <row r="2175" spans="1:8" x14ac:dyDescent="0.2">
      <c r="A2175" s="70">
        <v>26900</v>
      </c>
      <c r="B2175" s="70" t="s">
        <v>380</v>
      </c>
      <c r="C2175" s="70" t="s">
        <v>381</v>
      </c>
      <c r="D2175" s="70">
        <v>2007</v>
      </c>
      <c r="E2175" s="70">
        <v>2</v>
      </c>
      <c r="F2175" s="70">
        <v>115.72</v>
      </c>
      <c r="G2175" s="70">
        <v>115.55</v>
      </c>
    </row>
    <row r="2176" spans="1:8" x14ac:dyDescent="0.2">
      <c r="A2176" s="70">
        <v>26900</v>
      </c>
      <c r="B2176" s="70" t="s">
        <v>380</v>
      </c>
      <c r="C2176" s="70" t="s">
        <v>381</v>
      </c>
      <c r="D2176" s="70">
        <v>2007</v>
      </c>
      <c r="E2176" s="70">
        <v>3</v>
      </c>
      <c r="F2176" s="70">
        <v>120.6</v>
      </c>
      <c r="G2176" s="70">
        <v>118.4</v>
      </c>
    </row>
    <row r="2177" spans="1:8" x14ac:dyDescent="0.2">
      <c r="A2177" s="70">
        <v>26900</v>
      </c>
      <c r="B2177" s="70" t="s">
        <v>380</v>
      </c>
      <c r="C2177" s="70" t="s">
        <v>381</v>
      </c>
      <c r="D2177" s="70">
        <v>2007</v>
      </c>
      <c r="E2177" s="70">
        <v>4</v>
      </c>
      <c r="F2177" s="70">
        <v>117.09</v>
      </c>
      <c r="G2177" s="70">
        <v>117.67</v>
      </c>
    </row>
    <row r="2178" spans="1:8" x14ac:dyDescent="0.2">
      <c r="A2178" s="70">
        <v>26900</v>
      </c>
      <c r="B2178" s="70" t="s">
        <v>380</v>
      </c>
      <c r="C2178" s="70" t="s">
        <v>381</v>
      </c>
      <c r="D2178" s="70">
        <v>2008</v>
      </c>
      <c r="E2178" s="70">
        <v>1</v>
      </c>
      <c r="F2178" s="70">
        <v>136.13</v>
      </c>
      <c r="G2178" s="70">
        <v>138.32</v>
      </c>
    </row>
    <row r="2179" spans="1:8" x14ac:dyDescent="0.2">
      <c r="A2179" s="70">
        <v>26900</v>
      </c>
      <c r="B2179" s="70" t="s">
        <v>380</v>
      </c>
      <c r="C2179" s="70" t="s">
        <v>381</v>
      </c>
      <c r="D2179" s="70">
        <v>2008</v>
      </c>
      <c r="E2179" s="70">
        <v>2</v>
      </c>
      <c r="F2179" s="70">
        <v>136.74</v>
      </c>
      <c r="G2179" s="70">
        <v>136.12</v>
      </c>
      <c r="H2179" s="7" t="s">
        <v>19</v>
      </c>
    </row>
    <row r="2180" spans="1:8" x14ac:dyDescent="0.2">
      <c r="A2180" s="70">
        <v>26900</v>
      </c>
      <c r="B2180" s="70" t="s">
        <v>380</v>
      </c>
      <c r="C2180" s="70" t="s">
        <v>381</v>
      </c>
      <c r="D2180" s="70">
        <v>2008</v>
      </c>
      <c r="E2180" s="70">
        <v>3</v>
      </c>
      <c r="F2180" s="70">
        <v>136.29</v>
      </c>
      <c r="G2180" s="70">
        <v>133.88</v>
      </c>
      <c r="H2180" s="7" t="s">
        <v>19</v>
      </c>
    </row>
    <row r="2181" spans="1:8" x14ac:dyDescent="0.2">
      <c r="A2181" s="70">
        <v>26900</v>
      </c>
      <c r="B2181" s="70" t="s">
        <v>380</v>
      </c>
      <c r="C2181" s="70" t="s">
        <v>381</v>
      </c>
      <c r="D2181" s="70">
        <v>2008</v>
      </c>
      <c r="E2181" s="70">
        <v>4</v>
      </c>
      <c r="F2181" s="70">
        <v>124.7</v>
      </c>
      <c r="G2181" s="70">
        <v>125.35</v>
      </c>
    </row>
    <row r="2182" spans="1:8" x14ac:dyDescent="0.2">
      <c r="A2182" s="70">
        <v>26900</v>
      </c>
      <c r="B2182" s="70" t="s">
        <v>380</v>
      </c>
      <c r="C2182" s="70" t="s">
        <v>381</v>
      </c>
      <c r="D2182" s="70">
        <v>2009</v>
      </c>
      <c r="E2182" s="70">
        <v>1</v>
      </c>
      <c r="F2182" s="70">
        <v>116.84</v>
      </c>
      <c r="G2182" s="70">
        <v>118.92</v>
      </c>
    </row>
    <row r="2183" spans="1:8" x14ac:dyDescent="0.2">
      <c r="A2183" s="70">
        <v>26900</v>
      </c>
      <c r="B2183" s="70" t="s">
        <v>380</v>
      </c>
      <c r="C2183" s="70" t="s">
        <v>381</v>
      </c>
      <c r="D2183" s="70">
        <v>2009</v>
      </c>
      <c r="E2183" s="70">
        <v>2</v>
      </c>
      <c r="F2183" s="70">
        <v>123.32</v>
      </c>
      <c r="G2183" s="70">
        <v>122.36</v>
      </c>
    </row>
    <row r="2184" spans="1:8" x14ac:dyDescent="0.2">
      <c r="A2184" s="70">
        <v>26900</v>
      </c>
      <c r="B2184" s="70" t="s">
        <v>380</v>
      </c>
      <c r="C2184" s="70" t="s">
        <v>381</v>
      </c>
      <c r="D2184" s="70">
        <v>2009</v>
      </c>
      <c r="E2184" s="70">
        <v>3</v>
      </c>
      <c r="F2184" s="70">
        <v>125.47</v>
      </c>
      <c r="G2184" s="70">
        <v>123.58</v>
      </c>
    </row>
    <row r="2185" spans="1:8" x14ac:dyDescent="0.2">
      <c r="A2185" s="70">
        <v>26900</v>
      </c>
      <c r="B2185" s="70" t="s">
        <v>380</v>
      </c>
      <c r="C2185" s="70" t="s">
        <v>381</v>
      </c>
      <c r="D2185" s="70">
        <v>2009</v>
      </c>
      <c r="E2185" s="70">
        <v>4</v>
      </c>
      <c r="F2185" s="70">
        <v>125.51</v>
      </c>
      <c r="G2185" s="70">
        <v>125.93</v>
      </c>
    </row>
    <row r="2186" spans="1:8" x14ac:dyDescent="0.2">
      <c r="A2186" s="70">
        <v>26900</v>
      </c>
      <c r="B2186" s="70" t="s">
        <v>380</v>
      </c>
      <c r="C2186" s="70" t="s">
        <v>381</v>
      </c>
      <c r="D2186" s="70">
        <v>2010</v>
      </c>
      <c r="E2186" s="70">
        <v>1</v>
      </c>
      <c r="F2186" s="70">
        <v>122.55</v>
      </c>
      <c r="G2186" s="70">
        <v>125.03</v>
      </c>
    </row>
    <row r="2187" spans="1:8" x14ac:dyDescent="0.2">
      <c r="A2187" s="70">
        <v>26900</v>
      </c>
      <c r="B2187" s="70" t="s">
        <v>380</v>
      </c>
      <c r="C2187" s="70" t="s">
        <v>381</v>
      </c>
      <c r="D2187" s="70">
        <v>2010</v>
      </c>
      <c r="E2187" s="70">
        <v>2</v>
      </c>
      <c r="F2187" s="70">
        <v>127.75</v>
      </c>
      <c r="G2187" s="70">
        <v>126.36</v>
      </c>
    </row>
    <row r="2188" spans="1:8" x14ac:dyDescent="0.2">
      <c r="A2188" s="70">
        <v>26900</v>
      </c>
      <c r="B2188" s="70" t="s">
        <v>380</v>
      </c>
      <c r="C2188" s="70" t="s">
        <v>381</v>
      </c>
      <c r="D2188" s="70">
        <v>2010</v>
      </c>
      <c r="E2188" s="70">
        <v>3</v>
      </c>
      <c r="F2188" s="70">
        <v>123.67</v>
      </c>
      <c r="G2188" s="70">
        <v>122.18</v>
      </c>
    </row>
    <row r="2189" spans="1:8" x14ac:dyDescent="0.2">
      <c r="A2189" s="70">
        <v>26900</v>
      </c>
      <c r="B2189" s="70" t="s">
        <v>380</v>
      </c>
      <c r="C2189" s="70" t="s">
        <v>381</v>
      </c>
      <c r="D2189" s="70">
        <v>2010</v>
      </c>
      <c r="E2189" s="70">
        <v>4</v>
      </c>
      <c r="F2189" s="70">
        <v>123.57</v>
      </c>
      <c r="G2189" s="70">
        <v>123.77</v>
      </c>
    </row>
    <row r="2190" spans="1:8" x14ac:dyDescent="0.2">
      <c r="A2190" s="70">
        <v>26900</v>
      </c>
      <c r="B2190" s="70" t="s">
        <v>380</v>
      </c>
      <c r="C2190" s="70" t="s">
        <v>381</v>
      </c>
      <c r="D2190" s="70">
        <v>2011</v>
      </c>
      <c r="E2190" s="70">
        <v>1</v>
      </c>
      <c r="F2190" s="70">
        <v>119.5</v>
      </c>
      <c r="G2190" s="70">
        <v>122.02</v>
      </c>
    </row>
    <row r="2191" spans="1:8" x14ac:dyDescent="0.2">
      <c r="A2191" s="70">
        <v>26900</v>
      </c>
      <c r="B2191" s="70" t="s">
        <v>380</v>
      </c>
      <c r="C2191" s="70" t="s">
        <v>381</v>
      </c>
      <c r="D2191" s="70">
        <v>2011</v>
      </c>
      <c r="E2191" s="70">
        <v>2</v>
      </c>
      <c r="F2191" s="70">
        <v>122.05</v>
      </c>
      <c r="G2191" s="70">
        <v>120.51</v>
      </c>
    </row>
    <row r="2192" spans="1:8" x14ac:dyDescent="0.2">
      <c r="A2192" s="70">
        <v>26900</v>
      </c>
      <c r="B2192" s="70" t="s">
        <v>380</v>
      </c>
      <c r="C2192" s="70" t="s">
        <v>381</v>
      </c>
      <c r="D2192" s="70">
        <v>2011</v>
      </c>
      <c r="E2192" s="70">
        <v>3</v>
      </c>
      <c r="F2192" s="70">
        <v>123.24</v>
      </c>
      <c r="G2192" s="70">
        <v>122.13</v>
      </c>
    </row>
    <row r="2193" spans="1:7" x14ac:dyDescent="0.2">
      <c r="A2193" s="70">
        <v>26900</v>
      </c>
      <c r="B2193" s="70" t="s">
        <v>380</v>
      </c>
      <c r="C2193" s="70" t="s">
        <v>381</v>
      </c>
      <c r="D2193" s="70">
        <v>2011</v>
      </c>
      <c r="E2193" s="70">
        <v>4</v>
      </c>
      <c r="F2193" s="70">
        <v>122.98</v>
      </c>
      <c r="G2193" s="70">
        <v>122.87</v>
      </c>
    </row>
    <row r="2194" spans="1:7" x14ac:dyDescent="0.2">
      <c r="A2194" s="70">
        <v>26900</v>
      </c>
      <c r="B2194" s="70" t="s">
        <v>380</v>
      </c>
      <c r="C2194" s="70" t="s">
        <v>381</v>
      </c>
      <c r="D2194" s="70">
        <v>2012</v>
      </c>
      <c r="E2194" s="70">
        <v>1</v>
      </c>
      <c r="F2194" s="70">
        <v>121.08</v>
      </c>
      <c r="G2194" s="70">
        <v>123.67</v>
      </c>
    </row>
    <row r="2195" spans="1:7" x14ac:dyDescent="0.2">
      <c r="A2195" s="70">
        <v>26900</v>
      </c>
      <c r="B2195" s="70" t="s">
        <v>380</v>
      </c>
      <c r="C2195" s="70" t="s">
        <v>381</v>
      </c>
      <c r="D2195" s="70">
        <v>2012</v>
      </c>
      <c r="E2195" s="70">
        <v>2</v>
      </c>
      <c r="F2195" s="70">
        <v>126</v>
      </c>
      <c r="G2195" s="70">
        <v>124.46</v>
      </c>
    </row>
    <row r="2196" spans="1:7" x14ac:dyDescent="0.2">
      <c r="A2196" s="70">
        <v>26900</v>
      </c>
      <c r="B2196" s="70" t="s">
        <v>380</v>
      </c>
      <c r="C2196" s="70" t="s">
        <v>381</v>
      </c>
      <c r="D2196" s="70">
        <v>2012</v>
      </c>
      <c r="E2196" s="70">
        <v>3</v>
      </c>
      <c r="F2196" s="70">
        <v>125.83</v>
      </c>
      <c r="G2196" s="70">
        <v>124.77</v>
      </c>
    </row>
    <row r="2197" spans="1:7" x14ac:dyDescent="0.2">
      <c r="A2197" s="70">
        <v>26900</v>
      </c>
      <c r="B2197" s="70" t="s">
        <v>380</v>
      </c>
      <c r="C2197" s="70" t="s">
        <v>381</v>
      </c>
      <c r="D2197" s="70">
        <v>2012</v>
      </c>
      <c r="E2197" s="70">
        <v>4</v>
      </c>
      <c r="F2197" s="70">
        <v>126.69</v>
      </c>
      <c r="G2197" s="70">
        <v>126.61</v>
      </c>
    </row>
    <row r="2198" spans="1:7" x14ac:dyDescent="0.2">
      <c r="A2198" s="70">
        <v>26900</v>
      </c>
      <c r="B2198" s="70" t="s">
        <v>380</v>
      </c>
      <c r="C2198" s="70" t="s">
        <v>381</v>
      </c>
      <c r="D2198" s="70">
        <v>2013</v>
      </c>
      <c r="E2198" s="70">
        <v>1</v>
      </c>
      <c r="F2198" s="70">
        <v>127.12</v>
      </c>
      <c r="G2198" s="70">
        <v>129.54</v>
      </c>
    </row>
    <row r="2199" spans="1:7" x14ac:dyDescent="0.2">
      <c r="A2199" s="70">
        <v>26900</v>
      </c>
      <c r="B2199" s="70" t="s">
        <v>380</v>
      </c>
      <c r="C2199" s="70" t="s">
        <v>381</v>
      </c>
      <c r="D2199" s="70">
        <v>2013</v>
      </c>
      <c r="E2199" s="70">
        <v>2</v>
      </c>
      <c r="F2199" s="70">
        <v>134.68</v>
      </c>
      <c r="G2199" s="70">
        <v>133.22999999999999</v>
      </c>
    </row>
    <row r="2200" spans="1:7" x14ac:dyDescent="0.2">
      <c r="A2200" s="70">
        <v>26900</v>
      </c>
      <c r="B2200" s="70" t="s">
        <v>380</v>
      </c>
      <c r="C2200" s="70" t="s">
        <v>381</v>
      </c>
      <c r="D2200" s="70">
        <v>2013</v>
      </c>
      <c r="E2200" s="70">
        <v>3</v>
      </c>
      <c r="F2200" s="70">
        <v>137.61000000000001</v>
      </c>
      <c r="G2200" s="70">
        <v>136.47</v>
      </c>
    </row>
    <row r="2201" spans="1:7" x14ac:dyDescent="0.2">
      <c r="A2201" s="70">
        <v>26900</v>
      </c>
      <c r="B2201" s="70" t="s">
        <v>380</v>
      </c>
      <c r="C2201" s="70" t="s">
        <v>381</v>
      </c>
      <c r="D2201" s="70">
        <v>2013</v>
      </c>
      <c r="E2201" s="70">
        <v>4</v>
      </c>
      <c r="F2201" s="70">
        <v>136.99</v>
      </c>
      <c r="G2201" s="70">
        <v>136.94999999999999</v>
      </c>
    </row>
    <row r="2202" spans="1:7" x14ac:dyDescent="0.2">
      <c r="A2202" s="70">
        <v>26900</v>
      </c>
      <c r="B2202" s="70" t="s">
        <v>380</v>
      </c>
      <c r="C2202" s="70" t="s">
        <v>381</v>
      </c>
      <c r="D2202" s="70">
        <v>2014</v>
      </c>
      <c r="E2202" s="70">
        <v>1</v>
      </c>
      <c r="F2202" s="70">
        <v>136.41999999999999</v>
      </c>
      <c r="G2202" s="70">
        <v>138.81</v>
      </c>
    </row>
    <row r="2203" spans="1:7" x14ac:dyDescent="0.2">
      <c r="A2203" s="70">
        <v>26900</v>
      </c>
      <c r="B2203" s="70" t="s">
        <v>380</v>
      </c>
      <c r="C2203" s="70" t="s">
        <v>381</v>
      </c>
      <c r="D2203" s="70">
        <v>2014</v>
      </c>
      <c r="E2203" s="70">
        <v>2</v>
      </c>
      <c r="F2203" s="70">
        <v>140.66</v>
      </c>
      <c r="G2203" s="70">
        <v>139.32</v>
      </c>
    </row>
    <row r="2204" spans="1:7" x14ac:dyDescent="0.2">
      <c r="A2204" s="70">
        <v>26900</v>
      </c>
      <c r="B2204" s="70" t="s">
        <v>380</v>
      </c>
      <c r="C2204" s="70" t="s">
        <v>381</v>
      </c>
      <c r="D2204" s="70">
        <v>2014</v>
      </c>
      <c r="E2204" s="70">
        <v>3</v>
      </c>
      <c r="F2204" s="70">
        <v>142.68</v>
      </c>
      <c r="G2204" s="70">
        <v>141.44999999999999</v>
      </c>
    </row>
    <row r="2205" spans="1:7" x14ac:dyDescent="0.2">
      <c r="A2205" s="70">
        <v>26900</v>
      </c>
      <c r="B2205" s="70" t="s">
        <v>380</v>
      </c>
      <c r="C2205" s="70" t="s">
        <v>381</v>
      </c>
      <c r="D2205" s="70">
        <v>2014</v>
      </c>
      <c r="E2205" s="70">
        <v>4</v>
      </c>
      <c r="F2205" s="70">
        <v>144.78</v>
      </c>
      <c r="G2205" s="70">
        <v>144.84</v>
      </c>
    </row>
    <row r="2206" spans="1:7" x14ac:dyDescent="0.2">
      <c r="A2206" s="70">
        <v>26900</v>
      </c>
      <c r="B2206" s="70" t="s">
        <v>380</v>
      </c>
      <c r="C2206" s="70" t="s">
        <v>381</v>
      </c>
      <c r="D2206" s="70">
        <v>2015</v>
      </c>
      <c r="E2206" s="70">
        <v>1</v>
      </c>
      <c r="F2206" s="70">
        <v>142.66999999999999</v>
      </c>
      <c r="G2206" s="70">
        <v>145</v>
      </c>
    </row>
    <row r="2207" spans="1:7" x14ac:dyDescent="0.2">
      <c r="A2207" s="70">
        <v>26900</v>
      </c>
      <c r="B2207" s="70" t="s">
        <v>380</v>
      </c>
      <c r="C2207" s="70" t="s">
        <v>381</v>
      </c>
      <c r="D2207" s="70">
        <v>2015</v>
      </c>
      <c r="E2207" s="70">
        <v>2</v>
      </c>
      <c r="F2207" s="70">
        <v>147.63999999999999</v>
      </c>
      <c r="G2207" s="70">
        <v>146.26</v>
      </c>
    </row>
    <row r="2208" spans="1:7" x14ac:dyDescent="0.2">
      <c r="A2208" s="70">
        <v>26900</v>
      </c>
      <c r="B2208" s="70" t="s">
        <v>380</v>
      </c>
      <c r="C2208" s="70" t="s">
        <v>381</v>
      </c>
      <c r="D2208" s="70">
        <v>2015</v>
      </c>
      <c r="E2208" s="70">
        <v>3</v>
      </c>
      <c r="F2208" s="70">
        <v>148.83000000000001</v>
      </c>
      <c r="G2208" s="70">
        <v>147.63999999999999</v>
      </c>
    </row>
    <row r="2209" spans="1:7" x14ac:dyDescent="0.2">
      <c r="A2209" s="70">
        <v>26900</v>
      </c>
      <c r="B2209" s="70" t="s">
        <v>380</v>
      </c>
      <c r="C2209" s="70" t="s">
        <v>381</v>
      </c>
      <c r="D2209" s="70">
        <v>2015</v>
      </c>
      <c r="E2209" s="70">
        <v>4</v>
      </c>
      <c r="F2209" s="70">
        <v>148.6</v>
      </c>
      <c r="G2209" s="70">
        <v>148.65</v>
      </c>
    </row>
    <row r="2210" spans="1:7" x14ac:dyDescent="0.2">
      <c r="A2210" s="70">
        <v>26900</v>
      </c>
      <c r="B2210" s="70" t="s">
        <v>380</v>
      </c>
      <c r="C2210" s="70" t="s">
        <v>381</v>
      </c>
      <c r="D2210" s="70">
        <v>2016</v>
      </c>
      <c r="E2210" s="70">
        <v>1</v>
      </c>
      <c r="F2210" s="70">
        <v>150.18</v>
      </c>
      <c r="G2210" s="70">
        <v>152.47</v>
      </c>
    </row>
    <row r="2211" spans="1:7" x14ac:dyDescent="0.2">
      <c r="A2211" s="70">
        <v>26900</v>
      </c>
      <c r="B2211" s="70" t="s">
        <v>380</v>
      </c>
      <c r="C2211" s="70" t="s">
        <v>381</v>
      </c>
      <c r="D2211" s="70">
        <v>2016</v>
      </c>
      <c r="E2211" s="70">
        <v>2</v>
      </c>
      <c r="F2211" s="70">
        <v>156.43</v>
      </c>
      <c r="G2211" s="70">
        <v>155.1</v>
      </c>
    </row>
    <row r="2212" spans="1:7" x14ac:dyDescent="0.2">
      <c r="A2212" s="70">
        <v>26900</v>
      </c>
      <c r="B2212" s="70" t="s">
        <v>380</v>
      </c>
      <c r="C2212" s="70" t="s">
        <v>381</v>
      </c>
      <c r="D2212" s="70">
        <v>2016</v>
      </c>
      <c r="E2212" s="70">
        <v>3</v>
      </c>
      <c r="F2212" s="70">
        <v>157.97999999999999</v>
      </c>
      <c r="G2212" s="70">
        <v>156.72</v>
      </c>
    </row>
    <row r="2213" spans="1:7" x14ac:dyDescent="0.2">
      <c r="A2213" s="70">
        <v>26900</v>
      </c>
      <c r="B2213" s="70" t="s">
        <v>380</v>
      </c>
      <c r="C2213" s="70" t="s">
        <v>381</v>
      </c>
      <c r="D2213" s="70">
        <v>2016</v>
      </c>
      <c r="E2213" s="70">
        <v>4</v>
      </c>
      <c r="F2213" s="70">
        <v>160.49</v>
      </c>
      <c r="G2213" s="70">
        <v>160.65</v>
      </c>
    </row>
    <row r="2214" spans="1:7" x14ac:dyDescent="0.2">
      <c r="A2214" s="70">
        <v>26900</v>
      </c>
      <c r="B2214" s="70" t="s">
        <v>380</v>
      </c>
      <c r="C2214" s="70" t="s">
        <v>381</v>
      </c>
      <c r="D2214" s="70">
        <v>2017</v>
      </c>
      <c r="E2214" s="70">
        <v>1</v>
      </c>
      <c r="F2214" s="70">
        <v>160.44999999999999</v>
      </c>
      <c r="G2214" s="70">
        <v>162.63999999999999</v>
      </c>
    </row>
    <row r="2215" spans="1:7" x14ac:dyDescent="0.2">
      <c r="A2215" s="70">
        <v>26900</v>
      </c>
      <c r="B2215" s="70" t="s">
        <v>380</v>
      </c>
      <c r="C2215" s="70" t="s">
        <v>381</v>
      </c>
      <c r="D2215" s="70">
        <v>2017</v>
      </c>
      <c r="E2215" s="70">
        <v>2</v>
      </c>
      <c r="F2215" s="70">
        <v>167.02</v>
      </c>
      <c r="G2215" s="70">
        <v>165.7</v>
      </c>
    </row>
    <row r="2216" spans="1:7" x14ac:dyDescent="0.2">
      <c r="A2216" s="70">
        <v>26900</v>
      </c>
      <c r="B2216" s="70" t="s">
        <v>380</v>
      </c>
      <c r="C2216" s="70" t="s">
        <v>381</v>
      </c>
      <c r="D2216" s="70">
        <v>2017</v>
      </c>
      <c r="E2216" s="70">
        <v>3</v>
      </c>
      <c r="F2216" s="70">
        <v>171.58</v>
      </c>
      <c r="G2216" s="70">
        <v>170.28</v>
      </c>
    </row>
    <row r="2217" spans="1:7" x14ac:dyDescent="0.2">
      <c r="A2217" s="70">
        <v>26900</v>
      </c>
      <c r="B2217" s="70" t="s">
        <v>380</v>
      </c>
      <c r="C2217" s="70" t="s">
        <v>381</v>
      </c>
      <c r="D2217" s="70">
        <v>2017</v>
      </c>
      <c r="E2217" s="70">
        <v>4</v>
      </c>
      <c r="F2217" s="70">
        <v>172.53</v>
      </c>
      <c r="G2217" s="70">
        <v>172.8</v>
      </c>
    </row>
    <row r="2218" spans="1:7" x14ac:dyDescent="0.2">
      <c r="A2218" s="70">
        <v>26900</v>
      </c>
      <c r="B2218" s="70" t="s">
        <v>380</v>
      </c>
      <c r="C2218" s="70" t="s">
        <v>381</v>
      </c>
      <c r="D2218" s="70">
        <v>2018</v>
      </c>
      <c r="E2218" s="70">
        <v>1</v>
      </c>
      <c r="F2218" s="70">
        <v>168.86</v>
      </c>
      <c r="G2218" s="70">
        <v>170.81</v>
      </c>
    </row>
    <row r="2219" spans="1:7" x14ac:dyDescent="0.2">
      <c r="A2219" s="70">
        <v>26900</v>
      </c>
      <c r="B2219" s="70" t="s">
        <v>380</v>
      </c>
      <c r="C2219" s="70" t="s">
        <v>381</v>
      </c>
      <c r="D2219" s="70">
        <v>2018</v>
      </c>
      <c r="E2219" s="70">
        <v>2</v>
      </c>
      <c r="F2219" s="70">
        <v>181.7</v>
      </c>
      <c r="G2219" s="70">
        <v>180.5</v>
      </c>
    </row>
    <row r="2220" spans="1:7" x14ac:dyDescent="0.2">
      <c r="A2220" s="70">
        <v>26900</v>
      </c>
      <c r="B2220" s="70" t="s">
        <v>380</v>
      </c>
      <c r="C2220" s="70" t="s">
        <v>381</v>
      </c>
      <c r="D2220" s="70">
        <v>2018</v>
      </c>
      <c r="E2220" s="70">
        <v>3</v>
      </c>
      <c r="F2220" s="70">
        <v>183.38</v>
      </c>
      <c r="G2220" s="70">
        <v>182.01</v>
      </c>
    </row>
    <row r="2221" spans="1:7" x14ac:dyDescent="0.2">
      <c r="A2221" s="70">
        <v>26900</v>
      </c>
      <c r="B2221" s="70" t="s">
        <v>380</v>
      </c>
      <c r="C2221" s="70" t="s">
        <v>381</v>
      </c>
      <c r="D2221" s="70">
        <v>2018</v>
      </c>
      <c r="E2221" s="70">
        <v>4</v>
      </c>
      <c r="F2221" s="70">
        <v>184.28</v>
      </c>
      <c r="G2221" s="70">
        <v>184.67</v>
      </c>
    </row>
    <row r="2222" spans="1:7" x14ac:dyDescent="0.2">
      <c r="A2222" s="70">
        <v>26900</v>
      </c>
      <c r="B2222" s="70" t="s">
        <v>380</v>
      </c>
      <c r="C2222" s="70" t="s">
        <v>381</v>
      </c>
      <c r="D2222" s="70">
        <v>2019</v>
      </c>
      <c r="E2222" s="70">
        <v>1</v>
      </c>
      <c r="F2222" s="70">
        <v>189.72</v>
      </c>
      <c r="G2222" s="70">
        <v>191.53</v>
      </c>
    </row>
    <row r="2223" spans="1:7" x14ac:dyDescent="0.2">
      <c r="A2223" s="70">
        <v>26900</v>
      </c>
      <c r="B2223" s="70" t="s">
        <v>380</v>
      </c>
      <c r="C2223" s="70" t="s">
        <v>381</v>
      </c>
      <c r="D2223" s="70">
        <v>2019</v>
      </c>
      <c r="E2223" s="70">
        <v>2</v>
      </c>
      <c r="F2223" s="70">
        <v>187.82</v>
      </c>
      <c r="G2223" s="70">
        <v>186.78</v>
      </c>
    </row>
    <row r="2224" spans="1:7" x14ac:dyDescent="0.2">
      <c r="A2224" s="70">
        <v>26900</v>
      </c>
      <c r="B2224" s="70" t="s">
        <v>380</v>
      </c>
      <c r="C2224" s="70" t="s">
        <v>381</v>
      </c>
      <c r="D2224" s="70">
        <v>2019</v>
      </c>
      <c r="E2224" s="70">
        <v>3</v>
      </c>
      <c r="F2224" s="70">
        <v>195.96</v>
      </c>
      <c r="G2224" s="70">
        <v>194.61</v>
      </c>
    </row>
    <row r="2225" spans="1:7" x14ac:dyDescent="0.2">
      <c r="A2225" s="70">
        <v>26900</v>
      </c>
      <c r="B2225" s="70" t="s">
        <v>380</v>
      </c>
      <c r="C2225" s="70" t="s">
        <v>381</v>
      </c>
      <c r="D2225" s="70">
        <v>2019</v>
      </c>
      <c r="E2225" s="70">
        <v>4</v>
      </c>
      <c r="F2225" s="70">
        <v>198.48</v>
      </c>
      <c r="G2225" s="70">
        <v>198.93</v>
      </c>
    </row>
    <row r="2226" spans="1:7" x14ac:dyDescent="0.2">
      <c r="A2226" s="70">
        <v>26900</v>
      </c>
      <c r="B2226" s="70" t="s">
        <v>380</v>
      </c>
      <c r="C2226" s="70" t="s">
        <v>381</v>
      </c>
      <c r="D2226" s="70">
        <v>2020</v>
      </c>
      <c r="E2226" s="70">
        <v>1</v>
      </c>
      <c r="F2226" s="70">
        <v>202.18</v>
      </c>
      <c r="G2226" s="70">
        <v>203.72</v>
      </c>
    </row>
    <row r="2227" spans="1:7" x14ac:dyDescent="0.2">
      <c r="A2227" s="70">
        <v>26900</v>
      </c>
      <c r="B2227" s="70" t="s">
        <v>380</v>
      </c>
      <c r="C2227" s="70" t="s">
        <v>381</v>
      </c>
      <c r="D2227" s="70">
        <v>2020</v>
      </c>
      <c r="E2227" s="70">
        <v>2</v>
      </c>
      <c r="F2227" s="70">
        <v>208.73</v>
      </c>
      <c r="G2227" s="70">
        <v>207.84</v>
      </c>
    </row>
    <row r="2228" spans="1:7" x14ac:dyDescent="0.2">
      <c r="A2228" s="70">
        <v>26900</v>
      </c>
      <c r="B2228" s="70" t="s">
        <v>380</v>
      </c>
      <c r="C2228" s="70" t="s">
        <v>381</v>
      </c>
      <c r="D2228" s="70">
        <v>2020</v>
      </c>
      <c r="E2228" s="70">
        <v>3</v>
      </c>
      <c r="F2228" s="70">
        <v>215.29</v>
      </c>
      <c r="G2228" s="70">
        <v>213.92</v>
      </c>
    </row>
    <row r="2229" spans="1:7" x14ac:dyDescent="0.2">
      <c r="A2229" s="70">
        <v>26900</v>
      </c>
      <c r="B2229" s="70" t="s">
        <v>380</v>
      </c>
      <c r="C2229" s="70" t="s">
        <v>381</v>
      </c>
      <c r="D2229" s="70">
        <v>2020</v>
      </c>
      <c r="E2229" s="70">
        <v>4</v>
      </c>
      <c r="F2229" s="70">
        <v>219.86</v>
      </c>
      <c r="G2229" s="70">
        <v>220.33</v>
      </c>
    </row>
    <row r="2230" spans="1:7" x14ac:dyDescent="0.2">
      <c r="A2230" s="70">
        <v>26900</v>
      </c>
      <c r="B2230" s="70" t="s">
        <v>380</v>
      </c>
      <c r="C2230" s="70" t="s">
        <v>381</v>
      </c>
      <c r="D2230" s="70">
        <v>2021</v>
      </c>
      <c r="E2230" s="70">
        <v>1</v>
      </c>
      <c r="F2230" s="70">
        <v>230.56</v>
      </c>
      <c r="G2230" s="70">
        <v>232.02</v>
      </c>
    </row>
    <row r="2231" spans="1:7" x14ac:dyDescent="0.2">
      <c r="A2231" s="70">
        <v>26900</v>
      </c>
      <c r="B2231" s="70" t="s">
        <v>380</v>
      </c>
      <c r="C2231" s="70" t="s">
        <v>381</v>
      </c>
      <c r="D2231" s="70">
        <v>2021</v>
      </c>
      <c r="E2231" s="70">
        <v>2</v>
      </c>
      <c r="F2231" s="70">
        <v>242.77</v>
      </c>
      <c r="G2231" s="70">
        <v>241.92</v>
      </c>
    </row>
    <row r="2232" spans="1:7" x14ac:dyDescent="0.2">
      <c r="A2232" s="70">
        <v>26900</v>
      </c>
      <c r="B2232" s="70" t="s">
        <v>380</v>
      </c>
      <c r="C2232" s="70" t="s">
        <v>381</v>
      </c>
      <c r="D2232" s="70">
        <v>2021</v>
      </c>
      <c r="E2232" s="70">
        <v>3</v>
      </c>
      <c r="F2232" s="70">
        <v>253.24</v>
      </c>
      <c r="G2232" s="70">
        <v>251.75</v>
      </c>
    </row>
    <row r="2233" spans="1:7" x14ac:dyDescent="0.2">
      <c r="A2233" s="70">
        <v>26900</v>
      </c>
      <c r="B2233" s="70" t="s">
        <v>380</v>
      </c>
      <c r="C2233" s="70" t="s">
        <v>381</v>
      </c>
      <c r="D2233" s="70">
        <v>2021</v>
      </c>
      <c r="E2233" s="70">
        <v>4</v>
      </c>
      <c r="F2233" s="70">
        <v>261.31</v>
      </c>
      <c r="G2233" s="70">
        <v>261.83</v>
      </c>
    </row>
    <row r="2234" spans="1:7" x14ac:dyDescent="0.2">
      <c r="A2234" s="70">
        <v>27260</v>
      </c>
      <c r="B2234" s="70" t="s">
        <v>382</v>
      </c>
      <c r="C2234" s="70" t="s">
        <v>383</v>
      </c>
      <c r="D2234" s="70">
        <v>1991</v>
      </c>
      <c r="E2234" s="70">
        <v>1</v>
      </c>
      <c r="F2234" s="70">
        <v>100</v>
      </c>
      <c r="G2234" s="70">
        <v>100</v>
      </c>
    </row>
    <row r="2235" spans="1:7" x14ac:dyDescent="0.2">
      <c r="A2235" s="70">
        <v>27260</v>
      </c>
      <c r="B2235" s="70" t="s">
        <v>382</v>
      </c>
      <c r="C2235" s="70" t="s">
        <v>383</v>
      </c>
      <c r="D2235" s="70">
        <v>1991</v>
      </c>
      <c r="E2235" s="70">
        <v>2</v>
      </c>
      <c r="F2235" s="70">
        <v>101.1</v>
      </c>
      <c r="G2235" s="70">
        <v>100.19</v>
      </c>
    </row>
    <row r="2236" spans="1:7" x14ac:dyDescent="0.2">
      <c r="A2236" s="70">
        <v>27260</v>
      </c>
      <c r="B2236" s="70" t="s">
        <v>382</v>
      </c>
      <c r="C2236" s="70" t="s">
        <v>383</v>
      </c>
      <c r="D2236" s="70">
        <v>1991</v>
      </c>
      <c r="E2236" s="70">
        <v>3</v>
      </c>
      <c r="F2236" s="70">
        <v>100.86</v>
      </c>
      <c r="G2236" s="70">
        <v>99.61</v>
      </c>
    </row>
    <row r="2237" spans="1:7" x14ac:dyDescent="0.2">
      <c r="A2237" s="70">
        <v>27260</v>
      </c>
      <c r="B2237" s="70" t="s">
        <v>382</v>
      </c>
      <c r="C2237" s="70" t="s">
        <v>383</v>
      </c>
      <c r="D2237" s="70">
        <v>1991</v>
      </c>
      <c r="E2237" s="70">
        <v>4</v>
      </c>
      <c r="F2237" s="70">
        <v>101</v>
      </c>
      <c r="G2237" s="70">
        <v>100.23</v>
      </c>
    </row>
    <row r="2238" spans="1:7" x14ac:dyDescent="0.2">
      <c r="A2238" s="70">
        <v>27260</v>
      </c>
      <c r="B2238" s="70" t="s">
        <v>382</v>
      </c>
      <c r="C2238" s="70" t="s">
        <v>383</v>
      </c>
      <c r="D2238" s="70">
        <v>1992</v>
      </c>
      <c r="E2238" s="70">
        <v>1</v>
      </c>
      <c r="F2238" s="70">
        <v>101.63</v>
      </c>
      <c r="G2238" s="70">
        <v>101.69</v>
      </c>
    </row>
    <row r="2239" spans="1:7" x14ac:dyDescent="0.2">
      <c r="A2239" s="70">
        <v>27260</v>
      </c>
      <c r="B2239" s="70" t="s">
        <v>382</v>
      </c>
      <c r="C2239" s="70" t="s">
        <v>383</v>
      </c>
      <c r="D2239" s="70">
        <v>1992</v>
      </c>
      <c r="E2239" s="70">
        <v>2</v>
      </c>
      <c r="F2239" s="70">
        <v>102.96</v>
      </c>
      <c r="G2239" s="70">
        <v>102.04</v>
      </c>
    </row>
    <row r="2240" spans="1:7" x14ac:dyDescent="0.2">
      <c r="A2240" s="70">
        <v>27260</v>
      </c>
      <c r="B2240" s="70" t="s">
        <v>382</v>
      </c>
      <c r="C2240" s="70" t="s">
        <v>383</v>
      </c>
      <c r="D2240" s="70">
        <v>1992</v>
      </c>
      <c r="E2240" s="70">
        <v>3</v>
      </c>
      <c r="F2240" s="70">
        <v>104</v>
      </c>
      <c r="G2240" s="70">
        <v>102.64</v>
      </c>
    </row>
    <row r="2241" spans="1:7" x14ac:dyDescent="0.2">
      <c r="A2241" s="70">
        <v>27260</v>
      </c>
      <c r="B2241" s="70" t="s">
        <v>382</v>
      </c>
      <c r="C2241" s="70" t="s">
        <v>383</v>
      </c>
      <c r="D2241" s="70">
        <v>1992</v>
      </c>
      <c r="E2241" s="70">
        <v>4</v>
      </c>
      <c r="F2241" s="70">
        <v>101.98</v>
      </c>
      <c r="G2241" s="70">
        <v>101.2</v>
      </c>
    </row>
    <row r="2242" spans="1:7" x14ac:dyDescent="0.2">
      <c r="A2242" s="70">
        <v>27260</v>
      </c>
      <c r="B2242" s="70" t="s">
        <v>382</v>
      </c>
      <c r="C2242" s="70" t="s">
        <v>383</v>
      </c>
      <c r="D2242" s="70">
        <v>1993</v>
      </c>
      <c r="E2242" s="70">
        <v>1</v>
      </c>
      <c r="F2242" s="70">
        <v>103.71</v>
      </c>
      <c r="G2242" s="70">
        <v>103.87</v>
      </c>
    </row>
    <row r="2243" spans="1:7" x14ac:dyDescent="0.2">
      <c r="A2243" s="70">
        <v>27260</v>
      </c>
      <c r="B2243" s="70" t="s">
        <v>382</v>
      </c>
      <c r="C2243" s="70" t="s">
        <v>383</v>
      </c>
      <c r="D2243" s="70">
        <v>1993</v>
      </c>
      <c r="E2243" s="70">
        <v>2</v>
      </c>
      <c r="F2243" s="70">
        <v>104.31</v>
      </c>
      <c r="G2243" s="70">
        <v>103.37</v>
      </c>
    </row>
    <row r="2244" spans="1:7" x14ac:dyDescent="0.2">
      <c r="A2244" s="70">
        <v>27260</v>
      </c>
      <c r="B2244" s="70" t="s">
        <v>382</v>
      </c>
      <c r="C2244" s="70" t="s">
        <v>383</v>
      </c>
      <c r="D2244" s="70">
        <v>1993</v>
      </c>
      <c r="E2244" s="70">
        <v>3</v>
      </c>
      <c r="F2244" s="70">
        <v>105.54</v>
      </c>
      <c r="G2244" s="70">
        <v>104.14</v>
      </c>
    </row>
    <row r="2245" spans="1:7" x14ac:dyDescent="0.2">
      <c r="A2245" s="70">
        <v>27260</v>
      </c>
      <c r="B2245" s="70" t="s">
        <v>382</v>
      </c>
      <c r="C2245" s="70" t="s">
        <v>383</v>
      </c>
      <c r="D2245" s="70">
        <v>1993</v>
      </c>
      <c r="E2245" s="70">
        <v>4</v>
      </c>
      <c r="F2245" s="70">
        <v>106.17</v>
      </c>
      <c r="G2245" s="70">
        <v>105.27</v>
      </c>
    </row>
    <row r="2246" spans="1:7" x14ac:dyDescent="0.2">
      <c r="A2246" s="70">
        <v>27260</v>
      </c>
      <c r="B2246" s="70" t="s">
        <v>382</v>
      </c>
      <c r="C2246" s="70" t="s">
        <v>383</v>
      </c>
      <c r="D2246" s="70">
        <v>1994</v>
      </c>
      <c r="E2246" s="70">
        <v>1</v>
      </c>
      <c r="F2246" s="70">
        <v>104.23</v>
      </c>
      <c r="G2246" s="70">
        <v>104.46</v>
      </c>
    </row>
    <row r="2247" spans="1:7" x14ac:dyDescent="0.2">
      <c r="A2247" s="70">
        <v>27260</v>
      </c>
      <c r="B2247" s="70" t="s">
        <v>382</v>
      </c>
      <c r="C2247" s="70" t="s">
        <v>383</v>
      </c>
      <c r="D2247" s="70">
        <v>1994</v>
      </c>
      <c r="E2247" s="70">
        <v>2</v>
      </c>
      <c r="F2247" s="70">
        <v>108.12</v>
      </c>
      <c r="G2247" s="70">
        <v>107.18</v>
      </c>
    </row>
    <row r="2248" spans="1:7" x14ac:dyDescent="0.2">
      <c r="A2248" s="70">
        <v>27260</v>
      </c>
      <c r="B2248" s="70" t="s">
        <v>382</v>
      </c>
      <c r="C2248" s="70" t="s">
        <v>383</v>
      </c>
      <c r="D2248" s="70">
        <v>1994</v>
      </c>
      <c r="E2248" s="70">
        <v>3</v>
      </c>
      <c r="F2248" s="70">
        <v>109.3</v>
      </c>
      <c r="G2248" s="70">
        <v>107.86</v>
      </c>
    </row>
    <row r="2249" spans="1:7" x14ac:dyDescent="0.2">
      <c r="A2249" s="70">
        <v>27260</v>
      </c>
      <c r="B2249" s="70" t="s">
        <v>382</v>
      </c>
      <c r="C2249" s="70" t="s">
        <v>383</v>
      </c>
      <c r="D2249" s="70">
        <v>1994</v>
      </c>
      <c r="E2249" s="70">
        <v>4</v>
      </c>
      <c r="F2249" s="70">
        <v>109.14</v>
      </c>
      <c r="G2249" s="70">
        <v>108.11</v>
      </c>
    </row>
    <row r="2250" spans="1:7" x14ac:dyDescent="0.2">
      <c r="A2250" s="70">
        <v>27260</v>
      </c>
      <c r="B2250" s="70" t="s">
        <v>382</v>
      </c>
      <c r="C2250" s="70" t="s">
        <v>383</v>
      </c>
      <c r="D2250" s="70">
        <v>1995</v>
      </c>
      <c r="E2250" s="70">
        <v>1</v>
      </c>
      <c r="F2250" s="70">
        <v>108.38</v>
      </c>
      <c r="G2250" s="70">
        <v>108.72</v>
      </c>
    </row>
    <row r="2251" spans="1:7" x14ac:dyDescent="0.2">
      <c r="A2251" s="70">
        <v>27260</v>
      </c>
      <c r="B2251" s="70" t="s">
        <v>382</v>
      </c>
      <c r="C2251" s="70" t="s">
        <v>383</v>
      </c>
      <c r="D2251" s="70">
        <v>1995</v>
      </c>
      <c r="E2251" s="70">
        <v>2</v>
      </c>
      <c r="F2251" s="70">
        <v>110.09</v>
      </c>
      <c r="G2251" s="70">
        <v>109.09</v>
      </c>
    </row>
    <row r="2252" spans="1:7" x14ac:dyDescent="0.2">
      <c r="A2252" s="70">
        <v>27260</v>
      </c>
      <c r="B2252" s="70" t="s">
        <v>382</v>
      </c>
      <c r="C2252" s="70" t="s">
        <v>383</v>
      </c>
      <c r="D2252" s="70">
        <v>1995</v>
      </c>
      <c r="E2252" s="70">
        <v>3</v>
      </c>
      <c r="F2252" s="70">
        <v>113.1</v>
      </c>
      <c r="G2252" s="70">
        <v>111.69</v>
      </c>
    </row>
    <row r="2253" spans="1:7" x14ac:dyDescent="0.2">
      <c r="A2253" s="70">
        <v>27260</v>
      </c>
      <c r="B2253" s="70" t="s">
        <v>382</v>
      </c>
      <c r="C2253" s="70" t="s">
        <v>383</v>
      </c>
      <c r="D2253" s="70">
        <v>1995</v>
      </c>
      <c r="E2253" s="70">
        <v>4</v>
      </c>
      <c r="F2253" s="70">
        <v>112.28</v>
      </c>
      <c r="G2253" s="70">
        <v>111.11</v>
      </c>
    </row>
    <row r="2254" spans="1:7" x14ac:dyDescent="0.2">
      <c r="A2254" s="70">
        <v>27260</v>
      </c>
      <c r="B2254" s="70" t="s">
        <v>382</v>
      </c>
      <c r="C2254" s="70" t="s">
        <v>383</v>
      </c>
      <c r="D2254" s="70">
        <v>1996</v>
      </c>
      <c r="E2254" s="70">
        <v>1</v>
      </c>
      <c r="F2254" s="70">
        <v>111.7</v>
      </c>
      <c r="G2254" s="70">
        <v>112.04</v>
      </c>
    </row>
    <row r="2255" spans="1:7" x14ac:dyDescent="0.2">
      <c r="A2255" s="70">
        <v>27260</v>
      </c>
      <c r="B2255" s="70" t="s">
        <v>382</v>
      </c>
      <c r="C2255" s="70" t="s">
        <v>383</v>
      </c>
      <c r="D2255" s="70">
        <v>1996</v>
      </c>
      <c r="E2255" s="70">
        <v>2</v>
      </c>
      <c r="F2255" s="70">
        <v>114.78</v>
      </c>
      <c r="G2255" s="70">
        <v>113.74</v>
      </c>
    </row>
    <row r="2256" spans="1:7" x14ac:dyDescent="0.2">
      <c r="A2256" s="70">
        <v>27260</v>
      </c>
      <c r="B2256" s="70" t="s">
        <v>382</v>
      </c>
      <c r="C2256" s="70" t="s">
        <v>383</v>
      </c>
      <c r="D2256" s="70">
        <v>1996</v>
      </c>
      <c r="E2256" s="70">
        <v>3</v>
      </c>
      <c r="F2256" s="70">
        <v>114.4</v>
      </c>
      <c r="G2256" s="70">
        <v>113.08</v>
      </c>
    </row>
    <row r="2257" spans="1:7" x14ac:dyDescent="0.2">
      <c r="A2257" s="70">
        <v>27260</v>
      </c>
      <c r="B2257" s="70" t="s">
        <v>382</v>
      </c>
      <c r="C2257" s="70" t="s">
        <v>383</v>
      </c>
      <c r="D2257" s="70">
        <v>1996</v>
      </c>
      <c r="E2257" s="70">
        <v>4</v>
      </c>
      <c r="F2257" s="70">
        <v>117.23</v>
      </c>
      <c r="G2257" s="70">
        <v>115.97</v>
      </c>
    </row>
    <row r="2258" spans="1:7" x14ac:dyDescent="0.2">
      <c r="A2258" s="70">
        <v>27260</v>
      </c>
      <c r="B2258" s="70" t="s">
        <v>382</v>
      </c>
      <c r="C2258" s="70" t="s">
        <v>383</v>
      </c>
      <c r="D2258" s="70">
        <v>1997</v>
      </c>
      <c r="E2258" s="70">
        <v>1</v>
      </c>
      <c r="F2258" s="70">
        <v>116.45</v>
      </c>
      <c r="G2258" s="70">
        <v>116.74</v>
      </c>
    </row>
    <row r="2259" spans="1:7" x14ac:dyDescent="0.2">
      <c r="A2259" s="70">
        <v>27260</v>
      </c>
      <c r="B2259" s="70" t="s">
        <v>382</v>
      </c>
      <c r="C2259" s="70" t="s">
        <v>383</v>
      </c>
      <c r="D2259" s="70">
        <v>1997</v>
      </c>
      <c r="E2259" s="70">
        <v>2</v>
      </c>
      <c r="F2259" s="70">
        <v>118.27</v>
      </c>
      <c r="G2259" s="70">
        <v>117.14</v>
      </c>
    </row>
    <row r="2260" spans="1:7" x14ac:dyDescent="0.2">
      <c r="A2260" s="70">
        <v>27260</v>
      </c>
      <c r="B2260" s="70" t="s">
        <v>382</v>
      </c>
      <c r="C2260" s="70" t="s">
        <v>383</v>
      </c>
      <c r="D2260" s="70">
        <v>1997</v>
      </c>
      <c r="E2260" s="70">
        <v>3</v>
      </c>
      <c r="F2260" s="70">
        <v>120.55</v>
      </c>
      <c r="G2260" s="70">
        <v>119.34</v>
      </c>
    </row>
    <row r="2261" spans="1:7" x14ac:dyDescent="0.2">
      <c r="A2261" s="70">
        <v>27260</v>
      </c>
      <c r="B2261" s="70" t="s">
        <v>382</v>
      </c>
      <c r="C2261" s="70" t="s">
        <v>383</v>
      </c>
      <c r="D2261" s="70">
        <v>1997</v>
      </c>
      <c r="E2261" s="70">
        <v>4</v>
      </c>
      <c r="F2261" s="70">
        <v>122.25</v>
      </c>
      <c r="G2261" s="70">
        <v>120.93</v>
      </c>
    </row>
    <row r="2262" spans="1:7" x14ac:dyDescent="0.2">
      <c r="A2262" s="70">
        <v>27260</v>
      </c>
      <c r="B2262" s="70" t="s">
        <v>382</v>
      </c>
      <c r="C2262" s="70" t="s">
        <v>383</v>
      </c>
      <c r="D2262" s="70">
        <v>1998</v>
      </c>
      <c r="E2262" s="70">
        <v>1</v>
      </c>
      <c r="F2262" s="70">
        <v>122.23</v>
      </c>
      <c r="G2262" s="70">
        <v>122.38</v>
      </c>
    </row>
    <row r="2263" spans="1:7" x14ac:dyDescent="0.2">
      <c r="A2263" s="70">
        <v>27260</v>
      </c>
      <c r="B2263" s="70" t="s">
        <v>382</v>
      </c>
      <c r="C2263" s="70" t="s">
        <v>383</v>
      </c>
      <c r="D2263" s="70">
        <v>1998</v>
      </c>
      <c r="E2263" s="70">
        <v>2</v>
      </c>
      <c r="F2263" s="70">
        <v>124.97</v>
      </c>
      <c r="G2263" s="70">
        <v>123.78</v>
      </c>
    </row>
    <row r="2264" spans="1:7" x14ac:dyDescent="0.2">
      <c r="A2264" s="70">
        <v>27260</v>
      </c>
      <c r="B2264" s="70" t="s">
        <v>382</v>
      </c>
      <c r="C2264" s="70" t="s">
        <v>383</v>
      </c>
      <c r="D2264" s="70">
        <v>1998</v>
      </c>
      <c r="E2264" s="70">
        <v>3</v>
      </c>
      <c r="F2264" s="70">
        <v>126.38</v>
      </c>
      <c r="G2264" s="70">
        <v>125.25</v>
      </c>
    </row>
    <row r="2265" spans="1:7" x14ac:dyDescent="0.2">
      <c r="A2265" s="70">
        <v>27260</v>
      </c>
      <c r="B2265" s="70" t="s">
        <v>382</v>
      </c>
      <c r="C2265" s="70" t="s">
        <v>383</v>
      </c>
      <c r="D2265" s="70">
        <v>1998</v>
      </c>
      <c r="E2265" s="70">
        <v>4</v>
      </c>
      <c r="F2265" s="70">
        <v>128.27000000000001</v>
      </c>
      <c r="G2265" s="70">
        <v>126.88</v>
      </c>
    </row>
    <row r="2266" spans="1:7" x14ac:dyDescent="0.2">
      <c r="A2266" s="70">
        <v>27260</v>
      </c>
      <c r="B2266" s="70" t="s">
        <v>382</v>
      </c>
      <c r="C2266" s="70" t="s">
        <v>383</v>
      </c>
      <c r="D2266" s="70">
        <v>1999</v>
      </c>
      <c r="E2266" s="70">
        <v>1</v>
      </c>
      <c r="F2266" s="70">
        <v>128.76</v>
      </c>
      <c r="G2266" s="70">
        <v>128.84</v>
      </c>
    </row>
    <row r="2267" spans="1:7" x14ac:dyDescent="0.2">
      <c r="A2267" s="70">
        <v>27260</v>
      </c>
      <c r="B2267" s="70" t="s">
        <v>382</v>
      </c>
      <c r="C2267" s="70" t="s">
        <v>383</v>
      </c>
      <c r="D2267" s="70">
        <v>1999</v>
      </c>
      <c r="E2267" s="70">
        <v>2</v>
      </c>
      <c r="F2267" s="70">
        <v>132.56</v>
      </c>
      <c r="G2267" s="70">
        <v>131.26</v>
      </c>
    </row>
    <row r="2268" spans="1:7" x14ac:dyDescent="0.2">
      <c r="A2268" s="70">
        <v>27260</v>
      </c>
      <c r="B2268" s="70" t="s">
        <v>382</v>
      </c>
      <c r="C2268" s="70" t="s">
        <v>383</v>
      </c>
      <c r="D2268" s="70">
        <v>1999</v>
      </c>
      <c r="E2268" s="70">
        <v>3</v>
      </c>
      <c r="F2268" s="70">
        <v>134.28</v>
      </c>
      <c r="G2268" s="70">
        <v>133.13</v>
      </c>
    </row>
    <row r="2269" spans="1:7" x14ac:dyDescent="0.2">
      <c r="A2269" s="70">
        <v>27260</v>
      </c>
      <c r="B2269" s="70" t="s">
        <v>382</v>
      </c>
      <c r="C2269" s="70" t="s">
        <v>383</v>
      </c>
      <c r="D2269" s="70">
        <v>1999</v>
      </c>
      <c r="E2269" s="70">
        <v>4</v>
      </c>
      <c r="F2269" s="70">
        <v>136.84</v>
      </c>
      <c r="G2269" s="70">
        <v>135.41</v>
      </c>
    </row>
    <row r="2270" spans="1:7" x14ac:dyDescent="0.2">
      <c r="A2270" s="70">
        <v>27260</v>
      </c>
      <c r="B2270" s="70" t="s">
        <v>382</v>
      </c>
      <c r="C2270" s="70" t="s">
        <v>383</v>
      </c>
      <c r="D2270" s="70">
        <v>2000</v>
      </c>
      <c r="E2270" s="70">
        <v>1</v>
      </c>
      <c r="F2270" s="70">
        <v>137.9</v>
      </c>
      <c r="G2270" s="70">
        <v>137.9</v>
      </c>
    </row>
    <row r="2271" spans="1:7" x14ac:dyDescent="0.2">
      <c r="A2271" s="70">
        <v>27260</v>
      </c>
      <c r="B2271" s="70" t="s">
        <v>382</v>
      </c>
      <c r="C2271" s="70" t="s">
        <v>383</v>
      </c>
      <c r="D2271" s="70">
        <v>2000</v>
      </c>
      <c r="E2271" s="70">
        <v>2</v>
      </c>
      <c r="F2271" s="70">
        <v>141.08000000000001</v>
      </c>
      <c r="G2271" s="70">
        <v>139.72</v>
      </c>
    </row>
    <row r="2272" spans="1:7" x14ac:dyDescent="0.2">
      <c r="A2272" s="70">
        <v>27260</v>
      </c>
      <c r="B2272" s="70" t="s">
        <v>382</v>
      </c>
      <c r="C2272" s="70" t="s">
        <v>383</v>
      </c>
      <c r="D2272" s="70">
        <v>2000</v>
      </c>
      <c r="E2272" s="70">
        <v>3</v>
      </c>
      <c r="F2272" s="70">
        <v>142.6</v>
      </c>
      <c r="G2272" s="70">
        <v>141.32</v>
      </c>
    </row>
    <row r="2273" spans="1:7" x14ac:dyDescent="0.2">
      <c r="A2273" s="70">
        <v>27260</v>
      </c>
      <c r="B2273" s="70" t="s">
        <v>382</v>
      </c>
      <c r="C2273" s="70" t="s">
        <v>383</v>
      </c>
      <c r="D2273" s="70">
        <v>2000</v>
      </c>
      <c r="E2273" s="70">
        <v>4</v>
      </c>
      <c r="F2273" s="70">
        <v>145.54</v>
      </c>
      <c r="G2273" s="70">
        <v>144.12</v>
      </c>
    </row>
    <row r="2274" spans="1:7" x14ac:dyDescent="0.2">
      <c r="A2274" s="70">
        <v>27260</v>
      </c>
      <c r="B2274" s="70" t="s">
        <v>382</v>
      </c>
      <c r="C2274" s="70" t="s">
        <v>383</v>
      </c>
      <c r="D2274" s="70">
        <v>2001</v>
      </c>
      <c r="E2274" s="70">
        <v>1</v>
      </c>
      <c r="F2274" s="70">
        <v>147.88</v>
      </c>
      <c r="G2274" s="70">
        <v>147.88</v>
      </c>
    </row>
    <row r="2275" spans="1:7" x14ac:dyDescent="0.2">
      <c r="A2275" s="70">
        <v>27260</v>
      </c>
      <c r="B2275" s="70" t="s">
        <v>382</v>
      </c>
      <c r="C2275" s="70" t="s">
        <v>383</v>
      </c>
      <c r="D2275" s="70">
        <v>2001</v>
      </c>
      <c r="E2275" s="70">
        <v>2</v>
      </c>
      <c r="F2275" s="70">
        <v>150.16</v>
      </c>
      <c r="G2275" s="70">
        <v>148.68</v>
      </c>
    </row>
    <row r="2276" spans="1:7" x14ac:dyDescent="0.2">
      <c r="A2276" s="70">
        <v>27260</v>
      </c>
      <c r="B2276" s="70" t="s">
        <v>382</v>
      </c>
      <c r="C2276" s="70" t="s">
        <v>383</v>
      </c>
      <c r="D2276" s="70">
        <v>2001</v>
      </c>
      <c r="E2276" s="70">
        <v>3</v>
      </c>
      <c r="F2276" s="70">
        <v>152.24</v>
      </c>
      <c r="G2276" s="70">
        <v>150.81</v>
      </c>
    </row>
    <row r="2277" spans="1:7" x14ac:dyDescent="0.2">
      <c r="A2277" s="70">
        <v>27260</v>
      </c>
      <c r="B2277" s="70" t="s">
        <v>382</v>
      </c>
      <c r="C2277" s="70" t="s">
        <v>383</v>
      </c>
      <c r="D2277" s="70">
        <v>2001</v>
      </c>
      <c r="E2277" s="70">
        <v>4</v>
      </c>
      <c r="F2277" s="70">
        <v>155.09</v>
      </c>
      <c r="G2277" s="70">
        <v>153.66999999999999</v>
      </c>
    </row>
    <row r="2278" spans="1:7" x14ac:dyDescent="0.2">
      <c r="A2278" s="70">
        <v>27260</v>
      </c>
      <c r="B2278" s="70" t="s">
        <v>382</v>
      </c>
      <c r="C2278" s="70" t="s">
        <v>383</v>
      </c>
      <c r="D2278" s="70">
        <v>2002</v>
      </c>
      <c r="E2278" s="70">
        <v>1</v>
      </c>
      <c r="F2278" s="70">
        <v>155.59</v>
      </c>
      <c r="G2278" s="70">
        <v>155.56</v>
      </c>
    </row>
    <row r="2279" spans="1:7" x14ac:dyDescent="0.2">
      <c r="A2279" s="70">
        <v>27260</v>
      </c>
      <c r="B2279" s="70" t="s">
        <v>382</v>
      </c>
      <c r="C2279" s="70" t="s">
        <v>383</v>
      </c>
      <c r="D2279" s="70">
        <v>2002</v>
      </c>
      <c r="E2279" s="70">
        <v>2</v>
      </c>
      <c r="F2279" s="70">
        <v>160.82</v>
      </c>
      <c r="G2279" s="70">
        <v>159.29</v>
      </c>
    </row>
    <row r="2280" spans="1:7" x14ac:dyDescent="0.2">
      <c r="A2280" s="70">
        <v>27260</v>
      </c>
      <c r="B2280" s="70" t="s">
        <v>382</v>
      </c>
      <c r="C2280" s="70" t="s">
        <v>383</v>
      </c>
      <c r="D2280" s="70">
        <v>2002</v>
      </c>
      <c r="E2280" s="70">
        <v>3</v>
      </c>
      <c r="F2280" s="70">
        <v>164.59</v>
      </c>
      <c r="G2280" s="70">
        <v>162.91</v>
      </c>
    </row>
    <row r="2281" spans="1:7" x14ac:dyDescent="0.2">
      <c r="A2281" s="70">
        <v>27260</v>
      </c>
      <c r="B2281" s="70" t="s">
        <v>382</v>
      </c>
      <c r="C2281" s="70" t="s">
        <v>383</v>
      </c>
      <c r="D2281" s="70">
        <v>2002</v>
      </c>
      <c r="E2281" s="70">
        <v>4</v>
      </c>
      <c r="F2281" s="70">
        <v>165.85</v>
      </c>
      <c r="G2281" s="70">
        <v>164.43</v>
      </c>
    </row>
    <row r="2282" spans="1:7" x14ac:dyDescent="0.2">
      <c r="A2282" s="70">
        <v>27260</v>
      </c>
      <c r="B2282" s="70" t="s">
        <v>382</v>
      </c>
      <c r="C2282" s="70" t="s">
        <v>383</v>
      </c>
      <c r="D2282" s="70">
        <v>2003</v>
      </c>
      <c r="E2282" s="70">
        <v>1</v>
      </c>
      <c r="F2282" s="70">
        <v>168.53</v>
      </c>
      <c r="G2282" s="70">
        <v>168.5</v>
      </c>
    </row>
    <row r="2283" spans="1:7" x14ac:dyDescent="0.2">
      <c r="A2283" s="70">
        <v>27260</v>
      </c>
      <c r="B2283" s="70" t="s">
        <v>382</v>
      </c>
      <c r="C2283" s="70" t="s">
        <v>383</v>
      </c>
      <c r="D2283" s="70">
        <v>2003</v>
      </c>
      <c r="E2283" s="70">
        <v>2</v>
      </c>
      <c r="F2283" s="70">
        <v>173.85</v>
      </c>
      <c r="G2283" s="70">
        <v>172.24</v>
      </c>
    </row>
    <row r="2284" spans="1:7" x14ac:dyDescent="0.2">
      <c r="A2284" s="70">
        <v>27260</v>
      </c>
      <c r="B2284" s="70" t="s">
        <v>382</v>
      </c>
      <c r="C2284" s="70" t="s">
        <v>383</v>
      </c>
      <c r="D2284" s="70">
        <v>2003</v>
      </c>
      <c r="E2284" s="70">
        <v>3</v>
      </c>
      <c r="F2284" s="70">
        <v>178.62</v>
      </c>
      <c r="G2284" s="70">
        <v>176.61</v>
      </c>
    </row>
    <row r="2285" spans="1:7" x14ac:dyDescent="0.2">
      <c r="A2285" s="70">
        <v>27260</v>
      </c>
      <c r="B2285" s="70" t="s">
        <v>382</v>
      </c>
      <c r="C2285" s="70" t="s">
        <v>383</v>
      </c>
      <c r="D2285" s="70">
        <v>2003</v>
      </c>
      <c r="E2285" s="70">
        <v>4</v>
      </c>
      <c r="F2285" s="70">
        <v>183.29</v>
      </c>
      <c r="G2285" s="70">
        <v>181.89</v>
      </c>
    </row>
    <row r="2286" spans="1:7" x14ac:dyDescent="0.2">
      <c r="A2286" s="70">
        <v>27260</v>
      </c>
      <c r="B2286" s="70" t="s">
        <v>382</v>
      </c>
      <c r="C2286" s="70" t="s">
        <v>383</v>
      </c>
      <c r="D2286" s="70">
        <v>2004</v>
      </c>
      <c r="E2286" s="70">
        <v>1</v>
      </c>
      <c r="F2286" s="70">
        <v>186.33</v>
      </c>
      <c r="G2286" s="70">
        <v>186.27</v>
      </c>
    </row>
    <row r="2287" spans="1:7" x14ac:dyDescent="0.2">
      <c r="A2287" s="70">
        <v>27260</v>
      </c>
      <c r="B2287" s="70" t="s">
        <v>382</v>
      </c>
      <c r="C2287" s="70" t="s">
        <v>383</v>
      </c>
      <c r="D2287" s="70">
        <v>2004</v>
      </c>
      <c r="E2287" s="70">
        <v>2</v>
      </c>
      <c r="F2287" s="70">
        <v>194.25</v>
      </c>
      <c r="G2287" s="70">
        <v>192.49</v>
      </c>
    </row>
    <row r="2288" spans="1:7" x14ac:dyDescent="0.2">
      <c r="A2288" s="70">
        <v>27260</v>
      </c>
      <c r="B2288" s="70" t="s">
        <v>382</v>
      </c>
      <c r="C2288" s="70" t="s">
        <v>383</v>
      </c>
      <c r="D2288" s="70">
        <v>2004</v>
      </c>
      <c r="E2288" s="70">
        <v>3</v>
      </c>
      <c r="F2288" s="70">
        <v>200.56</v>
      </c>
      <c r="G2288" s="70">
        <v>198.13</v>
      </c>
    </row>
    <row r="2289" spans="1:7" x14ac:dyDescent="0.2">
      <c r="A2289" s="70">
        <v>27260</v>
      </c>
      <c r="B2289" s="70" t="s">
        <v>382</v>
      </c>
      <c r="C2289" s="70" t="s">
        <v>383</v>
      </c>
      <c r="D2289" s="70">
        <v>2004</v>
      </c>
      <c r="E2289" s="70">
        <v>4</v>
      </c>
      <c r="F2289" s="70">
        <v>207.77</v>
      </c>
      <c r="G2289" s="70">
        <v>206.33</v>
      </c>
    </row>
    <row r="2290" spans="1:7" x14ac:dyDescent="0.2">
      <c r="A2290" s="70">
        <v>27260</v>
      </c>
      <c r="B2290" s="70" t="s">
        <v>382</v>
      </c>
      <c r="C2290" s="70" t="s">
        <v>383</v>
      </c>
      <c r="D2290" s="70">
        <v>2005</v>
      </c>
      <c r="E2290" s="70">
        <v>1</v>
      </c>
      <c r="F2290" s="70">
        <v>215.64</v>
      </c>
      <c r="G2290" s="70">
        <v>215.59</v>
      </c>
    </row>
    <row r="2291" spans="1:7" x14ac:dyDescent="0.2">
      <c r="A2291" s="70">
        <v>27260</v>
      </c>
      <c r="B2291" s="70" t="s">
        <v>382</v>
      </c>
      <c r="C2291" s="70" t="s">
        <v>383</v>
      </c>
      <c r="D2291" s="70">
        <v>2005</v>
      </c>
      <c r="E2291" s="70">
        <v>2</v>
      </c>
      <c r="F2291" s="70">
        <v>225.67</v>
      </c>
      <c r="G2291" s="70">
        <v>223.57</v>
      </c>
    </row>
    <row r="2292" spans="1:7" x14ac:dyDescent="0.2">
      <c r="A2292" s="70">
        <v>27260</v>
      </c>
      <c r="B2292" s="70" t="s">
        <v>382</v>
      </c>
      <c r="C2292" s="70" t="s">
        <v>383</v>
      </c>
      <c r="D2292" s="70">
        <v>2005</v>
      </c>
      <c r="E2292" s="70">
        <v>3</v>
      </c>
      <c r="F2292" s="70">
        <v>238.79</v>
      </c>
      <c r="G2292" s="70">
        <v>235.85</v>
      </c>
    </row>
    <row r="2293" spans="1:7" x14ac:dyDescent="0.2">
      <c r="A2293" s="70">
        <v>27260</v>
      </c>
      <c r="B2293" s="70" t="s">
        <v>382</v>
      </c>
      <c r="C2293" s="70" t="s">
        <v>383</v>
      </c>
      <c r="D2293" s="70">
        <v>2005</v>
      </c>
      <c r="E2293" s="70">
        <v>4</v>
      </c>
      <c r="F2293" s="70">
        <v>246.74</v>
      </c>
      <c r="G2293" s="70">
        <v>245.03</v>
      </c>
    </row>
    <row r="2294" spans="1:7" x14ac:dyDescent="0.2">
      <c r="A2294" s="70">
        <v>27260</v>
      </c>
      <c r="B2294" s="70" t="s">
        <v>382</v>
      </c>
      <c r="C2294" s="70" t="s">
        <v>383</v>
      </c>
      <c r="D2294" s="70">
        <v>2006</v>
      </c>
      <c r="E2294" s="70">
        <v>1</v>
      </c>
      <c r="F2294" s="70">
        <v>254.29</v>
      </c>
      <c r="G2294" s="70">
        <v>254.35</v>
      </c>
    </row>
    <row r="2295" spans="1:7" x14ac:dyDescent="0.2">
      <c r="A2295" s="70">
        <v>27260</v>
      </c>
      <c r="B2295" s="70" t="s">
        <v>382</v>
      </c>
      <c r="C2295" s="70" t="s">
        <v>383</v>
      </c>
      <c r="D2295" s="70">
        <v>2006</v>
      </c>
      <c r="E2295" s="70">
        <v>2</v>
      </c>
      <c r="F2295" s="70">
        <v>263.29000000000002</v>
      </c>
      <c r="G2295" s="70">
        <v>260.87</v>
      </c>
    </row>
    <row r="2296" spans="1:7" x14ac:dyDescent="0.2">
      <c r="A2296" s="70">
        <v>27260</v>
      </c>
      <c r="B2296" s="70" t="s">
        <v>382</v>
      </c>
      <c r="C2296" s="70" t="s">
        <v>383</v>
      </c>
      <c r="D2296" s="70">
        <v>2006</v>
      </c>
      <c r="E2296" s="70">
        <v>3</v>
      </c>
      <c r="F2296" s="70">
        <v>267.07</v>
      </c>
      <c r="G2296" s="70">
        <v>263.70999999999998</v>
      </c>
    </row>
    <row r="2297" spans="1:7" x14ac:dyDescent="0.2">
      <c r="A2297" s="70">
        <v>27260</v>
      </c>
      <c r="B2297" s="70" t="s">
        <v>382</v>
      </c>
      <c r="C2297" s="70" t="s">
        <v>383</v>
      </c>
      <c r="D2297" s="70">
        <v>2006</v>
      </c>
      <c r="E2297" s="70">
        <v>4</v>
      </c>
      <c r="F2297" s="70">
        <v>261.49</v>
      </c>
      <c r="G2297" s="70">
        <v>259.33999999999997</v>
      </c>
    </row>
    <row r="2298" spans="1:7" x14ac:dyDescent="0.2">
      <c r="A2298" s="70">
        <v>27260</v>
      </c>
      <c r="B2298" s="70" t="s">
        <v>382</v>
      </c>
      <c r="C2298" s="70" t="s">
        <v>383</v>
      </c>
      <c r="D2298" s="70">
        <v>2007</v>
      </c>
      <c r="E2298" s="70">
        <v>1</v>
      </c>
      <c r="F2298" s="70">
        <v>260.98</v>
      </c>
      <c r="G2298" s="70">
        <v>261.58999999999997</v>
      </c>
    </row>
    <row r="2299" spans="1:7" x14ac:dyDescent="0.2">
      <c r="A2299" s="70">
        <v>27260</v>
      </c>
      <c r="B2299" s="70" t="s">
        <v>382</v>
      </c>
      <c r="C2299" s="70" t="s">
        <v>383</v>
      </c>
      <c r="D2299" s="70">
        <v>2007</v>
      </c>
      <c r="E2299" s="70">
        <v>2</v>
      </c>
      <c r="F2299" s="70">
        <v>257.70999999999998</v>
      </c>
      <c r="G2299" s="70">
        <v>255.19</v>
      </c>
    </row>
    <row r="2300" spans="1:7" x14ac:dyDescent="0.2">
      <c r="A2300" s="70">
        <v>27260</v>
      </c>
      <c r="B2300" s="70" t="s">
        <v>382</v>
      </c>
      <c r="C2300" s="70" t="s">
        <v>383</v>
      </c>
      <c r="D2300" s="70">
        <v>2007</v>
      </c>
      <c r="E2300" s="70">
        <v>3</v>
      </c>
      <c r="F2300" s="70">
        <v>248.88</v>
      </c>
      <c r="G2300" s="70">
        <v>245.79</v>
      </c>
    </row>
    <row r="2301" spans="1:7" x14ac:dyDescent="0.2">
      <c r="A2301" s="70">
        <v>27260</v>
      </c>
      <c r="B2301" s="70" t="s">
        <v>382</v>
      </c>
      <c r="C2301" s="70" t="s">
        <v>383</v>
      </c>
      <c r="D2301" s="70">
        <v>2007</v>
      </c>
      <c r="E2301" s="70">
        <v>4</v>
      </c>
      <c r="F2301" s="70">
        <v>237.46</v>
      </c>
      <c r="G2301" s="70">
        <v>234.96</v>
      </c>
    </row>
    <row r="2302" spans="1:7" x14ac:dyDescent="0.2">
      <c r="A2302" s="70">
        <v>27260</v>
      </c>
      <c r="B2302" s="70" t="s">
        <v>382</v>
      </c>
      <c r="C2302" s="70" t="s">
        <v>383</v>
      </c>
      <c r="D2302" s="70">
        <v>2008</v>
      </c>
      <c r="E2302" s="70">
        <v>1</v>
      </c>
      <c r="F2302" s="70">
        <v>227.75</v>
      </c>
      <c r="G2302" s="70">
        <v>229.03</v>
      </c>
    </row>
    <row r="2303" spans="1:7" x14ac:dyDescent="0.2">
      <c r="A2303" s="70">
        <v>27260</v>
      </c>
      <c r="B2303" s="70" t="s">
        <v>382</v>
      </c>
      <c r="C2303" s="70" t="s">
        <v>383</v>
      </c>
      <c r="D2303" s="70">
        <v>2008</v>
      </c>
      <c r="E2303" s="70">
        <v>2</v>
      </c>
      <c r="F2303" s="70">
        <v>221.76</v>
      </c>
      <c r="G2303" s="70">
        <v>219.43</v>
      </c>
    </row>
    <row r="2304" spans="1:7" x14ac:dyDescent="0.2">
      <c r="A2304" s="70">
        <v>27260</v>
      </c>
      <c r="B2304" s="70" t="s">
        <v>382</v>
      </c>
      <c r="C2304" s="70" t="s">
        <v>383</v>
      </c>
      <c r="D2304" s="70">
        <v>2008</v>
      </c>
      <c r="E2304" s="70">
        <v>3</v>
      </c>
      <c r="F2304" s="70">
        <v>210.48</v>
      </c>
      <c r="G2304" s="70">
        <v>207.72</v>
      </c>
    </row>
    <row r="2305" spans="1:7" x14ac:dyDescent="0.2">
      <c r="A2305" s="70">
        <v>27260</v>
      </c>
      <c r="B2305" s="70" t="s">
        <v>382</v>
      </c>
      <c r="C2305" s="70" t="s">
        <v>383</v>
      </c>
      <c r="D2305" s="70">
        <v>2008</v>
      </c>
      <c r="E2305" s="70">
        <v>4</v>
      </c>
      <c r="F2305" s="70">
        <v>200.07</v>
      </c>
      <c r="G2305" s="70">
        <v>197.63</v>
      </c>
    </row>
    <row r="2306" spans="1:7" x14ac:dyDescent="0.2">
      <c r="A2306" s="70">
        <v>27260</v>
      </c>
      <c r="B2306" s="70" t="s">
        <v>382</v>
      </c>
      <c r="C2306" s="70" t="s">
        <v>383</v>
      </c>
      <c r="D2306" s="70">
        <v>2009</v>
      </c>
      <c r="E2306" s="70">
        <v>1</v>
      </c>
      <c r="F2306" s="70">
        <v>184.02</v>
      </c>
      <c r="G2306" s="70">
        <v>185.75</v>
      </c>
    </row>
    <row r="2307" spans="1:7" x14ac:dyDescent="0.2">
      <c r="A2307" s="70">
        <v>27260</v>
      </c>
      <c r="B2307" s="70" t="s">
        <v>382</v>
      </c>
      <c r="C2307" s="70" t="s">
        <v>383</v>
      </c>
      <c r="D2307" s="70">
        <v>2009</v>
      </c>
      <c r="E2307" s="70">
        <v>2</v>
      </c>
      <c r="F2307" s="70">
        <v>175.2</v>
      </c>
      <c r="G2307" s="70">
        <v>173.05</v>
      </c>
    </row>
    <row r="2308" spans="1:7" x14ac:dyDescent="0.2">
      <c r="A2308" s="70">
        <v>27260</v>
      </c>
      <c r="B2308" s="70" t="s">
        <v>382</v>
      </c>
      <c r="C2308" s="70" t="s">
        <v>383</v>
      </c>
      <c r="D2308" s="70">
        <v>2009</v>
      </c>
      <c r="E2308" s="70">
        <v>3</v>
      </c>
      <c r="F2308" s="70">
        <v>177.15</v>
      </c>
      <c r="G2308" s="70">
        <v>174.71</v>
      </c>
    </row>
    <row r="2309" spans="1:7" x14ac:dyDescent="0.2">
      <c r="A2309" s="70">
        <v>27260</v>
      </c>
      <c r="B2309" s="70" t="s">
        <v>382</v>
      </c>
      <c r="C2309" s="70" t="s">
        <v>383</v>
      </c>
      <c r="D2309" s="70">
        <v>2009</v>
      </c>
      <c r="E2309" s="70">
        <v>4</v>
      </c>
      <c r="F2309" s="70">
        <v>175.6</v>
      </c>
      <c r="G2309" s="70">
        <v>173.33</v>
      </c>
    </row>
    <row r="2310" spans="1:7" x14ac:dyDescent="0.2">
      <c r="A2310" s="70">
        <v>27260</v>
      </c>
      <c r="B2310" s="70" t="s">
        <v>382</v>
      </c>
      <c r="C2310" s="70" t="s">
        <v>383</v>
      </c>
      <c r="D2310" s="70">
        <v>2010</v>
      </c>
      <c r="E2310" s="70">
        <v>1</v>
      </c>
      <c r="F2310" s="70">
        <v>163.74</v>
      </c>
      <c r="G2310" s="70">
        <v>165.77</v>
      </c>
    </row>
    <row r="2311" spans="1:7" x14ac:dyDescent="0.2">
      <c r="A2311" s="70">
        <v>27260</v>
      </c>
      <c r="B2311" s="70" t="s">
        <v>382</v>
      </c>
      <c r="C2311" s="70" t="s">
        <v>383</v>
      </c>
      <c r="D2311" s="70">
        <v>2010</v>
      </c>
      <c r="E2311" s="70">
        <v>2</v>
      </c>
      <c r="F2311" s="70">
        <v>166.74</v>
      </c>
      <c r="G2311" s="70">
        <v>164.46</v>
      </c>
    </row>
    <row r="2312" spans="1:7" x14ac:dyDescent="0.2">
      <c r="A2312" s="70">
        <v>27260</v>
      </c>
      <c r="B2312" s="70" t="s">
        <v>382</v>
      </c>
      <c r="C2312" s="70" t="s">
        <v>383</v>
      </c>
      <c r="D2312" s="70">
        <v>2010</v>
      </c>
      <c r="E2312" s="70">
        <v>3</v>
      </c>
      <c r="F2312" s="70">
        <v>160.01</v>
      </c>
      <c r="G2312" s="70">
        <v>157.6</v>
      </c>
    </row>
    <row r="2313" spans="1:7" x14ac:dyDescent="0.2">
      <c r="A2313" s="70">
        <v>27260</v>
      </c>
      <c r="B2313" s="70" t="s">
        <v>382</v>
      </c>
      <c r="C2313" s="70" t="s">
        <v>383</v>
      </c>
      <c r="D2313" s="70">
        <v>2010</v>
      </c>
      <c r="E2313" s="70">
        <v>4</v>
      </c>
      <c r="F2313" s="70">
        <v>156.81</v>
      </c>
      <c r="G2313" s="70">
        <v>154.91999999999999</v>
      </c>
    </row>
    <row r="2314" spans="1:7" x14ac:dyDescent="0.2">
      <c r="A2314" s="70">
        <v>27260</v>
      </c>
      <c r="B2314" s="70" t="s">
        <v>382</v>
      </c>
      <c r="C2314" s="70" t="s">
        <v>383</v>
      </c>
      <c r="D2314" s="70">
        <v>2011</v>
      </c>
      <c r="E2314" s="70">
        <v>1</v>
      </c>
      <c r="F2314" s="70">
        <v>147.27000000000001</v>
      </c>
      <c r="G2314" s="70">
        <v>149.35</v>
      </c>
    </row>
    <row r="2315" spans="1:7" x14ac:dyDescent="0.2">
      <c r="A2315" s="70">
        <v>27260</v>
      </c>
      <c r="B2315" s="70" t="s">
        <v>382</v>
      </c>
      <c r="C2315" s="70" t="s">
        <v>383</v>
      </c>
      <c r="D2315" s="70">
        <v>2011</v>
      </c>
      <c r="E2315" s="70">
        <v>2</v>
      </c>
      <c r="F2315" s="70">
        <v>150.71</v>
      </c>
      <c r="G2315" s="70">
        <v>148.37</v>
      </c>
    </row>
    <row r="2316" spans="1:7" x14ac:dyDescent="0.2">
      <c r="A2316" s="70">
        <v>27260</v>
      </c>
      <c r="B2316" s="70" t="s">
        <v>382</v>
      </c>
      <c r="C2316" s="70" t="s">
        <v>383</v>
      </c>
      <c r="D2316" s="70">
        <v>2011</v>
      </c>
      <c r="E2316" s="70">
        <v>3</v>
      </c>
      <c r="F2316" s="70">
        <v>151.71</v>
      </c>
      <c r="G2316" s="70">
        <v>149.34</v>
      </c>
    </row>
    <row r="2317" spans="1:7" x14ac:dyDescent="0.2">
      <c r="A2317" s="70">
        <v>27260</v>
      </c>
      <c r="B2317" s="70" t="s">
        <v>382</v>
      </c>
      <c r="C2317" s="70" t="s">
        <v>383</v>
      </c>
      <c r="D2317" s="70">
        <v>2011</v>
      </c>
      <c r="E2317" s="70">
        <v>4</v>
      </c>
      <c r="F2317" s="70">
        <v>148.5</v>
      </c>
      <c r="G2317" s="70">
        <v>146.94999999999999</v>
      </c>
    </row>
    <row r="2318" spans="1:7" x14ac:dyDescent="0.2">
      <c r="A2318" s="70">
        <v>27260</v>
      </c>
      <c r="B2318" s="70" t="s">
        <v>382</v>
      </c>
      <c r="C2318" s="70" t="s">
        <v>383</v>
      </c>
      <c r="D2318" s="70">
        <v>2012</v>
      </c>
      <c r="E2318" s="70">
        <v>1</v>
      </c>
      <c r="F2318" s="70">
        <v>146.49</v>
      </c>
      <c r="G2318" s="70">
        <v>148.56</v>
      </c>
    </row>
    <row r="2319" spans="1:7" x14ac:dyDescent="0.2">
      <c r="A2319" s="70">
        <v>27260</v>
      </c>
      <c r="B2319" s="70" t="s">
        <v>382</v>
      </c>
      <c r="C2319" s="70" t="s">
        <v>383</v>
      </c>
      <c r="D2319" s="70">
        <v>2012</v>
      </c>
      <c r="E2319" s="70">
        <v>2</v>
      </c>
      <c r="F2319" s="70">
        <v>152.84</v>
      </c>
      <c r="G2319" s="70">
        <v>150.33000000000001</v>
      </c>
    </row>
    <row r="2320" spans="1:7" x14ac:dyDescent="0.2">
      <c r="A2320" s="70">
        <v>27260</v>
      </c>
      <c r="B2320" s="70" t="s">
        <v>382</v>
      </c>
      <c r="C2320" s="70" t="s">
        <v>383</v>
      </c>
      <c r="D2320" s="70">
        <v>2012</v>
      </c>
      <c r="E2320" s="70">
        <v>3</v>
      </c>
      <c r="F2320" s="70">
        <v>153.16999999999999</v>
      </c>
      <c r="G2320" s="70">
        <v>150.65</v>
      </c>
    </row>
    <row r="2321" spans="1:7" x14ac:dyDescent="0.2">
      <c r="A2321" s="70">
        <v>27260</v>
      </c>
      <c r="B2321" s="70" t="s">
        <v>382</v>
      </c>
      <c r="C2321" s="70" t="s">
        <v>383</v>
      </c>
      <c r="D2321" s="70">
        <v>2012</v>
      </c>
      <c r="E2321" s="70">
        <v>4</v>
      </c>
      <c r="F2321" s="70">
        <v>153.38</v>
      </c>
      <c r="G2321" s="70">
        <v>152.18</v>
      </c>
    </row>
    <row r="2322" spans="1:7" x14ac:dyDescent="0.2">
      <c r="A2322" s="70">
        <v>27260</v>
      </c>
      <c r="B2322" s="70" t="s">
        <v>382</v>
      </c>
      <c r="C2322" s="70" t="s">
        <v>383</v>
      </c>
      <c r="D2322" s="70">
        <v>2013</v>
      </c>
      <c r="E2322" s="70">
        <v>1</v>
      </c>
      <c r="F2322" s="70">
        <v>155.9</v>
      </c>
      <c r="G2322" s="70">
        <v>157.83000000000001</v>
      </c>
    </row>
    <row r="2323" spans="1:7" x14ac:dyDescent="0.2">
      <c r="A2323" s="70">
        <v>27260</v>
      </c>
      <c r="B2323" s="70" t="s">
        <v>382</v>
      </c>
      <c r="C2323" s="70" t="s">
        <v>383</v>
      </c>
      <c r="D2323" s="70">
        <v>2013</v>
      </c>
      <c r="E2323" s="70">
        <v>2</v>
      </c>
      <c r="F2323" s="70">
        <v>165.18</v>
      </c>
      <c r="G2323" s="70">
        <v>162.4</v>
      </c>
    </row>
    <row r="2324" spans="1:7" x14ac:dyDescent="0.2">
      <c r="A2324" s="70">
        <v>27260</v>
      </c>
      <c r="B2324" s="70" t="s">
        <v>382</v>
      </c>
      <c r="C2324" s="70" t="s">
        <v>383</v>
      </c>
      <c r="D2324" s="70">
        <v>2013</v>
      </c>
      <c r="E2324" s="70">
        <v>3</v>
      </c>
      <c r="F2324" s="70">
        <v>167.84</v>
      </c>
      <c r="G2324" s="70">
        <v>165.11</v>
      </c>
    </row>
    <row r="2325" spans="1:7" x14ac:dyDescent="0.2">
      <c r="A2325" s="70">
        <v>27260</v>
      </c>
      <c r="B2325" s="70" t="s">
        <v>382</v>
      </c>
      <c r="C2325" s="70" t="s">
        <v>383</v>
      </c>
      <c r="D2325" s="70">
        <v>2013</v>
      </c>
      <c r="E2325" s="70">
        <v>4</v>
      </c>
      <c r="F2325" s="70">
        <v>169.2</v>
      </c>
      <c r="G2325" s="70">
        <v>168.21</v>
      </c>
    </row>
    <row r="2326" spans="1:7" x14ac:dyDescent="0.2">
      <c r="A2326" s="70">
        <v>27260</v>
      </c>
      <c r="B2326" s="70" t="s">
        <v>382</v>
      </c>
      <c r="C2326" s="70" t="s">
        <v>383</v>
      </c>
      <c r="D2326" s="70">
        <v>2014</v>
      </c>
      <c r="E2326" s="70">
        <v>1</v>
      </c>
      <c r="F2326" s="70">
        <v>166.73</v>
      </c>
      <c r="G2326" s="70">
        <v>168.32</v>
      </c>
    </row>
    <row r="2327" spans="1:7" x14ac:dyDescent="0.2">
      <c r="A2327" s="70">
        <v>27260</v>
      </c>
      <c r="B2327" s="70" t="s">
        <v>382</v>
      </c>
      <c r="C2327" s="70" t="s">
        <v>383</v>
      </c>
      <c r="D2327" s="70">
        <v>2014</v>
      </c>
      <c r="E2327" s="70">
        <v>2</v>
      </c>
      <c r="F2327" s="70">
        <v>172.62</v>
      </c>
      <c r="G2327" s="70">
        <v>169.86</v>
      </c>
    </row>
    <row r="2328" spans="1:7" x14ac:dyDescent="0.2">
      <c r="A2328" s="70">
        <v>27260</v>
      </c>
      <c r="B2328" s="70" t="s">
        <v>382</v>
      </c>
      <c r="C2328" s="70" t="s">
        <v>383</v>
      </c>
      <c r="D2328" s="70">
        <v>2014</v>
      </c>
      <c r="E2328" s="70">
        <v>3</v>
      </c>
      <c r="F2328" s="70">
        <v>176.94</v>
      </c>
      <c r="G2328" s="70">
        <v>174.15</v>
      </c>
    </row>
    <row r="2329" spans="1:7" x14ac:dyDescent="0.2">
      <c r="A2329" s="70">
        <v>27260</v>
      </c>
      <c r="B2329" s="70" t="s">
        <v>382</v>
      </c>
      <c r="C2329" s="70" t="s">
        <v>383</v>
      </c>
      <c r="D2329" s="70">
        <v>2014</v>
      </c>
      <c r="E2329" s="70">
        <v>4</v>
      </c>
      <c r="F2329" s="70">
        <v>179.75</v>
      </c>
      <c r="G2329" s="70">
        <v>178.89</v>
      </c>
    </row>
    <row r="2330" spans="1:7" x14ac:dyDescent="0.2">
      <c r="A2330" s="70">
        <v>27260</v>
      </c>
      <c r="B2330" s="70" t="s">
        <v>382</v>
      </c>
      <c r="C2330" s="70" t="s">
        <v>383</v>
      </c>
      <c r="D2330" s="70">
        <v>2015</v>
      </c>
      <c r="E2330" s="70">
        <v>1</v>
      </c>
      <c r="F2330" s="70">
        <v>178.89</v>
      </c>
      <c r="G2330" s="70">
        <v>180.09</v>
      </c>
    </row>
    <row r="2331" spans="1:7" x14ac:dyDescent="0.2">
      <c r="A2331" s="70">
        <v>27260</v>
      </c>
      <c r="B2331" s="70" t="s">
        <v>382</v>
      </c>
      <c r="C2331" s="70" t="s">
        <v>383</v>
      </c>
      <c r="D2331" s="70">
        <v>2015</v>
      </c>
      <c r="E2331" s="70">
        <v>2</v>
      </c>
      <c r="F2331" s="70">
        <v>188.19</v>
      </c>
      <c r="G2331" s="70">
        <v>185.4</v>
      </c>
    </row>
    <row r="2332" spans="1:7" x14ac:dyDescent="0.2">
      <c r="A2332" s="70">
        <v>27260</v>
      </c>
      <c r="B2332" s="70" t="s">
        <v>382</v>
      </c>
      <c r="C2332" s="70" t="s">
        <v>383</v>
      </c>
      <c r="D2332" s="70">
        <v>2015</v>
      </c>
      <c r="E2332" s="70">
        <v>3</v>
      </c>
      <c r="F2332" s="70">
        <v>191.17</v>
      </c>
      <c r="G2332" s="70">
        <v>188.35</v>
      </c>
    </row>
    <row r="2333" spans="1:7" x14ac:dyDescent="0.2">
      <c r="A2333" s="70">
        <v>27260</v>
      </c>
      <c r="B2333" s="70" t="s">
        <v>382</v>
      </c>
      <c r="C2333" s="70" t="s">
        <v>383</v>
      </c>
      <c r="D2333" s="70">
        <v>2015</v>
      </c>
      <c r="E2333" s="70">
        <v>4</v>
      </c>
      <c r="F2333" s="70">
        <v>192.16</v>
      </c>
      <c r="G2333" s="70">
        <v>191.26</v>
      </c>
    </row>
    <row r="2334" spans="1:7" x14ac:dyDescent="0.2">
      <c r="A2334" s="70">
        <v>27260</v>
      </c>
      <c r="B2334" s="70" t="s">
        <v>382</v>
      </c>
      <c r="C2334" s="70" t="s">
        <v>383</v>
      </c>
      <c r="D2334" s="70">
        <v>2016</v>
      </c>
      <c r="E2334" s="70">
        <v>1</v>
      </c>
      <c r="F2334" s="70">
        <v>195.86</v>
      </c>
      <c r="G2334" s="70">
        <v>196.72</v>
      </c>
    </row>
    <row r="2335" spans="1:7" x14ac:dyDescent="0.2">
      <c r="A2335" s="70">
        <v>27260</v>
      </c>
      <c r="B2335" s="70" t="s">
        <v>382</v>
      </c>
      <c r="C2335" s="70" t="s">
        <v>383</v>
      </c>
      <c r="D2335" s="70">
        <v>2016</v>
      </c>
      <c r="E2335" s="70">
        <v>2</v>
      </c>
      <c r="F2335" s="70">
        <v>203.57</v>
      </c>
      <c r="G2335" s="70">
        <v>200.83</v>
      </c>
    </row>
    <row r="2336" spans="1:7" x14ac:dyDescent="0.2">
      <c r="A2336" s="70">
        <v>27260</v>
      </c>
      <c r="B2336" s="70" t="s">
        <v>382</v>
      </c>
      <c r="C2336" s="70" t="s">
        <v>383</v>
      </c>
      <c r="D2336" s="70">
        <v>2016</v>
      </c>
      <c r="E2336" s="70">
        <v>3</v>
      </c>
      <c r="F2336" s="70">
        <v>208.44</v>
      </c>
      <c r="G2336" s="70">
        <v>205.49</v>
      </c>
    </row>
    <row r="2337" spans="1:7" x14ac:dyDescent="0.2">
      <c r="A2337" s="70">
        <v>27260</v>
      </c>
      <c r="B2337" s="70" t="s">
        <v>382</v>
      </c>
      <c r="C2337" s="70" t="s">
        <v>383</v>
      </c>
      <c r="D2337" s="70">
        <v>2016</v>
      </c>
      <c r="E2337" s="70">
        <v>4</v>
      </c>
      <c r="F2337" s="70">
        <v>211.7</v>
      </c>
      <c r="G2337" s="70">
        <v>210.78</v>
      </c>
    </row>
    <row r="2338" spans="1:7" x14ac:dyDescent="0.2">
      <c r="A2338" s="70">
        <v>27260</v>
      </c>
      <c r="B2338" s="70" t="s">
        <v>382</v>
      </c>
      <c r="C2338" s="70" t="s">
        <v>383</v>
      </c>
      <c r="D2338" s="70">
        <v>2017</v>
      </c>
      <c r="E2338" s="70">
        <v>1</v>
      </c>
      <c r="F2338" s="70">
        <v>214.86</v>
      </c>
      <c r="G2338" s="70">
        <v>215.32</v>
      </c>
    </row>
    <row r="2339" spans="1:7" x14ac:dyDescent="0.2">
      <c r="A2339" s="70">
        <v>27260</v>
      </c>
      <c r="B2339" s="70" t="s">
        <v>382</v>
      </c>
      <c r="C2339" s="70" t="s">
        <v>383</v>
      </c>
      <c r="D2339" s="70">
        <v>2017</v>
      </c>
      <c r="E2339" s="70">
        <v>2</v>
      </c>
      <c r="F2339" s="70">
        <v>222.06</v>
      </c>
      <c r="G2339" s="70">
        <v>219.31</v>
      </c>
    </row>
    <row r="2340" spans="1:7" x14ac:dyDescent="0.2">
      <c r="A2340" s="70">
        <v>27260</v>
      </c>
      <c r="B2340" s="70" t="s">
        <v>382</v>
      </c>
      <c r="C2340" s="70" t="s">
        <v>383</v>
      </c>
      <c r="D2340" s="70">
        <v>2017</v>
      </c>
      <c r="E2340" s="70">
        <v>3</v>
      </c>
      <c r="F2340" s="70">
        <v>227.65</v>
      </c>
      <c r="G2340" s="70">
        <v>224.62</v>
      </c>
    </row>
    <row r="2341" spans="1:7" x14ac:dyDescent="0.2">
      <c r="A2341" s="70">
        <v>27260</v>
      </c>
      <c r="B2341" s="70" t="s">
        <v>382</v>
      </c>
      <c r="C2341" s="70" t="s">
        <v>383</v>
      </c>
      <c r="D2341" s="70">
        <v>2017</v>
      </c>
      <c r="E2341" s="70">
        <v>4</v>
      </c>
      <c r="F2341" s="70">
        <v>229.86</v>
      </c>
      <c r="G2341" s="70">
        <v>228.89</v>
      </c>
    </row>
    <row r="2342" spans="1:7" x14ac:dyDescent="0.2">
      <c r="A2342" s="70">
        <v>27260</v>
      </c>
      <c r="B2342" s="70" t="s">
        <v>382</v>
      </c>
      <c r="C2342" s="70" t="s">
        <v>383</v>
      </c>
      <c r="D2342" s="70">
        <v>2018</v>
      </c>
      <c r="E2342" s="70">
        <v>1</v>
      </c>
      <c r="F2342" s="70">
        <v>233.42</v>
      </c>
      <c r="G2342" s="70">
        <v>233.5</v>
      </c>
    </row>
    <row r="2343" spans="1:7" x14ac:dyDescent="0.2">
      <c r="A2343" s="70">
        <v>27260</v>
      </c>
      <c r="B2343" s="70" t="s">
        <v>382</v>
      </c>
      <c r="C2343" s="70" t="s">
        <v>383</v>
      </c>
      <c r="D2343" s="70">
        <v>2018</v>
      </c>
      <c r="E2343" s="70">
        <v>2</v>
      </c>
      <c r="F2343" s="70">
        <v>240.58</v>
      </c>
      <c r="G2343" s="70">
        <v>237.82</v>
      </c>
    </row>
    <row r="2344" spans="1:7" x14ac:dyDescent="0.2">
      <c r="A2344" s="70">
        <v>27260</v>
      </c>
      <c r="B2344" s="70" t="s">
        <v>382</v>
      </c>
      <c r="C2344" s="70" t="s">
        <v>383</v>
      </c>
      <c r="D2344" s="70">
        <v>2018</v>
      </c>
      <c r="E2344" s="70">
        <v>3</v>
      </c>
      <c r="F2344" s="70">
        <v>243.27</v>
      </c>
      <c r="G2344" s="70">
        <v>240.18</v>
      </c>
    </row>
    <row r="2345" spans="1:7" x14ac:dyDescent="0.2">
      <c r="A2345" s="70">
        <v>27260</v>
      </c>
      <c r="B2345" s="70" t="s">
        <v>382</v>
      </c>
      <c r="C2345" s="70" t="s">
        <v>383</v>
      </c>
      <c r="D2345" s="70">
        <v>2018</v>
      </c>
      <c r="E2345" s="70">
        <v>4</v>
      </c>
      <c r="F2345" s="70">
        <v>246.59</v>
      </c>
      <c r="G2345" s="70">
        <v>245.57</v>
      </c>
    </row>
    <row r="2346" spans="1:7" x14ac:dyDescent="0.2">
      <c r="A2346" s="70">
        <v>27260</v>
      </c>
      <c r="B2346" s="70" t="s">
        <v>382</v>
      </c>
      <c r="C2346" s="70" t="s">
        <v>383</v>
      </c>
      <c r="D2346" s="70">
        <v>2019</v>
      </c>
      <c r="E2346" s="70">
        <v>1</v>
      </c>
      <c r="F2346" s="70">
        <v>247.4</v>
      </c>
      <c r="G2346" s="70">
        <v>247.15</v>
      </c>
    </row>
    <row r="2347" spans="1:7" x14ac:dyDescent="0.2">
      <c r="A2347" s="70">
        <v>27260</v>
      </c>
      <c r="B2347" s="70" t="s">
        <v>382</v>
      </c>
      <c r="C2347" s="70" t="s">
        <v>383</v>
      </c>
      <c r="D2347" s="70">
        <v>2019</v>
      </c>
      <c r="E2347" s="70">
        <v>2</v>
      </c>
      <c r="F2347" s="70">
        <v>253.16</v>
      </c>
      <c r="G2347" s="70">
        <v>250.41</v>
      </c>
    </row>
    <row r="2348" spans="1:7" x14ac:dyDescent="0.2">
      <c r="A2348" s="70">
        <v>27260</v>
      </c>
      <c r="B2348" s="70" t="s">
        <v>382</v>
      </c>
      <c r="C2348" s="70" t="s">
        <v>383</v>
      </c>
      <c r="D2348" s="70">
        <v>2019</v>
      </c>
      <c r="E2348" s="70">
        <v>3</v>
      </c>
      <c r="F2348" s="70">
        <v>257.04000000000002</v>
      </c>
      <c r="G2348" s="70">
        <v>253.9</v>
      </c>
    </row>
    <row r="2349" spans="1:7" x14ac:dyDescent="0.2">
      <c r="A2349" s="70">
        <v>27260</v>
      </c>
      <c r="B2349" s="70" t="s">
        <v>382</v>
      </c>
      <c r="C2349" s="70" t="s">
        <v>383</v>
      </c>
      <c r="D2349" s="70">
        <v>2019</v>
      </c>
      <c r="E2349" s="70">
        <v>4</v>
      </c>
      <c r="F2349" s="70">
        <v>259.13</v>
      </c>
      <c r="G2349" s="70">
        <v>258.02</v>
      </c>
    </row>
    <row r="2350" spans="1:7" x14ac:dyDescent="0.2">
      <c r="A2350" s="70">
        <v>27260</v>
      </c>
      <c r="B2350" s="70" t="s">
        <v>382</v>
      </c>
      <c r="C2350" s="70" t="s">
        <v>383</v>
      </c>
      <c r="D2350" s="70">
        <v>2020</v>
      </c>
      <c r="E2350" s="70">
        <v>1</v>
      </c>
      <c r="F2350" s="70">
        <v>263.58</v>
      </c>
      <c r="G2350" s="70">
        <v>263.14999999999998</v>
      </c>
    </row>
    <row r="2351" spans="1:7" x14ac:dyDescent="0.2">
      <c r="A2351" s="70">
        <v>27260</v>
      </c>
      <c r="B2351" s="70" t="s">
        <v>382</v>
      </c>
      <c r="C2351" s="70" t="s">
        <v>383</v>
      </c>
      <c r="D2351" s="70">
        <v>2020</v>
      </c>
      <c r="E2351" s="70">
        <v>2</v>
      </c>
      <c r="F2351" s="70">
        <v>269.69</v>
      </c>
      <c r="G2351" s="70">
        <v>266.86</v>
      </c>
    </row>
    <row r="2352" spans="1:7" x14ac:dyDescent="0.2">
      <c r="A2352" s="70">
        <v>27260</v>
      </c>
      <c r="B2352" s="70" t="s">
        <v>382</v>
      </c>
      <c r="C2352" s="70" t="s">
        <v>383</v>
      </c>
      <c r="D2352" s="70">
        <v>2020</v>
      </c>
      <c r="E2352" s="70">
        <v>3</v>
      </c>
      <c r="F2352" s="70">
        <v>277.57</v>
      </c>
      <c r="G2352" s="70">
        <v>274.20999999999998</v>
      </c>
    </row>
    <row r="2353" spans="1:8" x14ac:dyDescent="0.2">
      <c r="A2353" s="70">
        <v>27260</v>
      </c>
      <c r="B2353" s="70" t="s">
        <v>382</v>
      </c>
      <c r="C2353" s="70" t="s">
        <v>383</v>
      </c>
      <c r="D2353" s="70">
        <v>2020</v>
      </c>
      <c r="E2353" s="70">
        <v>4</v>
      </c>
      <c r="F2353" s="70">
        <v>288.70999999999998</v>
      </c>
      <c r="G2353" s="70">
        <v>287.52999999999997</v>
      </c>
    </row>
    <row r="2354" spans="1:8" x14ac:dyDescent="0.2">
      <c r="A2354" s="70">
        <v>27260</v>
      </c>
      <c r="B2354" s="70" t="s">
        <v>382</v>
      </c>
      <c r="C2354" s="70" t="s">
        <v>383</v>
      </c>
      <c r="D2354" s="70">
        <v>2021</v>
      </c>
      <c r="E2354" s="70">
        <v>1</v>
      </c>
      <c r="F2354" s="70">
        <v>302.94</v>
      </c>
      <c r="G2354" s="70">
        <v>302.27999999999997</v>
      </c>
    </row>
    <row r="2355" spans="1:8" x14ac:dyDescent="0.2">
      <c r="A2355" s="70">
        <v>27260</v>
      </c>
      <c r="B2355" s="70" t="s">
        <v>382</v>
      </c>
      <c r="C2355" s="70" t="s">
        <v>383</v>
      </c>
      <c r="D2355" s="70">
        <v>2021</v>
      </c>
      <c r="E2355" s="70">
        <v>2</v>
      </c>
      <c r="F2355" s="70">
        <v>323.33</v>
      </c>
      <c r="G2355" s="70">
        <v>319.99</v>
      </c>
    </row>
    <row r="2356" spans="1:8" x14ac:dyDescent="0.2">
      <c r="A2356" s="70">
        <v>27260</v>
      </c>
      <c r="B2356" s="70" t="s">
        <v>382</v>
      </c>
      <c r="C2356" s="70" t="s">
        <v>383</v>
      </c>
      <c r="D2356" s="70">
        <v>2021</v>
      </c>
      <c r="E2356" s="70">
        <v>3</v>
      </c>
      <c r="F2356" s="70">
        <v>343.88</v>
      </c>
      <c r="G2356" s="70">
        <v>339.79</v>
      </c>
    </row>
    <row r="2357" spans="1:8" x14ac:dyDescent="0.2">
      <c r="A2357" s="70">
        <v>27260</v>
      </c>
      <c r="B2357" s="70" t="s">
        <v>382</v>
      </c>
      <c r="C2357" s="70" t="s">
        <v>383</v>
      </c>
      <c r="D2357" s="70">
        <v>2021</v>
      </c>
      <c r="E2357" s="70">
        <v>4</v>
      </c>
      <c r="F2357" s="70">
        <v>356.68</v>
      </c>
      <c r="G2357" s="70">
        <v>355.22</v>
      </c>
    </row>
    <row r="2358" spans="1:8" x14ac:dyDescent="0.2">
      <c r="A2358" s="70">
        <v>28140</v>
      </c>
      <c r="B2358" s="70" t="s">
        <v>384</v>
      </c>
      <c r="C2358" s="70" t="s">
        <v>385</v>
      </c>
      <c r="D2358" s="70">
        <v>1991</v>
      </c>
      <c r="E2358" s="70">
        <v>1</v>
      </c>
      <c r="F2358" s="70">
        <v>100</v>
      </c>
      <c r="G2358" s="70">
        <v>100</v>
      </c>
      <c r="H2358" s="7" t="s">
        <v>19</v>
      </c>
    </row>
    <row r="2359" spans="1:8" x14ac:dyDescent="0.2">
      <c r="A2359" s="70">
        <v>28140</v>
      </c>
      <c r="B2359" s="70" t="s">
        <v>384</v>
      </c>
      <c r="C2359" s="70" t="s">
        <v>385</v>
      </c>
      <c r="D2359" s="70">
        <v>1991</v>
      </c>
      <c r="E2359" s="70">
        <v>2</v>
      </c>
      <c r="F2359" s="70">
        <v>100.39</v>
      </c>
      <c r="G2359" s="70">
        <v>99.89</v>
      </c>
      <c r="H2359" s="7" t="s">
        <v>19</v>
      </c>
    </row>
    <row r="2360" spans="1:8" x14ac:dyDescent="0.2">
      <c r="A2360" s="70">
        <v>28140</v>
      </c>
      <c r="B2360" s="70" t="s">
        <v>384</v>
      </c>
      <c r="C2360" s="70" t="s">
        <v>385</v>
      </c>
      <c r="D2360" s="70">
        <v>1991</v>
      </c>
      <c r="E2360" s="70">
        <v>3</v>
      </c>
      <c r="F2360" s="70">
        <v>100.01</v>
      </c>
      <c r="G2360" s="70">
        <v>99.28</v>
      </c>
      <c r="H2360" s="7" t="s">
        <v>19</v>
      </c>
    </row>
    <row r="2361" spans="1:8" x14ac:dyDescent="0.2">
      <c r="A2361" s="70">
        <v>28140</v>
      </c>
      <c r="B2361" s="70" t="s">
        <v>384</v>
      </c>
      <c r="C2361" s="70" t="s">
        <v>385</v>
      </c>
      <c r="D2361" s="70">
        <v>1991</v>
      </c>
      <c r="E2361" s="70">
        <v>4</v>
      </c>
      <c r="F2361" s="70">
        <v>101.37</v>
      </c>
      <c r="G2361" s="70">
        <v>101.13</v>
      </c>
      <c r="H2361" s="7" t="s">
        <v>19</v>
      </c>
    </row>
    <row r="2362" spans="1:8" x14ac:dyDescent="0.2">
      <c r="A2362" s="70">
        <v>28140</v>
      </c>
      <c r="B2362" s="70" t="s">
        <v>384</v>
      </c>
      <c r="C2362" s="70" t="s">
        <v>385</v>
      </c>
      <c r="D2362" s="70">
        <v>1992</v>
      </c>
      <c r="E2362" s="70">
        <v>1</v>
      </c>
      <c r="F2362" s="70">
        <v>100.92</v>
      </c>
      <c r="G2362" s="70">
        <v>100.91</v>
      </c>
      <c r="H2362" s="7" t="s">
        <v>19</v>
      </c>
    </row>
    <row r="2363" spans="1:8" x14ac:dyDescent="0.2">
      <c r="A2363" s="70">
        <v>28140</v>
      </c>
      <c r="B2363" s="70" t="s">
        <v>384</v>
      </c>
      <c r="C2363" s="70" t="s">
        <v>385</v>
      </c>
      <c r="D2363" s="70">
        <v>1992</v>
      </c>
      <c r="E2363" s="70">
        <v>2</v>
      </c>
      <c r="F2363" s="70">
        <v>101.66</v>
      </c>
      <c r="G2363" s="70">
        <v>101.15</v>
      </c>
      <c r="H2363" s="7" t="s">
        <v>19</v>
      </c>
    </row>
    <row r="2364" spans="1:8" x14ac:dyDescent="0.2">
      <c r="A2364" s="70">
        <v>28140</v>
      </c>
      <c r="B2364" s="70" t="s">
        <v>384</v>
      </c>
      <c r="C2364" s="70" t="s">
        <v>385</v>
      </c>
      <c r="D2364" s="70">
        <v>1992</v>
      </c>
      <c r="E2364" s="70">
        <v>3</v>
      </c>
      <c r="F2364" s="70">
        <v>102.49</v>
      </c>
      <c r="G2364" s="70">
        <v>101.74</v>
      </c>
      <c r="H2364" s="7" t="s">
        <v>19</v>
      </c>
    </row>
    <row r="2365" spans="1:8" x14ac:dyDescent="0.2">
      <c r="A2365" s="70">
        <v>28140</v>
      </c>
      <c r="B2365" s="70" t="s">
        <v>384</v>
      </c>
      <c r="C2365" s="70" t="s">
        <v>385</v>
      </c>
      <c r="D2365" s="70">
        <v>1992</v>
      </c>
      <c r="E2365" s="70">
        <v>4</v>
      </c>
      <c r="F2365" s="70">
        <v>103.01</v>
      </c>
      <c r="G2365" s="70">
        <v>102.78</v>
      </c>
      <c r="H2365" s="7" t="s">
        <v>19</v>
      </c>
    </row>
    <row r="2366" spans="1:8" x14ac:dyDescent="0.2">
      <c r="A2366" s="70">
        <v>28140</v>
      </c>
      <c r="B2366" s="70" t="s">
        <v>384</v>
      </c>
      <c r="C2366" s="70" t="s">
        <v>385</v>
      </c>
      <c r="D2366" s="70">
        <v>1993</v>
      </c>
      <c r="E2366" s="70">
        <v>1</v>
      </c>
      <c r="F2366" s="70">
        <v>102.7</v>
      </c>
      <c r="G2366" s="70">
        <v>102.68</v>
      </c>
      <c r="H2366" s="7" t="s">
        <v>19</v>
      </c>
    </row>
    <row r="2367" spans="1:8" x14ac:dyDescent="0.2">
      <c r="A2367" s="70">
        <v>28140</v>
      </c>
      <c r="B2367" s="70" t="s">
        <v>384</v>
      </c>
      <c r="C2367" s="70" t="s">
        <v>385</v>
      </c>
      <c r="D2367" s="70">
        <v>1993</v>
      </c>
      <c r="E2367" s="70">
        <v>2</v>
      </c>
      <c r="F2367" s="70">
        <v>104.35</v>
      </c>
      <c r="G2367" s="70">
        <v>103.81</v>
      </c>
      <c r="H2367" s="7" t="s">
        <v>19</v>
      </c>
    </row>
    <row r="2368" spans="1:8" x14ac:dyDescent="0.2">
      <c r="A2368" s="70">
        <v>28140</v>
      </c>
      <c r="B2368" s="70" t="s">
        <v>384</v>
      </c>
      <c r="C2368" s="70" t="s">
        <v>385</v>
      </c>
      <c r="D2368" s="70">
        <v>1993</v>
      </c>
      <c r="E2368" s="70">
        <v>3</v>
      </c>
      <c r="F2368" s="70">
        <v>106.01</v>
      </c>
      <c r="G2368" s="70">
        <v>105.23</v>
      </c>
      <c r="H2368" s="7" t="s">
        <v>19</v>
      </c>
    </row>
    <row r="2369" spans="1:8" x14ac:dyDescent="0.2">
      <c r="A2369" s="70">
        <v>28140</v>
      </c>
      <c r="B2369" s="70" t="s">
        <v>384</v>
      </c>
      <c r="C2369" s="70" t="s">
        <v>385</v>
      </c>
      <c r="D2369" s="70">
        <v>1993</v>
      </c>
      <c r="E2369" s="70">
        <v>4</v>
      </c>
      <c r="F2369" s="70">
        <v>106.82</v>
      </c>
      <c r="G2369" s="70">
        <v>106.6</v>
      </c>
      <c r="H2369" s="7" t="s">
        <v>19</v>
      </c>
    </row>
    <row r="2370" spans="1:8" x14ac:dyDescent="0.2">
      <c r="A2370" s="70">
        <v>28140</v>
      </c>
      <c r="B2370" s="70" t="s">
        <v>384</v>
      </c>
      <c r="C2370" s="70" t="s">
        <v>385</v>
      </c>
      <c r="D2370" s="70">
        <v>1994</v>
      </c>
      <c r="E2370" s="70">
        <v>1</v>
      </c>
      <c r="F2370" s="70">
        <v>108.25</v>
      </c>
      <c r="G2370" s="70">
        <v>108.23</v>
      </c>
      <c r="H2370" s="7" t="s">
        <v>19</v>
      </c>
    </row>
    <row r="2371" spans="1:8" x14ac:dyDescent="0.2">
      <c r="A2371" s="70">
        <v>28140</v>
      </c>
      <c r="B2371" s="70" t="s">
        <v>384</v>
      </c>
      <c r="C2371" s="70" t="s">
        <v>385</v>
      </c>
      <c r="D2371" s="70">
        <v>1994</v>
      </c>
      <c r="E2371" s="70">
        <v>2</v>
      </c>
      <c r="F2371" s="70">
        <v>110.31</v>
      </c>
      <c r="G2371" s="70">
        <v>109.71</v>
      </c>
      <c r="H2371" s="7" t="s">
        <v>19</v>
      </c>
    </row>
    <row r="2372" spans="1:8" x14ac:dyDescent="0.2">
      <c r="A2372" s="70">
        <v>28140</v>
      </c>
      <c r="B2372" s="70" t="s">
        <v>384</v>
      </c>
      <c r="C2372" s="70" t="s">
        <v>385</v>
      </c>
      <c r="D2372" s="70">
        <v>1994</v>
      </c>
      <c r="E2372" s="70">
        <v>3</v>
      </c>
      <c r="F2372" s="70">
        <v>111.31</v>
      </c>
      <c r="G2372" s="70">
        <v>110.51</v>
      </c>
      <c r="H2372" s="7" t="s">
        <v>19</v>
      </c>
    </row>
    <row r="2373" spans="1:8" x14ac:dyDescent="0.2">
      <c r="A2373" s="70">
        <v>28140</v>
      </c>
      <c r="B2373" s="70" t="s">
        <v>384</v>
      </c>
      <c r="C2373" s="70" t="s">
        <v>385</v>
      </c>
      <c r="D2373" s="70">
        <v>1994</v>
      </c>
      <c r="E2373" s="70">
        <v>4</v>
      </c>
      <c r="F2373" s="70">
        <v>111.68</v>
      </c>
      <c r="G2373" s="70">
        <v>111.47</v>
      </c>
      <c r="H2373" s="7" t="s">
        <v>19</v>
      </c>
    </row>
    <row r="2374" spans="1:8" x14ac:dyDescent="0.2">
      <c r="A2374" s="70">
        <v>28140</v>
      </c>
      <c r="B2374" s="70" t="s">
        <v>384</v>
      </c>
      <c r="C2374" s="70" t="s">
        <v>385</v>
      </c>
      <c r="D2374" s="70">
        <v>1995</v>
      </c>
      <c r="E2374" s="70">
        <v>1</v>
      </c>
      <c r="F2374" s="70">
        <v>112.83</v>
      </c>
      <c r="G2374" s="70">
        <v>112.83</v>
      </c>
      <c r="H2374" s="7" t="s">
        <v>19</v>
      </c>
    </row>
    <row r="2375" spans="1:8" x14ac:dyDescent="0.2">
      <c r="A2375" s="70">
        <v>28140</v>
      </c>
      <c r="B2375" s="70" t="s">
        <v>384</v>
      </c>
      <c r="C2375" s="70" t="s">
        <v>385</v>
      </c>
      <c r="D2375" s="70">
        <v>1995</v>
      </c>
      <c r="E2375" s="70">
        <v>2</v>
      </c>
      <c r="F2375" s="70">
        <v>114.57</v>
      </c>
      <c r="G2375" s="70">
        <v>113.89</v>
      </c>
      <c r="H2375" s="7" t="s">
        <v>19</v>
      </c>
    </row>
    <row r="2376" spans="1:8" x14ac:dyDescent="0.2">
      <c r="A2376" s="70">
        <v>28140</v>
      </c>
      <c r="B2376" s="70" t="s">
        <v>384</v>
      </c>
      <c r="C2376" s="70" t="s">
        <v>385</v>
      </c>
      <c r="D2376" s="70">
        <v>1995</v>
      </c>
      <c r="E2376" s="70">
        <v>3</v>
      </c>
      <c r="F2376" s="70">
        <v>116.64</v>
      </c>
      <c r="G2376" s="70">
        <v>115.84</v>
      </c>
      <c r="H2376" s="7" t="s">
        <v>19</v>
      </c>
    </row>
    <row r="2377" spans="1:8" x14ac:dyDescent="0.2">
      <c r="A2377" s="70">
        <v>28140</v>
      </c>
      <c r="B2377" s="70" t="s">
        <v>384</v>
      </c>
      <c r="C2377" s="70" t="s">
        <v>385</v>
      </c>
      <c r="D2377" s="70">
        <v>1995</v>
      </c>
      <c r="E2377" s="70">
        <v>4</v>
      </c>
      <c r="F2377" s="70">
        <v>117.74</v>
      </c>
      <c r="G2377" s="70">
        <v>117.51</v>
      </c>
      <c r="H2377" s="7" t="s">
        <v>19</v>
      </c>
    </row>
    <row r="2378" spans="1:8" x14ac:dyDescent="0.2">
      <c r="A2378" s="70">
        <v>28140</v>
      </c>
      <c r="B2378" s="70" t="s">
        <v>384</v>
      </c>
      <c r="C2378" s="70" t="s">
        <v>385</v>
      </c>
      <c r="D2378" s="70">
        <v>1996</v>
      </c>
      <c r="E2378" s="70">
        <v>1</v>
      </c>
      <c r="F2378" s="70">
        <v>119.29</v>
      </c>
      <c r="G2378" s="70">
        <v>119.34</v>
      </c>
      <c r="H2378" s="7" t="s">
        <v>19</v>
      </c>
    </row>
    <row r="2379" spans="1:8" x14ac:dyDescent="0.2">
      <c r="A2379" s="70">
        <v>28140</v>
      </c>
      <c r="B2379" s="70" t="s">
        <v>384</v>
      </c>
      <c r="C2379" s="70" t="s">
        <v>385</v>
      </c>
      <c r="D2379" s="70">
        <v>1996</v>
      </c>
      <c r="E2379" s="70">
        <v>2</v>
      </c>
      <c r="F2379" s="70">
        <v>121.34</v>
      </c>
      <c r="G2379" s="70">
        <v>120.55</v>
      </c>
      <c r="H2379" s="7" t="s">
        <v>19</v>
      </c>
    </row>
    <row r="2380" spans="1:8" x14ac:dyDescent="0.2">
      <c r="A2380" s="70">
        <v>28140</v>
      </c>
      <c r="B2380" s="70" t="s">
        <v>384</v>
      </c>
      <c r="C2380" s="70" t="s">
        <v>385</v>
      </c>
      <c r="D2380" s="70">
        <v>1996</v>
      </c>
      <c r="E2380" s="70">
        <v>3</v>
      </c>
      <c r="F2380" s="70">
        <v>122.81</v>
      </c>
      <c r="G2380" s="70">
        <v>122</v>
      </c>
      <c r="H2380" s="7" t="s">
        <v>19</v>
      </c>
    </row>
    <row r="2381" spans="1:8" x14ac:dyDescent="0.2">
      <c r="A2381" s="70">
        <v>28140</v>
      </c>
      <c r="B2381" s="70" t="s">
        <v>384</v>
      </c>
      <c r="C2381" s="70" t="s">
        <v>385</v>
      </c>
      <c r="D2381" s="70">
        <v>1996</v>
      </c>
      <c r="E2381" s="70">
        <v>4</v>
      </c>
      <c r="F2381" s="70">
        <v>123.44</v>
      </c>
      <c r="G2381" s="70">
        <v>123.16</v>
      </c>
      <c r="H2381" s="7" t="s">
        <v>19</v>
      </c>
    </row>
    <row r="2382" spans="1:8" x14ac:dyDescent="0.2">
      <c r="A2382" s="70">
        <v>28140</v>
      </c>
      <c r="B2382" s="70" t="s">
        <v>384</v>
      </c>
      <c r="C2382" s="70" t="s">
        <v>385</v>
      </c>
      <c r="D2382" s="70">
        <v>1997</v>
      </c>
      <c r="E2382" s="70">
        <v>1</v>
      </c>
      <c r="F2382" s="70">
        <v>124.54</v>
      </c>
      <c r="G2382" s="70">
        <v>124.66</v>
      </c>
      <c r="H2382" s="7" t="s">
        <v>19</v>
      </c>
    </row>
    <row r="2383" spans="1:8" x14ac:dyDescent="0.2">
      <c r="A2383" s="70">
        <v>28140</v>
      </c>
      <c r="B2383" s="70" t="s">
        <v>384</v>
      </c>
      <c r="C2383" s="70" t="s">
        <v>385</v>
      </c>
      <c r="D2383" s="70">
        <v>1997</v>
      </c>
      <c r="E2383" s="70">
        <v>2</v>
      </c>
      <c r="F2383" s="70">
        <v>127.34</v>
      </c>
      <c r="G2383" s="70">
        <v>126.44</v>
      </c>
      <c r="H2383" s="7" t="s">
        <v>19</v>
      </c>
    </row>
    <row r="2384" spans="1:8" x14ac:dyDescent="0.2">
      <c r="A2384" s="70">
        <v>28140</v>
      </c>
      <c r="B2384" s="70" t="s">
        <v>384</v>
      </c>
      <c r="C2384" s="70" t="s">
        <v>385</v>
      </c>
      <c r="D2384" s="70">
        <v>1997</v>
      </c>
      <c r="E2384" s="70">
        <v>3</v>
      </c>
      <c r="F2384" s="70">
        <v>128.47999999999999</v>
      </c>
      <c r="G2384" s="70">
        <v>127.65</v>
      </c>
      <c r="H2384" s="7" t="s">
        <v>19</v>
      </c>
    </row>
    <row r="2385" spans="1:8" x14ac:dyDescent="0.2">
      <c r="A2385" s="70">
        <v>28140</v>
      </c>
      <c r="B2385" s="70" t="s">
        <v>384</v>
      </c>
      <c r="C2385" s="70" t="s">
        <v>385</v>
      </c>
      <c r="D2385" s="70">
        <v>1997</v>
      </c>
      <c r="E2385" s="70">
        <v>4</v>
      </c>
      <c r="F2385" s="70">
        <v>130.31</v>
      </c>
      <c r="G2385" s="70">
        <v>129.99</v>
      </c>
      <c r="H2385" s="7" t="s">
        <v>19</v>
      </c>
    </row>
    <row r="2386" spans="1:8" x14ac:dyDescent="0.2">
      <c r="A2386" s="70">
        <v>28140</v>
      </c>
      <c r="B2386" s="70" t="s">
        <v>384</v>
      </c>
      <c r="C2386" s="70" t="s">
        <v>385</v>
      </c>
      <c r="D2386" s="70">
        <v>1998</v>
      </c>
      <c r="E2386" s="70">
        <v>1</v>
      </c>
      <c r="F2386" s="70">
        <v>131.80000000000001</v>
      </c>
      <c r="G2386" s="70">
        <v>132.01</v>
      </c>
      <c r="H2386" s="7" t="s">
        <v>19</v>
      </c>
    </row>
    <row r="2387" spans="1:8" x14ac:dyDescent="0.2">
      <c r="A2387" s="70">
        <v>28140</v>
      </c>
      <c r="B2387" s="70" t="s">
        <v>384</v>
      </c>
      <c r="C2387" s="70" t="s">
        <v>385</v>
      </c>
      <c r="D2387" s="70">
        <v>1998</v>
      </c>
      <c r="E2387" s="70">
        <v>2</v>
      </c>
      <c r="F2387" s="70">
        <v>135.16999999999999</v>
      </c>
      <c r="G2387" s="70">
        <v>134.18</v>
      </c>
      <c r="H2387" s="7" t="s">
        <v>19</v>
      </c>
    </row>
    <row r="2388" spans="1:8" x14ac:dyDescent="0.2">
      <c r="A2388" s="70">
        <v>28140</v>
      </c>
      <c r="B2388" s="70" t="s">
        <v>384</v>
      </c>
      <c r="C2388" s="70" t="s">
        <v>385</v>
      </c>
      <c r="D2388" s="70">
        <v>1998</v>
      </c>
      <c r="E2388" s="70">
        <v>3</v>
      </c>
      <c r="F2388" s="70">
        <v>137.19999999999999</v>
      </c>
      <c r="G2388" s="70">
        <v>136.30000000000001</v>
      </c>
      <c r="H2388" s="7" t="s">
        <v>19</v>
      </c>
    </row>
    <row r="2389" spans="1:8" x14ac:dyDescent="0.2">
      <c r="A2389" s="70">
        <v>28140</v>
      </c>
      <c r="B2389" s="70" t="s">
        <v>384</v>
      </c>
      <c r="C2389" s="70" t="s">
        <v>385</v>
      </c>
      <c r="D2389" s="70">
        <v>1998</v>
      </c>
      <c r="E2389" s="70">
        <v>4</v>
      </c>
      <c r="F2389" s="70">
        <v>139.6</v>
      </c>
      <c r="G2389" s="70">
        <v>139.22999999999999</v>
      </c>
      <c r="H2389" s="7" t="s">
        <v>19</v>
      </c>
    </row>
    <row r="2390" spans="1:8" x14ac:dyDescent="0.2">
      <c r="A2390" s="70">
        <v>28140</v>
      </c>
      <c r="B2390" s="70" t="s">
        <v>384</v>
      </c>
      <c r="C2390" s="70" t="s">
        <v>385</v>
      </c>
      <c r="D2390" s="70">
        <v>1999</v>
      </c>
      <c r="E2390" s="70">
        <v>1</v>
      </c>
      <c r="F2390" s="70">
        <v>140.94</v>
      </c>
      <c r="G2390" s="70">
        <v>141.24</v>
      </c>
      <c r="H2390" s="7" t="s">
        <v>19</v>
      </c>
    </row>
    <row r="2391" spans="1:8" x14ac:dyDescent="0.2">
      <c r="A2391" s="70">
        <v>28140</v>
      </c>
      <c r="B2391" s="70" t="s">
        <v>384</v>
      </c>
      <c r="C2391" s="70" t="s">
        <v>385</v>
      </c>
      <c r="D2391" s="70">
        <v>1999</v>
      </c>
      <c r="E2391" s="70">
        <v>2</v>
      </c>
      <c r="F2391" s="70">
        <v>145.41999999999999</v>
      </c>
      <c r="G2391" s="70">
        <v>144.35</v>
      </c>
      <c r="H2391" s="7" t="s">
        <v>19</v>
      </c>
    </row>
    <row r="2392" spans="1:8" x14ac:dyDescent="0.2">
      <c r="A2392" s="70">
        <v>28140</v>
      </c>
      <c r="B2392" s="70" t="s">
        <v>384</v>
      </c>
      <c r="C2392" s="70" t="s">
        <v>385</v>
      </c>
      <c r="D2392" s="70">
        <v>1999</v>
      </c>
      <c r="E2392" s="70">
        <v>3</v>
      </c>
      <c r="F2392" s="70">
        <v>147.88</v>
      </c>
      <c r="G2392" s="70">
        <v>146.85</v>
      </c>
      <c r="H2392" s="7" t="s">
        <v>19</v>
      </c>
    </row>
    <row r="2393" spans="1:8" x14ac:dyDescent="0.2">
      <c r="A2393" s="70">
        <v>28140</v>
      </c>
      <c r="B2393" s="70" t="s">
        <v>384</v>
      </c>
      <c r="C2393" s="70" t="s">
        <v>385</v>
      </c>
      <c r="D2393" s="70">
        <v>1999</v>
      </c>
      <c r="E2393" s="70">
        <v>4</v>
      </c>
      <c r="F2393" s="70">
        <v>149.26</v>
      </c>
      <c r="G2393" s="70">
        <v>148.87</v>
      </c>
      <c r="H2393" s="7" t="s">
        <v>19</v>
      </c>
    </row>
    <row r="2394" spans="1:8" x14ac:dyDescent="0.2">
      <c r="A2394" s="70">
        <v>28140</v>
      </c>
      <c r="B2394" s="70" t="s">
        <v>384</v>
      </c>
      <c r="C2394" s="70" t="s">
        <v>385</v>
      </c>
      <c r="D2394" s="70">
        <v>2000</v>
      </c>
      <c r="E2394" s="70">
        <v>1</v>
      </c>
      <c r="F2394" s="70">
        <v>151.16999999999999</v>
      </c>
      <c r="G2394" s="70">
        <v>151.51</v>
      </c>
      <c r="H2394" s="7" t="s">
        <v>19</v>
      </c>
    </row>
    <row r="2395" spans="1:8" x14ac:dyDescent="0.2">
      <c r="A2395" s="70">
        <v>28140</v>
      </c>
      <c r="B2395" s="70" t="s">
        <v>384</v>
      </c>
      <c r="C2395" s="70" t="s">
        <v>385</v>
      </c>
      <c r="D2395" s="70">
        <v>2000</v>
      </c>
      <c r="E2395" s="70">
        <v>2</v>
      </c>
      <c r="F2395" s="70">
        <v>155.68</v>
      </c>
      <c r="G2395" s="70">
        <v>154.57</v>
      </c>
      <c r="H2395" s="7" t="s">
        <v>19</v>
      </c>
    </row>
    <row r="2396" spans="1:8" x14ac:dyDescent="0.2">
      <c r="A2396" s="70">
        <v>28140</v>
      </c>
      <c r="B2396" s="70" t="s">
        <v>384</v>
      </c>
      <c r="C2396" s="70" t="s">
        <v>385</v>
      </c>
      <c r="D2396" s="70">
        <v>2000</v>
      </c>
      <c r="E2396" s="70">
        <v>3</v>
      </c>
      <c r="F2396" s="70">
        <v>157.86000000000001</v>
      </c>
      <c r="G2396" s="70">
        <v>156.69999999999999</v>
      </c>
      <c r="H2396" s="7" t="s">
        <v>19</v>
      </c>
    </row>
    <row r="2397" spans="1:8" x14ac:dyDescent="0.2">
      <c r="A2397" s="70">
        <v>28140</v>
      </c>
      <c r="B2397" s="70" t="s">
        <v>384</v>
      </c>
      <c r="C2397" s="70" t="s">
        <v>385</v>
      </c>
      <c r="D2397" s="70">
        <v>2000</v>
      </c>
      <c r="E2397" s="70">
        <v>4</v>
      </c>
      <c r="F2397" s="70">
        <v>159.08000000000001</v>
      </c>
      <c r="G2397" s="70">
        <v>158.66999999999999</v>
      </c>
      <c r="H2397" s="7" t="s">
        <v>19</v>
      </c>
    </row>
    <row r="2398" spans="1:8" x14ac:dyDescent="0.2">
      <c r="A2398" s="70">
        <v>28140</v>
      </c>
      <c r="B2398" s="70" t="s">
        <v>384</v>
      </c>
      <c r="C2398" s="70" t="s">
        <v>385</v>
      </c>
      <c r="D2398" s="70">
        <v>2001</v>
      </c>
      <c r="E2398" s="70">
        <v>1</v>
      </c>
      <c r="F2398" s="70">
        <v>160.91999999999999</v>
      </c>
      <c r="G2398" s="70">
        <v>161.29</v>
      </c>
      <c r="H2398" s="7" t="s">
        <v>19</v>
      </c>
    </row>
    <row r="2399" spans="1:8" x14ac:dyDescent="0.2">
      <c r="A2399" s="70">
        <v>28140</v>
      </c>
      <c r="B2399" s="70" t="s">
        <v>384</v>
      </c>
      <c r="C2399" s="70" t="s">
        <v>385</v>
      </c>
      <c r="D2399" s="70">
        <v>2001</v>
      </c>
      <c r="E2399" s="70">
        <v>2</v>
      </c>
      <c r="F2399" s="70">
        <v>164.21</v>
      </c>
      <c r="G2399" s="70">
        <v>163.06</v>
      </c>
      <c r="H2399" s="7" t="s">
        <v>19</v>
      </c>
    </row>
    <row r="2400" spans="1:8" x14ac:dyDescent="0.2">
      <c r="A2400" s="70">
        <v>28140</v>
      </c>
      <c r="B2400" s="70" t="s">
        <v>384</v>
      </c>
      <c r="C2400" s="70" t="s">
        <v>385</v>
      </c>
      <c r="D2400" s="70">
        <v>2001</v>
      </c>
      <c r="E2400" s="70">
        <v>3</v>
      </c>
      <c r="F2400" s="70">
        <v>167.46</v>
      </c>
      <c r="G2400" s="70">
        <v>166.19</v>
      </c>
      <c r="H2400" s="7" t="s">
        <v>19</v>
      </c>
    </row>
    <row r="2401" spans="1:8" x14ac:dyDescent="0.2">
      <c r="A2401" s="70">
        <v>28140</v>
      </c>
      <c r="B2401" s="70" t="s">
        <v>384</v>
      </c>
      <c r="C2401" s="70" t="s">
        <v>385</v>
      </c>
      <c r="D2401" s="70">
        <v>2001</v>
      </c>
      <c r="E2401" s="70">
        <v>4</v>
      </c>
      <c r="F2401" s="70">
        <v>169.42</v>
      </c>
      <c r="G2401" s="70">
        <v>169.01</v>
      </c>
      <c r="H2401" s="7" t="s">
        <v>19</v>
      </c>
    </row>
    <row r="2402" spans="1:8" x14ac:dyDescent="0.2">
      <c r="A2402" s="70">
        <v>28140</v>
      </c>
      <c r="B2402" s="70" t="s">
        <v>384</v>
      </c>
      <c r="C2402" s="70" t="s">
        <v>385</v>
      </c>
      <c r="D2402" s="70">
        <v>2002</v>
      </c>
      <c r="E2402" s="70">
        <v>1</v>
      </c>
      <c r="F2402" s="70">
        <v>169.95</v>
      </c>
      <c r="G2402" s="70">
        <v>170.35</v>
      </c>
      <c r="H2402" s="7" t="s">
        <v>19</v>
      </c>
    </row>
    <row r="2403" spans="1:8" x14ac:dyDescent="0.2">
      <c r="A2403" s="70">
        <v>28140</v>
      </c>
      <c r="B2403" s="70" t="s">
        <v>384</v>
      </c>
      <c r="C2403" s="70" t="s">
        <v>385</v>
      </c>
      <c r="D2403" s="70">
        <v>2002</v>
      </c>
      <c r="E2403" s="70">
        <v>2</v>
      </c>
      <c r="F2403" s="70">
        <v>173.02</v>
      </c>
      <c r="G2403" s="70">
        <v>171.78</v>
      </c>
      <c r="H2403" s="7" t="s">
        <v>19</v>
      </c>
    </row>
    <row r="2404" spans="1:8" x14ac:dyDescent="0.2">
      <c r="A2404" s="70">
        <v>28140</v>
      </c>
      <c r="B2404" s="70" t="s">
        <v>384</v>
      </c>
      <c r="C2404" s="70" t="s">
        <v>385</v>
      </c>
      <c r="D2404" s="70">
        <v>2002</v>
      </c>
      <c r="E2404" s="70">
        <v>3</v>
      </c>
      <c r="F2404" s="70">
        <v>175.7</v>
      </c>
      <c r="G2404" s="70">
        <v>174.39</v>
      </c>
      <c r="H2404" s="7" t="s">
        <v>19</v>
      </c>
    </row>
    <row r="2405" spans="1:8" x14ac:dyDescent="0.2">
      <c r="A2405" s="70">
        <v>28140</v>
      </c>
      <c r="B2405" s="70" t="s">
        <v>384</v>
      </c>
      <c r="C2405" s="70" t="s">
        <v>385</v>
      </c>
      <c r="D2405" s="70">
        <v>2002</v>
      </c>
      <c r="E2405" s="70">
        <v>4</v>
      </c>
      <c r="F2405" s="70">
        <v>175.87</v>
      </c>
      <c r="G2405" s="70">
        <v>175.42</v>
      </c>
      <c r="H2405" s="7" t="s">
        <v>19</v>
      </c>
    </row>
    <row r="2406" spans="1:8" x14ac:dyDescent="0.2">
      <c r="A2406" s="70">
        <v>28140</v>
      </c>
      <c r="B2406" s="70" t="s">
        <v>384</v>
      </c>
      <c r="C2406" s="70" t="s">
        <v>385</v>
      </c>
      <c r="D2406" s="70">
        <v>2003</v>
      </c>
      <c r="E2406" s="70">
        <v>1</v>
      </c>
      <c r="F2406" s="70">
        <v>178.08</v>
      </c>
      <c r="G2406" s="70">
        <v>178.55</v>
      </c>
      <c r="H2406" s="7" t="s">
        <v>19</v>
      </c>
    </row>
    <row r="2407" spans="1:8" x14ac:dyDescent="0.2">
      <c r="A2407" s="70">
        <v>28140</v>
      </c>
      <c r="B2407" s="70" t="s">
        <v>384</v>
      </c>
      <c r="C2407" s="70" t="s">
        <v>385</v>
      </c>
      <c r="D2407" s="70">
        <v>2003</v>
      </c>
      <c r="E2407" s="70">
        <v>2</v>
      </c>
      <c r="F2407" s="70">
        <v>181.51</v>
      </c>
      <c r="G2407" s="70">
        <v>180.17</v>
      </c>
      <c r="H2407" s="7" t="s">
        <v>19</v>
      </c>
    </row>
    <row r="2408" spans="1:8" x14ac:dyDescent="0.2">
      <c r="A2408" s="70">
        <v>28140</v>
      </c>
      <c r="B2408" s="70" t="s">
        <v>384</v>
      </c>
      <c r="C2408" s="70" t="s">
        <v>385</v>
      </c>
      <c r="D2408" s="70">
        <v>2003</v>
      </c>
      <c r="E2408" s="70">
        <v>3</v>
      </c>
      <c r="F2408" s="70">
        <v>182.44</v>
      </c>
      <c r="G2408" s="70">
        <v>181.02</v>
      </c>
      <c r="H2408" s="7" t="s">
        <v>19</v>
      </c>
    </row>
    <row r="2409" spans="1:8" x14ac:dyDescent="0.2">
      <c r="A2409" s="70">
        <v>28140</v>
      </c>
      <c r="B2409" s="70" t="s">
        <v>384</v>
      </c>
      <c r="C2409" s="70" t="s">
        <v>385</v>
      </c>
      <c r="D2409" s="70">
        <v>2003</v>
      </c>
      <c r="E2409" s="70">
        <v>4</v>
      </c>
      <c r="F2409" s="70">
        <v>184.37</v>
      </c>
      <c r="G2409" s="70">
        <v>183.92</v>
      </c>
      <c r="H2409" s="7" t="s">
        <v>19</v>
      </c>
    </row>
    <row r="2410" spans="1:8" x14ac:dyDescent="0.2">
      <c r="A2410" s="70">
        <v>28140</v>
      </c>
      <c r="B2410" s="70" t="s">
        <v>384</v>
      </c>
      <c r="C2410" s="70" t="s">
        <v>385</v>
      </c>
      <c r="D2410" s="70">
        <v>2004</v>
      </c>
      <c r="E2410" s="70">
        <v>1</v>
      </c>
      <c r="F2410" s="70">
        <v>185.06</v>
      </c>
      <c r="G2410" s="70">
        <v>185.72</v>
      </c>
      <c r="H2410" s="7" t="s">
        <v>19</v>
      </c>
    </row>
    <row r="2411" spans="1:8" x14ac:dyDescent="0.2">
      <c r="A2411" s="70">
        <v>28140</v>
      </c>
      <c r="B2411" s="70" t="s">
        <v>384</v>
      </c>
      <c r="C2411" s="70" t="s">
        <v>385</v>
      </c>
      <c r="D2411" s="70">
        <v>2004</v>
      </c>
      <c r="E2411" s="70">
        <v>2</v>
      </c>
      <c r="F2411" s="70">
        <v>189.74</v>
      </c>
      <c r="G2411" s="70">
        <v>188.26</v>
      </c>
      <c r="H2411" s="7" t="s">
        <v>19</v>
      </c>
    </row>
    <row r="2412" spans="1:8" x14ac:dyDescent="0.2">
      <c r="A2412" s="70">
        <v>28140</v>
      </c>
      <c r="B2412" s="70" t="s">
        <v>384</v>
      </c>
      <c r="C2412" s="70" t="s">
        <v>385</v>
      </c>
      <c r="D2412" s="70">
        <v>2004</v>
      </c>
      <c r="E2412" s="70">
        <v>3</v>
      </c>
      <c r="F2412" s="70">
        <v>190.88</v>
      </c>
      <c r="G2412" s="70">
        <v>189.2</v>
      </c>
      <c r="H2412" s="7" t="s">
        <v>19</v>
      </c>
    </row>
    <row r="2413" spans="1:8" x14ac:dyDescent="0.2">
      <c r="A2413" s="70">
        <v>28140</v>
      </c>
      <c r="B2413" s="70" t="s">
        <v>384</v>
      </c>
      <c r="C2413" s="70" t="s">
        <v>385</v>
      </c>
      <c r="D2413" s="70">
        <v>2004</v>
      </c>
      <c r="E2413" s="70">
        <v>4</v>
      </c>
      <c r="F2413" s="70">
        <v>192.05</v>
      </c>
      <c r="G2413" s="70">
        <v>191.62</v>
      </c>
      <c r="H2413" s="7" t="s">
        <v>19</v>
      </c>
    </row>
    <row r="2414" spans="1:8" x14ac:dyDescent="0.2">
      <c r="A2414" s="70">
        <v>28140</v>
      </c>
      <c r="B2414" s="70" t="s">
        <v>384</v>
      </c>
      <c r="C2414" s="70" t="s">
        <v>385</v>
      </c>
      <c r="D2414" s="70">
        <v>2005</v>
      </c>
      <c r="E2414" s="70">
        <v>1</v>
      </c>
      <c r="F2414" s="70">
        <v>191.94</v>
      </c>
      <c r="G2414" s="70">
        <v>193</v>
      </c>
      <c r="H2414" s="7" t="s">
        <v>19</v>
      </c>
    </row>
    <row r="2415" spans="1:8" x14ac:dyDescent="0.2">
      <c r="A2415" s="70">
        <v>28140</v>
      </c>
      <c r="B2415" s="70" t="s">
        <v>384</v>
      </c>
      <c r="C2415" s="70" t="s">
        <v>385</v>
      </c>
      <c r="D2415" s="70">
        <v>2005</v>
      </c>
      <c r="E2415" s="70">
        <v>2</v>
      </c>
      <c r="F2415" s="70">
        <v>196.07</v>
      </c>
      <c r="G2415" s="70">
        <v>194.39</v>
      </c>
      <c r="H2415" s="7" t="s">
        <v>19</v>
      </c>
    </row>
    <row r="2416" spans="1:8" x14ac:dyDescent="0.2">
      <c r="A2416" s="70">
        <v>28140</v>
      </c>
      <c r="B2416" s="70" t="s">
        <v>384</v>
      </c>
      <c r="C2416" s="70" t="s">
        <v>385</v>
      </c>
      <c r="D2416" s="70">
        <v>2005</v>
      </c>
      <c r="E2416" s="70">
        <v>3</v>
      </c>
      <c r="F2416" s="70">
        <v>197.59</v>
      </c>
      <c r="G2416" s="70">
        <v>195.41</v>
      </c>
      <c r="H2416" s="7" t="s">
        <v>19</v>
      </c>
    </row>
    <row r="2417" spans="1:8" x14ac:dyDescent="0.2">
      <c r="A2417" s="70">
        <v>28140</v>
      </c>
      <c r="B2417" s="70" t="s">
        <v>384</v>
      </c>
      <c r="C2417" s="70" t="s">
        <v>385</v>
      </c>
      <c r="D2417" s="70">
        <v>2005</v>
      </c>
      <c r="E2417" s="70">
        <v>4</v>
      </c>
      <c r="F2417" s="70">
        <v>198.23</v>
      </c>
      <c r="G2417" s="70">
        <v>197.98</v>
      </c>
      <c r="H2417" s="7" t="s">
        <v>19</v>
      </c>
    </row>
    <row r="2418" spans="1:8" x14ac:dyDescent="0.2">
      <c r="A2418" s="70">
        <v>28140</v>
      </c>
      <c r="B2418" s="70" t="s">
        <v>384</v>
      </c>
      <c r="C2418" s="70" t="s">
        <v>385</v>
      </c>
      <c r="D2418" s="70">
        <v>2006</v>
      </c>
      <c r="E2418" s="70">
        <v>1</v>
      </c>
      <c r="F2418" s="70">
        <v>199.35</v>
      </c>
      <c r="G2418" s="70">
        <v>200.96</v>
      </c>
      <c r="H2418" s="7" t="s">
        <v>19</v>
      </c>
    </row>
    <row r="2419" spans="1:8" x14ac:dyDescent="0.2">
      <c r="A2419" s="70">
        <v>28140</v>
      </c>
      <c r="B2419" s="70" t="s">
        <v>384</v>
      </c>
      <c r="C2419" s="70" t="s">
        <v>385</v>
      </c>
      <c r="D2419" s="70">
        <v>2006</v>
      </c>
      <c r="E2419" s="70">
        <v>2</v>
      </c>
      <c r="F2419" s="70">
        <v>200.9</v>
      </c>
      <c r="G2419" s="70">
        <v>198.96</v>
      </c>
      <c r="H2419" s="7" t="s">
        <v>19</v>
      </c>
    </row>
    <row r="2420" spans="1:8" x14ac:dyDescent="0.2">
      <c r="A2420" s="70">
        <v>28140</v>
      </c>
      <c r="B2420" s="70" t="s">
        <v>384</v>
      </c>
      <c r="C2420" s="70" t="s">
        <v>385</v>
      </c>
      <c r="D2420" s="70">
        <v>2006</v>
      </c>
      <c r="E2420" s="70">
        <v>3</v>
      </c>
      <c r="F2420" s="70">
        <v>201.7</v>
      </c>
      <c r="G2420" s="70">
        <v>199.02</v>
      </c>
      <c r="H2420" s="7" t="s">
        <v>19</v>
      </c>
    </row>
    <row r="2421" spans="1:8" x14ac:dyDescent="0.2">
      <c r="A2421" s="70">
        <v>28140</v>
      </c>
      <c r="B2421" s="70" t="s">
        <v>384</v>
      </c>
      <c r="C2421" s="70" t="s">
        <v>385</v>
      </c>
      <c r="D2421" s="70">
        <v>2006</v>
      </c>
      <c r="E2421" s="70">
        <v>4</v>
      </c>
      <c r="F2421" s="70">
        <v>199.93</v>
      </c>
      <c r="G2421" s="70">
        <v>199.81</v>
      </c>
      <c r="H2421" s="7" t="s">
        <v>19</v>
      </c>
    </row>
    <row r="2422" spans="1:8" x14ac:dyDescent="0.2">
      <c r="A2422" s="70">
        <v>28140</v>
      </c>
      <c r="B2422" s="70" t="s">
        <v>384</v>
      </c>
      <c r="C2422" s="70" t="s">
        <v>385</v>
      </c>
      <c r="D2422" s="70">
        <v>2007</v>
      </c>
      <c r="E2422" s="70">
        <v>1</v>
      </c>
      <c r="F2422" s="70">
        <v>197.73</v>
      </c>
      <c r="G2422" s="70">
        <v>199.93</v>
      </c>
      <c r="H2422" s="7" t="s">
        <v>19</v>
      </c>
    </row>
    <row r="2423" spans="1:8" x14ac:dyDescent="0.2">
      <c r="A2423" s="70">
        <v>28140</v>
      </c>
      <c r="B2423" s="70" t="s">
        <v>384</v>
      </c>
      <c r="C2423" s="70" t="s">
        <v>385</v>
      </c>
      <c r="D2423" s="70">
        <v>2007</v>
      </c>
      <c r="E2423" s="70">
        <v>2</v>
      </c>
      <c r="F2423" s="70">
        <v>202.21</v>
      </c>
      <c r="G2423" s="70">
        <v>199.94</v>
      </c>
      <c r="H2423" s="7" t="s">
        <v>19</v>
      </c>
    </row>
    <row r="2424" spans="1:8" x14ac:dyDescent="0.2">
      <c r="A2424" s="70">
        <v>28140</v>
      </c>
      <c r="B2424" s="70" t="s">
        <v>384</v>
      </c>
      <c r="C2424" s="70" t="s">
        <v>385</v>
      </c>
      <c r="D2424" s="70">
        <v>2007</v>
      </c>
      <c r="E2424" s="70">
        <v>3</v>
      </c>
      <c r="F2424" s="70">
        <v>202.15</v>
      </c>
      <c r="G2424" s="70">
        <v>199.1</v>
      </c>
      <c r="H2424" s="7" t="s">
        <v>19</v>
      </c>
    </row>
    <row r="2425" spans="1:8" x14ac:dyDescent="0.2">
      <c r="A2425" s="70">
        <v>28140</v>
      </c>
      <c r="B2425" s="70" t="s">
        <v>384</v>
      </c>
      <c r="C2425" s="70" t="s">
        <v>385</v>
      </c>
      <c r="D2425" s="70">
        <v>2007</v>
      </c>
      <c r="E2425" s="70">
        <v>4</v>
      </c>
      <c r="F2425" s="70">
        <v>195.12</v>
      </c>
      <c r="G2425" s="70">
        <v>195.16</v>
      </c>
      <c r="H2425" s="7" t="s">
        <v>19</v>
      </c>
    </row>
    <row r="2426" spans="1:8" x14ac:dyDescent="0.2">
      <c r="A2426" s="70">
        <v>28140</v>
      </c>
      <c r="B2426" s="70" t="s">
        <v>384</v>
      </c>
      <c r="C2426" s="70" t="s">
        <v>385</v>
      </c>
      <c r="D2426" s="70">
        <v>2008</v>
      </c>
      <c r="E2426" s="70">
        <v>1</v>
      </c>
      <c r="F2426" s="70">
        <v>188.48</v>
      </c>
      <c r="G2426" s="70">
        <v>191.02</v>
      </c>
      <c r="H2426" s="7" t="s">
        <v>19</v>
      </c>
    </row>
    <row r="2427" spans="1:8" x14ac:dyDescent="0.2">
      <c r="A2427" s="70">
        <v>28140</v>
      </c>
      <c r="B2427" s="70" t="s">
        <v>384</v>
      </c>
      <c r="C2427" s="70" t="s">
        <v>385</v>
      </c>
      <c r="D2427" s="70">
        <v>2008</v>
      </c>
      <c r="E2427" s="70">
        <v>2</v>
      </c>
      <c r="F2427" s="70">
        <v>192.59</v>
      </c>
      <c r="G2427" s="70">
        <v>190.13</v>
      </c>
      <c r="H2427" s="7" t="s">
        <v>19</v>
      </c>
    </row>
    <row r="2428" spans="1:8" x14ac:dyDescent="0.2">
      <c r="A2428" s="70">
        <v>28140</v>
      </c>
      <c r="B2428" s="70" t="s">
        <v>384</v>
      </c>
      <c r="C2428" s="70" t="s">
        <v>385</v>
      </c>
      <c r="D2428" s="70">
        <v>2008</v>
      </c>
      <c r="E2428" s="70">
        <v>3</v>
      </c>
      <c r="F2428" s="70">
        <v>192.72</v>
      </c>
      <c r="G2428" s="70">
        <v>189.62</v>
      </c>
      <c r="H2428" s="7" t="s">
        <v>19</v>
      </c>
    </row>
    <row r="2429" spans="1:8" x14ac:dyDescent="0.2">
      <c r="A2429" s="70">
        <v>28140</v>
      </c>
      <c r="B2429" s="70" t="s">
        <v>384</v>
      </c>
      <c r="C2429" s="70" t="s">
        <v>385</v>
      </c>
      <c r="D2429" s="70">
        <v>2008</v>
      </c>
      <c r="E2429" s="70">
        <v>4</v>
      </c>
      <c r="F2429" s="70">
        <v>180.48</v>
      </c>
      <c r="G2429" s="70">
        <v>180.61</v>
      </c>
      <c r="H2429" s="7" t="s">
        <v>19</v>
      </c>
    </row>
    <row r="2430" spans="1:8" x14ac:dyDescent="0.2">
      <c r="A2430" s="70">
        <v>28140</v>
      </c>
      <c r="B2430" s="70" t="s">
        <v>384</v>
      </c>
      <c r="C2430" s="70" t="s">
        <v>385</v>
      </c>
      <c r="D2430" s="70">
        <v>2009</v>
      </c>
      <c r="E2430" s="70">
        <v>1</v>
      </c>
      <c r="F2430" s="70">
        <v>177.62</v>
      </c>
      <c r="G2430" s="70">
        <v>180.3</v>
      </c>
      <c r="H2430" s="7" t="s">
        <v>19</v>
      </c>
    </row>
    <row r="2431" spans="1:8" x14ac:dyDescent="0.2">
      <c r="A2431" s="70">
        <v>28140</v>
      </c>
      <c r="B2431" s="70" t="s">
        <v>384</v>
      </c>
      <c r="C2431" s="70" t="s">
        <v>385</v>
      </c>
      <c r="D2431" s="70">
        <v>2009</v>
      </c>
      <c r="E2431" s="70">
        <v>2</v>
      </c>
      <c r="F2431" s="70">
        <v>183.48</v>
      </c>
      <c r="G2431" s="70">
        <v>180.92</v>
      </c>
      <c r="H2431" s="7" t="s">
        <v>19</v>
      </c>
    </row>
    <row r="2432" spans="1:8" x14ac:dyDescent="0.2">
      <c r="A2432" s="70">
        <v>28140</v>
      </c>
      <c r="B2432" s="70" t="s">
        <v>384</v>
      </c>
      <c r="C2432" s="70" t="s">
        <v>385</v>
      </c>
      <c r="D2432" s="70">
        <v>2009</v>
      </c>
      <c r="E2432" s="70">
        <v>3</v>
      </c>
      <c r="F2432" s="70">
        <v>184.51</v>
      </c>
      <c r="G2432" s="70">
        <v>181.42</v>
      </c>
      <c r="H2432" s="7" t="s">
        <v>19</v>
      </c>
    </row>
    <row r="2433" spans="1:8" x14ac:dyDescent="0.2">
      <c r="A2433" s="70">
        <v>28140</v>
      </c>
      <c r="B2433" s="70" t="s">
        <v>384</v>
      </c>
      <c r="C2433" s="70" t="s">
        <v>385</v>
      </c>
      <c r="D2433" s="70">
        <v>2009</v>
      </c>
      <c r="E2433" s="70">
        <v>4</v>
      </c>
      <c r="F2433" s="70">
        <v>183.92</v>
      </c>
      <c r="G2433" s="70">
        <v>184.2</v>
      </c>
      <c r="H2433" s="7" t="s">
        <v>19</v>
      </c>
    </row>
    <row r="2434" spans="1:8" x14ac:dyDescent="0.2">
      <c r="A2434" s="70">
        <v>28140</v>
      </c>
      <c r="B2434" s="70" t="s">
        <v>384</v>
      </c>
      <c r="C2434" s="70" t="s">
        <v>385</v>
      </c>
      <c r="D2434" s="70">
        <v>2010</v>
      </c>
      <c r="E2434" s="70">
        <v>1</v>
      </c>
      <c r="F2434" s="70">
        <v>177.02</v>
      </c>
      <c r="G2434" s="70">
        <v>179.81</v>
      </c>
      <c r="H2434" s="7" t="s">
        <v>19</v>
      </c>
    </row>
    <row r="2435" spans="1:8" x14ac:dyDescent="0.2">
      <c r="A2435" s="70">
        <v>28140</v>
      </c>
      <c r="B2435" s="70" t="s">
        <v>384</v>
      </c>
      <c r="C2435" s="70" t="s">
        <v>385</v>
      </c>
      <c r="D2435" s="70">
        <v>2010</v>
      </c>
      <c r="E2435" s="70">
        <v>2</v>
      </c>
      <c r="F2435" s="70">
        <v>182.08</v>
      </c>
      <c r="G2435" s="70">
        <v>179.42</v>
      </c>
      <c r="H2435" s="7" t="s">
        <v>19</v>
      </c>
    </row>
    <row r="2436" spans="1:8" x14ac:dyDescent="0.2">
      <c r="A2436" s="70">
        <v>28140</v>
      </c>
      <c r="B2436" s="70" t="s">
        <v>384</v>
      </c>
      <c r="C2436" s="70" t="s">
        <v>385</v>
      </c>
      <c r="D2436" s="70">
        <v>2010</v>
      </c>
      <c r="E2436" s="70">
        <v>3</v>
      </c>
      <c r="F2436" s="70">
        <v>173.02</v>
      </c>
      <c r="G2436" s="70">
        <v>170.04</v>
      </c>
      <c r="H2436" s="7" t="s">
        <v>19</v>
      </c>
    </row>
    <row r="2437" spans="1:8" x14ac:dyDescent="0.2">
      <c r="A2437" s="70">
        <v>28140</v>
      </c>
      <c r="B2437" s="70" t="s">
        <v>384</v>
      </c>
      <c r="C2437" s="70" t="s">
        <v>385</v>
      </c>
      <c r="D2437" s="70">
        <v>2010</v>
      </c>
      <c r="E2437" s="70">
        <v>4</v>
      </c>
      <c r="F2437" s="70">
        <v>168.13</v>
      </c>
      <c r="G2437" s="70">
        <v>168.48</v>
      </c>
      <c r="H2437" s="7" t="s">
        <v>19</v>
      </c>
    </row>
    <row r="2438" spans="1:8" x14ac:dyDescent="0.2">
      <c r="A2438" s="70">
        <v>28140</v>
      </c>
      <c r="B2438" s="70" t="s">
        <v>384</v>
      </c>
      <c r="C2438" s="70" t="s">
        <v>385</v>
      </c>
      <c r="D2438" s="70">
        <v>2011</v>
      </c>
      <c r="E2438" s="70">
        <v>1</v>
      </c>
      <c r="F2438" s="70">
        <v>164.33</v>
      </c>
      <c r="G2438" s="70">
        <v>166.99</v>
      </c>
      <c r="H2438" s="7" t="s">
        <v>19</v>
      </c>
    </row>
    <row r="2439" spans="1:8" x14ac:dyDescent="0.2">
      <c r="A2439" s="70">
        <v>28140</v>
      </c>
      <c r="B2439" s="70" t="s">
        <v>384</v>
      </c>
      <c r="C2439" s="70" t="s">
        <v>385</v>
      </c>
      <c r="D2439" s="70">
        <v>2011</v>
      </c>
      <c r="E2439" s="70">
        <v>2</v>
      </c>
      <c r="F2439" s="70">
        <v>164.96</v>
      </c>
      <c r="G2439" s="70">
        <v>162.46</v>
      </c>
      <c r="H2439" s="7" t="s">
        <v>19</v>
      </c>
    </row>
    <row r="2440" spans="1:8" x14ac:dyDescent="0.2">
      <c r="A2440" s="70">
        <v>28140</v>
      </c>
      <c r="B2440" s="70" t="s">
        <v>384</v>
      </c>
      <c r="C2440" s="70" t="s">
        <v>385</v>
      </c>
      <c r="D2440" s="70">
        <v>2011</v>
      </c>
      <c r="E2440" s="70">
        <v>3</v>
      </c>
      <c r="F2440" s="70">
        <v>164.71</v>
      </c>
      <c r="G2440" s="70">
        <v>161.79</v>
      </c>
      <c r="H2440" s="7" t="s">
        <v>19</v>
      </c>
    </row>
    <row r="2441" spans="1:8" x14ac:dyDescent="0.2">
      <c r="A2441" s="70">
        <v>28140</v>
      </c>
      <c r="B2441" s="70" t="s">
        <v>384</v>
      </c>
      <c r="C2441" s="70" t="s">
        <v>385</v>
      </c>
      <c r="D2441" s="70">
        <v>2011</v>
      </c>
      <c r="E2441" s="70">
        <v>4</v>
      </c>
      <c r="F2441" s="70">
        <v>161.1</v>
      </c>
      <c r="G2441" s="70">
        <v>161.58000000000001</v>
      </c>
      <c r="H2441" s="7" t="s">
        <v>19</v>
      </c>
    </row>
    <row r="2442" spans="1:8" x14ac:dyDescent="0.2">
      <c r="A2442" s="70">
        <v>28140</v>
      </c>
      <c r="B2442" s="70" t="s">
        <v>384</v>
      </c>
      <c r="C2442" s="70" t="s">
        <v>385</v>
      </c>
      <c r="D2442" s="70">
        <v>2012</v>
      </c>
      <c r="E2442" s="70">
        <v>1</v>
      </c>
      <c r="F2442" s="70">
        <v>161.65</v>
      </c>
      <c r="G2442" s="70">
        <v>164.26</v>
      </c>
      <c r="H2442" s="7" t="s">
        <v>19</v>
      </c>
    </row>
    <row r="2443" spans="1:8" x14ac:dyDescent="0.2">
      <c r="A2443" s="70">
        <v>28140</v>
      </c>
      <c r="B2443" s="70" t="s">
        <v>384</v>
      </c>
      <c r="C2443" s="70" t="s">
        <v>385</v>
      </c>
      <c r="D2443" s="70">
        <v>2012</v>
      </c>
      <c r="E2443" s="70">
        <v>2</v>
      </c>
      <c r="F2443" s="70">
        <v>168.05</v>
      </c>
      <c r="G2443" s="70">
        <v>165.46</v>
      </c>
      <c r="H2443" s="7" t="s">
        <v>19</v>
      </c>
    </row>
    <row r="2444" spans="1:8" x14ac:dyDescent="0.2">
      <c r="A2444" s="70">
        <v>28140</v>
      </c>
      <c r="B2444" s="70" t="s">
        <v>384</v>
      </c>
      <c r="C2444" s="70" t="s">
        <v>385</v>
      </c>
      <c r="D2444" s="70">
        <v>2012</v>
      </c>
      <c r="E2444" s="70">
        <v>3</v>
      </c>
      <c r="F2444" s="70">
        <v>171.54</v>
      </c>
      <c r="G2444" s="70">
        <v>168.38</v>
      </c>
      <c r="H2444" s="7" t="s">
        <v>19</v>
      </c>
    </row>
    <row r="2445" spans="1:8" x14ac:dyDescent="0.2">
      <c r="A2445" s="70">
        <v>28140</v>
      </c>
      <c r="B2445" s="70" t="s">
        <v>384</v>
      </c>
      <c r="C2445" s="70" t="s">
        <v>385</v>
      </c>
      <c r="D2445" s="70">
        <v>2012</v>
      </c>
      <c r="E2445" s="70">
        <v>4</v>
      </c>
      <c r="F2445" s="70">
        <v>168.16</v>
      </c>
      <c r="G2445" s="70">
        <v>168.83</v>
      </c>
      <c r="H2445" s="7" t="s">
        <v>19</v>
      </c>
    </row>
    <row r="2446" spans="1:8" x14ac:dyDescent="0.2">
      <c r="A2446" s="70">
        <v>28140</v>
      </c>
      <c r="B2446" s="70" t="s">
        <v>384</v>
      </c>
      <c r="C2446" s="70" t="s">
        <v>385</v>
      </c>
      <c r="D2446" s="70">
        <v>2013</v>
      </c>
      <c r="E2446" s="70">
        <v>1</v>
      </c>
      <c r="F2446" s="70">
        <v>165.98</v>
      </c>
      <c r="G2446" s="70">
        <v>168.65</v>
      </c>
      <c r="H2446" s="7" t="s">
        <v>19</v>
      </c>
    </row>
    <row r="2447" spans="1:8" x14ac:dyDescent="0.2">
      <c r="A2447" s="70">
        <v>28140</v>
      </c>
      <c r="B2447" s="70" t="s">
        <v>384</v>
      </c>
      <c r="C2447" s="70" t="s">
        <v>385</v>
      </c>
      <c r="D2447" s="70">
        <v>2013</v>
      </c>
      <c r="E2447" s="70">
        <v>2</v>
      </c>
      <c r="F2447" s="70">
        <v>174.69</v>
      </c>
      <c r="G2447" s="70">
        <v>171.96</v>
      </c>
      <c r="H2447" s="7" t="s">
        <v>19</v>
      </c>
    </row>
    <row r="2448" spans="1:8" x14ac:dyDescent="0.2">
      <c r="A2448" s="70">
        <v>28140</v>
      </c>
      <c r="B2448" s="70" t="s">
        <v>384</v>
      </c>
      <c r="C2448" s="70" t="s">
        <v>385</v>
      </c>
      <c r="D2448" s="70">
        <v>2013</v>
      </c>
      <c r="E2448" s="70">
        <v>3</v>
      </c>
      <c r="F2448" s="70">
        <v>179.45</v>
      </c>
      <c r="G2448" s="70">
        <v>176.08</v>
      </c>
      <c r="H2448" s="7" t="s">
        <v>19</v>
      </c>
    </row>
    <row r="2449" spans="1:8" x14ac:dyDescent="0.2">
      <c r="A2449" s="70">
        <v>28140</v>
      </c>
      <c r="B2449" s="70" t="s">
        <v>384</v>
      </c>
      <c r="C2449" s="70" t="s">
        <v>385</v>
      </c>
      <c r="D2449" s="70">
        <v>2013</v>
      </c>
      <c r="E2449" s="70">
        <v>4</v>
      </c>
      <c r="F2449" s="70">
        <v>174.3</v>
      </c>
      <c r="G2449" s="70">
        <v>175.15</v>
      </c>
      <c r="H2449" s="7" t="s">
        <v>19</v>
      </c>
    </row>
    <row r="2450" spans="1:8" x14ac:dyDescent="0.2">
      <c r="A2450" s="70">
        <v>28140</v>
      </c>
      <c r="B2450" s="70" t="s">
        <v>384</v>
      </c>
      <c r="C2450" s="70" t="s">
        <v>385</v>
      </c>
      <c r="D2450" s="70">
        <v>2014</v>
      </c>
      <c r="E2450" s="70">
        <v>1</v>
      </c>
      <c r="F2450" s="70">
        <v>174.48</v>
      </c>
      <c r="G2450" s="70">
        <v>177.19</v>
      </c>
      <c r="H2450" s="7" t="s">
        <v>19</v>
      </c>
    </row>
    <row r="2451" spans="1:8" x14ac:dyDescent="0.2">
      <c r="A2451" s="70">
        <v>28140</v>
      </c>
      <c r="B2451" s="70" t="s">
        <v>384</v>
      </c>
      <c r="C2451" s="70" t="s">
        <v>385</v>
      </c>
      <c r="D2451" s="70">
        <v>2014</v>
      </c>
      <c r="E2451" s="70">
        <v>2</v>
      </c>
      <c r="F2451" s="70">
        <v>184.41</v>
      </c>
      <c r="G2451" s="70">
        <v>181.49</v>
      </c>
      <c r="H2451" s="7" t="s">
        <v>19</v>
      </c>
    </row>
    <row r="2452" spans="1:8" x14ac:dyDescent="0.2">
      <c r="A2452" s="70">
        <v>28140</v>
      </c>
      <c r="B2452" s="70" t="s">
        <v>384</v>
      </c>
      <c r="C2452" s="70" t="s">
        <v>385</v>
      </c>
      <c r="D2452" s="70">
        <v>2014</v>
      </c>
      <c r="E2452" s="70">
        <v>3</v>
      </c>
      <c r="F2452" s="70">
        <v>188.05</v>
      </c>
      <c r="G2452" s="70">
        <v>184.63</v>
      </c>
      <c r="H2452" s="7" t="s">
        <v>19</v>
      </c>
    </row>
    <row r="2453" spans="1:8" x14ac:dyDescent="0.2">
      <c r="A2453" s="70">
        <v>28140</v>
      </c>
      <c r="B2453" s="70" t="s">
        <v>384</v>
      </c>
      <c r="C2453" s="70" t="s">
        <v>385</v>
      </c>
      <c r="D2453" s="70">
        <v>2014</v>
      </c>
      <c r="E2453" s="70">
        <v>4</v>
      </c>
      <c r="F2453" s="70">
        <v>186.02</v>
      </c>
      <c r="G2453" s="70">
        <v>186.95</v>
      </c>
      <c r="H2453" s="7" t="s">
        <v>19</v>
      </c>
    </row>
    <row r="2454" spans="1:8" x14ac:dyDescent="0.2">
      <c r="A2454" s="70">
        <v>28140</v>
      </c>
      <c r="B2454" s="70" t="s">
        <v>384</v>
      </c>
      <c r="C2454" s="70" t="s">
        <v>385</v>
      </c>
      <c r="D2454" s="70">
        <v>2015</v>
      </c>
      <c r="E2454" s="70">
        <v>1</v>
      </c>
      <c r="F2454" s="70">
        <v>186.88</v>
      </c>
      <c r="G2454" s="70">
        <v>189.58</v>
      </c>
      <c r="H2454" s="7" t="s">
        <v>19</v>
      </c>
    </row>
    <row r="2455" spans="1:8" x14ac:dyDescent="0.2">
      <c r="A2455" s="70">
        <v>28140</v>
      </c>
      <c r="B2455" s="70" t="s">
        <v>384</v>
      </c>
      <c r="C2455" s="70" t="s">
        <v>385</v>
      </c>
      <c r="D2455" s="70">
        <v>2015</v>
      </c>
      <c r="E2455" s="70">
        <v>2</v>
      </c>
      <c r="F2455" s="70">
        <v>195.43</v>
      </c>
      <c r="G2455" s="70">
        <v>192.3</v>
      </c>
      <c r="H2455" s="7" t="s">
        <v>19</v>
      </c>
    </row>
    <row r="2456" spans="1:8" x14ac:dyDescent="0.2">
      <c r="A2456" s="70">
        <v>28140</v>
      </c>
      <c r="B2456" s="70" t="s">
        <v>384</v>
      </c>
      <c r="C2456" s="70" t="s">
        <v>385</v>
      </c>
      <c r="D2456" s="70">
        <v>2015</v>
      </c>
      <c r="E2456" s="70">
        <v>3</v>
      </c>
      <c r="F2456" s="70">
        <v>197.26</v>
      </c>
      <c r="G2456" s="70">
        <v>193.99</v>
      </c>
      <c r="H2456" s="7" t="s">
        <v>19</v>
      </c>
    </row>
    <row r="2457" spans="1:8" x14ac:dyDescent="0.2">
      <c r="A2457" s="70">
        <v>28140</v>
      </c>
      <c r="B2457" s="70" t="s">
        <v>384</v>
      </c>
      <c r="C2457" s="70" t="s">
        <v>385</v>
      </c>
      <c r="D2457" s="70">
        <v>2015</v>
      </c>
      <c r="E2457" s="70">
        <v>4</v>
      </c>
      <c r="F2457" s="70">
        <v>196.87</v>
      </c>
      <c r="G2457" s="70">
        <v>197.8</v>
      </c>
      <c r="H2457" s="7" t="s">
        <v>19</v>
      </c>
    </row>
    <row r="2458" spans="1:8" x14ac:dyDescent="0.2">
      <c r="A2458" s="70">
        <v>28140</v>
      </c>
      <c r="B2458" s="70" t="s">
        <v>384</v>
      </c>
      <c r="C2458" s="70" t="s">
        <v>385</v>
      </c>
      <c r="D2458" s="70">
        <v>2016</v>
      </c>
      <c r="E2458" s="70">
        <v>1</v>
      </c>
      <c r="F2458" s="70">
        <v>199.23</v>
      </c>
      <c r="G2458" s="70">
        <v>201.77</v>
      </c>
      <c r="H2458" s="7" t="s">
        <v>19</v>
      </c>
    </row>
    <row r="2459" spans="1:8" x14ac:dyDescent="0.2">
      <c r="A2459" s="70">
        <v>28140</v>
      </c>
      <c r="B2459" s="70" t="s">
        <v>384</v>
      </c>
      <c r="C2459" s="70" t="s">
        <v>385</v>
      </c>
      <c r="D2459" s="70">
        <v>2016</v>
      </c>
      <c r="E2459" s="70">
        <v>2</v>
      </c>
      <c r="F2459" s="70">
        <v>208.55</v>
      </c>
      <c r="G2459" s="70">
        <v>205.27</v>
      </c>
      <c r="H2459" s="7" t="s">
        <v>19</v>
      </c>
    </row>
    <row r="2460" spans="1:8" x14ac:dyDescent="0.2">
      <c r="A2460" s="70">
        <v>28140</v>
      </c>
      <c r="B2460" s="70" t="s">
        <v>384</v>
      </c>
      <c r="C2460" s="70" t="s">
        <v>385</v>
      </c>
      <c r="D2460" s="70">
        <v>2016</v>
      </c>
      <c r="E2460" s="70">
        <v>3</v>
      </c>
      <c r="F2460" s="70">
        <v>213.57</v>
      </c>
      <c r="G2460" s="70">
        <v>210.43</v>
      </c>
      <c r="H2460" s="7" t="s">
        <v>19</v>
      </c>
    </row>
    <row r="2461" spans="1:8" x14ac:dyDescent="0.2">
      <c r="A2461" s="70">
        <v>28140</v>
      </c>
      <c r="B2461" s="70" t="s">
        <v>384</v>
      </c>
      <c r="C2461" s="70" t="s">
        <v>385</v>
      </c>
      <c r="D2461" s="70">
        <v>2016</v>
      </c>
      <c r="E2461" s="70">
        <v>4</v>
      </c>
      <c r="F2461" s="70">
        <v>214.47</v>
      </c>
      <c r="G2461" s="70">
        <v>215.33</v>
      </c>
      <c r="H2461" s="7" t="s">
        <v>19</v>
      </c>
    </row>
    <row r="2462" spans="1:8" x14ac:dyDescent="0.2">
      <c r="A2462" s="70">
        <v>28140</v>
      </c>
      <c r="B2462" s="70" t="s">
        <v>384</v>
      </c>
      <c r="C2462" s="70" t="s">
        <v>385</v>
      </c>
      <c r="D2462" s="70">
        <v>2017</v>
      </c>
      <c r="E2462" s="70">
        <v>1</v>
      </c>
      <c r="F2462" s="70">
        <v>217.7</v>
      </c>
      <c r="G2462" s="70">
        <v>220.12</v>
      </c>
      <c r="H2462" s="7" t="s">
        <v>19</v>
      </c>
    </row>
    <row r="2463" spans="1:8" x14ac:dyDescent="0.2">
      <c r="A2463" s="70">
        <v>28140</v>
      </c>
      <c r="B2463" s="70" t="s">
        <v>384</v>
      </c>
      <c r="C2463" s="70" t="s">
        <v>385</v>
      </c>
      <c r="D2463" s="70">
        <v>2017</v>
      </c>
      <c r="E2463" s="70">
        <v>2</v>
      </c>
      <c r="F2463" s="70">
        <v>225.33</v>
      </c>
      <c r="G2463" s="70">
        <v>221.93</v>
      </c>
      <c r="H2463" s="7" t="s">
        <v>19</v>
      </c>
    </row>
    <row r="2464" spans="1:8" x14ac:dyDescent="0.2">
      <c r="A2464" s="70">
        <v>28140</v>
      </c>
      <c r="B2464" s="70" t="s">
        <v>384</v>
      </c>
      <c r="C2464" s="70" t="s">
        <v>385</v>
      </c>
      <c r="D2464" s="70">
        <v>2017</v>
      </c>
      <c r="E2464" s="70">
        <v>3</v>
      </c>
      <c r="F2464" s="70">
        <v>229.57</v>
      </c>
      <c r="G2464" s="70">
        <v>226.51</v>
      </c>
      <c r="H2464" s="7" t="s">
        <v>19</v>
      </c>
    </row>
    <row r="2465" spans="1:8" x14ac:dyDescent="0.2">
      <c r="A2465" s="70">
        <v>28140</v>
      </c>
      <c r="B2465" s="70" t="s">
        <v>384</v>
      </c>
      <c r="C2465" s="70" t="s">
        <v>385</v>
      </c>
      <c r="D2465" s="70">
        <v>2017</v>
      </c>
      <c r="E2465" s="70">
        <v>4</v>
      </c>
      <c r="F2465" s="70">
        <v>230.48</v>
      </c>
      <c r="G2465" s="70">
        <v>231.22</v>
      </c>
      <c r="H2465" s="7" t="s">
        <v>19</v>
      </c>
    </row>
    <row r="2466" spans="1:8" x14ac:dyDescent="0.2">
      <c r="A2466" s="70">
        <v>28140</v>
      </c>
      <c r="B2466" s="70" t="s">
        <v>384</v>
      </c>
      <c r="C2466" s="70" t="s">
        <v>385</v>
      </c>
      <c r="D2466" s="70">
        <v>2018</v>
      </c>
      <c r="E2466" s="70">
        <v>1</v>
      </c>
      <c r="F2466" s="70">
        <v>237.01</v>
      </c>
      <c r="G2466" s="70">
        <v>239.47</v>
      </c>
      <c r="H2466" s="7" t="s">
        <v>19</v>
      </c>
    </row>
    <row r="2467" spans="1:8" x14ac:dyDescent="0.2">
      <c r="A2467" s="70">
        <v>28140</v>
      </c>
      <c r="B2467" s="70" t="s">
        <v>384</v>
      </c>
      <c r="C2467" s="70" t="s">
        <v>385</v>
      </c>
      <c r="D2467" s="70">
        <v>2018</v>
      </c>
      <c r="E2467" s="70">
        <v>2</v>
      </c>
      <c r="F2467" s="70">
        <v>244.99</v>
      </c>
      <c r="G2467" s="70">
        <v>241.36</v>
      </c>
      <c r="H2467" s="7" t="s">
        <v>19</v>
      </c>
    </row>
    <row r="2468" spans="1:8" x14ac:dyDescent="0.2">
      <c r="A2468" s="70">
        <v>28140</v>
      </c>
      <c r="B2468" s="70" t="s">
        <v>384</v>
      </c>
      <c r="C2468" s="70" t="s">
        <v>385</v>
      </c>
      <c r="D2468" s="70">
        <v>2018</v>
      </c>
      <c r="E2468" s="70">
        <v>3</v>
      </c>
      <c r="F2468" s="70">
        <v>247.52</v>
      </c>
      <c r="G2468" s="70">
        <v>244.42</v>
      </c>
      <c r="H2468" s="7" t="s">
        <v>19</v>
      </c>
    </row>
    <row r="2469" spans="1:8" x14ac:dyDescent="0.2">
      <c r="A2469" s="70">
        <v>28140</v>
      </c>
      <c r="B2469" s="70" t="s">
        <v>384</v>
      </c>
      <c r="C2469" s="70" t="s">
        <v>385</v>
      </c>
      <c r="D2469" s="70">
        <v>2018</v>
      </c>
      <c r="E2469" s="70">
        <v>4</v>
      </c>
      <c r="F2469" s="70">
        <v>247.96</v>
      </c>
      <c r="G2469" s="70">
        <v>248.62</v>
      </c>
      <c r="H2469" s="7" t="s">
        <v>19</v>
      </c>
    </row>
    <row r="2470" spans="1:8" x14ac:dyDescent="0.2">
      <c r="A2470" s="70">
        <v>28140</v>
      </c>
      <c r="B2470" s="70" t="s">
        <v>384</v>
      </c>
      <c r="C2470" s="70" t="s">
        <v>385</v>
      </c>
      <c r="D2470" s="70">
        <v>2019</v>
      </c>
      <c r="E2470" s="70">
        <v>1</v>
      </c>
      <c r="F2470" s="70">
        <v>250.34</v>
      </c>
      <c r="G2470" s="70">
        <v>252.94</v>
      </c>
      <c r="H2470" s="7" t="s">
        <v>19</v>
      </c>
    </row>
    <row r="2471" spans="1:8" x14ac:dyDescent="0.2">
      <c r="A2471" s="70">
        <v>28140</v>
      </c>
      <c r="B2471" s="70" t="s">
        <v>384</v>
      </c>
      <c r="C2471" s="70" t="s">
        <v>385</v>
      </c>
      <c r="D2471" s="70">
        <v>2019</v>
      </c>
      <c r="E2471" s="70">
        <v>2</v>
      </c>
      <c r="F2471" s="70">
        <v>260.44</v>
      </c>
      <c r="G2471" s="70">
        <v>256.51</v>
      </c>
      <c r="H2471" s="7" t="s">
        <v>19</v>
      </c>
    </row>
    <row r="2472" spans="1:8" x14ac:dyDescent="0.2">
      <c r="A2472" s="70">
        <v>28140</v>
      </c>
      <c r="B2472" s="70" t="s">
        <v>384</v>
      </c>
      <c r="C2472" s="70" t="s">
        <v>385</v>
      </c>
      <c r="D2472" s="70">
        <v>2019</v>
      </c>
      <c r="E2472" s="70">
        <v>3</v>
      </c>
      <c r="F2472" s="70">
        <v>263.52999999999997</v>
      </c>
      <c r="G2472" s="70">
        <v>260.33</v>
      </c>
      <c r="H2472" s="7" t="s">
        <v>19</v>
      </c>
    </row>
    <row r="2473" spans="1:8" x14ac:dyDescent="0.2">
      <c r="A2473" s="70">
        <v>28140</v>
      </c>
      <c r="B2473" s="70" t="s">
        <v>384</v>
      </c>
      <c r="C2473" s="70" t="s">
        <v>385</v>
      </c>
      <c r="D2473" s="70">
        <v>2019</v>
      </c>
      <c r="E2473" s="70">
        <v>4</v>
      </c>
      <c r="F2473" s="70">
        <v>265.19</v>
      </c>
      <c r="G2473" s="70">
        <v>265.86</v>
      </c>
      <c r="H2473" s="7" t="s">
        <v>19</v>
      </c>
    </row>
    <row r="2474" spans="1:8" x14ac:dyDescent="0.2">
      <c r="A2474" s="70">
        <v>28140</v>
      </c>
      <c r="B2474" s="70" t="s">
        <v>384</v>
      </c>
      <c r="C2474" s="70" t="s">
        <v>385</v>
      </c>
      <c r="D2474" s="70">
        <v>2020</v>
      </c>
      <c r="E2474" s="70">
        <v>1</v>
      </c>
      <c r="F2474" s="70">
        <v>266.24</v>
      </c>
      <c r="G2474" s="70">
        <v>269.07</v>
      </c>
      <c r="H2474" s="7" t="s">
        <v>19</v>
      </c>
    </row>
    <row r="2475" spans="1:8" x14ac:dyDescent="0.2">
      <c r="A2475" s="70">
        <v>28140</v>
      </c>
      <c r="B2475" s="70" t="s">
        <v>384</v>
      </c>
      <c r="C2475" s="70" t="s">
        <v>385</v>
      </c>
      <c r="D2475" s="70">
        <v>2020</v>
      </c>
      <c r="E2475" s="70">
        <v>2</v>
      </c>
      <c r="F2475" s="70">
        <v>281.43</v>
      </c>
      <c r="G2475" s="70">
        <v>277.02999999999997</v>
      </c>
      <c r="H2475" s="7" t="s">
        <v>19</v>
      </c>
    </row>
    <row r="2476" spans="1:8" x14ac:dyDescent="0.2">
      <c r="A2476" s="70">
        <v>28140</v>
      </c>
      <c r="B2476" s="70" t="s">
        <v>384</v>
      </c>
      <c r="C2476" s="70" t="s">
        <v>385</v>
      </c>
      <c r="D2476" s="70">
        <v>2020</v>
      </c>
      <c r="E2476" s="70">
        <v>3</v>
      </c>
      <c r="F2476" s="70">
        <v>291.98</v>
      </c>
      <c r="G2476" s="70">
        <v>288.55</v>
      </c>
      <c r="H2476" s="7" t="s">
        <v>19</v>
      </c>
    </row>
    <row r="2477" spans="1:8" x14ac:dyDescent="0.2">
      <c r="A2477" s="70">
        <v>28140</v>
      </c>
      <c r="B2477" s="70" t="s">
        <v>384</v>
      </c>
      <c r="C2477" s="70" t="s">
        <v>385</v>
      </c>
      <c r="D2477" s="70">
        <v>2020</v>
      </c>
      <c r="E2477" s="70">
        <v>4</v>
      </c>
      <c r="F2477" s="70">
        <v>298.52</v>
      </c>
      <c r="G2477" s="70">
        <v>299.22000000000003</v>
      </c>
      <c r="H2477" s="7" t="s">
        <v>19</v>
      </c>
    </row>
    <row r="2478" spans="1:8" x14ac:dyDescent="0.2">
      <c r="A2478" s="70">
        <v>28140</v>
      </c>
      <c r="B2478" s="70" t="s">
        <v>384</v>
      </c>
      <c r="C2478" s="70" t="s">
        <v>385</v>
      </c>
      <c r="D2478" s="70">
        <v>2021</v>
      </c>
      <c r="E2478" s="70">
        <v>1</v>
      </c>
      <c r="F2478" s="70">
        <v>308.48</v>
      </c>
      <c r="G2478" s="70">
        <v>311.88</v>
      </c>
      <c r="H2478" s="7" t="s">
        <v>19</v>
      </c>
    </row>
    <row r="2479" spans="1:8" x14ac:dyDescent="0.2">
      <c r="A2479" s="70">
        <v>28140</v>
      </c>
      <c r="B2479" s="70" t="s">
        <v>384</v>
      </c>
      <c r="C2479" s="70" t="s">
        <v>385</v>
      </c>
      <c r="D2479" s="70">
        <v>2021</v>
      </c>
      <c r="E2479" s="70">
        <v>2</v>
      </c>
      <c r="F2479" s="70">
        <v>331.02</v>
      </c>
      <c r="G2479" s="70">
        <v>325.69</v>
      </c>
      <c r="H2479" s="7" t="s">
        <v>19</v>
      </c>
    </row>
    <row r="2480" spans="1:8" x14ac:dyDescent="0.2">
      <c r="A2480" s="70">
        <v>28140</v>
      </c>
      <c r="B2480" s="70" t="s">
        <v>384</v>
      </c>
      <c r="C2480" s="70" t="s">
        <v>385</v>
      </c>
      <c r="D2480" s="70">
        <v>2021</v>
      </c>
      <c r="E2480" s="70">
        <v>3</v>
      </c>
      <c r="F2480" s="70">
        <v>336.03</v>
      </c>
      <c r="G2480" s="70">
        <v>332.1</v>
      </c>
      <c r="H2480" s="7" t="s">
        <v>19</v>
      </c>
    </row>
    <row r="2481" spans="1:8" x14ac:dyDescent="0.2">
      <c r="A2481" s="70">
        <v>28140</v>
      </c>
      <c r="B2481" s="70" t="s">
        <v>384</v>
      </c>
      <c r="C2481" s="70" t="s">
        <v>385</v>
      </c>
      <c r="D2481" s="70">
        <v>2021</v>
      </c>
      <c r="E2481" s="70">
        <v>4</v>
      </c>
      <c r="F2481" s="70">
        <v>339.93</v>
      </c>
      <c r="G2481" s="70">
        <v>340.74</v>
      </c>
      <c r="H2481" s="7" t="s">
        <v>19</v>
      </c>
    </row>
    <row r="2482" spans="1:8" x14ac:dyDescent="0.2">
      <c r="A2482" s="70">
        <v>29820</v>
      </c>
      <c r="B2482" s="70" t="s">
        <v>386</v>
      </c>
      <c r="C2482" s="70" t="s">
        <v>387</v>
      </c>
      <c r="D2482" s="70">
        <v>1991</v>
      </c>
      <c r="E2482" s="70">
        <v>1</v>
      </c>
      <c r="F2482" s="70">
        <v>100</v>
      </c>
      <c r="G2482" s="70">
        <v>100</v>
      </c>
    </row>
    <row r="2483" spans="1:8" x14ac:dyDescent="0.2">
      <c r="A2483" s="70">
        <v>29820</v>
      </c>
      <c r="B2483" s="70" t="s">
        <v>386</v>
      </c>
      <c r="C2483" s="70" t="s">
        <v>387</v>
      </c>
      <c r="D2483" s="70">
        <v>1991</v>
      </c>
      <c r="E2483" s="70">
        <v>2</v>
      </c>
      <c r="F2483" s="70">
        <v>101.52</v>
      </c>
      <c r="G2483" s="70">
        <v>100.61</v>
      </c>
    </row>
    <row r="2484" spans="1:8" x14ac:dyDescent="0.2">
      <c r="A2484" s="70">
        <v>29820</v>
      </c>
      <c r="B2484" s="70" t="s">
        <v>386</v>
      </c>
      <c r="C2484" s="70" t="s">
        <v>387</v>
      </c>
      <c r="D2484" s="70">
        <v>1991</v>
      </c>
      <c r="E2484" s="70">
        <v>3</v>
      </c>
      <c r="F2484" s="70">
        <v>101.64</v>
      </c>
      <c r="G2484" s="70">
        <v>100.78</v>
      </c>
    </row>
    <row r="2485" spans="1:8" x14ac:dyDescent="0.2">
      <c r="A2485" s="70">
        <v>29820</v>
      </c>
      <c r="B2485" s="70" t="s">
        <v>386</v>
      </c>
      <c r="C2485" s="70" t="s">
        <v>387</v>
      </c>
      <c r="D2485" s="70">
        <v>1991</v>
      </c>
      <c r="E2485" s="70">
        <v>4</v>
      </c>
      <c r="F2485" s="70">
        <v>101.83</v>
      </c>
      <c r="G2485" s="70">
        <v>100.86</v>
      </c>
    </row>
    <row r="2486" spans="1:8" x14ac:dyDescent="0.2">
      <c r="A2486" s="70">
        <v>29820</v>
      </c>
      <c r="B2486" s="70" t="s">
        <v>386</v>
      </c>
      <c r="C2486" s="70" t="s">
        <v>387</v>
      </c>
      <c r="D2486" s="70">
        <v>1992</v>
      </c>
      <c r="E2486" s="70">
        <v>1</v>
      </c>
      <c r="F2486" s="70">
        <v>100.83</v>
      </c>
      <c r="G2486" s="70">
        <v>100.82</v>
      </c>
    </row>
    <row r="2487" spans="1:8" x14ac:dyDescent="0.2">
      <c r="A2487" s="70">
        <v>29820</v>
      </c>
      <c r="B2487" s="70" t="s">
        <v>386</v>
      </c>
      <c r="C2487" s="70" t="s">
        <v>387</v>
      </c>
      <c r="D2487" s="70">
        <v>1992</v>
      </c>
      <c r="E2487" s="70">
        <v>2</v>
      </c>
      <c r="F2487" s="70">
        <v>101.24</v>
      </c>
      <c r="G2487" s="70">
        <v>100.32</v>
      </c>
    </row>
    <row r="2488" spans="1:8" x14ac:dyDescent="0.2">
      <c r="A2488" s="70">
        <v>29820</v>
      </c>
      <c r="B2488" s="70" t="s">
        <v>386</v>
      </c>
      <c r="C2488" s="70" t="s">
        <v>387</v>
      </c>
      <c r="D2488" s="70">
        <v>1992</v>
      </c>
      <c r="E2488" s="70">
        <v>3</v>
      </c>
      <c r="F2488" s="70">
        <v>101.95</v>
      </c>
      <c r="G2488" s="70">
        <v>101.11</v>
      </c>
    </row>
    <row r="2489" spans="1:8" x14ac:dyDescent="0.2">
      <c r="A2489" s="70">
        <v>29820</v>
      </c>
      <c r="B2489" s="70" t="s">
        <v>386</v>
      </c>
      <c r="C2489" s="70" t="s">
        <v>387</v>
      </c>
      <c r="D2489" s="70">
        <v>1992</v>
      </c>
      <c r="E2489" s="70">
        <v>4</v>
      </c>
      <c r="F2489" s="70">
        <v>101.48</v>
      </c>
      <c r="G2489" s="70">
        <v>100.54</v>
      </c>
    </row>
    <row r="2490" spans="1:8" x14ac:dyDescent="0.2">
      <c r="A2490" s="70">
        <v>29820</v>
      </c>
      <c r="B2490" s="70" t="s">
        <v>386</v>
      </c>
      <c r="C2490" s="70" t="s">
        <v>387</v>
      </c>
      <c r="D2490" s="70">
        <v>1993</v>
      </c>
      <c r="E2490" s="70">
        <v>1</v>
      </c>
      <c r="F2490" s="70">
        <v>101.11</v>
      </c>
      <c r="G2490" s="70">
        <v>101.05</v>
      </c>
    </row>
    <row r="2491" spans="1:8" x14ac:dyDescent="0.2">
      <c r="A2491" s="70">
        <v>29820</v>
      </c>
      <c r="B2491" s="70" t="s">
        <v>386</v>
      </c>
      <c r="C2491" s="70" t="s">
        <v>387</v>
      </c>
      <c r="D2491" s="70">
        <v>1993</v>
      </c>
      <c r="E2491" s="70">
        <v>2</v>
      </c>
      <c r="F2491" s="70">
        <v>103.16</v>
      </c>
      <c r="G2491" s="70">
        <v>102.23</v>
      </c>
    </row>
    <row r="2492" spans="1:8" x14ac:dyDescent="0.2">
      <c r="A2492" s="70">
        <v>29820</v>
      </c>
      <c r="B2492" s="70" t="s">
        <v>386</v>
      </c>
      <c r="C2492" s="70" t="s">
        <v>387</v>
      </c>
      <c r="D2492" s="70">
        <v>1993</v>
      </c>
      <c r="E2492" s="70">
        <v>3</v>
      </c>
      <c r="F2492" s="70">
        <v>104.82</v>
      </c>
      <c r="G2492" s="70">
        <v>103.98</v>
      </c>
    </row>
    <row r="2493" spans="1:8" x14ac:dyDescent="0.2">
      <c r="A2493" s="70">
        <v>29820</v>
      </c>
      <c r="B2493" s="70" t="s">
        <v>386</v>
      </c>
      <c r="C2493" s="70" t="s">
        <v>387</v>
      </c>
      <c r="D2493" s="70">
        <v>1993</v>
      </c>
      <c r="E2493" s="70">
        <v>4</v>
      </c>
      <c r="F2493" s="70">
        <v>106.58</v>
      </c>
      <c r="G2493" s="70">
        <v>105.65</v>
      </c>
    </row>
    <row r="2494" spans="1:8" x14ac:dyDescent="0.2">
      <c r="A2494" s="70">
        <v>29820</v>
      </c>
      <c r="B2494" s="70" t="s">
        <v>386</v>
      </c>
      <c r="C2494" s="70" t="s">
        <v>387</v>
      </c>
      <c r="D2494" s="70">
        <v>1994</v>
      </c>
      <c r="E2494" s="70">
        <v>1</v>
      </c>
      <c r="F2494" s="70">
        <v>107.15</v>
      </c>
      <c r="G2494" s="70">
        <v>107.01</v>
      </c>
    </row>
    <row r="2495" spans="1:8" x14ac:dyDescent="0.2">
      <c r="A2495" s="70">
        <v>29820</v>
      </c>
      <c r="B2495" s="70" t="s">
        <v>386</v>
      </c>
      <c r="C2495" s="70" t="s">
        <v>387</v>
      </c>
      <c r="D2495" s="70">
        <v>1994</v>
      </c>
      <c r="E2495" s="70">
        <v>2</v>
      </c>
      <c r="F2495" s="70">
        <v>109.05</v>
      </c>
      <c r="G2495" s="70">
        <v>108.06</v>
      </c>
    </row>
    <row r="2496" spans="1:8" x14ac:dyDescent="0.2">
      <c r="A2496" s="70">
        <v>29820</v>
      </c>
      <c r="B2496" s="70" t="s">
        <v>386</v>
      </c>
      <c r="C2496" s="70" t="s">
        <v>387</v>
      </c>
      <c r="D2496" s="70">
        <v>1994</v>
      </c>
      <c r="E2496" s="70">
        <v>3</v>
      </c>
      <c r="F2496" s="70">
        <v>109.83</v>
      </c>
      <c r="G2496" s="70">
        <v>108.96</v>
      </c>
    </row>
    <row r="2497" spans="1:7" x14ac:dyDescent="0.2">
      <c r="A2497" s="70">
        <v>29820</v>
      </c>
      <c r="B2497" s="70" t="s">
        <v>386</v>
      </c>
      <c r="C2497" s="70" t="s">
        <v>387</v>
      </c>
      <c r="D2497" s="70">
        <v>1994</v>
      </c>
      <c r="E2497" s="70">
        <v>4</v>
      </c>
      <c r="F2497" s="70">
        <v>111.52</v>
      </c>
      <c r="G2497" s="70">
        <v>110.62</v>
      </c>
    </row>
    <row r="2498" spans="1:7" x14ac:dyDescent="0.2">
      <c r="A2498" s="70">
        <v>29820</v>
      </c>
      <c r="B2498" s="70" t="s">
        <v>386</v>
      </c>
      <c r="C2498" s="70" t="s">
        <v>387</v>
      </c>
      <c r="D2498" s="70">
        <v>1995</v>
      </c>
      <c r="E2498" s="70">
        <v>1</v>
      </c>
      <c r="F2498" s="70">
        <v>111.19</v>
      </c>
      <c r="G2498" s="70">
        <v>110.94</v>
      </c>
    </row>
    <row r="2499" spans="1:7" x14ac:dyDescent="0.2">
      <c r="A2499" s="70">
        <v>29820</v>
      </c>
      <c r="B2499" s="70" t="s">
        <v>386</v>
      </c>
      <c r="C2499" s="70" t="s">
        <v>387</v>
      </c>
      <c r="D2499" s="70">
        <v>1995</v>
      </c>
      <c r="E2499" s="70">
        <v>2</v>
      </c>
      <c r="F2499" s="70">
        <v>112.85</v>
      </c>
      <c r="G2499" s="70">
        <v>111.83</v>
      </c>
    </row>
    <row r="2500" spans="1:7" x14ac:dyDescent="0.2">
      <c r="A2500" s="70">
        <v>29820</v>
      </c>
      <c r="B2500" s="70" t="s">
        <v>386</v>
      </c>
      <c r="C2500" s="70" t="s">
        <v>387</v>
      </c>
      <c r="D2500" s="70">
        <v>1995</v>
      </c>
      <c r="E2500" s="70">
        <v>3</v>
      </c>
      <c r="F2500" s="70">
        <v>113.02</v>
      </c>
      <c r="G2500" s="70">
        <v>112.11</v>
      </c>
    </row>
    <row r="2501" spans="1:7" x14ac:dyDescent="0.2">
      <c r="A2501" s="70">
        <v>29820</v>
      </c>
      <c r="B2501" s="70" t="s">
        <v>386</v>
      </c>
      <c r="C2501" s="70" t="s">
        <v>387</v>
      </c>
      <c r="D2501" s="70">
        <v>1995</v>
      </c>
      <c r="E2501" s="70">
        <v>4</v>
      </c>
      <c r="F2501" s="70">
        <v>113.77</v>
      </c>
      <c r="G2501" s="70">
        <v>112.94</v>
      </c>
    </row>
    <row r="2502" spans="1:7" x14ac:dyDescent="0.2">
      <c r="A2502" s="70">
        <v>29820</v>
      </c>
      <c r="B2502" s="70" t="s">
        <v>386</v>
      </c>
      <c r="C2502" s="70" t="s">
        <v>387</v>
      </c>
      <c r="D2502" s="70">
        <v>1996</v>
      </c>
      <c r="E2502" s="70">
        <v>1</v>
      </c>
      <c r="F2502" s="70">
        <v>114.43</v>
      </c>
      <c r="G2502" s="70">
        <v>114.1</v>
      </c>
    </row>
    <row r="2503" spans="1:7" x14ac:dyDescent="0.2">
      <c r="A2503" s="70">
        <v>29820</v>
      </c>
      <c r="B2503" s="70" t="s">
        <v>386</v>
      </c>
      <c r="C2503" s="70" t="s">
        <v>387</v>
      </c>
      <c r="D2503" s="70">
        <v>1996</v>
      </c>
      <c r="E2503" s="70">
        <v>2</v>
      </c>
      <c r="F2503" s="70">
        <v>115.4</v>
      </c>
      <c r="G2503" s="70">
        <v>114.37</v>
      </c>
    </row>
    <row r="2504" spans="1:7" x14ac:dyDescent="0.2">
      <c r="A2504" s="70">
        <v>29820</v>
      </c>
      <c r="B2504" s="70" t="s">
        <v>386</v>
      </c>
      <c r="C2504" s="70" t="s">
        <v>387</v>
      </c>
      <c r="D2504" s="70">
        <v>1996</v>
      </c>
      <c r="E2504" s="70">
        <v>3</v>
      </c>
      <c r="F2504" s="70">
        <v>116.05</v>
      </c>
      <c r="G2504" s="70">
        <v>115.08</v>
      </c>
    </row>
    <row r="2505" spans="1:7" x14ac:dyDescent="0.2">
      <c r="A2505" s="70">
        <v>29820</v>
      </c>
      <c r="B2505" s="70" t="s">
        <v>386</v>
      </c>
      <c r="C2505" s="70" t="s">
        <v>387</v>
      </c>
      <c r="D2505" s="70">
        <v>1996</v>
      </c>
      <c r="E2505" s="70">
        <v>4</v>
      </c>
      <c r="F2505" s="70">
        <v>116.4</v>
      </c>
      <c r="G2505" s="70">
        <v>115.65</v>
      </c>
    </row>
    <row r="2506" spans="1:7" x14ac:dyDescent="0.2">
      <c r="A2506" s="70">
        <v>29820</v>
      </c>
      <c r="B2506" s="70" t="s">
        <v>386</v>
      </c>
      <c r="C2506" s="70" t="s">
        <v>387</v>
      </c>
      <c r="D2506" s="70">
        <v>1997</v>
      </c>
      <c r="E2506" s="70">
        <v>1</v>
      </c>
      <c r="F2506" s="70">
        <v>117.36</v>
      </c>
      <c r="G2506" s="70">
        <v>116.95</v>
      </c>
    </row>
    <row r="2507" spans="1:7" x14ac:dyDescent="0.2">
      <c r="A2507" s="70">
        <v>29820</v>
      </c>
      <c r="B2507" s="70" t="s">
        <v>386</v>
      </c>
      <c r="C2507" s="70" t="s">
        <v>387</v>
      </c>
      <c r="D2507" s="70">
        <v>1997</v>
      </c>
      <c r="E2507" s="70">
        <v>2</v>
      </c>
      <c r="F2507" s="70">
        <v>119.23</v>
      </c>
      <c r="G2507" s="70">
        <v>118.19</v>
      </c>
    </row>
    <row r="2508" spans="1:7" x14ac:dyDescent="0.2">
      <c r="A2508" s="70">
        <v>29820</v>
      </c>
      <c r="B2508" s="70" t="s">
        <v>386</v>
      </c>
      <c r="C2508" s="70" t="s">
        <v>387</v>
      </c>
      <c r="D2508" s="70">
        <v>1997</v>
      </c>
      <c r="E2508" s="70">
        <v>3</v>
      </c>
      <c r="F2508" s="70">
        <v>120.53</v>
      </c>
      <c r="G2508" s="70">
        <v>119.48</v>
      </c>
    </row>
    <row r="2509" spans="1:7" x14ac:dyDescent="0.2">
      <c r="A2509" s="70">
        <v>29820</v>
      </c>
      <c r="B2509" s="70" t="s">
        <v>386</v>
      </c>
      <c r="C2509" s="70" t="s">
        <v>387</v>
      </c>
      <c r="D2509" s="70">
        <v>1997</v>
      </c>
      <c r="E2509" s="70">
        <v>4</v>
      </c>
      <c r="F2509" s="70">
        <v>119.94</v>
      </c>
      <c r="G2509" s="70">
        <v>119.24</v>
      </c>
    </row>
    <row r="2510" spans="1:7" x14ac:dyDescent="0.2">
      <c r="A2510" s="70">
        <v>29820</v>
      </c>
      <c r="B2510" s="70" t="s">
        <v>386</v>
      </c>
      <c r="C2510" s="70" t="s">
        <v>387</v>
      </c>
      <c r="D2510" s="70">
        <v>1998</v>
      </c>
      <c r="E2510" s="70">
        <v>1</v>
      </c>
      <c r="F2510" s="70">
        <v>120.59</v>
      </c>
      <c r="G2510" s="70">
        <v>120.14</v>
      </c>
    </row>
    <row r="2511" spans="1:7" x14ac:dyDescent="0.2">
      <c r="A2511" s="70">
        <v>29820</v>
      </c>
      <c r="B2511" s="70" t="s">
        <v>386</v>
      </c>
      <c r="C2511" s="70" t="s">
        <v>387</v>
      </c>
      <c r="D2511" s="70">
        <v>1998</v>
      </c>
      <c r="E2511" s="70">
        <v>2</v>
      </c>
      <c r="F2511" s="70">
        <v>121.87</v>
      </c>
      <c r="G2511" s="70">
        <v>120.83</v>
      </c>
    </row>
    <row r="2512" spans="1:7" x14ac:dyDescent="0.2">
      <c r="A2512" s="70">
        <v>29820</v>
      </c>
      <c r="B2512" s="70" t="s">
        <v>386</v>
      </c>
      <c r="C2512" s="70" t="s">
        <v>387</v>
      </c>
      <c r="D2512" s="70">
        <v>1998</v>
      </c>
      <c r="E2512" s="70">
        <v>3</v>
      </c>
      <c r="F2512" s="70">
        <v>122.77</v>
      </c>
      <c r="G2512" s="70">
        <v>121.63</v>
      </c>
    </row>
    <row r="2513" spans="1:7" x14ac:dyDescent="0.2">
      <c r="A2513" s="70">
        <v>29820</v>
      </c>
      <c r="B2513" s="70" t="s">
        <v>386</v>
      </c>
      <c r="C2513" s="70" t="s">
        <v>387</v>
      </c>
      <c r="D2513" s="70">
        <v>1998</v>
      </c>
      <c r="E2513" s="70">
        <v>4</v>
      </c>
      <c r="F2513" s="70">
        <v>123.57</v>
      </c>
      <c r="G2513" s="70">
        <v>122.92</v>
      </c>
    </row>
    <row r="2514" spans="1:7" x14ac:dyDescent="0.2">
      <c r="A2514" s="70">
        <v>29820</v>
      </c>
      <c r="B2514" s="70" t="s">
        <v>386</v>
      </c>
      <c r="C2514" s="70" t="s">
        <v>387</v>
      </c>
      <c r="D2514" s="70">
        <v>1999</v>
      </c>
      <c r="E2514" s="70">
        <v>1</v>
      </c>
      <c r="F2514" s="70">
        <v>124.37</v>
      </c>
      <c r="G2514" s="70">
        <v>123.9</v>
      </c>
    </row>
    <row r="2515" spans="1:7" x14ac:dyDescent="0.2">
      <c r="A2515" s="70">
        <v>29820</v>
      </c>
      <c r="B2515" s="70" t="s">
        <v>386</v>
      </c>
      <c r="C2515" s="70" t="s">
        <v>387</v>
      </c>
      <c r="D2515" s="70">
        <v>1999</v>
      </c>
      <c r="E2515" s="70">
        <v>2</v>
      </c>
      <c r="F2515" s="70">
        <v>126.14</v>
      </c>
      <c r="G2515" s="70">
        <v>125.05</v>
      </c>
    </row>
    <row r="2516" spans="1:7" x14ac:dyDescent="0.2">
      <c r="A2516" s="70">
        <v>29820</v>
      </c>
      <c r="B2516" s="70" t="s">
        <v>386</v>
      </c>
      <c r="C2516" s="70" t="s">
        <v>387</v>
      </c>
      <c r="D2516" s="70">
        <v>1999</v>
      </c>
      <c r="E2516" s="70">
        <v>3</v>
      </c>
      <c r="F2516" s="70">
        <v>127.8</v>
      </c>
      <c r="G2516" s="70">
        <v>126.59</v>
      </c>
    </row>
    <row r="2517" spans="1:7" x14ac:dyDescent="0.2">
      <c r="A2517" s="70">
        <v>29820</v>
      </c>
      <c r="B2517" s="70" t="s">
        <v>386</v>
      </c>
      <c r="C2517" s="70" t="s">
        <v>387</v>
      </c>
      <c r="D2517" s="70">
        <v>1999</v>
      </c>
      <c r="E2517" s="70">
        <v>4</v>
      </c>
      <c r="F2517" s="70">
        <v>128.79</v>
      </c>
      <c r="G2517" s="70">
        <v>128.12</v>
      </c>
    </row>
    <row r="2518" spans="1:7" x14ac:dyDescent="0.2">
      <c r="A2518" s="70">
        <v>29820</v>
      </c>
      <c r="B2518" s="70" t="s">
        <v>386</v>
      </c>
      <c r="C2518" s="70" t="s">
        <v>387</v>
      </c>
      <c r="D2518" s="70">
        <v>2000</v>
      </c>
      <c r="E2518" s="70">
        <v>1</v>
      </c>
      <c r="F2518" s="70">
        <v>130.38999999999999</v>
      </c>
      <c r="G2518" s="70">
        <v>129.94</v>
      </c>
    </row>
    <row r="2519" spans="1:7" x14ac:dyDescent="0.2">
      <c r="A2519" s="70">
        <v>29820</v>
      </c>
      <c r="B2519" s="70" t="s">
        <v>386</v>
      </c>
      <c r="C2519" s="70" t="s">
        <v>387</v>
      </c>
      <c r="D2519" s="70">
        <v>2000</v>
      </c>
      <c r="E2519" s="70">
        <v>2</v>
      </c>
      <c r="F2519" s="70">
        <v>132.69</v>
      </c>
      <c r="G2519" s="70">
        <v>131.51</v>
      </c>
    </row>
    <row r="2520" spans="1:7" x14ac:dyDescent="0.2">
      <c r="A2520" s="70">
        <v>29820</v>
      </c>
      <c r="B2520" s="70" t="s">
        <v>386</v>
      </c>
      <c r="C2520" s="70" t="s">
        <v>387</v>
      </c>
      <c r="D2520" s="70">
        <v>2000</v>
      </c>
      <c r="E2520" s="70">
        <v>3</v>
      </c>
      <c r="F2520" s="70">
        <v>134.47</v>
      </c>
      <c r="G2520" s="70">
        <v>133.16</v>
      </c>
    </row>
    <row r="2521" spans="1:7" x14ac:dyDescent="0.2">
      <c r="A2521" s="70">
        <v>29820</v>
      </c>
      <c r="B2521" s="70" t="s">
        <v>386</v>
      </c>
      <c r="C2521" s="70" t="s">
        <v>387</v>
      </c>
      <c r="D2521" s="70">
        <v>2000</v>
      </c>
      <c r="E2521" s="70">
        <v>4</v>
      </c>
      <c r="F2521" s="70">
        <v>135.57</v>
      </c>
      <c r="G2521" s="70">
        <v>134.9</v>
      </c>
    </row>
    <row r="2522" spans="1:7" x14ac:dyDescent="0.2">
      <c r="A2522" s="70">
        <v>29820</v>
      </c>
      <c r="B2522" s="70" t="s">
        <v>386</v>
      </c>
      <c r="C2522" s="70" t="s">
        <v>387</v>
      </c>
      <c r="D2522" s="70">
        <v>2001</v>
      </c>
      <c r="E2522" s="70">
        <v>1</v>
      </c>
      <c r="F2522" s="70">
        <v>137.51</v>
      </c>
      <c r="G2522" s="70">
        <v>137.12</v>
      </c>
    </row>
    <row r="2523" spans="1:7" x14ac:dyDescent="0.2">
      <c r="A2523" s="70">
        <v>29820</v>
      </c>
      <c r="B2523" s="70" t="s">
        <v>386</v>
      </c>
      <c r="C2523" s="70" t="s">
        <v>387</v>
      </c>
      <c r="D2523" s="70">
        <v>2001</v>
      </c>
      <c r="E2523" s="70">
        <v>2</v>
      </c>
      <c r="F2523" s="70">
        <v>139.94</v>
      </c>
      <c r="G2523" s="70">
        <v>138.62</v>
      </c>
    </row>
    <row r="2524" spans="1:7" x14ac:dyDescent="0.2">
      <c r="A2524" s="70">
        <v>29820</v>
      </c>
      <c r="B2524" s="70" t="s">
        <v>386</v>
      </c>
      <c r="C2524" s="70" t="s">
        <v>387</v>
      </c>
      <c r="D2524" s="70">
        <v>2001</v>
      </c>
      <c r="E2524" s="70">
        <v>3</v>
      </c>
      <c r="F2524" s="70">
        <v>142.94999999999999</v>
      </c>
      <c r="G2524" s="70">
        <v>141.47</v>
      </c>
    </row>
    <row r="2525" spans="1:7" x14ac:dyDescent="0.2">
      <c r="A2525" s="70">
        <v>29820</v>
      </c>
      <c r="B2525" s="70" t="s">
        <v>386</v>
      </c>
      <c r="C2525" s="70" t="s">
        <v>387</v>
      </c>
      <c r="D2525" s="70">
        <v>2001</v>
      </c>
      <c r="E2525" s="70">
        <v>4</v>
      </c>
      <c r="F2525" s="70">
        <v>144.63999999999999</v>
      </c>
      <c r="G2525" s="70">
        <v>143.97999999999999</v>
      </c>
    </row>
    <row r="2526" spans="1:7" x14ac:dyDescent="0.2">
      <c r="A2526" s="70">
        <v>29820</v>
      </c>
      <c r="B2526" s="70" t="s">
        <v>386</v>
      </c>
      <c r="C2526" s="70" t="s">
        <v>387</v>
      </c>
      <c r="D2526" s="70">
        <v>2002</v>
      </c>
      <c r="E2526" s="70">
        <v>1</v>
      </c>
      <c r="F2526" s="70">
        <v>146.72</v>
      </c>
      <c r="G2526" s="70">
        <v>146.43</v>
      </c>
    </row>
    <row r="2527" spans="1:7" x14ac:dyDescent="0.2">
      <c r="A2527" s="70">
        <v>29820</v>
      </c>
      <c r="B2527" s="70" t="s">
        <v>386</v>
      </c>
      <c r="C2527" s="70" t="s">
        <v>387</v>
      </c>
      <c r="D2527" s="70">
        <v>2002</v>
      </c>
      <c r="E2527" s="70">
        <v>2</v>
      </c>
      <c r="F2527" s="70">
        <v>150.27000000000001</v>
      </c>
      <c r="G2527" s="70">
        <v>148.77000000000001</v>
      </c>
    </row>
    <row r="2528" spans="1:7" x14ac:dyDescent="0.2">
      <c r="A2528" s="70">
        <v>29820</v>
      </c>
      <c r="B2528" s="70" t="s">
        <v>386</v>
      </c>
      <c r="C2528" s="70" t="s">
        <v>387</v>
      </c>
      <c r="D2528" s="70">
        <v>2002</v>
      </c>
      <c r="E2528" s="70">
        <v>3</v>
      </c>
      <c r="F2528" s="70">
        <v>152.16</v>
      </c>
      <c r="G2528" s="70">
        <v>150.46</v>
      </c>
    </row>
    <row r="2529" spans="1:7" x14ac:dyDescent="0.2">
      <c r="A2529" s="70">
        <v>29820</v>
      </c>
      <c r="B2529" s="70" t="s">
        <v>386</v>
      </c>
      <c r="C2529" s="70" t="s">
        <v>387</v>
      </c>
      <c r="D2529" s="70">
        <v>2002</v>
      </c>
      <c r="E2529" s="70">
        <v>4</v>
      </c>
      <c r="F2529" s="70">
        <v>155.28</v>
      </c>
      <c r="G2529" s="70">
        <v>154.65</v>
      </c>
    </row>
    <row r="2530" spans="1:7" x14ac:dyDescent="0.2">
      <c r="A2530" s="70">
        <v>29820</v>
      </c>
      <c r="B2530" s="70" t="s">
        <v>386</v>
      </c>
      <c r="C2530" s="70" t="s">
        <v>387</v>
      </c>
      <c r="D2530" s="70">
        <v>2003</v>
      </c>
      <c r="E2530" s="70">
        <v>1</v>
      </c>
      <c r="F2530" s="70">
        <v>158.38</v>
      </c>
      <c r="G2530" s="70">
        <v>158.19999999999999</v>
      </c>
    </row>
    <row r="2531" spans="1:7" x14ac:dyDescent="0.2">
      <c r="A2531" s="70">
        <v>29820</v>
      </c>
      <c r="B2531" s="70" t="s">
        <v>386</v>
      </c>
      <c r="C2531" s="70" t="s">
        <v>387</v>
      </c>
      <c r="D2531" s="70">
        <v>2003</v>
      </c>
      <c r="E2531" s="70">
        <v>2</v>
      </c>
      <c r="F2531" s="70">
        <v>164.4</v>
      </c>
      <c r="G2531" s="70">
        <v>162.68</v>
      </c>
    </row>
    <row r="2532" spans="1:7" x14ac:dyDescent="0.2">
      <c r="A2532" s="70">
        <v>29820</v>
      </c>
      <c r="B2532" s="70" t="s">
        <v>386</v>
      </c>
      <c r="C2532" s="70" t="s">
        <v>387</v>
      </c>
      <c r="D2532" s="70">
        <v>2003</v>
      </c>
      <c r="E2532" s="70">
        <v>3</v>
      </c>
      <c r="F2532" s="70">
        <v>171.79</v>
      </c>
      <c r="G2532" s="70">
        <v>169.79</v>
      </c>
    </row>
    <row r="2533" spans="1:7" x14ac:dyDescent="0.2">
      <c r="A2533" s="70">
        <v>29820</v>
      </c>
      <c r="B2533" s="70" t="s">
        <v>386</v>
      </c>
      <c r="C2533" s="70" t="s">
        <v>387</v>
      </c>
      <c r="D2533" s="70">
        <v>2003</v>
      </c>
      <c r="E2533" s="70">
        <v>4</v>
      </c>
      <c r="F2533" s="70">
        <v>181.45</v>
      </c>
      <c r="G2533" s="70">
        <v>180.71</v>
      </c>
    </row>
    <row r="2534" spans="1:7" x14ac:dyDescent="0.2">
      <c r="A2534" s="70">
        <v>29820</v>
      </c>
      <c r="B2534" s="70" t="s">
        <v>386</v>
      </c>
      <c r="C2534" s="70" t="s">
        <v>387</v>
      </c>
      <c r="D2534" s="70">
        <v>2004</v>
      </c>
      <c r="E2534" s="70">
        <v>1</v>
      </c>
      <c r="F2534" s="70">
        <v>195.61</v>
      </c>
      <c r="G2534" s="70">
        <v>195.48</v>
      </c>
    </row>
    <row r="2535" spans="1:7" x14ac:dyDescent="0.2">
      <c r="A2535" s="70">
        <v>29820</v>
      </c>
      <c r="B2535" s="70" t="s">
        <v>386</v>
      </c>
      <c r="C2535" s="70" t="s">
        <v>387</v>
      </c>
      <c r="D2535" s="70">
        <v>2004</v>
      </c>
      <c r="E2535" s="70">
        <v>2</v>
      </c>
      <c r="F2535" s="70">
        <v>220.43</v>
      </c>
      <c r="G2535" s="70">
        <v>218.22</v>
      </c>
    </row>
    <row r="2536" spans="1:7" x14ac:dyDescent="0.2">
      <c r="A2536" s="70">
        <v>29820</v>
      </c>
      <c r="B2536" s="70" t="s">
        <v>386</v>
      </c>
      <c r="C2536" s="70" t="s">
        <v>387</v>
      </c>
      <c r="D2536" s="70">
        <v>2004</v>
      </c>
      <c r="E2536" s="70">
        <v>3</v>
      </c>
      <c r="F2536" s="70">
        <v>239.62</v>
      </c>
      <c r="G2536" s="70">
        <v>236.65</v>
      </c>
    </row>
    <row r="2537" spans="1:7" x14ac:dyDescent="0.2">
      <c r="A2537" s="70">
        <v>29820</v>
      </c>
      <c r="B2537" s="70" t="s">
        <v>386</v>
      </c>
      <c r="C2537" s="70" t="s">
        <v>387</v>
      </c>
      <c r="D2537" s="70">
        <v>2004</v>
      </c>
      <c r="E2537" s="70">
        <v>4</v>
      </c>
      <c r="F2537" s="70">
        <v>248.66</v>
      </c>
      <c r="G2537" s="70">
        <v>247.51</v>
      </c>
    </row>
    <row r="2538" spans="1:7" x14ac:dyDescent="0.2">
      <c r="A2538" s="70">
        <v>29820</v>
      </c>
      <c r="B2538" s="70" t="s">
        <v>386</v>
      </c>
      <c r="C2538" s="70" t="s">
        <v>387</v>
      </c>
      <c r="D2538" s="70">
        <v>2005</v>
      </c>
      <c r="E2538" s="70">
        <v>1</v>
      </c>
      <c r="F2538" s="70">
        <v>257.19</v>
      </c>
      <c r="G2538" s="70">
        <v>257.14</v>
      </c>
    </row>
    <row r="2539" spans="1:7" x14ac:dyDescent="0.2">
      <c r="A2539" s="70">
        <v>29820</v>
      </c>
      <c r="B2539" s="70" t="s">
        <v>386</v>
      </c>
      <c r="C2539" s="70" t="s">
        <v>387</v>
      </c>
      <c r="D2539" s="70">
        <v>2005</v>
      </c>
      <c r="E2539" s="70">
        <v>2</v>
      </c>
      <c r="F2539" s="70">
        <v>269.29000000000002</v>
      </c>
      <c r="G2539" s="70">
        <v>266.95</v>
      </c>
    </row>
    <row r="2540" spans="1:7" x14ac:dyDescent="0.2">
      <c r="A2540" s="70">
        <v>29820</v>
      </c>
      <c r="B2540" s="70" t="s">
        <v>386</v>
      </c>
      <c r="C2540" s="70" t="s">
        <v>387</v>
      </c>
      <c r="D2540" s="70">
        <v>2005</v>
      </c>
      <c r="E2540" s="70">
        <v>3</v>
      </c>
      <c r="F2540" s="70">
        <v>277.54000000000002</v>
      </c>
      <c r="G2540" s="70">
        <v>273.85000000000002</v>
      </c>
    </row>
    <row r="2541" spans="1:7" x14ac:dyDescent="0.2">
      <c r="A2541" s="70">
        <v>29820</v>
      </c>
      <c r="B2541" s="70" t="s">
        <v>386</v>
      </c>
      <c r="C2541" s="70" t="s">
        <v>387</v>
      </c>
      <c r="D2541" s="70">
        <v>2005</v>
      </c>
      <c r="E2541" s="70">
        <v>4</v>
      </c>
      <c r="F2541" s="70">
        <v>281.51</v>
      </c>
      <c r="G2541" s="70">
        <v>279.82</v>
      </c>
    </row>
    <row r="2542" spans="1:7" x14ac:dyDescent="0.2">
      <c r="A2542" s="70">
        <v>29820</v>
      </c>
      <c r="B2542" s="70" t="s">
        <v>386</v>
      </c>
      <c r="C2542" s="70" t="s">
        <v>387</v>
      </c>
      <c r="D2542" s="70">
        <v>2006</v>
      </c>
      <c r="E2542" s="70">
        <v>1</v>
      </c>
      <c r="F2542" s="70">
        <v>284.62</v>
      </c>
      <c r="G2542" s="70">
        <v>284.76</v>
      </c>
    </row>
    <row r="2543" spans="1:7" x14ac:dyDescent="0.2">
      <c r="A2543" s="70">
        <v>29820</v>
      </c>
      <c r="B2543" s="70" t="s">
        <v>386</v>
      </c>
      <c r="C2543" s="70" t="s">
        <v>387</v>
      </c>
      <c r="D2543" s="70">
        <v>2006</v>
      </c>
      <c r="E2543" s="70">
        <v>2</v>
      </c>
      <c r="F2543" s="70">
        <v>285.01</v>
      </c>
      <c r="G2543" s="70">
        <v>283.11</v>
      </c>
    </row>
    <row r="2544" spans="1:7" x14ac:dyDescent="0.2">
      <c r="A2544" s="70">
        <v>29820</v>
      </c>
      <c r="B2544" s="70" t="s">
        <v>386</v>
      </c>
      <c r="C2544" s="70" t="s">
        <v>387</v>
      </c>
      <c r="D2544" s="70">
        <v>2006</v>
      </c>
      <c r="E2544" s="70">
        <v>3</v>
      </c>
      <c r="F2544" s="70">
        <v>282.45999999999998</v>
      </c>
      <c r="G2544" s="70">
        <v>278.43</v>
      </c>
    </row>
    <row r="2545" spans="1:7" x14ac:dyDescent="0.2">
      <c r="A2545" s="70">
        <v>29820</v>
      </c>
      <c r="B2545" s="70" t="s">
        <v>386</v>
      </c>
      <c r="C2545" s="70" t="s">
        <v>387</v>
      </c>
      <c r="D2545" s="70">
        <v>2006</v>
      </c>
      <c r="E2545" s="70">
        <v>4</v>
      </c>
      <c r="F2545" s="70">
        <v>279.92</v>
      </c>
      <c r="G2545" s="70">
        <v>277.76</v>
      </c>
    </row>
    <row r="2546" spans="1:7" x14ac:dyDescent="0.2">
      <c r="A2546" s="70">
        <v>29820</v>
      </c>
      <c r="B2546" s="70" t="s">
        <v>386</v>
      </c>
      <c r="C2546" s="70" t="s">
        <v>387</v>
      </c>
      <c r="D2546" s="70">
        <v>2007</v>
      </c>
      <c r="E2546" s="70">
        <v>1</v>
      </c>
      <c r="F2546" s="70">
        <v>272.97000000000003</v>
      </c>
      <c r="G2546" s="70">
        <v>273.26</v>
      </c>
    </row>
    <row r="2547" spans="1:7" x14ac:dyDescent="0.2">
      <c r="A2547" s="70">
        <v>29820</v>
      </c>
      <c r="B2547" s="70" t="s">
        <v>386</v>
      </c>
      <c r="C2547" s="70" t="s">
        <v>387</v>
      </c>
      <c r="D2547" s="70">
        <v>2007</v>
      </c>
      <c r="E2547" s="70">
        <v>2</v>
      </c>
      <c r="F2547" s="70">
        <v>261.82</v>
      </c>
      <c r="G2547" s="70">
        <v>260.5</v>
      </c>
    </row>
    <row r="2548" spans="1:7" x14ac:dyDescent="0.2">
      <c r="A2548" s="70">
        <v>29820</v>
      </c>
      <c r="B2548" s="70" t="s">
        <v>386</v>
      </c>
      <c r="C2548" s="70" t="s">
        <v>387</v>
      </c>
      <c r="D2548" s="70">
        <v>2007</v>
      </c>
      <c r="E2548" s="70">
        <v>3</v>
      </c>
      <c r="F2548" s="70">
        <v>248.82</v>
      </c>
      <c r="G2548" s="70">
        <v>245.2</v>
      </c>
    </row>
    <row r="2549" spans="1:7" x14ac:dyDescent="0.2">
      <c r="A2549" s="70">
        <v>29820</v>
      </c>
      <c r="B2549" s="70" t="s">
        <v>386</v>
      </c>
      <c r="C2549" s="70" t="s">
        <v>387</v>
      </c>
      <c r="D2549" s="70">
        <v>2007</v>
      </c>
      <c r="E2549" s="70">
        <v>4</v>
      </c>
      <c r="F2549" s="70">
        <v>224.49</v>
      </c>
      <c r="G2549" s="70">
        <v>222.36</v>
      </c>
    </row>
    <row r="2550" spans="1:7" x14ac:dyDescent="0.2">
      <c r="A2550" s="70">
        <v>29820</v>
      </c>
      <c r="B2550" s="70" t="s">
        <v>386</v>
      </c>
      <c r="C2550" s="70" t="s">
        <v>387</v>
      </c>
      <c r="D2550" s="70">
        <v>2008</v>
      </c>
      <c r="E2550" s="70">
        <v>1</v>
      </c>
      <c r="F2550" s="70">
        <v>196.64</v>
      </c>
      <c r="G2550" s="70">
        <v>196.95</v>
      </c>
    </row>
    <row r="2551" spans="1:7" x14ac:dyDescent="0.2">
      <c r="A2551" s="70">
        <v>29820</v>
      </c>
      <c r="B2551" s="70" t="s">
        <v>386</v>
      </c>
      <c r="C2551" s="70" t="s">
        <v>387</v>
      </c>
      <c r="D2551" s="70">
        <v>2008</v>
      </c>
      <c r="E2551" s="70">
        <v>2</v>
      </c>
      <c r="F2551" s="70">
        <v>184.96</v>
      </c>
      <c r="G2551" s="70">
        <v>184.23</v>
      </c>
    </row>
    <row r="2552" spans="1:7" x14ac:dyDescent="0.2">
      <c r="A2552" s="70">
        <v>29820</v>
      </c>
      <c r="B2552" s="70" t="s">
        <v>386</v>
      </c>
      <c r="C2552" s="70" t="s">
        <v>387</v>
      </c>
      <c r="D2552" s="70">
        <v>2008</v>
      </c>
      <c r="E2552" s="70">
        <v>3</v>
      </c>
      <c r="F2552" s="70">
        <v>173.38</v>
      </c>
      <c r="G2552" s="70">
        <v>170.85</v>
      </c>
    </row>
    <row r="2553" spans="1:7" x14ac:dyDescent="0.2">
      <c r="A2553" s="70">
        <v>29820</v>
      </c>
      <c r="B2553" s="70" t="s">
        <v>386</v>
      </c>
      <c r="C2553" s="70" t="s">
        <v>387</v>
      </c>
      <c r="D2553" s="70">
        <v>2008</v>
      </c>
      <c r="E2553" s="70">
        <v>4</v>
      </c>
      <c r="F2553" s="70">
        <v>156.81</v>
      </c>
      <c r="G2553" s="70">
        <v>155.16999999999999</v>
      </c>
    </row>
    <row r="2554" spans="1:7" x14ac:dyDescent="0.2">
      <c r="A2554" s="70">
        <v>29820</v>
      </c>
      <c r="B2554" s="70" t="s">
        <v>386</v>
      </c>
      <c r="C2554" s="70" t="s">
        <v>387</v>
      </c>
      <c r="D2554" s="70">
        <v>2009</v>
      </c>
      <c r="E2554" s="70">
        <v>1</v>
      </c>
      <c r="F2554" s="70">
        <v>138.54</v>
      </c>
      <c r="G2554" s="70">
        <v>138.85</v>
      </c>
    </row>
    <row r="2555" spans="1:7" x14ac:dyDescent="0.2">
      <c r="A2555" s="70">
        <v>29820</v>
      </c>
      <c r="B2555" s="70" t="s">
        <v>386</v>
      </c>
      <c r="C2555" s="70" t="s">
        <v>387</v>
      </c>
      <c r="D2555" s="70">
        <v>2009</v>
      </c>
      <c r="E2555" s="70">
        <v>2</v>
      </c>
      <c r="F2555" s="70">
        <v>128.44</v>
      </c>
      <c r="G2555" s="70">
        <v>127.9</v>
      </c>
    </row>
    <row r="2556" spans="1:7" x14ac:dyDescent="0.2">
      <c r="A2556" s="70">
        <v>29820</v>
      </c>
      <c r="B2556" s="70" t="s">
        <v>386</v>
      </c>
      <c r="C2556" s="70" t="s">
        <v>387</v>
      </c>
      <c r="D2556" s="70">
        <v>2009</v>
      </c>
      <c r="E2556" s="70">
        <v>3</v>
      </c>
      <c r="F2556" s="70">
        <v>125.55</v>
      </c>
      <c r="G2556" s="70">
        <v>123.71</v>
      </c>
    </row>
    <row r="2557" spans="1:7" x14ac:dyDescent="0.2">
      <c r="A2557" s="70">
        <v>29820</v>
      </c>
      <c r="B2557" s="70" t="s">
        <v>386</v>
      </c>
      <c r="C2557" s="70" t="s">
        <v>387</v>
      </c>
      <c r="D2557" s="70">
        <v>2009</v>
      </c>
      <c r="E2557" s="70">
        <v>4</v>
      </c>
      <c r="F2557" s="70">
        <v>124.73</v>
      </c>
      <c r="G2557" s="70">
        <v>123.43</v>
      </c>
    </row>
    <row r="2558" spans="1:7" x14ac:dyDescent="0.2">
      <c r="A2558" s="70">
        <v>29820</v>
      </c>
      <c r="B2558" s="70" t="s">
        <v>386</v>
      </c>
      <c r="C2558" s="70" t="s">
        <v>387</v>
      </c>
      <c r="D2558" s="70">
        <v>2010</v>
      </c>
      <c r="E2558" s="70">
        <v>1</v>
      </c>
      <c r="F2558" s="70">
        <v>123.75</v>
      </c>
      <c r="G2558" s="70">
        <v>124.09</v>
      </c>
    </row>
    <row r="2559" spans="1:7" x14ac:dyDescent="0.2">
      <c r="A2559" s="70">
        <v>29820</v>
      </c>
      <c r="B2559" s="70" t="s">
        <v>386</v>
      </c>
      <c r="C2559" s="70" t="s">
        <v>387</v>
      </c>
      <c r="D2559" s="70">
        <v>2010</v>
      </c>
      <c r="E2559" s="70">
        <v>2</v>
      </c>
      <c r="F2559" s="70">
        <v>123.2</v>
      </c>
      <c r="G2559" s="70">
        <v>122.57</v>
      </c>
    </row>
    <row r="2560" spans="1:7" x14ac:dyDescent="0.2">
      <c r="A2560" s="70">
        <v>29820</v>
      </c>
      <c r="B2560" s="70" t="s">
        <v>386</v>
      </c>
      <c r="C2560" s="70" t="s">
        <v>387</v>
      </c>
      <c r="D2560" s="70">
        <v>2010</v>
      </c>
      <c r="E2560" s="70">
        <v>3</v>
      </c>
      <c r="F2560" s="70">
        <v>120.24</v>
      </c>
      <c r="G2560" s="70">
        <v>118.49</v>
      </c>
    </row>
    <row r="2561" spans="1:7" x14ac:dyDescent="0.2">
      <c r="A2561" s="70">
        <v>29820</v>
      </c>
      <c r="B2561" s="70" t="s">
        <v>386</v>
      </c>
      <c r="C2561" s="70" t="s">
        <v>387</v>
      </c>
      <c r="D2561" s="70">
        <v>2010</v>
      </c>
      <c r="E2561" s="70">
        <v>4</v>
      </c>
      <c r="F2561" s="70">
        <v>116.51</v>
      </c>
      <c r="G2561" s="70">
        <v>115.44</v>
      </c>
    </row>
    <row r="2562" spans="1:7" x14ac:dyDescent="0.2">
      <c r="A2562" s="70">
        <v>29820</v>
      </c>
      <c r="B2562" s="70" t="s">
        <v>386</v>
      </c>
      <c r="C2562" s="70" t="s">
        <v>387</v>
      </c>
      <c r="D2562" s="70">
        <v>2011</v>
      </c>
      <c r="E2562" s="70">
        <v>1</v>
      </c>
      <c r="F2562" s="70">
        <v>112.37</v>
      </c>
      <c r="G2562" s="70">
        <v>112.66</v>
      </c>
    </row>
    <row r="2563" spans="1:7" x14ac:dyDescent="0.2">
      <c r="A2563" s="70">
        <v>29820</v>
      </c>
      <c r="B2563" s="70" t="s">
        <v>386</v>
      </c>
      <c r="C2563" s="70" t="s">
        <v>387</v>
      </c>
      <c r="D2563" s="70">
        <v>2011</v>
      </c>
      <c r="E2563" s="70">
        <v>2</v>
      </c>
      <c r="F2563" s="70">
        <v>110.26</v>
      </c>
      <c r="G2563" s="70">
        <v>109.54</v>
      </c>
    </row>
    <row r="2564" spans="1:7" x14ac:dyDescent="0.2">
      <c r="A2564" s="70">
        <v>29820</v>
      </c>
      <c r="B2564" s="70" t="s">
        <v>386</v>
      </c>
      <c r="C2564" s="70" t="s">
        <v>387</v>
      </c>
      <c r="D2564" s="70">
        <v>2011</v>
      </c>
      <c r="E2564" s="70">
        <v>3</v>
      </c>
      <c r="F2564" s="70">
        <v>108.13</v>
      </c>
      <c r="G2564" s="70">
        <v>106.58</v>
      </c>
    </row>
    <row r="2565" spans="1:7" x14ac:dyDescent="0.2">
      <c r="A2565" s="70">
        <v>29820</v>
      </c>
      <c r="B2565" s="70" t="s">
        <v>386</v>
      </c>
      <c r="C2565" s="70" t="s">
        <v>387</v>
      </c>
      <c r="D2565" s="70">
        <v>2011</v>
      </c>
      <c r="E2565" s="70">
        <v>4</v>
      </c>
      <c r="F2565" s="70">
        <v>106.89</v>
      </c>
      <c r="G2565" s="70">
        <v>106.09</v>
      </c>
    </row>
    <row r="2566" spans="1:7" x14ac:dyDescent="0.2">
      <c r="A2566" s="70">
        <v>29820</v>
      </c>
      <c r="B2566" s="70" t="s">
        <v>386</v>
      </c>
      <c r="C2566" s="70" t="s">
        <v>387</v>
      </c>
      <c r="D2566" s="70">
        <v>2012</v>
      </c>
      <c r="E2566" s="70">
        <v>1</v>
      </c>
      <c r="F2566" s="70">
        <v>106.6</v>
      </c>
      <c r="G2566" s="70">
        <v>106.79</v>
      </c>
    </row>
    <row r="2567" spans="1:7" x14ac:dyDescent="0.2">
      <c r="A2567" s="70">
        <v>29820</v>
      </c>
      <c r="B2567" s="70" t="s">
        <v>386</v>
      </c>
      <c r="C2567" s="70" t="s">
        <v>387</v>
      </c>
      <c r="D2567" s="70">
        <v>2012</v>
      </c>
      <c r="E2567" s="70">
        <v>2</v>
      </c>
      <c r="F2567" s="70">
        <v>112.02</v>
      </c>
      <c r="G2567" s="70">
        <v>111.14</v>
      </c>
    </row>
    <row r="2568" spans="1:7" x14ac:dyDescent="0.2">
      <c r="A2568" s="70">
        <v>29820</v>
      </c>
      <c r="B2568" s="70" t="s">
        <v>386</v>
      </c>
      <c r="C2568" s="70" t="s">
        <v>387</v>
      </c>
      <c r="D2568" s="70">
        <v>2012</v>
      </c>
      <c r="E2568" s="70">
        <v>3</v>
      </c>
      <c r="F2568" s="70">
        <v>119.08</v>
      </c>
      <c r="G2568" s="70">
        <v>117.39</v>
      </c>
    </row>
    <row r="2569" spans="1:7" x14ac:dyDescent="0.2">
      <c r="A2569" s="70">
        <v>29820</v>
      </c>
      <c r="B2569" s="70" t="s">
        <v>386</v>
      </c>
      <c r="C2569" s="70" t="s">
        <v>387</v>
      </c>
      <c r="D2569" s="70">
        <v>2012</v>
      </c>
      <c r="E2569" s="70">
        <v>4</v>
      </c>
      <c r="F2569" s="70">
        <v>123.05</v>
      </c>
      <c r="G2569" s="70">
        <v>122.32</v>
      </c>
    </row>
    <row r="2570" spans="1:7" x14ac:dyDescent="0.2">
      <c r="A2570" s="70">
        <v>29820</v>
      </c>
      <c r="B2570" s="70" t="s">
        <v>386</v>
      </c>
      <c r="C2570" s="70" t="s">
        <v>387</v>
      </c>
      <c r="D2570" s="70">
        <v>2013</v>
      </c>
      <c r="E2570" s="70">
        <v>1</v>
      </c>
      <c r="F2570" s="70">
        <v>131.33000000000001</v>
      </c>
      <c r="G2570" s="70">
        <v>131.5</v>
      </c>
    </row>
    <row r="2571" spans="1:7" x14ac:dyDescent="0.2">
      <c r="A2571" s="70">
        <v>29820</v>
      </c>
      <c r="B2571" s="70" t="s">
        <v>386</v>
      </c>
      <c r="C2571" s="70" t="s">
        <v>387</v>
      </c>
      <c r="D2571" s="70">
        <v>2013</v>
      </c>
      <c r="E2571" s="70">
        <v>2</v>
      </c>
      <c r="F2571" s="70">
        <v>140.13999999999999</v>
      </c>
      <c r="G2571" s="70">
        <v>138.91</v>
      </c>
    </row>
    <row r="2572" spans="1:7" x14ac:dyDescent="0.2">
      <c r="A2572" s="70">
        <v>29820</v>
      </c>
      <c r="B2572" s="70" t="s">
        <v>386</v>
      </c>
      <c r="C2572" s="70" t="s">
        <v>387</v>
      </c>
      <c r="D2572" s="70">
        <v>2013</v>
      </c>
      <c r="E2572" s="70">
        <v>3</v>
      </c>
      <c r="F2572" s="70">
        <v>148.29</v>
      </c>
      <c r="G2572" s="70">
        <v>146.19999999999999</v>
      </c>
    </row>
    <row r="2573" spans="1:7" x14ac:dyDescent="0.2">
      <c r="A2573" s="70">
        <v>29820</v>
      </c>
      <c r="B2573" s="70" t="s">
        <v>386</v>
      </c>
      <c r="C2573" s="70" t="s">
        <v>387</v>
      </c>
      <c r="D2573" s="70">
        <v>2013</v>
      </c>
      <c r="E2573" s="70">
        <v>4</v>
      </c>
      <c r="F2573" s="70">
        <v>152.03</v>
      </c>
      <c r="G2573" s="70">
        <v>151.31</v>
      </c>
    </row>
    <row r="2574" spans="1:7" x14ac:dyDescent="0.2">
      <c r="A2574" s="70">
        <v>29820</v>
      </c>
      <c r="B2574" s="70" t="s">
        <v>386</v>
      </c>
      <c r="C2574" s="70" t="s">
        <v>387</v>
      </c>
      <c r="D2574" s="70">
        <v>2014</v>
      </c>
      <c r="E2574" s="70">
        <v>1</v>
      </c>
      <c r="F2574" s="70">
        <v>155.97</v>
      </c>
      <c r="G2574" s="70">
        <v>156.07</v>
      </c>
    </row>
    <row r="2575" spans="1:7" x14ac:dyDescent="0.2">
      <c r="A2575" s="70">
        <v>29820</v>
      </c>
      <c r="B2575" s="70" t="s">
        <v>386</v>
      </c>
      <c r="C2575" s="70" t="s">
        <v>387</v>
      </c>
      <c r="D2575" s="70">
        <v>2014</v>
      </c>
      <c r="E2575" s="70">
        <v>2</v>
      </c>
      <c r="F2575" s="70">
        <v>161.01</v>
      </c>
      <c r="G2575" s="70">
        <v>159.5</v>
      </c>
    </row>
    <row r="2576" spans="1:7" x14ac:dyDescent="0.2">
      <c r="A2576" s="70">
        <v>29820</v>
      </c>
      <c r="B2576" s="70" t="s">
        <v>386</v>
      </c>
      <c r="C2576" s="70" t="s">
        <v>387</v>
      </c>
      <c r="D2576" s="70">
        <v>2014</v>
      </c>
      <c r="E2576" s="70">
        <v>3</v>
      </c>
      <c r="F2576" s="70">
        <v>165.06</v>
      </c>
      <c r="G2576" s="70">
        <v>162.83000000000001</v>
      </c>
    </row>
    <row r="2577" spans="1:7" x14ac:dyDescent="0.2">
      <c r="A2577" s="70">
        <v>29820</v>
      </c>
      <c r="B2577" s="70" t="s">
        <v>386</v>
      </c>
      <c r="C2577" s="70" t="s">
        <v>387</v>
      </c>
      <c r="D2577" s="70">
        <v>2014</v>
      </c>
      <c r="E2577" s="70">
        <v>4</v>
      </c>
      <c r="F2577" s="70">
        <v>166.65</v>
      </c>
      <c r="G2577" s="70">
        <v>165.97</v>
      </c>
    </row>
    <row r="2578" spans="1:7" x14ac:dyDescent="0.2">
      <c r="A2578" s="70">
        <v>29820</v>
      </c>
      <c r="B2578" s="70" t="s">
        <v>386</v>
      </c>
      <c r="C2578" s="70" t="s">
        <v>387</v>
      </c>
      <c r="D2578" s="70">
        <v>2015</v>
      </c>
      <c r="E2578" s="70">
        <v>1</v>
      </c>
      <c r="F2578" s="70">
        <v>169.43</v>
      </c>
      <c r="G2578" s="70">
        <v>169.39</v>
      </c>
    </row>
    <row r="2579" spans="1:7" x14ac:dyDescent="0.2">
      <c r="A2579" s="70">
        <v>29820</v>
      </c>
      <c r="B2579" s="70" t="s">
        <v>386</v>
      </c>
      <c r="C2579" s="70" t="s">
        <v>387</v>
      </c>
      <c r="D2579" s="70">
        <v>2015</v>
      </c>
      <c r="E2579" s="70">
        <v>2</v>
      </c>
      <c r="F2579" s="70">
        <v>174.88</v>
      </c>
      <c r="G2579" s="70">
        <v>173.19</v>
      </c>
    </row>
    <row r="2580" spans="1:7" x14ac:dyDescent="0.2">
      <c r="A2580" s="70">
        <v>29820</v>
      </c>
      <c r="B2580" s="70" t="s">
        <v>386</v>
      </c>
      <c r="C2580" s="70" t="s">
        <v>387</v>
      </c>
      <c r="D2580" s="70">
        <v>2015</v>
      </c>
      <c r="E2580" s="70">
        <v>3</v>
      </c>
      <c r="F2580" s="70">
        <v>177.28</v>
      </c>
      <c r="G2580" s="70">
        <v>175.04</v>
      </c>
    </row>
    <row r="2581" spans="1:7" x14ac:dyDescent="0.2">
      <c r="A2581" s="70">
        <v>29820</v>
      </c>
      <c r="B2581" s="70" t="s">
        <v>386</v>
      </c>
      <c r="C2581" s="70" t="s">
        <v>387</v>
      </c>
      <c r="D2581" s="70">
        <v>2015</v>
      </c>
      <c r="E2581" s="70">
        <v>4</v>
      </c>
      <c r="F2581" s="70">
        <v>179.18</v>
      </c>
      <c r="G2581" s="70">
        <v>178.48</v>
      </c>
    </row>
    <row r="2582" spans="1:7" x14ac:dyDescent="0.2">
      <c r="A2582" s="70">
        <v>29820</v>
      </c>
      <c r="B2582" s="70" t="s">
        <v>386</v>
      </c>
      <c r="C2582" s="70" t="s">
        <v>387</v>
      </c>
      <c r="D2582" s="70">
        <v>2016</v>
      </c>
      <c r="E2582" s="70">
        <v>1</v>
      </c>
      <c r="F2582" s="70">
        <v>181.72</v>
      </c>
      <c r="G2582" s="70">
        <v>181.5</v>
      </c>
    </row>
    <row r="2583" spans="1:7" x14ac:dyDescent="0.2">
      <c r="A2583" s="70">
        <v>29820</v>
      </c>
      <c r="B2583" s="70" t="s">
        <v>386</v>
      </c>
      <c r="C2583" s="70" t="s">
        <v>387</v>
      </c>
      <c r="D2583" s="70">
        <v>2016</v>
      </c>
      <c r="E2583" s="70">
        <v>2</v>
      </c>
      <c r="F2583" s="70">
        <v>186.47</v>
      </c>
      <c r="G2583" s="70">
        <v>184.65</v>
      </c>
    </row>
    <row r="2584" spans="1:7" x14ac:dyDescent="0.2">
      <c r="A2584" s="70">
        <v>29820</v>
      </c>
      <c r="B2584" s="70" t="s">
        <v>386</v>
      </c>
      <c r="C2584" s="70" t="s">
        <v>387</v>
      </c>
      <c r="D2584" s="70">
        <v>2016</v>
      </c>
      <c r="E2584" s="70">
        <v>3</v>
      </c>
      <c r="F2584" s="70">
        <v>190.25</v>
      </c>
      <c r="G2584" s="70">
        <v>188.08</v>
      </c>
    </row>
    <row r="2585" spans="1:7" x14ac:dyDescent="0.2">
      <c r="A2585" s="70">
        <v>29820</v>
      </c>
      <c r="B2585" s="70" t="s">
        <v>386</v>
      </c>
      <c r="C2585" s="70" t="s">
        <v>387</v>
      </c>
      <c r="D2585" s="70">
        <v>2016</v>
      </c>
      <c r="E2585" s="70">
        <v>4</v>
      </c>
      <c r="F2585" s="70">
        <v>192.33</v>
      </c>
      <c r="G2585" s="70">
        <v>191.53</v>
      </c>
    </row>
    <row r="2586" spans="1:7" x14ac:dyDescent="0.2">
      <c r="A2586" s="70">
        <v>29820</v>
      </c>
      <c r="B2586" s="70" t="s">
        <v>386</v>
      </c>
      <c r="C2586" s="70" t="s">
        <v>387</v>
      </c>
      <c r="D2586" s="70">
        <v>2017</v>
      </c>
      <c r="E2586" s="70">
        <v>1</v>
      </c>
      <c r="F2586" s="70">
        <v>196.33</v>
      </c>
      <c r="G2586" s="70">
        <v>195.91</v>
      </c>
    </row>
    <row r="2587" spans="1:7" x14ac:dyDescent="0.2">
      <c r="A2587" s="70">
        <v>29820</v>
      </c>
      <c r="B2587" s="70" t="s">
        <v>386</v>
      </c>
      <c r="C2587" s="70" t="s">
        <v>387</v>
      </c>
      <c r="D2587" s="70">
        <v>2017</v>
      </c>
      <c r="E2587" s="70">
        <v>2</v>
      </c>
      <c r="F2587" s="70">
        <v>204.01</v>
      </c>
      <c r="G2587" s="70">
        <v>202.05</v>
      </c>
    </row>
    <row r="2588" spans="1:7" x14ac:dyDescent="0.2">
      <c r="A2588" s="70">
        <v>29820</v>
      </c>
      <c r="B2588" s="70" t="s">
        <v>386</v>
      </c>
      <c r="C2588" s="70" t="s">
        <v>387</v>
      </c>
      <c r="D2588" s="70">
        <v>2017</v>
      </c>
      <c r="E2588" s="70">
        <v>3</v>
      </c>
      <c r="F2588" s="70">
        <v>210.3</v>
      </c>
      <c r="G2588" s="70">
        <v>208.04</v>
      </c>
    </row>
    <row r="2589" spans="1:7" x14ac:dyDescent="0.2">
      <c r="A2589" s="70">
        <v>29820</v>
      </c>
      <c r="B2589" s="70" t="s">
        <v>386</v>
      </c>
      <c r="C2589" s="70" t="s">
        <v>387</v>
      </c>
      <c r="D2589" s="70">
        <v>2017</v>
      </c>
      <c r="E2589" s="70">
        <v>4</v>
      </c>
      <c r="F2589" s="70">
        <v>216.74</v>
      </c>
      <c r="G2589" s="70">
        <v>215.81</v>
      </c>
    </row>
    <row r="2590" spans="1:7" x14ac:dyDescent="0.2">
      <c r="A2590" s="70">
        <v>29820</v>
      </c>
      <c r="B2590" s="70" t="s">
        <v>386</v>
      </c>
      <c r="C2590" s="70" t="s">
        <v>387</v>
      </c>
      <c r="D2590" s="70">
        <v>2018</v>
      </c>
      <c r="E2590" s="70">
        <v>1</v>
      </c>
      <c r="F2590" s="70">
        <v>223.64</v>
      </c>
      <c r="G2590" s="70">
        <v>223.03</v>
      </c>
    </row>
    <row r="2591" spans="1:7" x14ac:dyDescent="0.2">
      <c r="A2591" s="70">
        <v>29820</v>
      </c>
      <c r="B2591" s="70" t="s">
        <v>386</v>
      </c>
      <c r="C2591" s="70" t="s">
        <v>387</v>
      </c>
      <c r="D2591" s="70">
        <v>2018</v>
      </c>
      <c r="E2591" s="70">
        <v>2</v>
      </c>
      <c r="F2591" s="70">
        <v>231.5</v>
      </c>
      <c r="G2591" s="70">
        <v>229.32</v>
      </c>
    </row>
    <row r="2592" spans="1:7" x14ac:dyDescent="0.2">
      <c r="A2592" s="70">
        <v>29820</v>
      </c>
      <c r="B2592" s="70" t="s">
        <v>386</v>
      </c>
      <c r="C2592" s="70" t="s">
        <v>387</v>
      </c>
      <c r="D2592" s="70">
        <v>2018</v>
      </c>
      <c r="E2592" s="70">
        <v>3</v>
      </c>
      <c r="F2592" s="70">
        <v>238.31</v>
      </c>
      <c r="G2592" s="70">
        <v>235.79</v>
      </c>
    </row>
    <row r="2593" spans="1:7" x14ac:dyDescent="0.2">
      <c r="A2593" s="70">
        <v>29820</v>
      </c>
      <c r="B2593" s="70" t="s">
        <v>386</v>
      </c>
      <c r="C2593" s="70" t="s">
        <v>387</v>
      </c>
      <c r="D2593" s="70">
        <v>2018</v>
      </c>
      <c r="E2593" s="70">
        <v>4</v>
      </c>
      <c r="F2593" s="70">
        <v>241.63</v>
      </c>
      <c r="G2593" s="70">
        <v>240.59</v>
      </c>
    </row>
    <row r="2594" spans="1:7" x14ac:dyDescent="0.2">
      <c r="A2594" s="70">
        <v>29820</v>
      </c>
      <c r="B2594" s="70" t="s">
        <v>386</v>
      </c>
      <c r="C2594" s="70" t="s">
        <v>387</v>
      </c>
      <c r="D2594" s="70">
        <v>2019</v>
      </c>
      <c r="E2594" s="70">
        <v>1</v>
      </c>
      <c r="F2594" s="70">
        <v>244.41</v>
      </c>
      <c r="G2594" s="70">
        <v>243.69</v>
      </c>
    </row>
    <row r="2595" spans="1:7" x14ac:dyDescent="0.2">
      <c r="A2595" s="70">
        <v>29820</v>
      </c>
      <c r="B2595" s="70" t="s">
        <v>386</v>
      </c>
      <c r="C2595" s="70" t="s">
        <v>387</v>
      </c>
      <c r="D2595" s="70">
        <v>2019</v>
      </c>
      <c r="E2595" s="70">
        <v>2</v>
      </c>
      <c r="F2595" s="70">
        <v>246.83</v>
      </c>
      <c r="G2595" s="70">
        <v>244.58</v>
      </c>
    </row>
    <row r="2596" spans="1:7" x14ac:dyDescent="0.2">
      <c r="A2596" s="70">
        <v>29820</v>
      </c>
      <c r="B2596" s="70" t="s">
        <v>386</v>
      </c>
      <c r="C2596" s="70" t="s">
        <v>387</v>
      </c>
      <c r="D2596" s="70">
        <v>2019</v>
      </c>
      <c r="E2596" s="70">
        <v>3</v>
      </c>
      <c r="F2596" s="70">
        <v>248.88</v>
      </c>
      <c r="G2596" s="70">
        <v>246.19</v>
      </c>
    </row>
    <row r="2597" spans="1:7" x14ac:dyDescent="0.2">
      <c r="A2597" s="70">
        <v>29820</v>
      </c>
      <c r="B2597" s="70" t="s">
        <v>386</v>
      </c>
      <c r="C2597" s="70" t="s">
        <v>387</v>
      </c>
      <c r="D2597" s="70">
        <v>2019</v>
      </c>
      <c r="E2597" s="70">
        <v>4</v>
      </c>
      <c r="F2597" s="70">
        <v>250.07</v>
      </c>
      <c r="G2597" s="70">
        <v>249.01</v>
      </c>
    </row>
    <row r="2598" spans="1:7" x14ac:dyDescent="0.2">
      <c r="A2598" s="70">
        <v>29820</v>
      </c>
      <c r="B2598" s="70" t="s">
        <v>386</v>
      </c>
      <c r="C2598" s="70" t="s">
        <v>387</v>
      </c>
      <c r="D2598" s="70">
        <v>2020</v>
      </c>
      <c r="E2598" s="70">
        <v>1</v>
      </c>
      <c r="F2598" s="70">
        <v>255.75</v>
      </c>
      <c r="G2598" s="70">
        <v>255.03</v>
      </c>
    </row>
    <row r="2599" spans="1:7" x14ac:dyDescent="0.2">
      <c r="A2599" s="70">
        <v>29820</v>
      </c>
      <c r="B2599" s="70" t="s">
        <v>386</v>
      </c>
      <c r="C2599" s="70" t="s">
        <v>387</v>
      </c>
      <c r="D2599" s="70">
        <v>2020</v>
      </c>
      <c r="E2599" s="70">
        <v>2</v>
      </c>
      <c r="F2599" s="70">
        <v>258.32</v>
      </c>
      <c r="G2599" s="70">
        <v>255.99</v>
      </c>
    </row>
    <row r="2600" spans="1:7" x14ac:dyDescent="0.2">
      <c r="A2600" s="70">
        <v>29820</v>
      </c>
      <c r="B2600" s="70" t="s">
        <v>386</v>
      </c>
      <c r="C2600" s="70" t="s">
        <v>387</v>
      </c>
      <c r="D2600" s="70">
        <v>2020</v>
      </c>
      <c r="E2600" s="70">
        <v>3</v>
      </c>
      <c r="F2600" s="70">
        <v>263.75</v>
      </c>
      <c r="G2600" s="70">
        <v>260.82</v>
      </c>
    </row>
    <row r="2601" spans="1:7" x14ac:dyDescent="0.2">
      <c r="A2601" s="70">
        <v>29820</v>
      </c>
      <c r="B2601" s="70" t="s">
        <v>386</v>
      </c>
      <c r="C2601" s="70" t="s">
        <v>387</v>
      </c>
      <c r="D2601" s="70">
        <v>2020</v>
      </c>
      <c r="E2601" s="70">
        <v>4</v>
      </c>
      <c r="F2601" s="70">
        <v>271.2</v>
      </c>
      <c r="G2601" s="70">
        <v>270.06</v>
      </c>
    </row>
    <row r="2602" spans="1:7" x14ac:dyDescent="0.2">
      <c r="A2602" s="70">
        <v>29820</v>
      </c>
      <c r="B2602" s="70" t="s">
        <v>386</v>
      </c>
      <c r="C2602" s="70" t="s">
        <v>387</v>
      </c>
      <c r="D2602" s="70">
        <v>2021</v>
      </c>
      <c r="E2602" s="70">
        <v>1</v>
      </c>
      <c r="F2602" s="70">
        <v>282.68</v>
      </c>
      <c r="G2602" s="70">
        <v>281.95</v>
      </c>
    </row>
    <row r="2603" spans="1:7" x14ac:dyDescent="0.2">
      <c r="A2603" s="70">
        <v>29820</v>
      </c>
      <c r="B2603" s="70" t="s">
        <v>386</v>
      </c>
      <c r="C2603" s="70" t="s">
        <v>387</v>
      </c>
      <c r="D2603" s="70">
        <v>2021</v>
      </c>
      <c r="E2603" s="70">
        <v>2</v>
      </c>
      <c r="F2603" s="70">
        <v>305.88</v>
      </c>
      <c r="G2603" s="70">
        <v>303.12</v>
      </c>
    </row>
    <row r="2604" spans="1:7" x14ac:dyDescent="0.2">
      <c r="A2604" s="70">
        <v>29820</v>
      </c>
      <c r="B2604" s="70" t="s">
        <v>386</v>
      </c>
      <c r="C2604" s="70" t="s">
        <v>387</v>
      </c>
      <c r="D2604" s="70">
        <v>2021</v>
      </c>
      <c r="E2604" s="70">
        <v>3</v>
      </c>
      <c r="F2604" s="70">
        <v>325.08</v>
      </c>
      <c r="G2604" s="70">
        <v>321.38</v>
      </c>
    </row>
    <row r="2605" spans="1:7" x14ac:dyDescent="0.2">
      <c r="A2605" s="70">
        <v>29820</v>
      </c>
      <c r="B2605" s="70" t="s">
        <v>386</v>
      </c>
      <c r="C2605" s="70" t="s">
        <v>387</v>
      </c>
      <c r="D2605" s="70">
        <v>2021</v>
      </c>
      <c r="E2605" s="70">
        <v>4</v>
      </c>
      <c r="F2605" s="70">
        <v>331.62</v>
      </c>
      <c r="G2605" s="70">
        <v>330.25</v>
      </c>
    </row>
    <row r="2606" spans="1:7" x14ac:dyDescent="0.2">
      <c r="A2606" s="70">
        <v>31084</v>
      </c>
      <c r="B2606" s="70" t="s">
        <v>388</v>
      </c>
      <c r="C2606" s="70" t="s">
        <v>353</v>
      </c>
      <c r="D2606" s="70">
        <v>1991</v>
      </c>
      <c r="E2606" s="70">
        <v>1</v>
      </c>
      <c r="F2606" s="70">
        <v>100</v>
      </c>
      <c r="G2606" s="70">
        <v>100</v>
      </c>
    </row>
    <row r="2607" spans="1:7" x14ac:dyDescent="0.2">
      <c r="A2607" s="70">
        <v>31084</v>
      </c>
      <c r="B2607" s="70" t="s">
        <v>388</v>
      </c>
      <c r="C2607" s="70" t="s">
        <v>353</v>
      </c>
      <c r="D2607" s="70">
        <v>1991</v>
      </c>
      <c r="E2607" s="70">
        <v>2</v>
      </c>
      <c r="F2607" s="70">
        <v>99.63</v>
      </c>
      <c r="G2607" s="70">
        <v>98.6</v>
      </c>
    </row>
    <row r="2608" spans="1:7" x14ac:dyDescent="0.2">
      <c r="A2608" s="70">
        <v>31084</v>
      </c>
      <c r="B2608" s="70" t="s">
        <v>388</v>
      </c>
      <c r="C2608" s="70" t="s">
        <v>353</v>
      </c>
      <c r="D2608" s="70">
        <v>1991</v>
      </c>
      <c r="E2608" s="70">
        <v>3</v>
      </c>
      <c r="F2608" s="70">
        <v>100.14</v>
      </c>
      <c r="G2608" s="70">
        <v>98.21</v>
      </c>
    </row>
    <row r="2609" spans="1:7" x14ac:dyDescent="0.2">
      <c r="A2609" s="70">
        <v>31084</v>
      </c>
      <c r="B2609" s="70" t="s">
        <v>388</v>
      </c>
      <c r="C2609" s="70" t="s">
        <v>353</v>
      </c>
      <c r="D2609" s="70">
        <v>1991</v>
      </c>
      <c r="E2609" s="70">
        <v>4</v>
      </c>
      <c r="F2609" s="70">
        <v>99.24</v>
      </c>
      <c r="G2609" s="70">
        <v>98.14</v>
      </c>
    </row>
    <row r="2610" spans="1:7" x14ac:dyDescent="0.2">
      <c r="A2610" s="70">
        <v>31084</v>
      </c>
      <c r="B2610" s="70" t="s">
        <v>388</v>
      </c>
      <c r="C2610" s="70" t="s">
        <v>353</v>
      </c>
      <c r="D2610" s="70">
        <v>1992</v>
      </c>
      <c r="E2610" s="70">
        <v>1</v>
      </c>
      <c r="F2610" s="70">
        <v>96.3</v>
      </c>
      <c r="G2610" s="70">
        <v>96.27</v>
      </c>
    </row>
    <row r="2611" spans="1:7" x14ac:dyDescent="0.2">
      <c r="A2611" s="70">
        <v>31084</v>
      </c>
      <c r="B2611" s="70" t="s">
        <v>388</v>
      </c>
      <c r="C2611" s="70" t="s">
        <v>353</v>
      </c>
      <c r="D2611" s="70">
        <v>1992</v>
      </c>
      <c r="E2611" s="70">
        <v>2</v>
      </c>
      <c r="F2611" s="70">
        <v>95.17</v>
      </c>
      <c r="G2611" s="70">
        <v>94.17</v>
      </c>
    </row>
    <row r="2612" spans="1:7" x14ac:dyDescent="0.2">
      <c r="A2612" s="70">
        <v>31084</v>
      </c>
      <c r="B2612" s="70" t="s">
        <v>388</v>
      </c>
      <c r="C2612" s="70" t="s">
        <v>353</v>
      </c>
      <c r="D2612" s="70">
        <v>1992</v>
      </c>
      <c r="E2612" s="70">
        <v>3</v>
      </c>
      <c r="F2612" s="70">
        <v>94.47</v>
      </c>
      <c r="G2612" s="70">
        <v>92.69</v>
      </c>
    </row>
    <row r="2613" spans="1:7" x14ac:dyDescent="0.2">
      <c r="A2613" s="70">
        <v>31084</v>
      </c>
      <c r="B2613" s="70" t="s">
        <v>388</v>
      </c>
      <c r="C2613" s="70" t="s">
        <v>353</v>
      </c>
      <c r="D2613" s="70">
        <v>1992</v>
      </c>
      <c r="E2613" s="70">
        <v>4</v>
      </c>
      <c r="F2613" s="70">
        <v>91.19</v>
      </c>
      <c r="G2613" s="70">
        <v>90.21</v>
      </c>
    </row>
    <row r="2614" spans="1:7" x14ac:dyDescent="0.2">
      <c r="A2614" s="70">
        <v>31084</v>
      </c>
      <c r="B2614" s="70" t="s">
        <v>388</v>
      </c>
      <c r="C2614" s="70" t="s">
        <v>353</v>
      </c>
      <c r="D2614" s="70">
        <v>1993</v>
      </c>
      <c r="E2614" s="70">
        <v>1</v>
      </c>
      <c r="F2614" s="70">
        <v>87.8</v>
      </c>
      <c r="G2614" s="70">
        <v>87.73</v>
      </c>
    </row>
    <row r="2615" spans="1:7" x14ac:dyDescent="0.2">
      <c r="A2615" s="70">
        <v>31084</v>
      </c>
      <c r="B2615" s="70" t="s">
        <v>388</v>
      </c>
      <c r="C2615" s="70" t="s">
        <v>353</v>
      </c>
      <c r="D2615" s="70">
        <v>1993</v>
      </c>
      <c r="E2615" s="70">
        <v>2</v>
      </c>
      <c r="F2615" s="70">
        <v>86.87</v>
      </c>
      <c r="G2615" s="70">
        <v>85.91</v>
      </c>
    </row>
    <row r="2616" spans="1:7" x14ac:dyDescent="0.2">
      <c r="A2616" s="70">
        <v>31084</v>
      </c>
      <c r="B2616" s="70" t="s">
        <v>388</v>
      </c>
      <c r="C2616" s="70" t="s">
        <v>353</v>
      </c>
      <c r="D2616" s="70">
        <v>1993</v>
      </c>
      <c r="E2616" s="70">
        <v>3</v>
      </c>
      <c r="F2616" s="70">
        <v>85.12</v>
      </c>
      <c r="G2616" s="70">
        <v>83.58</v>
      </c>
    </row>
    <row r="2617" spans="1:7" x14ac:dyDescent="0.2">
      <c r="A2617" s="70">
        <v>31084</v>
      </c>
      <c r="B2617" s="70" t="s">
        <v>388</v>
      </c>
      <c r="C2617" s="70" t="s">
        <v>353</v>
      </c>
      <c r="D2617" s="70">
        <v>1993</v>
      </c>
      <c r="E2617" s="70">
        <v>4</v>
      </c>
      <c r="F2617" s="70">
        <v>83.14</v>
      </c>
      <c r="G2617" s="70">
        <v>82.29</v>
      </c>
    </row>
    <row r="2618" spans="1:7" x14ac:dyDescent="0.2">
      <c r="A2618" s="70">
        <v>31084</v>
      </c>
      <c r="B2618" s="70" t="s">
        <v>388</v>
      </c>
      <c r="C2618" s="70" t="s">
        <v>353</v>
      </c>
      <c r="D2618" s="70">
        <v>1994</v>
      </c>
      <c r="E2618" s="70">
        <v>1</v>
      </c>
      <c r="F2618" s="70">
        <v>79.400000000000006</v>
      </c>
      <c r="G2618" s="70">
        <v>79.260000000000005</v>
      </c>
    </row>
    <row r="2619" spans="1:7" x14ac:dyDescent="0.2">
      <c r="A2619" s="70">
        <v>31084</v>
      </c>
      <c r="B2619" s="70" t="s">
        <v>388</v>
      </c>
      <c r="C2619" s="70" t="s">
        <v>353</v>
      </c>
      <c r="D2619" s="70">
        <v>1994</v>
      </c>
      <c r="E2619" s="70">
        <v>2</v>
      </c>
      <c r="F2619" s="70">
        <v>80.89</v>
      </c>
      <c r="G2619" s="70">
        <v>79.94</v>
      </c>
    </row>
    <row r="2620" spans="1:7" x14ac:dyDescent="0.2">
      <c r="A2620" s="70">
        <v>31084</v>
      </c>
      <c r="B2620" s="70" t="s">
        <v>388</v>
      </c>
      <c r="C2620" s="70" t="s">
        <v>353</v>
      </c>
      <c r="D2620" s="70">
        <v>1994</v>
      </c>
      <c r="E2620" s="70">
        <v>3</v>
      </c>
      <c r="F2620" s="70">
        <v>80.459999999999994</v>
      </c>
      <c r="G2620" s="70">
        <v>79.11</v>
      </c>
    </row>
    <row r="2621" spans="1:7" x14ac:dyDescent="0.2">
      <c r="A2621" s="70">
        <v>31084</v>
      </c>
      <c r="B2621" s="70" t="s">
        <v>388</v>
      </c>
      <c r="C2621" s="70" t="s">
        <v>353</v>
      </c>
      <c r="D2621" s="70">
        <v>1994</v>
      </c>
      <c r="E2621" s="70">
        <v>4</v>
      </c>
      <c r="F2621" s="70">
        <v>79.31</v>
      </c>
      <c r="G2621" s="70">
        <v>78.52</v>
      </c>
    </row>
    <row r="2622" spans="1:7" x14ac:dyDescent="0.2">
      <c r="A2622" s="70">
        <v>31084</v>
      </c>
      <c r="B2622" s="70" t="s">
        <v>388</v>
      </c>
      <c r="C2622" s="70" t="s">
        <v>353</v>
      </c>
      <c r="D2622" s="70">
        <v>1995</v>
      </c>
      <c r="E2622" s="70">
        <v>1</v>
      </c>
      <c r="F2622" s="70">
        <v>79.069999999999993</v>
      </c>
      <c r="G2622" s="70">
        <v>78.849999999999994</v>
      </c>
    </row>
    <row r="2623" spans="1:7" x14ac:dyDescent="0.2">
      <c r="A2623" s="70">
        <v>31084</v>
      </c>
      <c r="B2623" s="70" t="s">
        <v>388</v>
      </c>
      <c r="C2623" s="70" t="s">
        <v>353</v>
      </c>
      <c r="D2623" s="70">
        <v>1995</v>
      </c>
      <c r="E2623" s="70">
        <v>2</v>
      </c>
      <c r="F2623" s="70">
        <v>79.48</v>
      </c>
      <c r="G2623" s="70">
        <v>78.510000000000005</v>
      </c>
    </row>
    <row r="2624" spans="1:7" x14ac:dyDescent="0.2">
      <c r="A2624" s="70">
        <v>31084</v>
      </c>
      <c r="B2624" s="70" t="s">
        <v>388</v>
      </c>
      <c r="C2624" s="70" t="s">
        <v>353</v>
      </c>
      <c r="D2624" s="70">
        <v>1995</v>
      </c>
      <c r="E2624" s="70">
        <v>3</v>
      </c>
      <c r="F2624" s="70">
        <v>79.260000000000005</v>
      </c>
      <c r="G2624" s="70">
        <v>78.040000000000006</v>
      </c>
    </row>
    <row r="2625" spans="1:7" x14ac:dyDescent="0.2">
      <c r="A2625" s="70">
        <v>31084</v>
      </c>
      <c r="B2625" s="70" t="s">
        <v>388</v>
      </c>
      <c r="C2625" s="70" t="s">
        <v>353</v>
      </c>
      <c r="D2625" s="70">
        <v>1995</v>
      </c>
      <c r="E2625" s="70">
        <v>4</v>
      </c>
      <c r="F2625" s="70">
        <v>78.89</v>
      </c>
      <c r="G2625" s="70">
        <v>78.11</v>
      </c>
    </row>
    <row r="2626" spans="1:7" x14ac:dyDescent="0.2">
      <c r="A2626" s="70">
        <v>31084</v>
      </c>
      <c r="B2626" s="70" t="s">
        <v>388</v>
      </c>
      <c r="C2626" s="70" t="s">
        <v>353</v>
      </c>
      <c r="D2626" s="70">
        <v>1996</v>
      </c>
      <c r="E2626" s="70">
        <v>1</v>
      </c>
      <c r="F2626" s="70">
        <v>77.959999999999994</v>
      </c>
      <c r="G2626" s="70">
        <v>77.64</v>
      </c>
    </row>
    <row r="2627" spans="1:7" x14ac:dyDescent="0.2">
      <c r="A2627" s="70">
        <v>31084</v>
      </c>
      <c r="B2627" s="70" t="s">
        <v>388</v>
      </c>
      <c r="C2627" s="70" t="s">
        <v>353</v>
      </c>
      <c r="D2627" s="70">
        <v>1996</v>
      </c>
      <c r="E2627" s="70">
        <v>2</v>
      </c>
      <c r="F2627" s="70">
        <v>78.3</v>
      </c>
      <c r="G2627" s="70">
        <v>77.33</v>
      </c>
    </row>
    <row r="2628" spans="1:7" x14ac:dyDescent="0.2">
      <c r="A2628" s="70">
        <v>31084</v>
      </c>
      <c r="B2628" s="70" t="s">
        <v>388</v>
      </c>
      <c r="C2628" s="70" t="s">
        <v>353</v>
      </c>
      <c r="D2628" s="70">
        <v>1996</v>
      </c>
      <c r="E2628" s="70">
        <v>3</v>
      </c>
      <c r="F2628" s="70">
        <v>78.36</v>
      </c>
      <c r="G2628" s="70">
        <v>77.25</v>
      </c>
    </row>
    <row r="2629" spans="1:7" x14ac:dyDescent="0.2">
      <c r="A2629" s="70">
        <v>31084</v>
      </c>
      <c r="B2629" s="70" t="s">
        <v>388</v>
      </c>
      <c r="C2629" s="70" t="s">
        <v>353</v>
      </c>
      <c r="D2629" s="70">
        <v>1996</v>
      </c>
      <c r="E2629" s="70">
        <v>4</v>
      </c>
      <c r="F2629" s="70">
        <v>77.989999999999995</v>
      </c>
      <c r="G2629" s="70">
        <v>77.209999999999994</v>
      </c>
    </row>
    <row r="2630" spans="1:7" x14ac:dyDescent="0.2">
      <c r="A2630" s="70">
        <v>31084</v>
      </c>
      <c r="B2630" s="70" t="s">
        <v>388</v>
      </c>
      <c r="C2630" s="70" t="s">
        <v>353</v>
      </c>
      <c r="D2630" s="70">
        <v>1997</v>
      </c>
      <c r="E2630" s="70">
        <v>1</v>
      </c>
      <c r="F2630" s="70">
        <v>78.040000000000006</v>
      </c>
      <c r="G2630" s="70">
        <v>77.650000000000006</v>
      </c>
    </row>
    <row r="2631" spans="1:7" x14ac:dyDescent="0.2">
      <c r="A2631" s="70">
        <v>31084</v>
      </c>
      <c r="B2631" s="70" t="s">
        <v>388</v>
      </c>
      <c r="C2631" s="70" t="s">
        <v>353</v>
      </c>
      <c r="D2631" s="70">
        <v>1997</v>
      </c>
      <c r="E2631" s="70">
        <v>2</v>
      </c>
      <c r="F2631" s="70">
        <v>78.819999999999993</v>
      </c>
      <c r="G2631" s="70">
        <v>77.84</v>
      </c>
    </row>
    <row r="2632" spans="1:7" x14ac:dyDescent="0.2">
      <c r="A2632" s="70">
        <v>31084</v>
      </c>
      <c r="B2632" s="70" t="s">
        <v>388</v>
      </c>
      <c r="C2632" s="70" t="s">
        <v>353</v>
      </c>
      <c r="D2632" s="70">
        <v>1997</v>
      </c>
      <c r="E2632" s="70">
        <v>3</v>
      </c>
      <c r="F2632" s="70">
        <v>79.819999999999993</v>
      </c>
      <c r="G2632" s="70">
        <v>78.75</v>
      </c>
    </row>
    <row r="2633" spans="1:7" x14ac:dyDescent="0.2">
      <c r="A2633" s="70">
        <v>31084</v>
      </c>
      <c r="B2633" s="70" t="s">
        <v>388</v>
      </c>
      <c r="C2633" s="70" t="s">
        <v>353</v>
      </c>
      <c r="D2633" s="70">
        <v>1997</v>
      </c>
      <c r="E2633" s="70">
        <v>4</v>
      </c>
      <c r="F2633" s="70">
        <v>81.290000000000006</v>
      </c>
      <c r="G2633" s="70">
        <v>80.510000000000005</v>
      </c>
    </row>
    <row r="2634" spans="1:7" x14ac:dyDescent="0.2">
      <c r="A2634" s="70">
        <v>31084</v>
      </c>
      <c r="B2634" s="70" t="s">
        <v>388</v>
      </c>
      <c r="C2634" s="70" t="s">
        <v>353</v>
      </c>
      <c r="D2634" s="70">
        <v>1998</v>
      </c>
      <c r="E2634" s="70">
        <v>1</v>
      </c>
      <c r="F2634" s="70">
        <v>82.29</v>
      </c>
      <c r="G2634" s="70">
        <v>81.819999999999993</v>
      </c>
    </row>
    <row r="2635" spans="1:7" x14ac:dyDescent="0.2">
      <c r="A2635" s="70">
        <v>31084</v>
      </c>
      <c r="B2635" s="70" t="s">
        <v>388</v>
      </c>
      <c r="C2635" s="70" t="s">
        <v>353</v>
      </c>
      <c r="D2635" s="70">
        <v>1998</v>
      </c>
      <c r="E2635" s="70">
        <v>2</v>
      </c>
      <c r="F2635" s="70">
        <v>85.01</v>
      </c>
      <c r="G2635" s="70">
        <v>83.95</v>
      </c>
    </row>
    <row r="2636" spans="1:7" x14ac:dyDescent="0.2">
      <c r="A2636" s="70">
        <v>31084</v>
      </c>
      <c r="B2636" s="70" t="s">
        <v>388</v>
      </c>
      <c r="C2636" s="70" t="s">
        <v>353</v>
      </c>
      <c r="D2636" s="70">
        <v>1998</v>
      </c>
      <c r="E2636" s="70">
        <v>3</v>
      </c>
      <c r="F2636" s="70">
        <v>87.31</v>
      </c>
      <c r="G2636" s="70">
        <v>86.14</v>
      </c>
    </row>
    <row r="2637" spans="1:7" x14ac:dyDescent="0.2">
      <c r="A2637" s="70">
        <v>31084</v>
      </c>
      <c r="B2637" s="70" t="s">
        <v>388</v>
      </c>
      <c r="C2637" s="70" t="s">
        <v>353</v>
      </c>
      <c r="D2637" s="70">
        <v>1998</v>
      </c>
      <c r="E2637" s="70">
        <v>4</v>
      </c>
      <c r="F2637" s="70">
        <v>89.05</v>
      </c>
      <c r="G2637" s="70">
        <v>88.21</v>
      </c>
    </row>
    <row r="2638" spans="1:7" x14ac:dyDescent="0.2">
      <c r="A2638" s="70">
        <v>31084</v>
      </c>
      <c r="B2638" s="70" t="s">
        <v>388</v>
      </c>
      <c r="C2638" s="70" t="s">
        <v>353</v>
      </c>
      <c r="D2638" s="70">
        <v>1999</v>
      </c>
      <c r="E2638" s="70">
        <v>1</v>
      </c>
      <c r="F2638" s="70">
        <v>89.79</v>
      </c>
      <c r="G2638" s="70">
        <v>89.28</v>
      </c>
    </row>
    <row r="2639" spans="1:7" x14ac:dyDescent="0.2">
      <c r="A2639" s="70">
        <v>31084</v>
      </c>
      <c r="B2639" s="70" t="s">
        <v>388</v>
      </c>
      <c r="C2639" s="70" t="s">
        <v>353</v>
      </c>
      <c r="D2639" s="70">
        <v>1999</v>
      </c>
      <c r="E2639" s="70">
        <v>2</v>
      </c>
      <c r="F2639" s="70">
        <v>93.25</v>
      </c>
      <c r="G2639" s="70">
        <v>92.09</v>
      </c>
    </row>
    <row r="2640" spans="1:7" x14ac:dyDescent="0.2">
      <c r="A2640" s="70">
        <v>31084</v>
      </c>
      <c r="B2640" s="70" t="s">
        <v>388</v>
      </c>
      <c r="C2640" s="70" t="s">
        <v>353</v>
      </c>
      <c r="D2640" s="70">
        <v>1999</v>
      </c>
      <c r="E2640" s="70">
        <v>3</v>
      </c>
      <c r="F2640" s="70">
        <v>93.77</v>
      </c>
      <c r="G2640" s="70">
        <v>92.48</v>
      </c>
    </row>
    <row r="2641" spans="1:7" x14ac:dyDescent="0.2">
      <c r="A2641" s="70">
        <v>31084</v>
      </c>
      <c r="B2641" s="70" t="s">
        <v>388</v>
      </c>
      <c r="C2641" s="70" t="s">
        <v>353</v>
      </c>
      <c r="D2641" s="70">
        <v>1999</v>
      </c>
      <c r="E2641" s="70">
        <v>4</v>
      </c>
      <c r="F2641" s="70">
        <v>95.28</v>
      </c>
      <c r="G2641" s="70">
        <v>94.4</v>
      </c>
    </row>
    <row r="2642" spans="1:7" x14ac:dyDescent="0.2">
      <c r="A2642" s="70">
        <v>31084</v>
      </c>
      <c r="B2642" s="70" t="s">
        <v>388</v>
      </c>
      <c r="C2642" s="70" t="s">
        <v>353</v>
      </c>
      <c r="D2642" s="70">
        <v>2000</v>
      </c>
      <c r="E2642" s="70">
        <v>1</v>
      </c>
      <c r="F2642" s="70">
        <v>98.06</v>
      </c>
      <c r="G2642" s="70">
        <v>97.53</v>
      </c>
    </row>
    <row r="2643" spans="1:7" x14ac:dyDescent="0.2">
      <c r="A2643" s="70">
        <v>31084</v>
      </c>
      <c r="B2643" s="70" t="s">
        <v>388</v>
      </c>
      <c r="C2643" s="70" t="s">
        <v>353</v>
      </c>
      <c r="D2643" s="70">
        <v>2000</v>
      </c>
      <c r="E2643" s="70">
        <v>2</v>
      </c>
      <c r="F2643" s="70">
        <v>101.35</v>
      </c>
      <c r="G2643" s="70">
        <v>100.09</v>
      </c>
    </row>
    <row r="2644" spans="1:7" x14ac:dyDescent="0.2">
      <c r="A2644" s="70">
        <v>31084</v>
      </c>
      <c r="B2644" s="70" t="s">
        <v>388</v>
      </c>
      <c r="C2644" s="70" t="s">
        <v>353</v>
      </c>
      <c r="D2644" s="70">
        <v>2000</v>
      </c>
      <c r="E2644" s="70">
        <v>3</v>
      </c>
      <c r="F2644" s="70">
        <v>104.08</v>
      </c>
      <c r="G2644" s="70">
        <v>102.57</v>
      </c>
    </row>
    <row r="2645" spans="1:7" x14ac:dyDescent="0.2">
      <c r="A2645" s="70">
        <v>31084</v>
      </c>
      <c r="B2645" s="70" t="s">
        <v>388</v>
      </c>
      <c r="C2645" s="70" t="s">
        <v>353</v>
      </c>
      <c r="D2645" s="70">
        <v>2000</v>
      </c>
      <c r="E2645" s="70">
        <v>4</v>
      </c>
      <c r="F2645" s="70">
        <v>105.87</v>
      </c>
      <c r="G2645" s="70">
        <v>104.91</v>
      </c>
    </row>
    <row r="2646" spans="1:7" x14ac:dyDescent="0.2">
      <c r="A2646" s="70">
        <v>31084</v>
      </c>
      <c r="B2646" s="70" t="s">
        <v>388</v>
      </c>
      <c r="C2646" s="70" t="s">
        <v>353</v>
      </c>
      <c r="D2646" s="70">
        <v>2001</v>
      </c>
      <c r="E2646" s="70">
        <v>1</v>
      </c>
      <c r="F2646" s="70">
        <v>108.7</v>
      </c>
      <c r="G2646" s="70">
        <v>108.2</v>
      </c>
    </row>
    <row r="2647" spans="1:7" x14ac:dyDescent="0.2">
      <c r="A2647" s="70">
        <v>31084</v>
      </c>
      <c r="B2647" s="70" t="s">
        <v>388</v>
      </c>
      <c r="C2647" s="70" t="s">
        <v>353</v>
      </c>
      <c r="D2647" s="70">
        <v>2001</v>
      </c>
      <c r="E2647" s="70">
        <v>2</v>
      </c>
      <c r="F2647" s="70">
        <v>112.15</v>
      </c>
      <c r="G2647" s="70">
        <v>110.77</v>
      </c>
    </row>
    <row r="2648" spans="1:7" x14ac:dyDescent="0.2">
      <c r="A2648" s="70">
        <v>31084</v>
      </c>
      <c r="B2648" s="70" t="s">
        <v>388</v>
      </c>
      <c r="C2648" s="70" t="s">
        <v>353</v>
      </c>
      <c r="D2648" s="70">
        <v>2001</v>
      </c>
      <c r="E2648" s="70">
        <v>3</v>
      </c>
      <c r="F2648" s="70">
        <v>115.49</v>
      </c>
      <c r="G2648" s="70">
        <v>113.71</v>
      </c>
    </row>
    <row r="2649" spans="1:7" x14ac:dyDescent="0.2">
      <c r="A2649" s="70">
        <v>31084</v>
      </c>
      <c r="B2649" s="70" t="s">
        <v>388</v>
      </c>
      <c r="C2649" s="70" t="s">
        <v>353</v>
      </c>
      <c r="D2649" s="70">
        <v>2001</v>
      </c>
      <c r="E2649" s="70">
        <v>4</v>
      </c>
      <c r="F2649" s="70">
        <v>118.18</v>
      </c>
      <c r="G2649" s="70">
        <v>117.11</v>
      </c>
    </row>
    <row r="2650" spans="1:7" x14ac:dyDescent="0.2">
      <c r="A2650" s="70">
        <v>31084</v>
      </c>
      <c r="B2650" s="70" t="s">
        <v>388</v>
      </c>
      <c r="C2650" s="70" t="s">
        <v>353</v>
      </c>
      <c r="D2650" s="70">
        <v>2002</v>
      </c>
      <c r="E2650" s="70">
        <v>1</v>
      </c>
      <c r="F2650" s="70">
        <v>121.28</v>
      </c>
      <c r="G2650" s="70">
        <v>120.82</v>
      </c>
    </row>
    <row r="2651" spans="1:7" x14ac:dyDescent="0.2">
      <c r="A2651" s="70">
        <v>31084</v>
      </c>
      <c r="B2651" s="70" t="s">
        <v>388</v>
      </c>
      <c r="C2651" s="70" t="s">
        <v>353</v>
      </c>
      <c r="D2651" s="70">
        <v>2002</v>
      </c>
      <c r="E2651" s="70">
        <v>2</v>
      </c>
      <c r="F2651" s="70">
        <v>127.78</v>
      </c>
      <c r="G2651" s="70">
        <v>126.23</v>
      </c>
    </row>
    <row r="2652" spans="1:7" x14ac:dyDescent="0.2">
      <c r="A2652" s="70">
        <v>31084</v>
      </c>
      <c r="B2652" s="70" t="s">
        <v>388</v>
      </c>
      <c r="C2652" s="70" t="s">
        <v>353</v>
      </c>
      <c r="D2652" s="70">
        <v>2002</v>
      </c>
      <c r="E2652" s="70">
        <v>3</v>
      </c>
      <c r="F2652" s="70">
        <v>134.26</v>
      </c>
      <c r="G2652" s="70">
        <v>132.06</v>
      </c>
    </row>
    <row r="2653" spans="1:7" x14ac:dyDescent="0.2">
      <c r="A2653" s="70">
        <v>31084</v>
      </c>
      <c r="B2653" s="70" t="s">
        <v>388</v>
      </c>
      <c r="C2653" s="70" t="s">
        <v>353</v>
      </c>
      <c r="D2653" s="70">
        <v>2002</v>
      </c>
      <c r="E2653" s="70">
        <v>4</v>
      </c>
      <c r="F2653" s="70">
        <v>139.87</v>
      </c>
      <c r="G2653" s="70">
        <v>138.58000000000001</v>
      </c>
    </row>
    <row r="2654" spans="1:7" x14ac:dyDescent="0.2">
      <c r="A2654" s="70">
        <v>31084</v>
      </c>
      <c r="B2654" s="70" t="s">
        <v>388</v>
      </c>
      <c r="C2654" s="70" t="s">
        <v>353</v>
      </c>
      <c r="D2654" s="70">
        <v>2003</v>
      </c>
      <c r="E2654" s="70">
        <v>1</v>
      </c>
      <c r="F2654" s="70">
        <v>144.22999999999999</v>
      </c>
      <c r="G2654" s="70">
        <v>143.78</v>
      </c>
    </row>
    <row r="2655" spans="1:7" x14ac:dyDescent="0.2">
      <c r="A2655" s="70">
        <v>31084</v>
      </c>
      <c r="B2655" s="70" t="s">
        <v>388</v>
      </c>
      <c r="C2655" s="70" t="s">
        <v>353</v>
      </c>
      <c r="D2655" s="70">
        <v>2003</v>
      </c>
      <c r="E2655" s="70">
        <v>2</v>
      </c>
      <c r="F2655" s="70">
        <v>152.38999999999999</v>
      </c>
      <c r="G2655" s="70">
        <v>150.59</v>
      </c>
    </row>
    <row r="2656" spans="1:7" x14ac:dyDescent="0.2">
      <c r="A2656" s="70">
        <v>31084</v>
      </c>
      <c r="B2656" s="70" t="s">
        <v>388</v>
      </c>
      <c r="C2656" s="70" t="s">
        <v>353</v>
      </c>
      <c r="D2656" s="70">
        <v>2003</v>
      </c>
      <c r="E2656" s="70">
        <v>3</v>
      </c>
      <c r="F2656" s="70">
        <v>161.82</v>
      </c>
      <c r="G2656" s="70">
        <v>159.09</v>
      </c>
    </row>
    <row r="2657" spans="1:7" x14ac:dyDescent="0.2">
      <c r="A2657" s="70">
        <v>31084</v>
      </c>
      <c r="B2657" s="70" t="s">
        <v>388</v>
      </c>
      <c r="C2657" s="70" t="s">
        <v>353</v>
      </c>
      <c r="D2657" s="70">
        <v>2003</v>
      </c>
      <c r="E2657" s="70">
        <v>4</v>
      </c>
      <c r="F2657" s="70">
        <v>170.23</v>
      </c>
      <c r="G2657" s="70">
        <v>168.57</v>
      </c>
    </row>
    <row r="2658" spans="1:7" x14ac:dyDescent="0.2">
      <c r="A2658" s="70">
        <v>31084</v>
      </c>
      <c r="B2658" s="70" t="s">
        <v>388</v>
      </c>
      <c r="C2658" s="70" t="s">
        <v>353</v>
      </c>
      <c r="D2658" s="70">
        <v>2004</v>
      </c>
      <c r="E2658" s="70">
        <v>1</v>
      </c>
      <c r="F2658" s="70">
        <v>181.2</v>
      </c>
      <c r="G2658" s="70">
        <v>180.72</v>
      </c>
    </row>
    <row r="2659" spans="1:7" x14ac:dyDescent="0.2">
      <c r="A2659" s="70">
        <v>31084</v>
      </c>
      <c r="B2659" s="70" t="s">
        <v>388</v>
      </c>
      <c r="C2659" s="70" t="s">
        <v>353</v>
      </c>
      <c r="D2659" s="70">
        <v>2004</v>
      </c>
      <c r="E2659" s="70">
        <v>2</v>
      </c>
      <c r="F2659" s="70">
        <v>196.77</v>
      </c>
      <c r="G2659" s="70">
        <v>194.57</v>
      </c>
    </row>
    <row r="2660" spans="1:7" x14ac:dyDescent="0.2">
      <c r="A2660" s="70">
        <v>31084</v>
      </c>
      <c r="B2660" s="70" t="s">
        <v>388</v>
      </c>
      <c r="C2660" s="70" t="s">
        <v>353</v>
      </c>
      <c r="D2660" s="70">
        <v>2004</v>
      </c>
      <c r="E2660" s="70">
        <v>3</v>
      </c>
      <c r="F2660" s="70">
        <v>208.5</v>
      </c>
      <c r="G2660" s="70">
        <v>204.91</v>
      </c>
    </row>
    <row r="2661" spans="1:7" x14ac:dyDescent="0.2">
      <c r="A2661" s="70">
        <v>31084</v>
      </c>
      <c r="B2661" s="70" t="s">
        <v>388</v>
      </c>
      <c r="C2661" s="70" t="s">
        <v>353</v>
      </c>
      <c r="D2661" s="70">
        <v>2004</v>
      </c>
      <c r="E2661" s="70">
        <v>4</v>
      </c>
      <c r="F2661" s="70">
        <v>216.66</v>
      </c>
      <c r="G2661" s="70">
        <v>214.41</v>
      </c>
    </row>
    <row r="2662" spans="1:7" x14ac:dyDescent="0.2">
      <c r="A2662" s="70">
        <v>31084</v>
      </c>
      <c r="B2662" s="70" t="s">
        <v>388</v>
      </c>
      <c r="C2662" s="70" t="s">
        <v>353</v>
      </c>
      <c r="D2662" s="70">
        <v>2005</v>
      </c>
      <c r="E2662" s="70">
        <v>1</v>
      </c>
      <c r="F2662" s="70">
        <v>226.57</v>
      </c>
      <c r="G2662" s="70">
        <v>226.01</v>
      </c>
    </row>
    <row r="2663" spans="1:7" x14ac:dyDescent="0.2">
      <c r="A2663" s="70">
        <v>31084</v>
      </c>
      <c r="B2663" s="70" t="s">
        <v>388</v>
      </c>
      <c r="C2663" s="70" t="s">
        <v>353</v>
      </c>
      <c r="D2663" s="70">
        <v>2005</v>
      </c>
      <c r="E2663" s="70">
        <v>2</v>
      </c>
      <c r="F2663" s="70">
        <v>241.37</v>
      </c>
      <c r="G2663" s="70">
        <v>238.88</v>
      </c>
    </row>
    <row r="2664" spans="1:7" x14ac:dyDescent="0.2">
      <c r="A2664" s="70">
        <v>31084</v>
      </c>
      <c r="B2664" s="70" t="s">
        <v>388</v>
      </c>
      <c r="C2664" s="70" t="s">
        <v>353</v>
      </c>
      <c r="D2664" s="70">
        <v>2005</v>
      </c>
      <c r="E2664" s="70">
        <v>3</v>
      </c>
      <c r="F2664" s="70">
        <v>256.08</v>
      </c>
      <c r="G2664" s="70">
        <v>251.6</v>
      </c>
    </row>
    <row r="2665" spans="1:7" x14ac:dyDescent="0.2">
      <c r="A2665" s="70">
        <v>31084</v>
      </c>
      <c r="B2665" s="70" t="s">
        <v>388</v>
      </c>
      <c r="C2665" s="70" t="s">
        <v>353</v>
      </c>
      <c r="D2665" s="70">
        <v>2005</v>
      </c>
      <c r="E2665" s="70">
        <v>4</v>
      </c>
      <c r="F2665" s="70">
        <v>265.93</v>
      </c>
      <c r="G2665" s="70">
        <v>262.89</v>
      </c>
    </row>
    <row r="2666" spans="1:7" x14ac:dyDescent="0.2">
      <c r="A2666" s="70">
        <v>31084</v>
      </c>
      <c r="B2666" s="70" t="s">
        <v>388</v>
      </c>
      <c r="C2666" s="70" t="s">
        <v>353</v>
      </c>
      <c r="D2666" s="70">
        <v>2006</v>
      </c>
      <c r="E2666" s="70">
        <v>1</v>
      </c>
      <c r="F2666" s="70">
        <v>272.69</v>
      </c>
      <c r="G2666" s="70">
        <v>272.13</v>
      </c>
    </row>
    <row r="2667" spans="1:7" x14ac:dyDescent="0.2">
      <c r="A2667" s="70">
        <v>31084</v>
      </c>
      <c r="B2667" s="70" t="s">
        <v>388</v>
      </c>
      <c r="C2667" s="70" t="s">
        <v>353</v>
      </c>
      <c r="D2667" s="70">
        <v>2006</v>
      </c>
      <c r="E2667" s="70">
        <v>2</v>
      </c>
      <c r="F2667" s="70">
        <v>278.02999999999997</v>
      </c>
      <c r="G2667" s="70">
        <v>275.44</v>
      </c>
    </row>
    <row r="2668" spans="1:7" x14ac:dyDescent="0.2">
      <c r="A2668" s="70">
        <v>31084</v>
      </c>
      <c r="B2668" s="70" t="s">
        <v>388</v>
      </c>
      <c r="C2668" s="70" t="s">
        <v>353</v>
      </c>
      <c r="D2668" s="70">
        <v>2006</v>
      </c>
      <c r="E2668" s="70">
        <v>3</v>
      </c>
      <c r="F2668" s="70">
        <v>280.16000000000003</v>
      </c>
      <c r="G2668" s="70">
        <v>275.18</v>
      </c>
    </row>
    <row r="2669" spans="1:7" x14ac:dyDescent="0.2">
      <c r="A2669" s="70">
        <v>31084</v>
      </c>
      <c r="B2669" s="70" t="s">
        <v>388</v>
      </c>
      <c r="C2669" s="70" t="s">
        <v>353</v>
      </c>
      <c r="D2669" s="70">
        <v>2006</v>
      </c>
      <c r="E2669" s="70">
        <v>4</v>
      </c>
      <c r="F2669" s="70">
        <v>278.5</v>
      </c>
      <c r="G2669" s="70">
        <v>274.94</v>
      </c>
    </row>
    <row r="2670" spans="1:7" x14ac:dyDescent="0.2">
      <c r="A2670" s="70">
        <v>31084</v>
      </c>
      <c r="B2670" s="70" t="s">
        <v>388</v>
      </c>
      <c r="C2670" s="70" t="s">
        <v>353</v>
      </c>
      <c r="D2670" s="70">
        <v>2007</v>
      </c>
      <c r="E2670" s="70">
        <v>1</v>
      </c>
      <c r="F2670" s="70">
        <v>271.61</v>
      </c>
      <c r="G2670" s="70">
        <v>271.33999999999997</v>
      </c>
    </row>
    <row r="2671" spans="1:7" x14ac:dyDescent="0.2">
      <c r="A2671" s="70">
        <v>31084</v>
      </c>
      <c r="B2671" s="70" t="s">
        <v>388</v>
      </c>
      <c r="C2671" s="70" t="s">
        <v>353</v>
      </c>
      <c r="D2671" s="70">
        <v>2007</v>
      </c>
      <c r="E2671" s="70">
        <v>2</v>
      </c>
      <c r="F2671" s="70">
        <v>263.86</v>
      </c>
      <c r="G2671" s="70">
        <v>261.48</v>
      </c>
    </row>
    <row r="2672" spans="1:7" x14ac:dyDescent="0.2">
      <c r="A2672" s="70">
        <v>31084</v>
      </c>
      <c r="B2672" s="70" t="s">
        <v>388</v>
      </c>
      <c r="C2672" s="70" t="s">
        <v>353</v>
      </c>
      <c r="D2672" s="70">
        <v>2007</v>
      </c>
      <c r="E2672" s="70">
        <v>3</v>
      </c>
      <c r="F2672" s="70">
        <v>253.14</v>
      </c>
      <c r="G2672" s="70">
        <v>248.63</v>
      </c>
    </row>
    <row r="2673" spans="1:7" x14ac:dyDescent="0.2">
      <c r="A2673" s="70">
        <v>31084</v>
      </c>
      <c r="B2673" s="70" t="s">
        <v>388</v>
      </c>
      <c r="C2673" s="70" t="s">
        <v>353</v>
      </c>
      <c r="D2673" s="70">
        <v>2007</v>
      </c>
      <c r="E2673" s="70">
        <v>4</v>
      </c>
      <c r="F2673" s="70">
        <v>236.97</v>
      </c>
      <c r="G2673" s="70">
        <v>233.67</v>
      </c>
    </row>
    <row r="2674" spans="1:7" x14ac:dyDescent="0.2">
      <c r="A2674" s="70">
        <v>31084</v>
      </c>
      <c r="B2674" s="70" t="s">
        <v>388</v>
      </c>
      <c r="C2674" s="70" t="s">
        <v>353</v>
      </c>
      <c r="D2674" s="70">
        <v>2008</v>
      </c>
      <c r="E2674" s="70">
        <v>1</v>
      </c>
      <c r="F2674" s="70">
        <v>212.07</v>
      </c>
      <c r="G2674" s="70">
        <v>212.14</v>
      </c>
    </row>
    <row r="2675" spans="1:7" x14ac:dyDescent="0.2">
      <c r="A2675" s="70">
        <v>31084</v>
      </c>
      <c r="B2675" s="70" t="s">
        <v>388</v>
      </c>
      <c r="C2675" s="70" t="s">
        <v>353</v>
      </c>
      <c r="D2675" s="70">
        <v>2008</v>
      </c>
      <c r="E2675" s="70">
        <v>2</v>
      </c>
      <c r="F2675" s="70">
        <v>195.58</v>
      </c>
      <c r="G2675" s="70">
        <v>193.73</v>
      </c>
    </row>
    <row r="2676" spans="1:7" x14ac:dyDescent="0.2">
      <c r="A2676" s="70">
        <v>31084</v>
      </c>
      <c r="B2676" s="70" t="s">
        <v>388</v>
      </c>
      <c r="C2676" s="70" t="s">
        <v>353</v>
      </c>
      <c r="D2676" s="70">
        <v>2008</v>
      </c>
      <c r="E2676" s="70">
        <v>3</v>
      </c>
      <c r="F2676" s="70">
        <v>183.05</v>
      </c>
      <c r="G2676" s="70">
        <v>179.77</v>
      </c>
    </row>
    <row r="2677" spans="1:7" x14ac:dyDescent="0.2">
      <c r="A2677" s="70">
        <v>31084</v>
      </c>
      <c r="B2677" s="70" t="s">
        <v>388</v>
      </c>
      <c r="C2677" s="70" t="s">
        <v>353</v>
      </c>
      <c r="D2677" s="70">
        <v>2008</v>
      </c>
      <c r="E2677" s="70">
        <v>4</v>
      </c>
      <c r="F2677" s="70">
        <v>170.27</v>
      </c>
      <c r="G2677" s="70">
        <v>167.86</v>
      </c>
    </row>
    <row r="2678" spans="1:7" x14ac:dyDescent="0.2">
      <c r="A2678" s="70">
        <v>31084</v>
      </c>
      <c r="B2678" s="70" t="s">
        <v>388</v>
      </c>
      <c r="C2678" s="70" t="s">
        <v>353</v>
      </c>
      <c r="D2678" s="70">
        <v>2009</v>
      </c>
      <c r="E2678" s="70">
        <v>1</v>
      </c>
      <c r="F2678" s="70">
        <v>158.44999999999999</v>
      </c>
      <c r="G2678" s="70">
        <v>158.69</v>
      </c>
    </row>
    <row r="2679" spans="1:7" x14ac:dyDescent="0.2">
      <c r="A2679" s="70">
        <v>31084</v>
      </c>
      <c r="B2679" s="70" t="s">
        <v>388</v>
      </c>
      <c r="C2679" s="70" t="s">
        <v>353</v>
      </c>
      <c r="D2679" s="70">
        <v>2009</v>
      </c>
      <c r="E2679" s="70">
        <v>2</v>
      </c>
      <c r="F2679" s="70">
        <v>155.26</v>
      </c>
      <c r="G2679" s="70">
        <v>153.58000000000001</v>
      </c>
    </row>
    <row r="2680" spans="1:7" x14ac:dyDescent="0.2">
      <c r="A2680" s="70">
        <v>31084</v>
      </c>
      <c r="B2680" s="70" t="s">
        <v>388</v>
      </c>
      <c r="C2680" s="70" t="s">
        <v>353</v>
      </c>
      <c r="D2680" s="70">
        <v>2009</v>
      </c>
      <c r="E2680" s="70">
        <v>3</v>
      </c>
      <c r="F2680" s="70">
        <v>158.51</v>
      </c>
      <c r="G2680" s="70">
        <v>155.69999999999999</v>
      </c>
    </row>
    <row r="2681" spans="1:7" x14ac:dyDescent="0.2">
      <c r="A2681" s="70">
        <v>31084</v>
      </c>
      <c r="B2681" s="70" t="s">
        <v>388</v>
      </c>
      <c r="C2681" s="70" t="s">
        <v>353</v>
      </c>
      <c r="D2681" s="70">
        <v>2009</v>
      </c>
      <c r="E2681" s="70">
        <v>4</v>
      </c>
      <c r="F2681" s="70">
        <v>159.74</v>
      </c>
      <c r="G2681" s="70">
        <v>157.6</v>
      </c>
    </row>
    <row r="2682" spans="1:7" x14ac:dyDescent="0.2">
      <c r="A2682" s="70">
        <v>31084</v>
      </c>
      <c r="B2682" s="70" t="s">
        <v>388</v>
      </c>
      <c r="C2682" s="70" t="s">
        <v>353</v>
      </c>
      <c r="D2682" s="70">
        <v>2010</v>
      </c>
      <c r="E2682" s="70">
        <v>1</v>
      </c>
      <c r="F2682" s="70">
        <v>157.01</v>
      </c>
      <c r="G2682" s="70">
        <v>157.31</v>
      </c>
    </row>
    <row r="2683" spans="1:7" x14ac:dyDescent="0.2">
      <c r="A2683" s="70">
        <v>31084</v>
      </c>
      <c r="B2683" s="70" t="s">
        <v>388</v>
      </c>
      <c r="C2683" s="70" t="s">
        <v>353</v>
      </c>
      <c r="D2683" s="70">
        <v>2010</v>
      </c>
      <c r="E2683" s="70">
        <v>2</v>
      </c>
      <c r="F2683" s="70">
        <v>159.96</v>
      </c>
      <c r="G2683" s="70">
        <v>157.97</v>
      </c>
    </row>
    <row r="2684" spans="1:7" x14ac:dyDescent="0.2">
      <c r="A2684" s="70">
        <v>31084</v>
      </c>
      <c r="B2684" s="70" t="s">
        <v>388</v>
      </c>
      <c r="C2684" s="70" t="s">
        <v>353</v>
      </c>
      <c r="D2684" s="70">
        <v>2010</v>
      </c>
      <c r="E2684" s="70">
        <v>3</v>
      </c>
      <c r="F2684" s="70">
        <v>157.94</v>
      </c>
      <c r="G2684" s="70">
        <v>155.19999999999999</v>
      </c>
    </row>
    <row r="2685" spans="1:7" x14ac:dyDescent="0.2">
      <c r="A2685" s="70">
        <v>31084</v>
      </c>
      <c r="B2685" s="70" t="s">
        <v>388</v>
      </c>
      <c r="C2685" s="70" t="s">
        <v>353</v>
      </c>
      <c r="D2685" s="70">
        <v>2010</v>
      </c>
      <c r="E2685" s="70">
        <v>4</v>
      </c>
      <c r="F2685" s="70">
        <v>155.43</v>
      </c>
      <c r="G2685" s="70">
        <v>153.55000000000001</v>
      </c>
    </row>
    <row r="2686" spans="1:7" x14ac:dyDescent="0.2">
      <c r="A2686" s="70">
        <v>31084</v>
      </c>
      <c r="B2686" s="70" t="s">
        <v>388</v>
      </c>
      <c r="C2686" s="70" t="s">
        <v>353</v>
      </c>
      <c r="D2686" s="70">
        <v>2011</v>
      </c>
      <c r="E2686" s="70">
        <v>1</v>
      </c>
      <c r="F2686" s="70">
        <v>153.15</v>
      </c>
      <c r="G2686" s="70">
        <v>153.37</v>
      </c>
    </row>
    <row r="2687" spans="1:7" x14ac:dyDescent="0.2">
      <c r="A2687" s="70">
        <v>31084</v>
      </c>
      <c r="B2687" s="70" t="s">
        <v>388</v>
      </c>
      <c r="C2687" s="70" t="s">
        <v>353</v>
      </c>
      <c r="D2687" s="70">
        <v>2011</v>
      </c>
      <c r="E2687" s="70">
        <v>2</v>
      </c>
      <c r="F2687" s="70">
        <v>155.22999999999999</v>
      </c>
      <c r="G2687" s="70">
        <v>153.06</v>
      </c>
    </row>
    <row r="2688" spans="1:7" x14ac:dyDescent="0.2">
      <c r="A2688" s="70">
        <v>31084</v>
      </c>
      <c r="B2688" s="70" t="s">
        <v>388</v>
      </c>
      <c r="C2688" s="70" t="s">
        <v>353</v>
      </c>
      <c r="D2688" s="70">
        <v>2011</v>
      </c>
      <c r="E2688" s="70">
        <v>3</v>
      </c>
      <c r="F2688" s="70">
        <v>154.65</v>
      </c>
      <c r="G2688" s="70">
        <v>152.06</v>
      </c>
    </row>
    <row r="2689" spans="1:7" x14ac:dyDescent="0.2">
      <c r="A2689" s="70">
        <v>31084</v>
      </c>
      <c r="B2689" s="70" t="s">
        <v>388</v>
      </c>
      <c r="C2689" s="70" t="s">
        <v>353</v>
      </c>
      <c r="D2689" s="70">
        <v>2011</v>
      </c>
      <c r="E2689" s="70">
        <v>4</v>
      </c>
      <c r="F2689" s="70">
        <v>153.22</v>
      </c>
      <c r="G2689" s="70">
        <v>151.66</v>
      </c>
    </row>
    <row r="2690" spans="1:7" x14ac:dyDescent="0.2">
      <c r="A2690" s="70">
        <v>31084</v>
      </c>
      <c r="B2690" s="70" t="s">
        <v>388</v>
      </c>
      <c r="C2690" s="70" t="s">
        <v>353</v>
      </c>
      <c r="D2690" s="70">
        <v>2012</v>
      </c>
      <c r="E2690" s="70">
        <v>1</v>
      </c>
      <c r="F2690" s="70">
        <v>152.84</v>
      </c>
      <c r="G2690" s="70">
        <v>152.82</v>
      </c>
    </row>
    <row r="2691" spans="1:7" x14ac:dyDescent="0.2">
      <c r="A2691" s="70">
        <v>31084</v>
      </c>
      <c r="B2691" s="70" t="s">
        <v>388</v>
      </c>
      <c r="C2691" s="70" t="s">
        <v>353</v>
      </c>
      <c r="D2691" s="70">
        <v>2012</v>
      </c>
      <c r="E2691" s="70">
        <v>2</v>
      </c>
      <c r="F2691" s="70">
        <v>158.31</v>
      </c>
      <c r="G2691" s="70">
        <v>155.97</v>
      </c>
    </row>
    <row r="2692" spans="1:7" x14ac:dyDescent="0.2">
      <c r="A2692" s="70">
        <v>31084</v>
      </c>
      <c r="B2692" s="70" t="s">
        <v>388</v>
      </c>
      <c r="C2692" s="70" t="s">
        <v>353</v>
      </c>
      <c r="D2692" s="70">
        <v>2012</v>
      </c>
      <c r="E2692" s="70">
        <v>3</v>
      </c>
      <c r="F2692" s="70">
        <v>162.97</v>
      </c>
      <c r="G2692" s="70">
        <v>160.34</v>
      </c>
    </row>
    <row r="2693" spans="1:7" x14ac:dyDescent="0.2">
      <c r="A2693" s="70">
        <v>31084</v>
      </c>
      <c r="B2693" s="70" t="s">
        <v>388</v>
      </c>
      <c r="C2693" s="70" t="s">
        <v>353</v>
      </c>
      <c r="D2693" s="70">
        <v>2012</v>
      </c>
      <c r="E2693" s="70">
        <v>4</v>
      </c>
      <c r="F2693" s="70">
        <v>168.85</v>
      </c>
      <c r="G2693" s="70">
        <v>167.43</v>
      </c>
    </row>
    <row r="2694" spans="1:7" x14ac:dyDescent="0.2">
      <c r="A2694" s="70">
        <v>31084</v>
      </c>
      <c r="B2694" s="70" t="s">
        <v>388</v>
      </c>
      <c r="C2694" s="70" t="s">
        <v>353</v>
      </c>
      <c r="D2694" s="70">
        <v>2013</v>
      </c>
      <c r="E2694" s="70">
        <v>1</v>
      </c>
      <c r="F2694" s="70">
        <v>175.63</v>
      </c>
      <c r="G2694" s="70">
        <v>175.25</v>
      </c>
    </row>
    <row r="2695" spans="1:7" x14ac:dyDescent="0.2">
      <c r="A2695" s="70">
        <v>31084</v>
      </c>
      <c r="B2695" s="70" t="s">
        <v>388</v>
      </c>
      <c r="C2695" s="70" t="s">
        <v>353</v>
      </c>
      <c r="D2695" s="70">
        <v>2013</v>
      </c>
      <c r="E2695" s="70">
        <v>2</v>
      </c>
      <c r="F2695" s="70">
        <v>185.49</v>
      </c>
      <c r="G2695" s="70">
        <v>182.72</v>
      </c>
    </row>
    <row r="2696" spans="1:7" x14ac:dyDescent="0.2">
      <c r="A2696" s="70">
        <v>31084</v>
      </c>
      <c r="B2696" s="70" t="s">
        <v>388</v>
      </c>
      <c r="C2696" s="70" t="s">
        <v>353</v>
      </c>
      <c r="D2696" s="70">
        <v>2013</v>
      </c>
      <c r="E2696" s="70">
        <v>3</v>
      </c>
      <c r="F2696" s="70">
        <v>194.03</v>
      </c>
      <c r="G2696" s="70">
        <v>191.02</v>
      </c>
    </row>
    <row r="2697" spans="1:7" x14ac:dyDescent="0.2">
      <c r="A2697" s="70">
        <v>31084</v>
      </c>
      <c r="B2697" s="70" t="s">
        <v>388</v>
      </c>
      <c r="C2697" s="70" t="s">
        <v>353</v>
      </c>
      <c r="D2697" s="70">
        <v>2013</v>
      </c>
      <c r="E2697" s="70">
        <v>4</v>
      </c>
      <c r="F2697" s="70">
        <v>197.98</v>
      </c>
      <c r="G2697" s="70">
        <v>196.56</v>
      </c>
    </row>
    <row r="2698" spans="1:7" x14ac:dyDescent="0.2">
      <c r="A2698" s="70">
        <v>31084</v>
      </c>
      <c r="B2698" s="70" t="s">
        <v>388</v>
      </c>
      <c r="C2698" s="70" t="s">
        <v>353</v>
      </c>
      <c r="D2698" s="70">
        <v>2014</v>
      </c>
      <c r="E2698" s="70">
        <v>1</v>
      </c>
      <c r="F2698" s="70">
        <v>201.85</v>
      </c>
      <c r="G2698" s="70">
        <v>200.98</v>
      </c>
    </row>
    <row r="2699" spans="1:7" x14ac:dyDescent="0.2">
      <c r="A2699" s="70">
        <v>31084</v>
      </c>
      <c r="B2699" s="70" t="s">
        <v>388</v>
      </c>
      <c r="C2699" s="70" t="s">
        <v>353</v>
      </c>
      <c r="D2699" s="70">
        <v>2014</v>
      </c>
      <c r="E2699" s="70">
        <v>2</v>
      </c>
      <c r="F2699" s="70">
        <v>208.66</v>
      </c>
      <c r="G2699" s="70">
        <v>205.65</v>
      </c>
    </row>
    <row r="2700" spans="1:7" x14ac:dyDescent="0.2">
      <c r="A2700" s="70">
        <v>31084</v>
      </c>
      <c r="B2700" s="70" t="s">
        <v>388</v>
      </c>
      <c r="C2700" s="70" t="s">
        <v>353</v>
      </c>
      <c r="D2700" s="70">
        <v>2014</v>
      </c>
      <c r="E2700" s="70">
        <v>3</v>
      </c>
      <c r="F2700" s="70">
        <v>213.74</v>
      </c>
      <c r="G2700" s="70">
        <v>210.59</v>
      </c>
    </row>
    <row r="2701" spans="1:7" x14ac:dyDescent="0.2">
      <c r="A2701" s="70">
        <v>31084</v>
      </c>
      <c r="B2701" s="70" t="s">
        <v>388</v>
      </c>
      <c r="C2701" s="70" t="s">
        <v>353</v>
      </c>
      <c r="D2701" s="70">
        <v>2014</v>
      </c>
      <c r="E2701" s="70">
        <v>4</v>
      </c>
      <c r="F2701" s="70">
        <v>215.77</v>
      </c>
      <c r="G2701" s="70">
        <v>214.33</v>
      </c>
    </row>
    <row r="2702" spans="1:7" x14ac:dyDescent="0.2">
      <c r="A2702" s="70">
        <v>31084</v>
      </c>
      <c r="B2702" s="70" t="s">
        <v>388</v>
      </c>
      <c r="C2702" s="70" t="s">
        <v>353</v>
      </c>
      <c r="D2702" s="70">
        <v>2015</v>
      </c>
      <c r="E2702" s="70">
        <v>1</v>
      </c>
      <c r="F2702" s="70">
        <v>221.15</v>
      </c>
      <c r="G2702" s="70">
        <v>219.8</v>
      </c>
    </row>
    <row r="2703" spans="1:7" x14ac:dyDescent="0.2">
      <c r="A2703" s="70">
        <v>31084</v>
      </c>
      <c r="B2703" s="70" t="s">
        <v>388</v>
      </c>
      <c r="C2703" s="70" t="s">
        <v>353</v>
      </c>
      <c r="D2703" s="70">
        <v>2015</v>
      </c>
      <c r="E2703" s="70">
        <v>2</v>
      </c>
      <c r="F2703" s="70">
        <v>227.27</v>
      </c>
      <c r="G2703" s="70">
        <v>224.1</v>
      </c>
    </row>
    <row r="2704" spans="1:7" x14ac:dyDescent="0.2">
      <c r="A2704" s="70">
        <v>31084</v>
      </c>
      <c r="B2704" s="70" t="s">
        <v>388</v>
      </c>
      <c r="C2704" s="70" t="s">
        <v>353</v>
      </c>
      <c r="D2704" s="70">
        <v>2015</v>
      </c>
      <c r="E2704" s="70">
        <v>3</v>
      </c>
      <c r="F2704" s="70">
        <v>230.97</v>
      </c>
      <c r="G2704" s="70">
        <v>227.77</v>
      </c>
    </row>
    <row r="2705" spans="1:7" x14ac:dyDescent="0.2">
      <c r="A2705" s="70">
        <v>31084</v>
      </c>
      <c r="B2705" s="70" t="s">
        <v>388</v>
      </c>
      <c r="C2705" s="70" t="s">
        <v>353</v>
      </c>
      <c r="D2705" s="70">
        <v>2015</v>
      </c>
      <c r="E2705" s="70">
        <v>4</v>
      </c>
      <c r="F2705" s="70">
        <v>233.28</v>
      </c>
      <c r="G2705" s="70">
        <v>231.77</v>
      </c>
    </row>
    <row r="2706" spans="1:7" x14ac:dyDescent="0.2">
      <c r="A2706" s="70">
        <v>31084</v>
      </c>
      <c r="B2706" s="70" t="s">
        <v>388</v>
      </c>
      <c r="C2706" s="70" t="s">
        <v>353</v>
      </c>
      <c r="D2706" s="70">
        <v>2016</v>
      </c>
      <c r="E2706" s="70">
        <v>1</v>
      </c>
      <c r="F2706" s="70">
        <v>239.1</v>
      </c>
      <c r="G2706" s="70">
        <v>237.28</v>
      </c>
    </row>
    <row r="2707" spans="1:7" x14ac:dyDescent="0.2">
      <c r="A2707" s="70">
        <v>31084</v>
      </c>
      <c r="B2707" s="70" t="s">
        <v>388</v>
      </c>
      <c r="C2707" s="70" t="s">
        <v>353</v>
      </c>
      <c r="D2707" s="70">
        <v>2016</v>
      </c>
      <c r="E2707" s="70">
        <v>2</v>
      </c>
      <c r="F2707" s="70">
        <v>243.94</v>
      </c>
      <c r="G2707" s="70">
        <v>240.66</v>
      </c>
    </row>
    <row r="2708" spans="1:7" x14ac:dyDescent="0.2">
      <c r="A2708" s="70">
        <v>31084</v>
      </c>
      <c r="B2708" s="70" t="s">
        <v>388</v>
      </c>
      <c r="C2708" s="70" t="s">
        <v>353</v>
      </c>
      <c r="D2708" s="70">
        <v>2016</v>
      </c>
      <c r="E2708" s="70">
        <v>3</v>
      </c>
      <c r="F2708" s="70">
        <v>248.9</v>
      </c>
      <c r="G2708" s="70">
        <v>245.69</v>
      </c>
    </row>
    <row r="2709" spans="1:7" x14ac:dyDescent="0.2">
      <c r="A2709" s="70">
        <v>31084</v>
      </c>
      <c r="B2709" s="70" t="s">
        <v>388</v>
      </c>
      <c r="C2709" s="70" t="s">
        <v>353</v>
      </c>
      <c r="D2709" s="70">
        <v>2016</v>
      </c>
      <c r="E2709" s="70">
        <v>4</v>
      </c>
      <c r="F2709" s="70">
        <v>253.63</v>
      </c>
      <c r="G2709" s="70">
        <v>251.95</v>
      </c>
    </row>
    <row r="2710" spans="1:7" x14ac:dyDescent="0.2">
      <c r="A2710" s="70">
        <v>31084</v>
      </c>
      <c r="B2710" s="70" t="s">
        <v>388</v>
      </c>
      <c r="C2710" s="70" t="s">
        <v>353</v>
      </c>
      <c r="D2710" s="70">
        <v>2017</v>
      </c>
      <c r="E2710" s="70">
        <v>1</v>
      </c>
      <c r="F2710" s="70">
        <v>257.86</v>
      </c>
      <c r="G2710" s="70">
        <v>255.58</v>
      </c>
    </row>
    <row r="2711" spans="1:7" x14ac:dyDescent="0.2">
      <c r="A2711" s="70">
        <v>31084</v>
      </c>
      <c r="B2711" s="70" t="s">
        <v>388</v>
      </c>
      <c r="C2711" s="70" t="s">
        <v>353</v>
      </c>
      <c r="D2711" s="70">
        <v>2017</v>
      </c>
      <c r="E2711" s="70">
        <v>2</v>
      </c>
      <c r="F2711" s="70">
        <v>265.3</v>
      </c>
      <c r="G2711" s="70">
        <v>261.86</v>
      </c>
    </row>
    <row r="2712" spans="1:7" x14ac:dyDescent="0.2">
      <c r="A2712" s="70">
        <v>31084</v>
      </c>
      <c r="B2712" s="70" t="s">
        <v>388</v>
      </c>
      <c r="C2712" s="70" t="s">
        <v>353</v>
      </c>
      <c r="D2712" s="70">
        <v>2017</v>
      </c>
      <c r="E2712" s="70">
        <v>3</v>
      </c>
      <c r="F2712" s="70">
        <v>270.48</v>
      </c>
      <c r="G2712" s="70">
        <v>267.20999999999998</v>
      </c>
    </row>
    <row r="2713" spans="1:7" x14ac:dyDescent="0.2">
      <c r="A2713" s="70">
        <v>31084</v>
      </c>
      <c r="B2713" s="70" t="s">
        <v>388</v>
      </c>
      <c r="C2713" s="70" t="s">
        <v>353</v>
      </c>
      <c r="D2713" s="70">
        <v>2017</v>
      </c>
      <c r="E2713" s="70">
        <v>4</v>
      </c>
      <c r="F2713" s="70">
        <v>275.16000000000003</v>
      </c>
      <c r="G2713" s="70">
        <v>273.22000000000003</v>
      </c>
    </row>
    <row r="2714" spans="1:7" x14ac:dyDescent="0.2">
      <c r="A2714" s="70">
        <v>31084</v>
      </c>
      <c r="B2714" s="70" t="s">
        <v>388</v>
      </c>
      <c r="C2714" s="70" t="s">
        <v>353</v>
      </c>
      <c r="D2714" s="70">
        <v>2018</v>
      </c>
      <c r="E2714" s="70">
        <v>1</v>
      </c>
      <c r="F2714" s="70">
        <v>280.82</v>
      </c>
      <c r="G2714" s="70">
        <v>278.18</v>
      </c>
    </row>
    <row r="2715" spans="1:7" x14ac:dyDescent="0.2">
      <c r="A2715" s="70">
        <v>31084</v>
      </c>
      <c r="B2715" s="70" t="s">
        <v>388</v>
      </c>
      <c r="C2715" s="70" t="s">
        <v>353</v>
      </c>
      <c r="D2715" s="70">
        <v>2018</v>
      </c>
      <c r="E2715" s="70">
        <v>2</v>
      </c>
      <c r="F2715" s="70">
        <v>285.04000000000002</v>
      </c>
      <c r="G2715" s="70">
        <v>281.45</v>
      </c>
    </row>
    <row r="2716" spans="1:7" x14ac:dyDescent="0.2">
      <c r="A2716" s="70">
        <v>31084</v>
      </c>
      <c r="B2716" s="70" t="s">
        <v>388</v>
      </c>
      <c r="C2716" s="70" t="s">
        <v>353</v>
      </c>
      <c r="D2716" s="70">
        <v>2018</v>
      </c>
      <c r="E2716" s="70">
        <v>3</v>
      </c>
      <c r="F2716" s="70">
        <v>288.93</v>
      </c>
      <c r="G2716" s="70">
        <v>285.54000000000002</v>
      </c>
    </row>
    <row r="2717" spans="1:7" x14ac:dyDescent="0.2">
      <c r="A2717" s="70">
        <v>31084</v>
      </c>
      <c r="B2717" s="70" t="s">
        <v>388</v>
      </c>
      <c r="C2717" s="70" t="s">
        <v>353</v>
      </c>
      <c r="D2717" s="70">
        <v>2018</v>
      </c>
      <c r="E2717" s="70">
        <v>4</v>
      </c>
      <c r="F2717" s="70">
        <v>292.01</v>
      </c>
      <c r="G2717" s="70">
        <v>289.83</v>
      </c>
    </row>
    <row r="2718" spans="1:7" x14ac:dyDescent="0.2">
      <c r="A2718" s="70">
        <v>31084</v>
      </c>
      <c r="B2718" s="70" t="s">
        <v>388</v>
      </c>
      <c r="C2718" s="70" t="s">
        <v>353</v>
      </c>
      <c r="D2718" s="70">
        <v>2019</v>
      </c>
      <c r="E2718" s="70">
        <v>1</v>
      </c>
      <c r="F2718" s="70">
        <v>296.62</v>
      </c>
      <c r="G2718" s="70">
        <v>293.82</v>
      </c>
    </row>
    <row r="2719" spans="1:7" x14ac:dyDescent="0.2">
      <c r="A2719" s="70">
        <v>31084</v>
      </c>
      <c r="B2719" s="70" t="s">
        <v>388</v>
      </c>
      <c r="C2719" s="70" t="s">
        <v>353</v>
      </c>
      <c r="D2719" s="70">
        <v>2019</v>
      </c>
      <c r="E2719" s="70">
        <v>2</v>
      </c>
      <c r="F2719" s="70">
        <v>300.5</v>
      </c>
      <c r="G2719" s="70">
        <v>296.81</v>
      </c>
    </row>
    <row r="2720" spans="1:7" x14ac:dyDescent="0.2">
      <c r="A2720" s="70">
        <v>31084</v>
      </c>
      <c r="B2720" s="70" t="s">
        <v>388</v>
      </c>
      <c r="C2720" s="70" t="s">
        <v>353</v>
      </c>
      <c r="D2720" s="70">
        <v>2019</v>
      </c>
      <c r="E2720" s="70">
        <v>3</v>
      </c>
      <c r="F2720" s="70">
        <v>303.43</v>
      </c>
      <c r="G2720" s="70">
        <v>299.83999999999997</v>
      </c>
    </row>
    <row r="2721" spans="1:8" x14ac:dyDescent="0.2">
      <c r="A2721" s="70">
        <v>31084</v>
      </c>
      <c r="B2721" s="70" t="s">
        <v>388</v>
      </c>
      <c r="C2721" s="70" t="s">
        <v>353</v>
      </c>
      <c r="D2721" s="70">
        <v>2019</v>
      </c>
      <c r="E2721" s="70">
        <v>4</v>
      </c>
      <c r="F2721" s="70">
        <v>306.66000000000003</v>
      </c>
      <c r="G2721" s="70">
        <v>304.3</v>
      </c>
    </row>
    <row r="2722" spans="1:8" x14ac:dyDescent="0.2">
      <c r="A2722" s="70">
        <v>31084</v>
      </c>
      <c r="B2722" s="70" t="s">
        <v>388</v>
      </c>
      <c r="C2722" s="70" t="s">
        <v>353</v>
      </c>
      <c r="D2722" s="70">
        <v>2020</v>
      </c>
      <c r="E2722" s="70">
        <v>1</v>
      </c>
      <c r="F2722" s="70">
        <v>314.54000000000002</v>
      </c>
      <c r="G2722" s="70">
        <v>311.66000000000003</v>
      </c>
    </row>
    <row r="2723" spans="1:8" x14ac:dyDescent="0.2">
      <c r="A2723" s="70">
        <v>31084</v>
      </c>
      <c r="B2723" s="70" t="s">
        <v>388</v>
      </c>
      <c r="C2723" s="70" t="s">
        <v>353</v>
      </c>
      <c r="D2723" s="70">
        <v>2020</v>
      </c>
      <c r="E2723" s="70">
        <v>2</v>
      </c>
      <c r="F2723" s="70">
        <v>319.88</v>
      </c>
      <c r="G2723" s="70">
        <v>315.97000000000003</v>
      </c>
    </row>
    <row r="2724" spans="1:8" x14ac:dyDescent="0.2">
      <c r="A2724" s="70">
        <v>31084</v>
      </c>
      <c r="B2724" s="70" t="s">
        <v>388</v>
      </c>
      <c r="C2724" s="70" t="s">
        <v>353</v>
      </c>
      <c r="D2724" s="70">
        <v>2020</v>
      </c>
      <c r="E2724" s="70">
        <v>3</v>
      </c>
      <c r="F2724" s="70">
        <v>328.77</v>
      </c>
      <c r="G2724" s="70">
        <v>324.77</v>
      </c>
    </row>
    <row r="2725" spans="1:8" x14ac:dyDescent="0.2">
      <c r="A2725" s="70">
        <v>31084</v>
      </c>
      <c r="B2725" s="70" t="s">
        <v>388</v>
      </c>
      <c r="C2725" s="70" t="s">
        <v>353</v>
      </c>
      <c r="D2725" s="70">
        <v>2020</v>
      </c>
      <c r="E2725" s="70">
        <v>4</v>
      </c>
      <c r="F2725" s="70">
        <v>339.8</v>
      </c>
      <c r="G2725" s="70">
        <v>337.18</v>
      </c>
    </row>
    <row r="2726" spans="1:8" x14ac:dyDescent="0.2">
      <c r="A2726" s="70">
        <v>31084</v>
      </c>
      <c r="B2726" s="70" t="s">
        <v>388</v>
      </c>
      <c r="C2726" s="70" t="s">
        <v>353</v>
      </c>
      <c r="D2726" s="70">
        <v>2021</v>
      </c>
      <c r="E2726" s="70">
        <v>1</v>
      </c>
      <c r="F2726" s="70">
        <v>352.5</v>
      </c>
      <c r="G2726" s="70">
        <v>349.38</v>
      </c>
    </row>
    <row r="2727" spans="1:8" x14ac:dyDescent="0.2">
      <c r="A2727" s="70">
        <v>31084</v>
      </c>
      <c r="B2727" s="70" t="s">
        <v>388</v>
      </c>
      <c r="C2727" s="70" t="s">
        <v>353</v>
      </c>
      <c r="D2727" s="70">
        <v>2021</v>
      </c>
      <c r="E2727" s="70">
        <v>2</v>
      </c>
      <c r="F2727" s="70">
        <v>373.77</v>
      </c>
      <c r="G2727" s="70">
        <v>369.22</v>
      </c>
    </row>
    <row r="2728" spans="1:8" x14ac:dyDescent="0.2">
      <c r="A2728" s="70">
        <v>31084</v>
      </c>
      <c r="B2728" s="70" t="s">
        <v>388</v>
      </c>
      <c r="C2728" s="70" t="s">
        <v>353</v>
      </c>
      <c r="D2728" s="70">
        <v>2021</v>
      </c>
      <c r="E2728" s="70">
        <v>3</v>
      </c>
      <c r="F2728" s="70">
        <v>389.79</v>
      </c>
      <c r="G2728" s="70">
        <v>384.93</v>
      </c>
    </row>
    <row r="2729" spans="1:8" x14ac:dyDescent="0.2">
      <c r="A2729" s="70">
        <v>31084</v>
      </c>
      <c r="B2729" s="70" t="s">
        <v>388</v>
      </c>
      <c r="C2729" s="70" t="s">
        <v>353</v>
      </c>
      <c r="D2729" s="70">
        <v>2021</v>
      </c>
      <c r="E2729" s="70">
        <v>4</v>
      </c>
      <c r="F2729" s="70">
        <v>397.97</v>
      </c>
      <c r="G2729" s="70">
        <v>394.9</v>
      </c>
    </row>
    <row r="2730" spans="1:8" x14ac:dyDescent="0.2">
      <c r="A2730" s="70">
        <v>33124</v>
      </c>
      <c r="B2730" s="70" t="s">
        <v>389</v>
      </c>
      <c r="C2730" s="70" t="s">
        <v>377</v>
      </c>
      <c r="D2730" s="70">
        <v>1991</v>
      </c>
      <c r="E2730" s="70">
        <v>1</v>
      </c>
      <c r="F2730" s="70">
        <v>100</v>
      </c>
      <c r="G2730" s="70">
        <v>100</v>
      </c>
      <c r="H2730" s="7" t="s">
        <v>19</v>
      </c>
    </row>
    <row r="2731" spans="1:8" x14ac:dyDescent="0.2">
      <c r="A2731" s="70">
        <v>33124</v>
      </c>
      <c r="B2731" s="70" t="s">
        <v>389</v>
      </c>
      <c r="C2731" s="70" t="s">
        <v>377</v>
      </c>
      <c r="D2731" s="70">
        <v>1991</v>
      </c>
      <c r="E2731" s="70">
        <v>2</v>
      </c>
      <c r="F2731" s="70">
        <v>98.88</v>
      </c>
      <c r="G2731" s="70">
        <v>98.95</v>
      </c>
      <c r="H2731" s="7" t="s">
        <v>19</v>
      </c>
    </row>
    <row r="2732" spans="1:8" x14ac:dyDescent="0.2">
      <c r="A2732" s="70">
        <v>33124</v>
      </c>
      <c r="B2732" s="70" t="s">
        <v>389</v>
      </c>
      <c r="C2732" s="70" t="s">
        <v>377</v>
      </c>
      <c r="D2732" s="70">
        <v>1991</v>
      </c>
      <c r="E2732" s="70">
        <v>3</v>
      </c>
      <c r="F2732" s="70">
        <v>100.15</v>
      </c>
      <c r="G2732" s="70">
        <v>99.55</v>
      </c>
      <c r="H2732" s="7" t="s">
        <v>19</v>
      </c>
    </row>
    <row r="2733" spans="1:8" x14ac:dyDescent="0.2">
      <c r="A2733" s="70">
        <v>33124</v>
      </c>
      <c r="B2733" s="70" t="s">
        <v>389</v>
      </c>
      <c r="C2733" s="70" t="s">
        <v>377</v>
      </c>
      <c r="D2733" s="70">
        <v>1991</v>
      </c>
      <c r="E2733" s="70">
        <v>4</v>
      </c>
      <c r="F2733" s="70">
        <v>101.7</v>
      </c>
      <c r="G2733" s="70">
        <v>101.33</v>
      </c>
      <c r="H2733" s="7" t="s">
        <v>19</v>
      </c>
    </row>
    <row r="2734" spans="1:8" x14ac:dyDescent="0.2">
      <c r="A2734" s="70">
        <v>33124</v>
      </c>
      <c r="B2734" s="70" t="s">
        <v>389</v>
      </c>
      <c r="C2734" s="70" t="s">
        <v>377</v>
      </c>
      <c r="D2734" s="70">
        <v>1992</v>
      </c>
      <c r="E2734" s="70">
        <v>1</v>
      </c>
      <c r="F2734" s="70">
        <v>101.99</v>
      </c>
      <c r="G2734" s="70">
        <v>101.94</v>
      </c>
      <c r="H2734" s="7" t="s">
        <v>19</v>
      </c>
    </row>
    <row r="2735" spans="1:8" x14ac:dyDescent="0.2">
      <c r="A2735" s="70">
        <v>33124</v>
      </c>
      <c r="B2735" s="70" t="s">
        <v>389</v>
      </c>
      <c r="C2735" s="70" t="s">
        <v>377</v>
      </c>
      <c r="D2735" s="70">
        <v>1992</v>
      </c>
      <c r="E2735" s="70">
        <v>2</v>
      </c>
      <c r="F2735" s="70">
        <v>102.77</v>
      </c>
      <c r="G2735" s="70">
        <v>102.88</v>
      </c>
      <c r="H2735" s="7" t="s">
        <v>19</v>
      </c>
    </row>
    <row r="2736" spans="1:8" x14ac:dyDescent="0.2">
      <c r="A2736" s="70">
        <v>33124</v>
      </c>
      <c r="B2736" s="70" t="s">
        <v>389</v>
      </c>
      <c r="C2736" s="70" t="s">
        <v>377</v>
      </c>
      <c r="D2736" s="70">
        <v>1992</v>
      </c>
      <c r="E2736" s="70">
        <v>3</v>
      </c>
      <c r="F2736" s="70">
        <v>103.28</v>
      </c>
      <c r="G2736" s="70">
        <v>102.65</v>
      </c>
      <c r="H2736" s="7" t="s">
        <v>19</v>
      </c>
    </row>
    <row r="2737" spans="1:8" x14ac:dyDescent="0.2">
      <c r="A2737" s="70">
        <v>33124</v>
      </c>
      <c r="B2737" s="70" t="s">
        <v>389</v>
      </c>
      <c r="C2737" s="70" t="s">
        <v>377</v>
      </c>
      <c r="D2737" s="70">
        <v>1992</v>
      </c>
      <c r="E2737" s="70">
        <v>4</v>
      </c>
      <c r="F2737" s="70">
        <v>103.84</v>
      </c>
      <c r="G2737" s="70">
        <v>103.48</v>
      </c>
      <c r="H2737" s="7" t="s">
        <v>19</v>
      </c>
    </row>
    <row r="2738" spans="1:8" x14ac:dyDescent="0.2">
      <c r="A2738" s="70">
        <v>33124</v>
      </c>
      <c r="B2738" s="70" t="s">
        <v>389</v>
      </c>
      <c r="C2738" s="70" t="s">
        <v>377</v>
      </c>
      <c r="D2738" s="70">
        <v>1993</v>
      </c>
      <c r="E2738" s="70">
        <v>1</v>
      </c>
      <c r="F2738" s="70">
        <v>104.46</v>
      </c>
      <c r="G2738" s="70">
        <v>104.42</v>
      </c>
      <c r="H2738" s="7" t="s">
        <v>19</v>
      </c>
    </row>
    <row r="2739" spans="1:8" x14ac:dyDescent="0.2">
      <c r="A2739" s="70">
        <v>33124</v>
      </c>
      <c r="B2739" s="70" t="s">
        <v>389</v>
      </c>
      <c r="C2739" s="70" t="s">
        <v>377</v>
      </c>
      <c r="D2739" s="70">
        <v>1993</v>
      </c>
      <c r="E2739" s="70">
        <v>2</v>
      </c>
      <c r="F2739" s="70">
        <v>107.77</v>
      </c>
      <c r="G2739" s="70">
        <v>107.85</v>
      </c>
      <c r="H2739" s="7" t="s">
        <v>19</v>
      </c>
    </row>
    <row r="2740" spans="1:8" x14ac:dyDescent="0.2">
      <c r="A2740" s="70">
        <v>33124</v>
      </c>
      <c r="B2740" s="70" t="s">
        <v>389</v>
      </c>
      <c r="C2740" s="70" t="s">
        <v>377</v>
      </c>
      <c r="D2740" s="70">
        <v>1993</v>
      </c>
      <c r="E2740" s="70">
        <v>3</v>
      </c>
      <c r="F2740" s="70">
        <v>111.45</v>
      </c>
      <c r="G2740" s="70">
        <v>110.78</v>
      </c>
      <c r="H2740" s="7" t="s">
        <v>19</v>
      </c>
    </row>
    <row r="2741" spans="1:8" x14ac:dyDescent="0.2">
      <c r="A2741" s="70">
        <v>33124</v>
      </c>
      <c r="B2741" s="70" t="s">
        <v>389</v>
      </c>
      <c r="C2741" s="70" t="s">
        <v>377</v>
      </c>
      <c r="D2741" s="70">
        <v>1993</v>
      </c>
      <c r="E2741" s="70">
        <v>4</v>
      </c>
      <c r="F2741" s="70">
        <v>113.16</v>
      </c>
      <c r="G2741" s="70">
        <v>112.77</v>
      </c>
      <c r="H2741" s="7" t="s">
        <v>19</v>
      </c>
    </row>
    <row r="2742" spans="1:8" x14ac:dyDescent="0.2">
      <c r="A2742" s="70">
        <v>33124</v>
      </c>
      <c r="B2742" s="70" t="s">
        <v>389</v>
      </c>
      <c r="C2742" s="70" t="s">
        <v>377</v>
      </c>
      <c r="D2742" s="70">
        <v>1994</v>
      </c>
      <c r="E2742" s="70">
        <v>1</v>
      </c>
      <c r="F2742" s="70">
        <v>114.87</v>
      </c>
      <c r="G2742" s="70">
        <v>114.86</v>
      </c>
      <c r="H2742" s="7" t="s">
        <v>19</v>
      </c>
    </row>
    <row r="2743" spans="1:8" x14ac:dyDescent="0.2">
      <c r="A2743" s="70">
        <v>33124</v>
      </c>
      <c r="B2743" s="70" t="s">
        <v>389</v>
      </c>
      <c r="C2743" s="70" t="s">
        <v>377</v>
      </c>
      <c r="D2743" s="70">
        <v>1994</v>
      </c>
      <c r="E2743" s="70">
        <v>2</v>
      </c>
      <c r="F2743" s="70">
        <v>115.11</v>
      </c>
      <c r="G2743" s="70">
        <v>115.13</v>
      </c>
      <c r="H2743" s="7" t="s">
        <v>19</v>
      </c>
    </row>
    <row r="2744" spans="1:8" x14ac:dyDescent="0.2">
      <c r="A2744" s="70">
        <v>33124</v>
      </c>
      <c r="B2744" s="70" t="s">
        <v>389</v>
      </c>
      <c r="C2744" s="70" t="s">
        <v>377</v>
      </c>
      <c r="D2744" s="70">
        <v>1994</v>
      </c>
      <c r="E2744" s="70">
        <v>3</v>
      </c>
      <c r="F2744" s="70">
        <v>117.71</v>
      </c>
      <c r="G2744" s="70">
        <v>117.04</v>
      </c>
      <c r="H2744" s="7" t="s">
        <v>19</v>
      </c>
    </row>
    <row r="2745" spans="1:8" x14ac:dyDescent="0.2">
      <c r="A2745" s="70">
        <v>33124</v>
      </c>
      <c r="B2745" s="70" t="s">
        <v>389</v>
      </c>
      <c r="C2745" s="70" t="s">
        <v>377</v>
      </c>
      <c r="D2745" s="70">
        <v>1994</v>
      </c>
      <c r="E2745" s="70">
        <v>4</v>
      </c>
      <c r="F2745" s="70">
        <v>118.4</v>
      </c>
      <c r="G2745" s="70">
        <v>117.96</v>
      </c>
      <c r="H2745" s="7" t="s">
        <v>19</v>
      </c>
    </row>
    <row r="2746" spans="1:8" x14ac:dyDescent="0.2">
      <c r="A2746" s="70">
        <v>33124</v>
      </c>
      <c r="B2746" s="70" t="s">
        <v>389</v>
      </c>
      <c r="C2746" s="70" t="s">
        <v>377</v>
      </c>
      <c r="D2746" s="70">
        <v>1995</v>
      </c>
      <c r="E2746" s="70">
        <v>1</v>
      </c>
      <c r="F2746" s="70">
        <v>120.17</v>
      </c>
      <c r="G2746" s="70">
        <v>120.22</v>
      </c>
      <c r="H2746" s="7" t="s">
        <v>19</v>
      </c>
    </row>
    <row r="2747" spans="1:8" x14ac:dyDescent="0.2">
      <c r="A2747" s="70">
        <v>33124</v>
      </c>
      <c r="B2747" s="70" t="s">
        <v>389</v>
      </c>
      <c r="C2747" s="70" t="s">
        <v>377</v>
      </c>
      <c r="D2747" s="70">
        <v>1995</v>
      </c>
      <c r="E2747" s="70">
        <v>2</v>
      </c>
      <c r="F2747" s="70">
        <v>120.32</v>
      </c>
      <c r="G2747" s="70">
        <v>120.26</v>
      </c>
      <c r="H2747" s="7" t="s">
        <v>19</v>
      </c>
    </row>
    <row r="2748" spans="1:8" x14ac:dyDescent="0.2">
      <c r="A2748" s="70">
        <v>33124</v>
      </c>
      <c r="B2748" s="70" t="s">
        <v>389</v>
      </c>
      <c r="C2748" s="70" t="s">
        <v>377</v>
      </c>
      <c r="D2748" s="70">
        <v>1995</v>
      </c>
      <c r="E2748" s="70">
        <v>3</v>
      </c>
      <c r="F2748" s="70">
        <v>121.82</v>
      </c>
      <c r="G2748" s="70">
        <v>121.19</v>
      </c>
      <c r="H2748" s="7" t="s">
        <v>19</v>
      </c>
    </row>
    <row r="2749" spans="1:8" x14ac:dyDescent="0.2">
      <c r="A2749" s="70">
        <v>33124</v>
      </c>
      <c r="B2749" s="70" t="s">
        <v>389</v>
      </c>
      <c r="C2749" s="70" t="s">
        <v>377</v>
      </c>
      <c r="D2749" s="70">
        <v>1995</v>
      </c>
      <c r="E2749" s="70">
        <v>4</v>
      </c>
      <c r="F2749" s="70">
        <v>122.19</v>
      </c>
      <c r="G2749" s="70">
        <v>121.72</v>
      </c>
      <c r="H2749" s="7" t="s">
        <v>19</v>
      </c>
    </row>
    <row r="2750" spans="1:8" x14ac:dyDescent="0.2">
      <c r="A2750" s="70">
        <v>33124</v>
      </c>
      <c r="B2750" s="70" t="s">
        <v>389</v>
      </c>
      <c r="C2750" s="70" t="s">
        <v>377</v>
      </c>
      <c r="D2750" s="70">
        <v>1996</v>
      </c>
      <c r="E2750" s="70">
        <v>1</v>
      </c>
      <c r="F2750" s="70">
        <v>122.38</v>
      </c>
      <c r="G2750" s="70">
        <v>122.45</v>
      </c>
      <c r="H2750" s="7" t="s">
        <v>19</v>
      </c>
    </row>
    <row r="2751" spans="1:8" x14ac:dyDescent="0.2">
      <c r="A2751" s="70">
        <v>33124</v>
      </c>
      <c r="B2751" s="70" t="s">
        <v>389</v>
      </c>
      <c r="C2751" s="70" t="s">
        <v>377</v>
      </c>
      <c r="D2751" s="70">
        <v>1996</v>
      </c>
      <c r="E2751" s="70">
        <v>2</v>
      </c>
      <c r="F2751" s="70">
        <v>124.59</v>
      </c>
      <c r="G2751" s="70">
        <v>124.49</v>
      </c>
      <c r="H2751" s="7" t="s">
        <v>19</v>
      </c>
    </row>
    <row r="2752" spans="1:8" x14ac:dyDescent="0.2">
      <c r="A2752" s="70">
        <v>33124</v>
      </c>
      <c r="B2752" s="70" t="s">
        <v>389</v>
      </c>
      <c r="C2752" s="70" t="s">
        <v>377</v>
      </c>
      <c r="D2752" s="70">
        <v>1996</v>
      </c>
      <c r="E2752" s="70">
        <v>3</v>
      </c>
      <c r="F2752" s="70">
        <v>124.9</v>
      </c>
      <c r="G2752" s="70">
        <v>124.28</v>
      </c>
      <c r="H2752" s="7" t="s">
        <v>19</v>
      </c>
    </row>
    <row r="2753" spans="1:8" x14ac:dyDescent="0.2">
      <c r="A2753" s="70">
        <v>33124</v>
      </c>
      <c r="B2753" s="70" t="s">
        <v>389</v>
      </c>
      <c r="C2753" s="70" t="s">
        <v>377</v>
      </c>
      <c r="D2753" s="70">
        <v>1996</v>
      </c>
      <c r="E2753" s="70">
        <v>4</v>
      </c>
      <c r="F2753" s="70">
        <v>126.07</v>
      </c>
      <c r="G2753" s="70">
        <v>125.59</v>
      </c>
      <c r="H2753" s="7" t="s">
        <v>19</v>
      </c>
    </row>
    <row r="2754" spans="1:8" x14ac:dyDescent="0.2">
      <c r="A2754" s="70">
        <v>33124</v>
      </c>
      <c r="B2754" s="70" t="s">
        <v>389</v>
      </c>
      <c r="C2754" s="70" t="s">
        <v>377</v>
      </c>
      <c r="D2754" s="70">
        <v>1997</v>
      </c>
      <c r="E2754" s="70">
        <v>1</v>
      </c>
      <c r="F2754" s="70">
        <v>124.41</v>
      </c>
      <c r="G2754" s="70">
        <v>124.51</v>
      </c>
    </row>
    <row r="2755" spans="1:8" x14ac:dyDescent="0.2">
      <c r="A2755" s="70">
        <v>33124</v>
      </c>
      <c r="B2755" s="70" t="s">
        <v>389</v>
      </c>
      <c r="C2755" s="70" t="s">
        <v>377</v>
      </c>
      <c r="D2755" s="70">
        <v>1997</v>
      </c>
      <c r="E2755" s="70">
        <v>2</v>
      </c>
      <c r="F2755" s="70">
        <v>125.01</v>
      </c>
      <c r="G2755" s="70">
        <v>124.85</v>
      </c>
    </row>
    <row r="2756" spans="1:8" x14ac:dyDescent="0.2">
      <c r="A2756" s="70">
        <v>33124</v>
      </c>
      <c r="B2756" s="70" t="s">
        <v>389</v>
      </c>
      <c r="C2756" s="70" t="s">
        <v>377</v>
      </c>
      <c r="D2756" s="70">
        <v>1997</v>
      </c>
      <c r="E2756" s="70">
        <v>3</v>
      </c>
      <c r="F2756" s="70">
        <v>126.04</v>
      </c>
      <c r="G2756" s="70">
        <v>125.41</v>
      </c>
    </row>
    <row r="2757" spans="1:8" x14ac:dyDescent="0.2">
      <c r="A2757" s="70">
        <v>33124</v>
      </c>
      <c r="B2757" s="70" t="s">
        <v>389</v>
      </c>
      <c r="C2757" s="70" t="s">
        <v>377</v>
      </c>
      <c r="D2757" s="70">
        <v>1997</v>
      </c>
      <c r="E2757" s="70">
        <v>4</v>
      </c>
      <c r="F2757" s="70">
        <v>127.89</v>
      </c>
      <c r="G2757" s="70">
        <v>127.44</v>
      </c>
    </row>
    <row r="2758" spans="1:8" x14ac:dyDescent="0.2">
      <c r="A2758" s="70">
        <v>33124</v>
      </c>
      <c r="B2758" s="70" t="s">
        <v>389</v>
      </c>
      <c r="C2758" s="70" t="s">
        <v>377</v>
      </c>
      <c r="D2758" s="70">
        <v>1998</v>
      </c>
      <c r="E2758" s="70">
        <v>1</v>
      </c>
      <c r="F2758" s="70">
        <v>128.29</v>
      </c>
      <c r="G2758" s="70">
        <v>128.38999999999999</v>
      </c>
    </row>
    <row r="2759" spans="1:8" x14ac:dyDescent="0.2">
      <c r="A2759" s="70">
        <v>33124</v>
      </c>
      <c r="B2759" s="70" t="s">
        <v>389</v>
      </c>
      <c r="C2759" s="70" t="s">
        <v>377</v>
      </c>
      <c r="D2759" s="70">
        <v>1998</v>
      </c>
      <c r="E2759" s="70">
        <v>2</v>
      </c>
      <c r="F2759" s="70">
        <v>130.13999999999999</v>
      </c>
      <c r="G2759" s="70">
        <v>129.96</v>
      </c>
    </row>
    <row r="2760" spans="1:8" x14ac:dyDescent="0.2">
      <c r="A2760" s="70">
        <v>33124</v>
      </c>
      <c r="B2760" s="70" t="s">
        <v>389</v>
      </c>
      <c r="C2760" s="70" t="s">
        <v>377</v>
      </c>
      <c r="D2760" s="70">
        <v>1998</v>
      </c>
      <c r="E2760" s="70">
        <v>3</v>
      </c>
      <c r="F2760" s="70">
        <v>131.38999999999999</v>
      </c>
      <c r="G2760" s="70">
        <v>130.69</v>
      </c>
    </row>
    <row r="2761" spans="1:8" x14ac:dyDescent="0.2">
      <c r="A2761" s="70">
        <v>33124</v>
      </c>
      <c r="B2761" s="70" t="s">
        <v>389</v>
      </c>
      <c r="C2761" s="70" t="s">
        <v>377</v>
      </c>
      <c r="D2761" s="70">
        <v>1998</v>
      </c>
      <c r="E2761" s="70">
        <v>4</v>
      </c>
      <c r="F2761" s="70">
        <v>131.34</v>
      </c>
      <c r="G2761" s="70">
        <v>130.94999999999999</v>
      </c>
    </row>
    <row r="2762" spans="1:8" x14ac:dyDescent="0.2">
      <c r="A2762" s="70">
        <v>33124</v>
      </c>
      <c r="B2762" s="70" t="s">
        <v>389</v>
      </c>
      <c r="C2762" s="70" t="s">
        <v>377</v>
      </c>
      <c r="D2762" s="70">
        <v>1999</v>
      </c>
      <c r="E2762" s="70">
        <v>1</v>
      </c>
      <c r="F2762" s="70">
        <v>132.32</v>
      </c>
      <c r="G2762" s="70">
        <v>132.41</v>
      </c>
    </row>
    <row r="2763" spans="1:8" x14ac:dyDescent="0.2">
      <c r="A2763" s="70">
        <v>33124</v>
      </c>
      <c r="B2763" s="70" t="s">
        <v>389</v>
      </c>
      <c r="C2763" s="70" t="s">
        <v>377</v>
      </c>
      <c r="D2763" s="70">
        <v>1999</v>
      </c>
      <c r="E2763" s="70">
        <v>2</v>
      </c>
      <c r="F2763" s="70">
        <v>133.57</v>
      </c>
      <c r="G2763" s="70">
        <v>133.4</v>
      </c>
    </row>
    <row r="2764" spans="1:8" x14ac:dyDescent="0.2">
      <c r="A2764" s="70">
        <v>33124</v>
      </c>
      <c r="B2764" s="70" t="s">
        <v>389</v>
      </c>
      <c r="C2764" s="70" t="s">
        <v>377</v>
      </c>
      <c r="D2764" s="70">
        <v>1999</v>
      </c>
      <c r="E2764" s="70">
        <v>3</v>
      </c>
      <c r="F2764" s="70">
        <v>136.16</v>
      </c>
      <c r="G2764" s="70">
        <v>135.33000000000001</v>
      </c>
    </row>
    <row r="2765" spans="1:8" x14ac:dyDescent="0.2">
      <c r="A2765" s="70">
        <v>33124</v>
      </c>
      <c r="B2765" s="70" t="s">
        <v>389</v>
      </c>
      <c r="C2765" s="70" t="s">
        <v>377</v>
      </c>
      <c r="D2765" s="70">
        <v>1999</v>
      </c>
      <c r="E2765" s="70">
        <v>4</v>
      </c>
      <c r="F2765" s="70">
        <v>137.53</v>
      </c>
      <c r="G2765" s="70">
        <v>137.22</v>
      </c>
    </row>
    <row r="2766" spans="1:8" x14ac:dyDescent="0.2">
      <c r="A2766" s="70">
        <v>33124</v>
      </c>
      <c r="B2766" s="70" t="s">
        <v>389</v>
      </c>
      <c r="C2766" s="70" t="s">
        <v>377</v>
      </c>
      <c r="D2766" s="70">
        <v>2000</v>
      </c>
      <c r="E2766" s="70">
        <v>1</v>
      </c>
      <c r="F2766" s="70">
        <v>140.53</v>
      </c>
      <c r="G2766" s="70">
        <v>140.62</v>
      </c>
    </row>
    <row r="2767" spans="1:8" x14ac:dyDescent="0.2">
      <c r="A2767" s="70">
        <v>33124</v>
      </c>
      <c r="B2767" s="70" t="s">
        <v>389</v>
      </c>
      <c r="C2767" s="70" t="s">
        <v>377</v>
      </c>
      <c r="D2767" s="70">
        <v>2000</v>
      </c>
      <c r="E2767" s="70">
        <v>2</v>
      </c>
      <c r="F2767" s="70">
        <v>142.83000000000001</v>
      </c>
      <c r="G2767" s="70">
        <v>142.66999999999999</v>
      </c>
    </row>
    <row r="2768" spans="1:8" x14ac:dyDescent="0.2">
      <c r="A2768" s="70">
        <v>33124</v>
      </c>
      <c r="B2768" s="70" t="s">
        <v>389</v>
      </c>
      <c r="C2768" s="70" t="s">
        <v>377</v>
      </c>
      <c r="D2768" s="70">
        <v>2000</v>
      </c>
      <c r="E2768" s="70">
        <v>3</v>
      </c>
      <c r="F2768" s="70">
        <v>146.97999999999999</v>
      </c>
      <c r="G2768" s="70">
        <v>145.99</v>
      </c>
    </row>
    <row r="2769" spans="1:7" x14ac:dyDescent="0.2">
      <c r="A2769" s="70">
        <v>33124</v>
      </c>
      <c r="B2769" s="70" t="s">
        <v>389</v>
      </c>
      <c r="C2769" s="70" t="s">
        <v>377</v>
      </c>
      <c r="D2769" s="70">
        <v>2000</v>
      </c>
      <c r="E2769" s="70">
        <v>4</v>
      </c>
      <c r="F2769" s="70">
        <v>148.93</v>
      </c>
      <c r="G2769" s="70">
        <v>148.63999999999999</v>
      </c>
    </row>
    <row r="2770" spans="1:7" x14ac:dyDescent="0.2">
      <c r="A2770" s="70">
        <v>33124</v>
      </c>
      <c r="B2770" s="70" t="s">
        <v>389</v>
      </c>
      <c r="C2770" s="70" t="s">
        <v>377</v>
      </c>
      <c r="D2770" s="70">
        <v>2001</v>
      </c>
      <c r="E2770" s="70">
        <v>1</v>
      </c>
      <c r="F2770" s="70">
        <v>152.44999999999999</v>
      </c>
      <c r="G2770" s="70">
        <v>152.62</v>
      </c>
    </row>
    <row r="2771" spans="1:7" x14ac:dyDescent="0.2">
      <c r="A2771" s="70">
        <v>33124</v>
      </c>
      <c r="B2771" s="70" t="s">
        <v>389</v>
      </c>
      <c r="C2771" s="70" t="s">
        <v>377</v>
      </c>
      <c r="D2771" s="70">
        <v>2001</v>
      </c>
      <c r="E2771" s="70">
        <v>2</v>
      </c>
      <c r="F2771" s="70">
        <v>156.57</v>
      </c>
      <c r="G2771" s="70">
        <v>156.34</v>
      </c>
    </row>
    <row r="2772" spans="1:7" x14ac:dyDescent="0.2">
      <c r="A2772" s="70">
        <v>33124</v>
      </c>
      <c r="B2772" s="70" t="s">
        <v>389</v>
      </c>
      <c r="C2772" s="70" t="s">
        <v>377</v>
      </c>
      <c r="D2772" s="70">
        <v>2001</v>
      </c>
      <c r="E2772" s="70">
        <v>3</v>
      </c>
      <c r="F2772" s="70">
        <v>162.05000000000001</v>
      </c>
      <c r="G2772" s="70">
        <v>160.94999999999999</v>
      </c>
    </row>
    <row r="2773" spans="1:7" x14ac:dyDescent="0.2">
      <c r="A2773" s="70">
        <v>33124</v>
      </c>
      <c r="B2773" s="70" t="s">
        <v>389</v>
      </c>
      <c r="C2773" s="70" t="s">
        <v>377</v>
      </c>
      <c r="D2773" s="70">
        <v>2001</v>
      </c>
      <c r="E2773" s="70">
        <v>4</v>
      </c>
      <c r="F2773" s="70">
        <v>166.91</v>
      </c>
      <c r="G2773" s="70">
        <v>166.55</v>
      </c>
    </row>
    <row r="2774" spans="1:7" x14ac:dyDescent="0.2">
      <c r="A2774" s="70">
        <v>33124</v>
      </c>
      <c r="B2774" s="70" t="s">
        <v>389</v>
      </c>
      <c r="C2774" s="70" t="s">
        <v>377</v>
      </c>
      <c r="D2774" s="70">
        <v>2002</v>
      </c>
      <c r="E2774" s="70">
        <v>1</v>
      </c>
      <c r="F2774" s="70">
        <v>171.11</v>
      </c>
      <c r="G2774" s="70">
        <v>171.41</v>
      </c>
    </row>
    <row r="2775" spans="1:7" x14ac:dyDescent="0.2">
      <c r="A2775" s="70">
        <v>33124</v>
      </c>
      <c r="B2775" s="70" t="s">
        <v>389</v>
      </c>
      <c r="C2775" s="70" t="s">
        <v>377</v>
      </c>
      <c r="D2775" s="70">
        <v>2002</v>
      </c>
      <c r="E2775" s="70">
        <v>2</v>
      </c>
      <c r="F2775" s="70">
        <v>178.16</v>
      </c>
      <c r="G2775" s="70">
        <v>177.8</v>
      </c>
    </row>
    <row r="2776" spans="1:7" x14ac:dyDescent="0.2">
      <c r="A2776" s="70">
        <v>33124</v>
      </c>
      <c r="B2776" s="70" t="s">
        <v>389</v>
      </c>
      <c r="C2776" s="70" t="s">
        <v>377</v>
      </c>
      <c r="D2776" s="70">
        <v>2002</v>
      </c>
      <c r="E2776" s="70">
        <v>3</v>
      </c>
      <c r="F2776" s="70">
        <v>184.65</v>
      </c>
      <c r="G2776" s="70">
        <v>183.49</v>
      </c>
    </row>
    <row r="2777" spans="1:7" x14ac:dyDescent="0.2">
      <c r="A2777" s="70">
        <v>33124</v>
      </c>
      <c r="B2777" s="70" t="s">
        <v>389</v>
      </c>
      <c r="C2777" s="70" t="s">
        <v>377</v>
      </c>
      <c r="D2777" s="70">
        <v>2002</v>
      </c>
      <c r="E2777" s="70">
        <v>4</v>
      </c>
      <c r="F2777" s="70">
        <v>190.67</v>
      </c>
      <c r="G2777" s="70">
        <v>190.13</v>
      </c>
    </row>
    <row r="2778" spans="1:7" x14ac:dyDescent="0.2">
      <c r="A2778" s="70">
        <v>33124</v>
      </c>
      <c r="B2778" s="70" t="s">
        <v>389</v>
      </c>
      <c r="C2778" s="70" t="s">
        <v>377</v>
      </c>
      <c r="D2778" s="70">
        <v>2003</v>
      </c>
      <c r="E2778" s="70">
        <v>1</v>
      </c>
      <c r="F2778" s="70">
        <v>192.01</v>
      </c>
      <c r="G2778" s="70">
        <v>192.43</v>
      </c>
    </row>
    <row r="2779" spans="1:7" x14ac:dyDescent="0.2">
      <c r="A2779" s="70">
        <v>33124</v>
      </c>
      <c r="B2779" s="70" t="s">
        <v>389</v>
      </c>
      <c r="C2779" s="70" t="s">
        <v>377</v>
      </c>
      <c r="D2779" s="70">
        <v>2003</v>
      </c>
      <c r="E2779" s="70">
        <v>2</v>
      </c>
      <c r="F2779" s="70">
        <v>203.63</v>
      </c>
      <c r="G2779" s="70">
        <v>203.12</v>
      </c>
    </row>
    <row r="2780" spans="1:7" x14ac:dyDescent="0.2">
      <c r="A2780" s="70">
        <v>33124</v>
      </c>
      <c r="B2780" s="70" t="s">
        <v>389</v>
      </c>
      <c r="C2780" s="70" t="s">
        <v>377</v>
      </c>
      <c r="D2780" s="70">
        <v>2003</v>
      </c>
      <c r="E2780" s="70">
        <v>3</v>
      </c>
      <c r="F2780" s="70">
        <v>213.16</v>
      </c>
      <c r="G2780" s="70">
        <v>212</v>
      </c>
    </row>
    <row r="2781" spans="1:7" x14ac:dyDescent="0.2">
      <c r="A2781" s="70">
        <v>33124</v>
      </c>
      <c r="B2781" s="70" t="s">
        <v>389</v>
      </c>
      <c r="C2781" s="70" t="s">
        <v>377</v>
      </c>
      <c r="D2781" s="70">
        <v>2003</v>
      </c>
      <c r="E2781" s="70">
        <v>4</v>
      </c>
      <c r="F2781" s="70">
        <v>222.18</v>
      </c>
      <c r="G2781" s="70">
        <v>221.4</v>
      </c>
    </row>
    <row r="2782" spans="1:7" x14ac:dyDescent="0.2">
      <c r="A2782" s="70">
        <v>33124</v>
      </c>
      <c r="B2782" s="70" t="s">
        <v>389</v>
      </c>
      <c r="C2782" s="70" t="s">
        <v>377</v>
      </c>
      <c r="D2782" s="70">
        <v>2004</v>
      </c>
      <c r="E2782" s="70">
        <v>1</v>
      </c>
      <c r="F2782" s="70">
        <v>230.54</v>
      </c>
      <c r="G2782" s="70">
        <v>231.04</v>
      </c>
    </row>
    <row r="2783" spans="1:7" x14ac:dyDescent="0.2">
      <c r="A2783" s="70">
        <v>33124</v>
      </c>
      <c r="B2783" s="70" t="s">
        <v>389</v>
      </c>
      <c r="C2783" s="70" t="s">
        <v>377</v>
      </c>
      <c r="D2783" s="70">
        <v>2004</v>
      </c>
      <c r="E2783" s="70">
        <v>2</v>
      </c>
      <c r="F2783" s="70">
        <v>243.63</v>
      </c>
      <c r="G2783" s="70">
        <v>243.03</v>
      </c>
    </row>
    <row r="2784" spans="1:7" x14ac:dyDescent="0.2">
      <c r="A2784" s="70">
        <v>33124</v>
      </c>
      <c r="B2784" s="70" t="s">
        <v>389</v>
      </c>
      <c r="C2784" s="70" t="s">
        <v>377</v>
      </c>
      <c r="D2784" s="70">
        <v>2004</v>
      </c>
      <c r="E2784" s="70">
        <v>3</v>
      </c>
      <c r="F2784" s="70">
        <v>256.79000000000002</v>
      </c>
      <c r="G2784" s="70">
        <v>255.59</v>
      </c>
    </row>
    <row r="2785" spans="1:7" x14ac:dyDescent="0.2">
      <c r="A2785" s="70">
        <v>33124</v>
      </c>
      <c r="B2785" s="70" t="s">
        <v>389</v>
      </c>
      <c r="C2785" s="70" t="s">
        <v>377</v>
      </c>
      <c r="D2785" s="70">
        <v>2004</v>
      </c>
      <c r="E2785" s="70">
        <v>4</v>
      </c>
      <c r="F2785" s="70">
        <v>271.49</v>
      </c>
      <c r="G2785" s="70">
        <v>270.29000000000002</v>
      </c>
    </row>
    <row r="2786" spans="1:7" x14ac:dyDescent="0.2">
      <c r="A2786" s="70">
        <v>33124</v>
      </c>
      <c r="B2786" s="70" t="s">
        <v>389</v>
      </c>
      <c r="C2786" s="70" t="s">
        <v>377</v>
      </c>
      <c r="D2786" s="70">
        <v>2005</v>
      </c>
      <c r="E2786" s="70">
        <v>1</v>
      </c>
      <c r="F2786" s="70">
        <v>287.08</v>
      </c>
      <c r="G2786" s="70">
        <v>287.63</v>
      </c>
    </row>
    <row r="2787" spans="1:7" x14ac:dyDescent="0.2">
      <c r="A2787" s="70">
        <v>33124</v>
      </c>
      <c r="B2787" s="70" t="s">
        <v>389</v>
      </c>
      <c r="C2787" s="70" t="s">
        <v>377</v>
      </c>
      <c r="D2787" s="70">
        <v>2005</v>
      </c>
      <c r="E2787" s="70">
        <v>2</v>
      </c>
      <c r="F2787" s="70">
        <v>306.13</v>
      </c>
      <c r="G2787" s="70">
        <v>305.60000000000002</v>
      </c>
    </row>
    <row r="2788" spans="1:7" x14ac:dyDescent="0.2">
      <c r="A2788" s="70">
        <v>33124</v>
      </c>
      <c r="B2788" s="70" t="s">
        <v>389</v>
      </c>
      <c r="C2788" s="70" t="s">
        <v>377</v>
      </c>
      <c r="D2788" s="70">
        <v>2005</v>
      </c>
      <c r="E2788" s="70">
        <v>3</v>
      </c>
      <c r="F2788" s="70">
        <v>324.99</v>
      </c>
      <c r="G2788" s="70">
        <v>323.64999999999998</v>
      </c>
    </row>
    <row r="2789" spans="1:7" x14ac:dyDescent="0.2">
      <c r="A2789" s="70">
        <v>33124</v>
      </c>
      <c r="B2789" s="70" t="s">
        <v>389</v>
      </c>
      <c r="C2789" s="70" t="s">
        <v>377</v>
      </c>
      <c r="D2789" s="70">
        <v>2005</v>
      </c>
      <c r="E2789" s="70">
        <v>4</v>
      </c>
      <c r="F2789" s="70">
        <v>344.72</v>
      </c>
      <c r="G2789" s="70">
        <v>342.67</v>
      </c>
    </row>
    <row r="2790" spans="1:7" x14ac:dyDescent="0.2">
      <c r="A2790" s="70">
        <v>33124</v>
      </c>
      <c r="B2790" s="70" t="s">
        <v>389</v>
      </c>
      <c r="C2790" s="70" t="s">
        <v>377</v>
      </c>
      <c r="D2790" s="70">
        <v>2006</v>
      </c>
      <c r="E2790" s="70">
        <v>1</v>
      </c>
      <c r="F2790" s="70">
        <v>361.74</v>
      </c>
      <c r="G2790" s="70">
        <v>362.6</v>
      </c>
    </row>
    <row r="2791" spans="1:7" x14ac:dyDescent="0.2">
      <c r="A2791" s="70">
        <v>33124</v>
      </c>
      <c r="B2791" s="70" t="s">
        <v>389</v>
      </c>
      <c r="C2791" s="70" t="s">
        <v>377</v>
      </c>
      <c r="D2791" s="70">
        <v>2006</v>
      </c>
      <c r="E2791" s="70">
        <v>2</v>
      </c>
      <c r="F2791" s="70">
        <v>376.43</v>
      </c>
      <c r="G2791" s="70">
        <v>376.15</v>
      </c>
    </row>
    <row r="2792" spans="1:7" x14ac:dyDescent="0.2">
      <c r="A2792" s="70">
        <v>33124</v>
      </c>
      <c r="B2792" s="70" t="s">
        <v>389</v>
      </c>
      <c r="C2792" s="70" t="s">
        <v>377</v>
      </c>
      <c r="D2792" s="70">
        <v>2006</v>
      </c>
      <c r="E2792" s="70">
        <v>3</v>
      </c>
      <c r="F2792" s="70">
        <v>387.7</v>
      </c>
      <c r="G2792" s="70">
        <v>386.08</v>
      </c>
    </row>
    <row r="2793" spans="1:7" x14ac:dyDescent="0.2">
      <c r="A2793" s="70">
        <v>33124</v>
      </c>
      <c r="B2793" s="70" t="s">
        <v>389</v>
      </c>
      <c r="C2793" s="70" t="s">
        <v>377</v>
      </c>
      <c r="D2793" s="70">
        <v>2006</v>
      </c>
      <c r="E2793" s="70">
        <v>4</v>
      </c>
      <c r="F2793" s="70">
        <v>396.27</v>
      </c>
      <c r="G2793" s="70">
        <v>393.25</v>
      </c>
    </row>
    <row r="2794" spans="1:7" x14ac:dyDescent="0.2">
      <c r="A2794" s="70">
        <v>33124</v>
      </c>
      <c r="B2794" s="70" t="s">
        <v>389</v>
      </c>
      <c r="C2794" s="70" t="s">
        <v>377</v>
      </c>
      <c r="D2794" s="70">
        <v>2007</v>
      </c>
      <c r="E2794" s="70">
        <v>1</v>
      </c>
      <c r="F2794" s="70">
        <v>394.43</v>
      </c>
      <c r="G2794" s="70">
        <v>395.9</v>
      </c>
    </row>
    <row r="2795" spans="1:7" x14ac:dyDescent="0.2">
      <c r="A2795" s="70">
        <v>33124</v>
      </c>
      <c r="B2795" s="70" t="s">
        <v>389</v>
      </c>
      <c r="C2795" s="70" t="s">
        <v>377</v>
      </c>
      <c r="D2795" s="70">
        <v>2007</v>
      </c>
      <c r="E2795" s="70">
        <v>2</v>
      </c>
      <c r="F2795" s="70">
        <v>388.81</v>
      </c>
      <c r="G2795" s="70">
        <v>388.62</v>
      </c>
    </row>
    <row r="2796" spans="1:7" x14ac:dyDescent="0.2">
      <c r="A2796" s="70">
        <v>33124</v>
      </c>
      <c r="B2796" s="70" t="s">
        <v>389</v>
      </c>
      <c r="C2796" s="70" t="s">
        <v>377</v>
      </c>
      <c r="D2796" s="70">
        <v>2007</v>
      </c>
      <c r="E2796" s="70">
        <v>3</v>
      </c>
      <c r="F2796" s="70">
        <v>375.57</v>
      </c>
      <c r="G2796" s="70">
        <v>373.98</v>
      </c>
    </row>
    <row r="2797" spans="1:7" x14ac:dyDescent="0.2">
      <c r="A2797" s="70">
        <v>33124</v>
      </c>
      <c r="B2797" s="70" t="s">
        <v>389</v>
      </c>
      <c r="C2797" s="70" t="s">
        <v>377</v>
      </c>
      <c r="D2797" s="70">
        <v>2007</v>
      </c>
      <c r="E2797" s="70">
        <v>4</v>
      </c>
      <c r="F2797" s="70">
        <v>351.8</v>
      </c>
      <c r="G2797" s="70">
        <v>348.46</v>
      </c>
    </row>
    <row r="2798" spans="1:7" x14ac:dyDescent="0.2">
      <c r="A2798" s="70">
        <v>33124</v>
      </c>
      <c r="B2798" s="70" t="s">
        <v>389</v>
      </c>
      <c r="C2798" s="70" t="s">
        <v>377</v>
      </c>
      <c r="D2798" s="70">
        <v>2008</v>
      </c>
      <c r="E2798" s="70">
        <v>1</v>
      </c>
      <c r="F2798" s="70">
        <v>320.70999999999998</v>
      </c>
      <c r="G2798" s="70">
        <v>322.66000000000003</v>
      </c>
    </row>
    <row r="2799" spans="1:7" x14ac:dyDescent="0.2">
      <c r="A2799" s="70">
        <v>33124</v>
      </c>
      <c r="B2799" s="70" t="s">
        <v>389</v>
      </c>
      <c r="C2799" s="70" t="s">
        <v>377</v>
      </c>
      <c r="D2799" s="70">
        <v>2008</v>
      </c>
      <c r="E2799" s="70">
        <v>2</v>
      </c>
      <c r="F2799" s="70">
        <v>282.24</v>
      </c>
      <c r="G2799" s="70">
        <v>282.02</v>
      </c>
    </row>
    <row r="2800" spans="1:7" x14ac:dyDescent="0.2">
      <c r="A2800" s="70">
        <v>33124</v>
      </c>
      <c r="B2800" s="70" t="s">
        <v>389</v>
      </c>
      <c r="C2800" s="70" t="s">
        <v>377</v>
      </c>
      <c r="D2800" s="70">
        <v>2008</v>
      </c>
      <c r="E2800" s="70">
        <v>3</v>
      </c>
      <c r="F2800" s="70">
        <v>252.37</v>
      </c>
      <c r="G2800" s="70">
        <v>251.09</v>
      </c>
    </row>
    <row r="2801" spans="1:7" x14ac:dyDescent="0.2">
      <c r="A2801" s="70">
        <v>33124</v>
      </c>
      <c r="B2801" s="70" t="s">
        <v>389</v>
      </c>
      <c r="C2801" s="70" t="s">
        <v>377</v>
      </c>
      <c r="D2801" s="70">
        <v>2008</v>
      </c>
      <c r="E2801" s="70">
        <v>4</v>
      </c>
      <c r="F2801" s="70">
        <v>228.99</v>
      </c>
      <c r="G2801" s="70">
        <v>226.66</v>
      </c>
    </row>
    <row r="2802" spans="1:7" x14ac:dyDescent="0.2">
      <c r="A2802" s="70">
        <v>33124</v>
      </c>
      <c r="B2802" s="70" t="s">
        <v>389</v>
      </c>
      <c r="C2802" s="70" t="s">
        <v>377</v>
      </c>
      <c r="D2802" s="70">
        <v>2009</v>
      </c>
      <c r="E2802" s="70">
        <v>1</v>
      </c>
      <c r="F2802" s="70">
        <v>200.74</v>
      </c>
      <c r="G2802" s="70">
        <v>202.39</v>
      </c>
    </row>
    <row r="2803" spans="1:7" x14ac:dyDescent="0.2">
      <c r="A2803" s="70">
        <v>33124</v>
      </c>
      <c r="B2803" s="70" t="s">
        <v>389</v>
      </c>
      <c r="C2803" s="70" t="s">
        <v>377</v>
      </c>
      <c r="D2803" s="70">
        <v>2009</v>
      </c>
      <c r="E2803" s="70">
        <v>2</v>
      </c>
      <c r="F2803" s="70">
        <v>190.8</v>
      </c>
      <c r="G2803" s="70">
        <v>190.44</v>
      </c>
    </row>
    <row r="2804" spans="1:7" x14ac:dyDescent="0.2">
      <c r="A2804" s="70">
        <v>33124</v>
      </c>
      <c r="B2804" s="70" t="s">
        <v>389</v>
      </c>
      <c r="C2804" s="70" t="s">
        <v>377</v>
      </c>
      <c r="D2804" s="70">
        <v>2009</v>
      </c>
      <c r="E2804" s="70">
        <v>3</v>
      </c>
      <c r="F2804" s="70">
        <v>187.62</v>
      </c>
      <c r="G2804" s="70">
        <v>186.54</v>
      </c>
    </row>
    <row r="2805" spans="1:7" x14ac:dyDescent="0.2">
      <c r="A2805" s="70">
        <v>33124</v>
      </c>
      <c r="B2805" s="70" t="s">
        <v>389</v>
      </c>
      <c r="C2805" s="70" t="s">
        <v>377</v>
      </c>
      <c r="D2805" s="70">
        <v>2009</v>
      </c>
      <c r="E2805" s="70">
        <v>4</v>
      </c>
      <c r="F2805" s="70">
        <v>186.44</v>
      </c>
      <c r="G2805" s="70">
        <v>184.61</v>
      </c>
    </row>
    <row r="2806" spans="1:7" x14ac:dyDescent="0.2">
      <c r="A2806" s="70">
        <v>33124</v>
      </c>
      <c r="B2806" s="70" t="s">
        <v>389</v>
      </c>
      <c r="C2806" s="70" t="s">
        <v>377</v>
      </c>
      <c r="D2806" s="70">
        <v>2010</v>
      </c>
      <c r="E2806" s="70">
        <v>1</v>
      </c>
      <c r="F2806" s="70">
        <v>182.31</v>
      </c>
      <c r="G2806" s="70">
        <v>184.1</v>
      </c>
    </row>
    <row r="2807" spans="1:7" x14ac:dyDescent="0.2">
      <c r="A2807" s="70">
        <v>33124</v>
      </c>
      <c r="B2807" s="70" t="s">
        <v>389</v>
      </c>
      <c r="C2807" s="70" t="s">
        <v>377</v>
      </c>
      <c r="D2807" s="70">
        <v>2010</v>
      </c>
      <c r="E2807" s="70">
        <v>2</v>
      </c>
      <c r="F2807" s="70">
        <v>183.51</v>
      </c>
      <c r="G2807" s="70">
        <v>182.92</v>
      </c>
    </row>
    <row r="2808" spans="1:7" x14ac:dyDescent="0.2">
      <c r="A2808" s="70">
        <v>33124</v>
      </c>
      <c r="B2808" s="70" t="s">
        <v>389</v>
      </c>
      <c r="C2808" s="70" t="s">
        <v>377</v>
      </c>
      <c r="D2808" s="70">
        <v>2010</v>
      </c>
      <c r="E2808" s="70">
        <v>3</v>
      </c>
      <c r="F2808" s="70">
        <v>177.46</v>
      </c>
      <c r="G2808" s="70">
        <v>176.24</v>
      </c>
    </row>
    <row r="2809" spans="1:7" x14ac:dyDescent="0.2">
      <c r="A2809" s="70">
        <v>33124</v>
      </c>
      <c r="B2809" s="70" t="s">
        <v>389</v>
      </c>
      <c r="C2809" s="70" t="s">
        <v>377</v>
      </c>
      <c r="D2809" s="70">
        <v>2010</v>
      </c>
      <c r="E2809" s="70">
        <v>4</v>
      </c>
      <c r="F2809" s="70">
        <v>175.1</v>
      </c>
      <c r="G2809" s="70">
        <v>173.71</v>
      </c>
    </row>
    <row r="2810" spans="1:7" x14ac:dyDescent="0.2">
      <c r="A2810" s="70">
        <v>33124</v>
      </c>
      <c r="B2810" s="70" t="s">
        <v>389</v>
      </c>
      <c r="C2810" s="70" t="s">
        <v>377</v>
      </c>
      <c r="D2810" s="70">
        <v>2011</v>
      </c>
      <c r="E2810" s="70">
        <v>1</v>
      </c>
      <c r="F2810" s="70">
        <v>166.72</v>
      </c>
      <c r="G2810" s="70">
        <v>168.41</v>
      </c>
    </row>
    <row r="2811" spans="1:7" x14ac:dyDescent="0.2">
      <c r="A2811" s="70">
        <v>33124</v>
      </c>
      <c r="B2811" s="70" t="s">
        <v>389</v>
      </c>
      <c r="C2811" s="70" t="s">
        <v>377</v>
      </c>
      <c r="D2811" s="70">
        <v>2011</v>
      </c>
      <c r="E2811" s="70">
        <v>2</v>
      </c>
      <c r="F2811" s="70">
        <v>170.47</v>
      </c>
      <c r="G2811" s="70">
        <v>169.59</v>
      </c>
    </row>
    <row r="2812" spans="1:7" x14ac:dyDescent="0.2">
      <c r="A2812" s="70">
        <v>33124</v>
      </c>
      <c r="B2812" s="70" t="s">
        <v>389</v>
      </c>
      <c r="C2812" s="70" t="s">
        <v>377</v>
      </c>
      <c r="D2812" s="70">
        <v>2011</v>
      </c>
      <c r="E2812" s="70">
        <v>3</v>
      </c>
      <c r="F2812" s="70">
        <v>173.37</v>
      </c>
      <c r="G2812" s="70">
        <v>172.17</v>
      </c>
    </row>
    <row r="2813" spans="1:7" x14ac:dyDescent="0.2">
      <c r="A2813" s="70">
        <v>33124</v>
      </c>
      <c r="B2813" s="70" t="s">
        <v>389</v>
      </c>
      <c r="C2813" s="70" t="s">
        <v>377</v>
      </c>
      <c r="D2813" s="70">
        <v>2011</v>
      </c>
      <c r="E2813" s="70">
        <v>4</v>
      </c>
      <c r="F2813" s="70">
        <v>174.17</v>
      </c>
      <c r="G2813" s="70">
        <v>173.15</v>
      </c>
    </row>
    <row r="2814" spans="1:7" x14ac:dyDescent="0.2">
      <c r="A2814" s="70">
        <v>33124</v>
      </c>
      <c r="B2814" s="70" t="s">
        <v>389</v>
      </c>
      <c r="C2814" s="70" t="s">
        <v>377</v>
      </c>
      <c r="D2814" s="70">
        <v>2012</v>
      </c>
      <c r="E2814" s="70">
        <v>1</v>
      </c>
      <c r="F2814" s="70">
        <v>174.89</v>
      </c>
      <c r="G2814" s="70">
        <v>176.59</v>
      </c>
    </row>
    <row r="2815" spans="1:7" x14ac:dyDescent="0.2">
      <c r="A2815" s="70">
        <v>33124</v>
      </c>
      <c r="B2815" s="70" t="s">
        <v>389</v>
      </c>
      <c r="C2815" s="70" t="s">
        <v>377</v>
      </c>
      <c r="D2815" s="70">
        <v>2012</v>
      </c>
      <c r="E2815" s="70">
        <v>2</v>
      </c>
      <c r="F2815" s="70">
        <v>181.56</v>
      </c>
      <c r="G2815" s="70">
        <v>180.34</v>
      </c>
    </row>
    <row r="2816" spans="1:7" x14ac:dyDescent="0.2">
      <c r="A2816" s="70">
        <v>33124</v>
      </c>
      <c r="B2816" s="70" t="s">
        <v>389</v>
      </c>
      <c r="C2816" s="70" t="s">
        <v>377</v>
      </c>
      <c r="D2816" s="70">
        <v>2012</v>
      </c>
      <c r="E2816" s="70">
        <v>3</v>
      </c>
      <c r="F2816" s="70">
        <v>187.09</v>
      </c>
      <c r="G2816" s="70">
        <v>185.82</v>
      </c>
    </row>
    <row r="2817" spans="1:7" x14ac:dyDescent="0.2">
      <c r="A2817" s="70">
        <v>33124</v>
      </c>
      <c r="B2817" s="70" t="s">
        <v>389</v>
      </c>
      <c r="C2817" s="70" t="s">
        <v>377</v>
      </c>
      <c r="D2817" s="70">
        <v>2012</v>
      </c>
      <c r="E2817" s="70">
        <v>4</v>
      </c>
      <c r="F2817" s="70">
        <v>192.04</v>
      </c>
      <c r="G2817" s="70">
        <v>191.34</v>
      </c>
    </row>
    <row r="2818" spans="1:7" x14ac:dyDescent="0.2">
      <c r="A2818" s="70">
        <v>33124</v>
      </c>
      <c r="B2818" s="70" t="s">
        <v>389</v>
      </c>
      <c r="C2818" s="70" t="s">
        <v>377</v>
      </c>
      <c r="D2818" s="70">
        <v>2013</v>
      </c>
      <c r="E2818" s="70">
        <v>1</v>
      </c>
      <c r="F2818" s="70">
        <v>198.35</v>
      </c>
      <c r="G2818" s="70">
        <v>200</v>
      </c>
    </row>
    <row r="2819" spans="1:7" x14ac:dyDescent="0.2">
      <c r="A2819" s="70">
        <v>33124</v>
      </c>
      <c r="B2819" s="70" t="s">
        <v>389</v>
      </c>
      <c r="C2819" s="70" t="s">
        <v>377</v>
      </c>
      <c r="D2819" s="70">
        <v>2013</v>
      </c>
      <c r="E2819" s="70">
        <v>2</v>
      </c>
      <c r="F2819" s="70">
        <v>207.89</v>
      </c>
      <c r="G2819" s="70">
        <v>206.25</v>
      </c>
    </row>
    <row r="2820" spans="1:7" x14ac:dyDescent="0.2">
      <c r="A2820" s="70">
        <v>33124</v>
      </c>
      <c r="B2820" s="70" t="s">
        <v>389</v>
      </c>
      <c r="C2820" s="70" t="s">
        <v>377</v>
      </c>
      <c r="D2820" s="70">
        <v>2013</v>
      </c>
      <c r="E2820" s="70">
        <v>3</v>
      </c>
      <c r="F2820" s="70">
        <v>214.48</v>
      </c>
      <c r="G2820" s="70">
        <v>213.2</v>
      </c>
    </row>
    <row r="2821" spans="1:7" x14ac:dyDescent="0.2">
      <c r="A2821" s="70">
        <v>33124</v>
      </c>
      <c r="B2821" s="70" t="s">
        <v>389</v>
      </c>
      <c r="C2821" s="70" t="s">
        <v>377</v>
      </c>
      <c r="D2821" s="70">
        <v>2013</v>
      </c>
      <c r="E2821" s="70">
        <v>4</v>
      </c>
      <c r="F2821" s="70">
        <v>219.16</v>
      </c>
      <c r="G2821" s="70">
        <v>218.67</v>
      </c>
    </row>
    <row r="2822" spans="1:7" x14ac:dyDescent="0.2">
      <c r="A2822" s="70">
        <v>33124</v>
      </c>
      <c r="B2822" s="70" t="s">
        <v>389</v>
      </c>
      <c r="C2822" s="70" t="s">
        <v>377</v>
      </c>
      <c r="D2822" s="70">
        <v>2014</v>
      </c>
      <c r="E2822" s="70">
        <v>1</v>
      </c>
      <c r="F2822" s="70">
        <v>222.63</v>
      </c>
      <c r="G2822" s="70">
        <v>224.13</v>
      </c>
    </row>
    <row r="2823" spans="1:7" x14ac:dyDescent="0.2">
      <c r="A2823" s="70">
        <v>33124</v>
      </c>
      <c r="B2823" s="70" t="s">
        <v>389</v>
      </c>
      <c r="C2823" s="70" t="s">
        <v>377</v>
      </c>
      <c r="D2823" s="70">
        <v>2014</v>
      </c>
      <c r="E2823" s="70">
        <v>2</v>
      </c>
      <c r="F2823" s="70">
        <v>233.99</v>
      </c>
      <c r="G2823" s="70">
        <v>232.05</v>
      </c>
    </row>
    <row r="2824" spans="1:7" x14ac:dyDescent="0.2">
      <c r="A2824" s="70">
        <v>33124</v>
      </c>
      <c r="B2824" s="70" t="s">
        <v>389</v>
      </c>
      <c r="C2824" s="70" t="s">
        <v>377</v>
      </c>
      <c r="D2824" s="70">
        <v>2014</v>
      </c>
      <c r="E2824" s="70">
        <v>3</v>
      </c>
      <c r="F2824" s="70">
        <v>238.69</v>
      </c>
      <c r="G2824" s="70">
        <v>237.47</v>
      </c>
    </row>
    <row r="2825" spans="1:7" x14ac:dyDescent="0.2">
      <c r="A2825" s="70">
        <v>33124</v>
      </c>
      <c r="B2825" s="70" t="s">
        <v>389</v>
      </c>
      <c r="C2825" s="70" t="s">
        <v>377</v>
      </c>
      <c r="D2825" s="70">
        <v>2014</v>
      </c>
      <c r="E2825" s="70">
        <v>4</v>
      </c>
      <c r="F2825" s="70">
        <v>246.75</v>
      </c>
      <c r="G2825" s="70">
        <v>246.45</v>
      </c>
    </row>
    <row r="2826" spans="1:7" x14ac:dyDescent="0.2">
      <c r="A2826" s="70">
        <v>33124</v>
      </c>
      <c r="B2826" s="70" t="s">
        <v>389</v>
      </c>
      <c r="C2826" s="70" t="s">
        <v>377</v>
      </c>
      <c r="D2826" s="70">
        <v>2015</v>
      </c>
      <c r="E2826" s="70">
        <v>1</v>
      </c>
      <c r="F2826" s="70">
        <v>249.19</v>
      </c>
      <c r="G2826" s="70">
        <v>250.44</v>
      </c>
    </row>
    <row r="2827" spans="1:7" x14ac:dyDescent="0.2">
      <c r="A2827" s="70">
        <v>33124</v>
      </c>
      <c r="B2827" s="70" t="s">
        <v>389</v>
      </c>
      <c r="C2827" s="70" t="s">
        <v>377</v>
      </c>
      <c r="D2827" s="70">
        <v>2015</v>
      </c>
      <c r="E2827" s="70">
        <v>2</v>
      </c>
      <c r="F2827" s="70">
        <v>262.68</v>
      </c>
      <c r="G2827" s="70">
        <v>260.45999999999998</v>
      </c>
    </row>
    <row r="2828" spans="1:7" x14ac:dyDescent="0.2">
      <c r="A2828" s="70">
        <v>33124</v>
      </c>
      <c r="B2828" s="70" t="s">
        <v>389</v>
      </c>
      <c r="C2828" s="70" t="s">
        <v>377</v>
      </c>
      <c r="D2828" s="70">
        <v>2015</v>
      </c>
      <c r="E2828" s="70">
        <v>3</v>
      </c>
      <c r="F2828" s="70">
        <v>266.58</v>
      </c>
      <c r="G2828" s="70">
        <v>265.55</v>
      </c>
    </row>
    <row r="2829" spans="1:7" x14ac:dyDescent="0.2">
      <c r="A2829" s="70">
        <v>33124</v>
      </c>
      <c r="B2829" s="70" t="s">
        <v>389</v>
      </c>
      <c r="C2829" s="70" t="s">
        <v>377</v>
      </c>
      <c r="D2829" s="70">
        <v>2015</v>
      </c>
      <c r="E2829" s="70">
        <v>4</v>
      </c>
      <c r="F2829" s="70">
        <v>272.57</v>
      </c>
      <c r="G2829" s="70">
        <v>272.3</v>
      </c>
    </row>
    <row r="2830" spans="1:7" x14ac:dyDescent="0.2">
      <c r="A2830" s="70">
        <v>33124</v>
      </c>
      <c r="B2830" s="70" t="s">
        <v>389</v>
      </c>
      <c r="C2830" s="70" t="s">
        <v>377</v>
      </c>
      <c r="D2830" s="70">
        <v>2016</v>
      </c>
      <c r="E2830" s="70">
        <v>1</v>
      </c>
      <c r="F2830" s="70">
        <v>279.08999999999997</v>
      </c>
      <c r="G2830" s="70">
        <v>280.06</v>
      </c>
    </row>
    <row r="2831" spans="1:7" x14ac:dyDescent="0.2">
      <c r="A2831" s="70">
        <v>33124</v>
      </c>
      <c r="B2831" s="70" t="s">
        <v>389</v>
      </c>
      <c r="C2831" s="70" t="s">
        <v>377</v>
      </c>
      <c r="D2831" s="70">
        <v>2016</v>
      </c>
      <c r="E2831" s="70">
        <v>2</v>
      </c>
      <c r="F2831" s="70">
        <v>288.74</v>
      </c>
      <c r="G2831" s="70">
        <v>286.42</v>
      </c>
    </row>
    <row r="2832" spans="1:7" x14ac:dyDescent="0.2">
      <c r="A2832" s="70">
        <v>33124</v>
      </c>
      <c r="B2832" s="70" t="s">
        <v>389</v>
      </c>
      <c r="C2832" s="70" t="s">
        <v>377</v>
      </c>
      <c r="D2832" s="70">
        <v>2016</v>
      </c>
      <c r="E2832" s="70">
        <v>3</v>
      </c>
      <c r="F2832" s="70">
        <v>296.87</v>
      </c>
      <c r="G2832" s="70">
        <v>295.97000000000003</v>
      </c>
    </row>
    <row r="2833" spans="1:7" x14ac:dyDescent="0.2">
      <c r="A2833" s="70">
        <v>33124</v>
      </c>
      <c r="B2833" s="70" t="s">
        <v>389</v>
      </c>
      <c r="C2833" s="70" t="s">
        <v>377</v>
      </c>
      <c r="D2833" s="70">
        <v>2016</v>
      </c>
      <c r="E2833" s="70">
        <v>4</v>
      </c>
      <c r="F2833" s="70">
        <v>303.68</v>
      </c>
      <c r="G2833" s="70">
        <v>303.39</v>
      </c>
    </row>
    <row r="2834" spans="1:7" x14ac:dyDescent="0.2">
      <c r="A2834" s="70">
        <v>33124</v>
      </c>
      <c r="B2834" s="70" t="s">
        <v>389</v>
      </c>
      <c r="C2834" s="70" t="s">
        <v>377</v>
      </c>
      <c r="D2834" s="70">
        <v>2017</v>
      </c>
      <c r="E2834" s="70">
        <v>1</v>
      </c>
      <c r="F2834" s="70">
        <v>309.88</v>
      </c>
      <c r="G2834" s="70">
        <v>310.56</v>
      </c>
    </row>
    <row r="2835" spans="1:7" x14ac:dyDescent="0.2">
      <c r="A2835" s="70">
        <v>33124</v>
      </c>
      <c r="B2835" s="70" t="s">
        <v>389</v>
      </c>
      <c r="C2835" s="70" t="s">
        <v>377</v>
      </c>
      <c r="D2835" s="70">
        <v>2017</v>
      </c>
      <c r="E2835" s="70">
        <v>2</v>
      </c>
      <c r="F2835" s="70">
        <v>319.39999999999998</v>
      </c>
      <c r="G2835" s="70">
        <v>317.07</v>
      </c>
    </row>
    <row r="2836" spans="1:7" x14ac:dyDescent="0.2">
      <c r="A2836" s="70">
        <v>33124</v>
      </c>
      <c r="B2836" s="70" t="s">
        <v>389</v>
      </c>
      <c r="C2836" s="70" t="s">
        <v>377</v>
      </c>
      <c r="D2836" s="70">
        <v>2017</v>
      </c>
      <c r="E2836" s="70">
        <v>3</v>
      </c>
      <c r="F2836" s="70">
        <v>322.98</v>
      </c>
      <c r="G2836" s="70">
        <v>322.14</v>
      </c>
    </row>
    <row r="2837" spans="1:7" x14ac:dyDescent="0.2">
      <c r="A2837" s="70">
        <v>33124</v>
      </c>
      <c r="B2837" s="70" t="s">
        <v>389</v>
      </c>
      <c r="C2837" s="70" t="s">
        <v>377</v>
      </c>
      <c r="D2837" s="70">
        <v>2017</v>
      </c>
      <c r="E2837" s="70">
        <v>4</v>
      </c>
      <c r="F2837" s="70">
        <v>328.76</v>
      </c>
      <c r="G2837" s="70">
        <v>328.38</v>
      </c>
    </row>
    <row r="2838" spans="1:7" x14ac:dyDescent="0.2">
      <c r="A2838" s="70">
        <v>33124</v>
      </c>
      <c r="B2838" s="70" t="s">
        <v>389</v>
      </c>
      <c r="C2838" s="70" t="s">
        <v>377</v>
      </c>
      <c r="D2838" s="70">
        <v>2018</v>
      </c>
      <c r="E2838" s="70">
        <v>1</v>
      </c>
      <c r="F2838" s="70">
        <v>336.43</v>
      </c>
      <c r="G2838" s="70">
        <v>336.86</v>
      </c>
    </row>
    <row r="2839" spans="1:7" x14ac:dyDescent="0.2">
      <c r="A2839" s="70">
        <v>33124</v>
      </c>
      <c r="B2839" s="70" t="s">
        <v>389</v>
      </c>
      <c r="C2839" s="70" t="s">
        <v>377</v>
      </c>
      <c r="D2839" s="70">
        <v>2018</v>
      </c>
      <c r="E2839" s="70">
        <v>2</v>
      </c>
      <c r="F2839" s="70">
        <v>342.86</v>
      </c>
      <c r="G2839" s="70">
        <v>340.67</v>
      </c>
    </row>
    <row r="2840" spans="1:7" x14ac:dyDescent="0.2">
      <c r="A2840" s="70">
        <v>33124</v>
      </c>
      <c r="B2840" s="70" t="s">
        <v>389</v>
      </c>
      <c r="C2840" s="70" t="s">
        <v>377</v>
      </c>
      <c r="D2840" s="70">
        <v>2018</v>
      </c>
      <c r="E2840" s="70">
        <v>3</v>
      </c>
      <c r="F2840" s="70">
        <v>347.96</v>
      </c>
      <c r="G2840" s="70">
        <v>347.09</v>
      </c>
    </row>
    <row r="2841" spans="1:7" x14ac:dyDescent="0.2">
      <c r="A2841" s="70">
        <v>33124</v>
      </c>
      <c r="B2841" s="70" t="s">
        <v>389</v>
      </c>
      <c r="C2841" s="70" t="s">
        <v>377</v>
      </c>
      <c r="D2841" s="70">
        <v>2018</v>
      </c>
      <c r="E2841" s="70">
        <v>4</v>
      </c>
      <c r="F2841" s="70">
        <v>352.41</v>
      </c>
      <c r="G2841" s="70">
        <v>351.88</v>
      </c>
    </row>
    <row r="2842" spans="1:7" x14ac:dyDescent="0.2">
      <c r="A2842" s="70">
        <v>33124</v>
      </c>
      <c r="B2842" s="70" t="s">
        <v>389</v>
      </c>
      <c r="C2842" s="70" t="s">
        <v>377</v>
      </c>
      <c r="D2842" s="70">
        <v>2019</v>
      </c>
      <c r="E2842" s="70">
        <v>1</v>
      </c>
      <c r="F2842" s="70">
        <v>357.44</v>
      </c>
      <c r="G2842" s="70">
        <v>357.73</v>
      </c>
    </row>
    <row r="2843" spans="1:7" x14ac:dyDescent="0.2">
      <c r="A2843" s="70">
        <v>33124</v>
      </c>
      <c r="B2843" s="70" t="s">
        <v>389</v>
      </c>
      <c r="C2843" s="70" t="s">
        <v>377</v>
      </c>
      <c r="D2843" s="70">
        <v>2019</v>
      </c>
      <c r="E2843" s="70">
        <v>2</v>
      </c>
      <c r="F2843" s="70">
        <v>366.24</v>
      </c>
      <c r="G2843" s="70">
        <v>364.19</v>
      </c>
    </row>
    <row r="2844" spans="1:7" x14ac:dyDescent="0.2">
      <c r="A2844" s="70">
        <v>33124</v>
      </c>
      <c r="B2844" s="70" t="s">
        <v>389</v>
      </c>
      <c r="C2844" s="70" t="s">
        <v>377</v>
      </c>
      <c r="D2844" s="70">
        <v>2019</v>
      </c>
      <c r="E2844" s="70">
        <v>3</v>
      </c>
      <c r="F2844" s="70">
        <v>370.27</v>
      </c>
      <c r="G2844" s="70">
        <v>369.31</v>
      </c>
    </row>
    <row r="2845" spans="1:7" x14ac:dyDescent="0.2">
      <c r="A2845" s="70">
        <v>33124</v>
      </c>
      <c r="B2845" s="70" t="s">
        <v>389</v>
      </c>
      <c r="C2845" s="70" t="s">
        <v>377</v>
      </c>
      <c r="D2845" s="70">
        <v>2019</v>
      </c>
      <c r="E2845" s="70">
        <v>4</v>
      </c>
      <c r="F2845" s="70">
        <v>376.83</v>
      </c>
      <c r="G2845" s="70">
        <v>376.09</v>
      </c>
    </row>
    <row r="2846" spans="1:7" x14ac:dyDescent="0.2">
      <c r="A2846" s="70">
        <v>33124</v>
      </c>
      <c r="B2846" s="70" t="s">
        <v>389</v>
      </c>
      <c r="C2846" s="70" t="s">
        <v>377</v>
      </c>
      <c r="D2846" s="70">
        <v>2020</v>
      </c>
      <c r="E2846" s="70">
        <v>1</v>
      </c>
      <c r="F2846" s="70">
        <v>380.34</v>
      </c>
      <c r="G2846" s="70">
        <v>380.65</v>
      </c>
    </row>
    <row r="2847" spans="1:7" x14ac:dyDescent="0.2">
      <c r="A2847" s="70">
        <v>33124</v>
      </c>
      <c r="B2847" s="70" t="s">
        <v>389</v>
      </c>
      <c r="C2847" s="70" t="s">
        <v>377</v>
      </c>
      <c r="D2847" s="70">
        <v>2020</v>
      </c>
      <c r="E2847" s="70">
        <v>2</v>
      </c>
      <c r="F2847" s="70">
        <v>392.22</v>
      </c>
      <c r="G2847" s="70">
        <v>390.23</v>
      </c>
    </row>
    <row r="2848" spans="1:7" x14ac:dyDescent="0.2">
      <c r="A2848" s="70">
        <v>33124</v>
      </c>
      <c r="B2848" s="70" t="s">
        <v>389</v>
      </c>
      <c r="C2848" s="70" t="s">
        <v>377</v>
      </c>
      <c r="D2848" s="70">
        <v>2020</v>
      </c>
      <c r="E2848" s="70">
        <v>3</v>
      </c>
      <c r="F2848" s="70">
        <v>398.18</v>
      </c>
      <c r="G2848" s="70">
        <v>397.1</v>
      </c>
    </row>
    <row r="2849" spans="1:8" x14ac:dyDescent="0.2">
      <c r="A2849" s="70">
        <v>33124</v>
      </c>
      <c r="B2849" s="70" t="s">
        <v>389</v>
      </c>
      <c r="C2849" s="70" t="s">
        <v>377</v>
      </c>
      <c r="D2849" s="70">
        <v>2020</v>
      </c>
      <c r="E2849" s="70">
        <v>4</v>
      </c>
      <c r="F2849" s="70">
        <v>414.47</v>
      </c>
      <c r="G2849" s="70">
        <v>413.5</v>
      </c>
    </row>
    <row r="2850" spans="1:8" x14ac:dyDescent="0.2">
      <c r="A2850" s="70">
        <v>33124</v>
      </c>
      <c r="B2850" s="70" t="s">
        <v>389</v>
      </c>
      <c r="C2850" s="70" t="s">
        <v>377</v>
      </c>
      <c r="D2850" s="70">
        <v>2021</v>
      </c>
      <c r="E2850" s="70">
        <v>1</v>
      </c>
      <c r="F2850" s="70">
        <v>429.34</v>
      </c>
      <c r="G2850" s="70">
        <v>429.73</v>
      </c>
    </row>
    <row r="2851" spans="1:8" x14ac:dyDescent="0.2">
      <c r="A2851" s="70">
        <v>33124</v>
      </c>
      <c r="B2851" s="70" t="s">
        <v>389</v>
      </c>
      <c r="C2851" s="70" t="s">
        <v>377</v>
      </c>
      <c r="D2851" s="70">
        <v>2021</v>
      </c>
      <c r="E2851" s="70">
        <v>2</v>
      </c>
      <c r="F2851" s="70">
        <v>450.13</v>
      </c>
      <c r="G2851" s="70">
        <v>448.02</v>
      </c>
    </row>
    <row r="2852" spans="1:8" x14ac:dyDescent="0.2">
      <c r="A2852" s="70">
        <v>33124</v>
      </c>
      <c r="B2852" s="70" t="s">
        <v>389</v>
      </c>
      <c r="C2852" s="70" t="s">
        <v>377</v>
      </c>
      <c r="D2852" s="70">
        <v>2021</v>
      </c>
      <c r="E2852" s="70">
        <v>3</v>
      </c>
      <c r="F2852" s="70">
        <v>475.29</v>
      </c>
      <c r="G2852" s="70">
        <v>473.9</v>
      </c>
    </row>
    <row r="2853" spans="1:8" x14ac:dyDescent="0.2">
      <c r="A2853" s="70">
        <v>33124</v>
      </c>
      <c r="B2853" s="70" t="s">
        <v>389</v>
      </c>
      <c r="C2853" s="70" t="s">
        <v>377</v>
      </c>
      <c r="D2853" s="70">
        <v>2021</v>
      </c>
      <c r="E2853" s="70">
        <v>4</v>
      </c>
      <c r="F2853" s="70">
        <v>496.9</v>
      </c>
      <c r="G2853" s="70">
        <v>495.63</v>
      </c>
    </row>
    <row r="2854" spans="1:8" x14ac:dyDescent="0.2">
      <c r="A2854" s="70">
        <v>33340</v>
      </c>
      <c r="B2854" s="70" t="s">
        <v>390</v>
      </c>
      <c r="C2854" s="70" t="s">
        <v>391</v>
      </c>
      <c r="D2854" s="70">
        <v>1991</v>
      </c>
      <c r="E2854" s="70">
        <v>1</v>
      </c>
      <c r="F2854" s="70">
        <v>100</v>
      </c>
      <c r="G2854" s="70">
        <v>100</v>
      </c>
    </row>
    <row r="2855" spans="1:8" x14ac:dyDescent="0.2">
      <c r="A2855" s="70">
        <v>33340</v>
      </c>
      <c r="B2855" s="70" t="s">
        <v>390</v>
      </c>
      <c r="C2855" s="70" t="s">
        <v>391</v>
      </c>
      <c r="D2855" s="70">
        <v>1991</v>
      </c>
      <c r="E2855" s="70">
        <v>2</v>
      </c>
      <c r="F2855" s="70">
        <v>102.73</v>
      </c>
      <c r="G2855" s="70">
        <v>101.23</v>
      </c>
    </row>
    <row r="2856" spans="1:8" x14ac:dyDescent="0.2">
      <c r="A2856" s="70">
        <v>33340</v>
      </c>
      <c r="B2856" s="70" t="s">
        <v>390</v>
      </c>
      <c r="C2856" s="70" t="s">
        <v>391</v>
      </c>
      <c r="D2856" s="70">
        <v>1991</v>
      </c>
      <c r="E2856" s="70">
        <v>3</v>
      </c>
      <c r="F2856" s="70">
        <v>103.94</v>
      </c>
      <c r="G2856" s="70">
        <v>102.46</v>
      </c>
    </row>
    <row r="2857" spans="1:8" x14ac:dyDescent="0.2">
      <c r="A2857" s="70">
        <v>33340</v>
      </c>
      <c r="B2857" s="70" t="s">
        <v>390</v>
      </c>
      <c r="C2857" s="70" t="s">
        <v>391</v>
      </c>
      <c r="D2857" s="70">
        <v>1991</v>
      </c>
      <c r="E2857" s="70">
        <v>4</v>
      </c>
      <c r="F2857" s="70">
        <v>103.9</v>
      </c>
      <c r="G2857" s="70">
        <v>103.23</v>
      </c>
    </row>
    <row r="2858" spans="1:8" x14ac:dyDescent="0.2">
      <c r="A2858" s="70">
        <v>33340</v>
      </c>
      <c r="B2858" s="70" t="s">
        <v>390</v>
      </c>
      <c r="C2858" s="70" t="s">
        <v>391</v>
      </c>
      <c r="D2858" s="70">
        <v>1992</v>
      </c>
      <c r="E2858" s="70">
        <v>1</v>
      </c>
      <c r="F2858" s="70">
        <v>105.5</v>
      </c>
      <c r="G2858" s="70">
        <v>105.5</v>
      </c>
      <c r="H2858" s="7" t="s">
        <v>19</v>
      </c>
    </row>
    <row r="2859" spans="1:8" x14ac:dyDescent="0.2">
      <c r="A2859" s="70">
        <v>33340</v>
      </c>
      <c r="B2859" s="70" t="s">
        <v>390</v>
      </c>
      <c r="C2859" s="70" t="s">
        <v>391</v>
      </c>
      <c r="D2859" s="70">
        <v>1992</v>
      </c>
      <c r="E2859" s="70">
        <v>2</v>
      </c>
      <c r="F2859" s="70">
        <v>109.08</v>
      </c>
      <c r="G2859" s="70">
        <v>107.5</v>
      </c>
    </row>
    <row r="2860" spans="1:8" x14ac:dyDescent="0.2">
      <c r="A2860" s="70">
        <v>33340</v>
      </c>
      <c r="B2860" s="70" t="s">
        <v>390</v>
      </c>
      <c r="C2860" s="70" t="s">
        <v>391</v>
      </c>
      <c r="D2860" s="70">
        <v>1992</v>
      </c>
      <c r="E2860" s="70">
        <v>3</v>
      </c>
      <c r="F2860" s="70">
        <v>110.84</v>
      </c>
      <c r="G2860" s="70">
        <v>109.27</v>
      </c>
    </row>
    <row r="2861" spans="1:8" x14ac:dyDescent="0.2">
      <c r="A2861" s="70">
        <v>33340</v>
      </c>
      <c r="B2861" s="70" t="s">
        <v>390</v>
      </c>
      <c r="C2861" s="70" t="s">
        <v>391</v>
      </c>
      <c r="D2861" s="70">
        <v>1992</v>
      </c>
      <c r="E2861" s="70">
        <v>4</v>
      </c>
      <c r="F2861" s="70">
        <v>111.81</v>
      </c>
      <c r="G2861" s="70">
        <v>111.1</v>
      </c>
    </row>
    <row r="2862" spans="1:8" x14ac:dyDescent="0.2">
      <c r="A2862" s="70">
        <v>33340</v>
      </c>
      <c r="B2862" s="70" t="s">
        <v>390</v>
      </c>
      <c r="C2862" s="70" t="s">
        <v>391</v>
      </c>
      <c r="D2862" s="70">
        <v>1993</v>
      </c>
      <c r="E2862" s="70">
        <v>1</v>
      </c>
      <c r="F2862" s="70">
        <v>112.45</v>
      </c>
      <c r="G2862" s="70">
        <v>112.42</v>
      </c>
    </row>
    <row r="2863" spans="1:8" x14ac:dyDescent="0.2">
      <c r="A2863" s="70">
        <v>33340</v>
      </c>
      <c r="B2863" s="70" t="s">
        <v>390</v>
      </c>
      <c r="C2863" s="70" t="s">
        <v>391</v>
      </c>
      <c r="D2863" s="70">
        <v>1993</v>
      </c>
      <c r="E2863" s="70">
        <v>2</v>
      </c>
      <c r="F2863" s="70">
        <v>115.94</v>
      </c>
      <c r="G2863" s="70">
        <v>114.29</v>
      </c>
    </row>
    <row r="2864" spans="1:8" x14ac:dyDescent="0.2">
      <c r="A2864" s="70">
        <v>33340</v>
      </c>
      <c r="B2864" s="70" t="s">
        <v>390</v>
      </c>
      <c r="C2864" s="70" t="s">
        <v>391</v>
      </c>
      <c r="D2864" s="70">
        <v>1993</v>
      </c>
      <c r="E2864" s="70">
        <v>3</v>
      </c>
      <c r="F2864" s="70">
        <v>118.03</v>
      </c>
      <c r="G2864" s="70">
        <v>116.34</v>
      </c>
    </row>
    <row r="2865" spans="1:8" x14ac:dyDescent="0.2">
      <c r="A2865" s="70">
        <v>33340</v>
      </c>
      <c r="B2865" s="70" t="s">
        <v>390</v>
      </c>
      <c r="C2865" s="70" t="s">
        <v>391</v>
      </c>
      <c r="D2865" s="70">
        <v>1993</v>
      </c>
      <c r="E2865" s="70">
        <v>4</v>
      </c>
      <c r="F2865" s="70">
        <v>120.17</v>
      </c>
      <c r="G2865" s="70">
        <v>119.41</v>
      </c>
    </row>
    <row r="2866" spans="1:8" x14ac:dyDescent="0.2">
      <c r="A2866" s="70">
        <v>33340</v>
      </c>
      <c r="B2866" s="70" t="s">
        <v>390</v>
      </c>
      <c r="C2866" s="70" t="s">
        <v>391</v>
      </c>
      <c r="D2866" s="70">
        <v>1994</v>
      </c>
      <c r="E2866" s="70">
        <v>1</v>
      </c>
      <c r="F2866" s="70">
        <v>121.56</v>
      </c>
      <c r="G2866" s="70">
        <v>121.5</v>
      </c>
    </row>
    <row r="2867" spans="1:8" x14ac:dyDescent="0.2">
      <c r="A2867" s="70">
        <v>33340</v>
      </c>
      <c r="B2867" s="70" t="s">
        <v>390</v>
      </c>
      <c r="C2867" s="70" t="s">
        <v>391</v>
      </c>
      <c r="D2867" s="70">
        <v>1994</v>
      </c>
      <c r="E2867" s="70">
        <v>2</v>
      </c>
      <c r="F2867" s="70">
        <v>124.5</v>
      </c>
      <c r="G2867" s="70">
        <v>122.77</v>
      </c>
    </row>
    <row r="2868" spans="1:8" x14ac:dyDescent="0.2">
      <c r="A2868" s="70">
        <v>33340</v>
      </c>
      <c r="B2868" s="70" t="s">
        <v>390</v>
      </c>
      <c r="C2868" s="70" t="s">
        <v>391</v>
      </c>
      <c r="D2868" s="70">
        <v>1994</v>
      </c>
      <c r="E2868" s="70">
        <v>3</v>
      </c>
      <c r="F2868" s="70">
        <v>125.01</v>
      </c>
      <c r="G2868" s="70">
        <v>123.17</v>
      </c>
    </row>
    <row r="2869" spans="1:8" x14ac:dyDescent="0.2">
      <c r="A2869" s="70">
        <v>33340</v>
      </c>
      <c r="B2869" s="70" t="s">
        <v>390</v>
      </c>
      <c r="C2869" s="70" t="s">
        <v>391</v>
      </c>
      <c r="D2869" s="70">
        <v>1994</v>
      </c>
      <c r="E2869" s="70">
        <v>4</v>
      </c>
      <c r="F2869" s="70">
        <v>124.08</v>
      </c>
      <c r="G2869" s="70">
        <v>123.34</v>
      </c>
    </row>
    <row r="2870" spans="1:8" x14ac:dyDescent="0.2">
      <c r="A2870" s="70">
        <v>33340</v>
      </c>
      <c r="B2870" s="70" t="s">
        <v>390</v>
      </c>
      <c r="C2870" s="70" t="s">
        <v>391</v>
      </c>
      <c r="D2870" s="70">
        <v>1995</v>
      </c>
      <c r="E2870" s="70">
        <v>1</v>
      </c>
      <c r="F2870" s="70">
        <v>124.57</v>
      </c>
      <c r="G2870" s="70">
        <v>124.46</v>
      </c>
    </row>
    <row r="2871" spans="1:8" x14ac:dyDescent="0.2">
      <c r="A2871" s="70">
        <v>33340</v>
      </c>
      <c r="B2871" s="70" t="s">
        <v>390</v>
      </c>
      <c r="C2871" s="70" t="s">
        <v>391</v>
      </c>
      <c r="D2871" s="70">
        <v>1995</v>
      </c>
      <c r="E2871" s="70">
        <v>2</v>
      </c>
      <c r="F2871" s="70">
        <v>127.21</v>
      </c>
      <c r="G2871" s="70">
        <v>125.53</v>
      </c>
    </row>
    <row r="2872" spans="1:8" x14ac:dyDescent="0.2">
      <c r="A2872" s="70">
        <v>33340</v>
      </c>
      <c r="B2872" s="70" t="s">
        <v>390</v>
      </c>
      <c r="C2872" s="70" t="s">
        <v>391</v>
      </c>
      <c r="D2872" s="70">
        <v>1995</v>
      </c>
      <c r="E2872" s="70">
        <v>3</v>
      </c>
      <c r="F2872" s="70">
        <v>128.87</v>
      </c>
      <c r="G2872" s="70">
        <v>126.92</v>
      </c>
    </row>
    <row r="2873" spans="1:8" x14ac:dyDescent="0.2">
      <c r="A2873" s="70">
        <v>33340</v>
      </c>
      <c r="B2873" s="70" t="s">
        <v>390</v>
      </c>
      <c r="C2873" s="70" t="s">
        <v>391</v>
      </c>
      <c r="D2873" s="70">
        <v>1995</v>
      </c>
      <c r="E2873" s="70">
        <v>4</v>
      </c>
      <c r="F2873" s="70">
        <v>128.71</v>
      </c>
      <c r="G2873" s="70">
        <v>127.94</v>
      </c>
    </row>
    <row r="2874" spans="1:8" x14ac:dyDescent="0.2">
      <c r="A2874" s="70">
        <v>33340</v>
      </c>
      <c r="B2874" s="70" t="s">
        <v>390</v>
      </c>
      <c r="C2874" s="70" t="s">
        <v>391</v>
      </c>
      <c r="D2874" s="70">
        <v>1996</v>
      </c>
      <c r="E2874" s="70">
        <v>1</v>
      </c>
      <c r="F2874" s="70">
        <v>128.51</v>
      </c>
      <c r="G2874" s="70">
        <v>128.33000000000001</v>
      </c>
    </row>
    <row r="2875" spans="1:8" x14ac:dyDescent="0.2">
      <c r="A2875" s="70">
        <v>33340</v>
      </c>
      <c r="B2875" s="70" t="s">
        <v>390</v>
      </c>
      <c r="C2875" s="70" t="s">
        <v>391</v>
      </c>
      <c r="D2875" s="70">
        <v>1996</v>
      </c>
      <c r="E2875" s="70">
        <v>2</v>
      </c>
      <c r="F2875" s="70">
        <v>131.29</v>
      </c>
      <c r="G2875" s="70">
        <v>129.66999999999999</v>
      </c>
    </row>
    <row r="2876" spans="1:8" x14ac:dyDescent="0.2">
      <c r="A2876" s="70">
        <v>33340</v>
      </c>
      <c r="B2876" s="70" t="s">
        <v>390</v>
      </c>
      <c r="C2876" s="70" t="s">
        <v>391</v>
      </c>
      <c r="D2876" s="70">
        <v>1996</v>
      </c>
      <c r="E2876" s="70">
        <v>3</v>
      </c>
      <c r="F2876" s="70">
        <v>132.72</v>
      </c>
      <c r="G2876" s="70">
        <v>130.66999999999999</v>
      </c>
    </row>
    <row r="2877" spans="1:8" x14ac:dyDescent="0.2">
      <c r="A2877" s="70">
        <v>33340</v>
      </c>
      <c r="B2877" s="70" t="s">
        <v>390</v>
      </c>
      <c r="C2877" s="70" t="s">
        <v>391</v>
      </c>
      <c r="D2877" s="70">
        <v>1996</v>
      </c>
      <c r="E2877" s="70">
        <v>4</v>
      </c>
      <c r="F2877" s="70">
        <v>131.15</v>
      </c>
      <c r="G2877" s="70">
        <v>130.36000000000001</v>
      </c>
    </row>
    <row r="2878" spans="1:8" x14ac:dyDescent="0.2">
      <c r="A2878" s="70">
        <v>33340</v>
      </c>
      <c r="B2878" s="70" t="s">
        <v>390</v>
      </c>
      <c r="C2878" s="70" t="s">
        <v>391</v>
      </c>
      <c r="D2878" s="70">
        <v>1997</v>
      </c>
      <c r="E2878" s="70">
        <v>1</v>
      </c>
      <c r="F2878" s="70">
        <v>132.69999999999999</v>
      </c>
      <c r="G2878" s="70">
        <v>132.41999999999999</v>
      </c>
    </row>
    <row r="2879" spans="1:8" x14ac:dyDescent="0.2">
      <c r="A2879" s="70">
        <v>33340</v>
      </c>
      <c r="B2879" s="70" t="s">
        <v>390</v>
      </c>
      <c r="C2879" s="70" t="s">
        <v>391</v>
      </c>
      <c r="D2879" s="70">
        <v>1997</v>
      </c>
      <c r="E2879" s="70">
        <v>2</v>
      </c>
      <c r="F2879" s="70">
        <v>134.58000000000001</v>
      </c>
      <c r="G2879" s="70">
        <v>133.07</v>
      </c>
      <c r="H2879" s="7" t="s">
        <v>19</v>
      </c>
    </row>
    <row r="2880" spans="1:8" x14ac:dyDescent="0.2">
      <c r="A2880" s="70">
        <v>33340</v>
      </c>
      <c r="B2880" s="70" t="s">
        <v>390</v>
      </c>
      <c r="C2880" s="70" t="s">
        <v>391</v>
      </c>
      <c r="D2880" s="70">
        <v>1997</v>
      </c>
      <c r="E2880" s="70">
        <v>3</v>
      </c>
      <c r="F2880" s="70">
        <v>135.46</v>
      </c>
      <c r="G2880" s="70">
        <v>133.36000000000001</v>
      </c>
      <c r="H2880" s="7" t="s">
        <v>19</v>
      </c>
    </row>
    <row r="2881" spans="1:8" x14ac:dyDescent="0.2">
      <c r="A2881" s="70">
        <v>33340</v>
      </c>
      <c r="B2881" s="70" t="s">
        <v>390</v>
      </c>
      <c r="C2881" s="70" t="s">
        <v>391</v>
      </c>
      <c r="D2881" s="70">
        <v>1997</v>
      </c>
      <c r="E2881" s="70">
        <v>4</v>
      </c>
      <c r="F2881" s="70">
        <v>135.85</v>
      </c>
      <c r="G2881" s="70">
        <v>134.93</v>
      </c>
      <c r="H2881" s="7" t="s">
        <v>19</v>
      </c>
    </row>
    <row r="2882" spans="1:8" x14ac:dyDescent="0.2">
      <c r="A2882" s="70">
        <v>33340</v>
      </c>
      <c r="B2882" s="70" t="s">
        <v>390</v>
      </c>
      <c r="C2882" s="70" t="s">
        <v>391</v>
      </c>
      <c r="D2882" s="70">
        <v>1998</v>
      </c>
      <c r="E2882" s="70">
        <v>1</v>
      </c>
      <c r="F2882" s="70">
        <v>136.72999999999999</v>
      </c>
      <c r="G2882" s="70">
        <v>136.43</v>
      </c>
      <c r="H2882" s="7" t="s">
        <v>19</v>
      </c>
    </row>
    <row r="2883" spans="1:8" x14ac:dyDescent="0.2">
      <c r="A2883" s="70">
        <v>33340</v>
      </c>
      <c r="B2883" s="70" t="s">
        <v>390</v>
      </c>
      <c r="C2883" s="70" t="s">
        <v>391</v>
      </c>
      <c r="D2883" s="70">
        <v>1998</v>
      </c>
      <c r="E2883" s="70">
        <v>2</v>
      </c>
      <c r="F2883" s="70">
        <v>137.88</v>
      </c>
      <c r="G2883" s="70">
        <v>136.47999999999999</v>
      </c>
    </row>
    <row r="2884" spans="1:8" x14ac:dyDescent="0.2">
      <c r="A2884" s="70">
        <v>33340</v>
      </c>
      <c r="B2884" s="70" t="s">
        <v>390</v>
      </c>
      <c r="C2884" s="70" t="s">
        <v>391</v>
      </c>
      <c r="D2884" s="70">
        <v>1998</v>
      </c>
      <c r="E2884" s="70">
        <v>3</v>
      </c>
      <c r="F2884" s="70">
        <v>140.16</v>
      </c>
      <c r="G2884" s="70">
        <v>137.88999999999999</v>
      </c>
    </row>
    <row r="2885" spans="1:8" x14ac:dyDescent="0.2">
      <c r="A2885" s="70">
        <v>33340</v>
      </c>
      <c r="B2885" s="70" t="s">
        <v>390</v>
      </c>
      <c r="C2885" s="70" t="s">
        <v>391</v>
      </c>
      <c r="D2885" s="70">
        <v>1998</v>
      </c>
      <c r="E2885" s="70">
        <v>4</v>
      </c>
      <c r="F2885" s="70">
        <v>140.32</v>
      </c>
      <c r="G2885" s="70">
        <v>139.33000000000001</v>
      </c>
    </row>
    <row r="2886" spans="1:8" x14ac:dyDescent="0.2">
      <c r="A2886" s="70">
        <v>33340</v>
      </c>
      <c r="B2886" s="70" t="s">
        <v>390</v>
      </c>
      <c r="C2886" s="70" t="s">
        <v>391</v>
      </c>
      <c r="D2886" s="70">
        <v>1999</v>
      </c>
      <c r="E2886" s="70">
        <v>1</v>
      </c>
      <c r="F2886" s="70">
        <v>141.13999999999999</v>
      </c>
      <c r="G2886" s="70">
        <v>140.9</v>
      </c>
    </row>
    <row r="2887" spans="1:8" x14ac:dyDescent="0.2">
      <c r="A2887" s="70">
        <v>33340</v>
      </c>
      <c r="B2887" s="70" t="s">
        <v>390</v>
      </c>
      <c r="C2887" s="70" t="s">
        <v>391</v>
      </c>
      <c r="D2887" s="70">
        <v>1999</v>
      </c>
      <c r="E2887" s="70">
        <v>2</v>
      </c>
      <c r="F2887" s="70">
        <v>144.69</v>
      </c>
      <c r="G2887" s="70">
        <v>143.26</v>
      </c>
    </row>
    <row r="2888" spans="1:8" x14ac:dyDescent="0.2">
      <c r="A2888" s="70">
        <v>33340</v>
      </c>
      <c r="B2888" s="70" t="s">
        <v>390</v>
      </c>
      <c r="C2888" s="70" t="s">
        <v>391</v>
      </c>
      <c r="D2888" s="70">
        <v>1999</v>
      </c>
      <c r="E2888" s="70">
        <v>3</v>
      </c>
      <c r="F2888" s="70">
        <v>148.31</v>
      </c>
      <c r="G2888" s="70">
        <v>145.80000000000001</v>
      </c>
    </row>
    <row r="2889" spans="1:8" x14ac:dyDescent="0.2">
      <c r="A2889" s="70">
        <v>33340</v>
      </c>
      <c r="B2889" s="70" t="s">
        <v>390</v>
      </c>
      <c r="C2889" s="70" t="s">
        <v>391</v>
      </c>
      <c r="D2889" s="70">
        <v>1999</v>
      </c>
      <c r="E2889" s="70">
        <v>4</v>
      </c>
      <c r="F2889" s="70">
        <v>149.29</v>
      </c>
      <c r="G2889" s="70">
        <v>148.24</v>
      </c>
    </row>
    <row r="2890" spans="1:8" x14ac:dyDescent="0.2">
      <c r="A2890" s="70">
        <v>33340</v>
      </c>
      <c r="B2890" s="70" t="s">
        <v>390</v>
      </c>
      <c r="C2890" s="70" t="s">
        <v>391</v>
      </c>
      <c r="D2890" s="70">
        <v>2000</v>
      </c>
      <c r="E2890" s="70">
        <v>1</v>
      </c>
      <c r="F2890" s="70">
        <v>150.65</v>
      </c>
      <c r="G2890" s="70">
        <v>150.5</v>
      </c>
    </row>
    <row r="2891" spans="1:8" x14ac:dyDescent="0.2">
      <c r="A2891" s="70">
        <v>33340</v>
      </c>
      <c r="B2891" s="70" t="s">
        <v>390</v>
      </c>
      <c r="C2891" s="70" t="s">
        <v>391</v>
      </c>
      <c r="D2891" s="70">
        <v>2000</v>
      </c>
      <c r="E2891" s="70">
        <v>2</v>
      </c>
      <c r="F2891" s="70">
        <v>154.63999999999999</v>
      </c>
      <c r="G2891" s="70">
        <v>153.12</v>
      </c>
    </row>
    <row r="2892" spans="1:8" x14ac:dyDescent="0.2">
      <c r="A2892" s="70">
        <v>33340</v>
      </c>
      <c r="B2892" s="70" t="s">
        <v>390</v>
      </c>
      <c r="C2892" s="70" t="s">
        <v>391</v>
      </c>
      <c r="D2892" s="70">
        <v>2000</v>
      </c>
      <c r="E2892" s="70">
        <v>3</v>
      </c>
      <c r="F2892" s="70">
        <v>158.75</v>
      </c>
      <c r="G2892" s="70">
        <v>155.93</v>
      </c>
    </row>
    <row r="2893" spans="1:8" x14ac:dyDescent="0.2">
      <c r="A2893" s="70">
        <v>33340</v>
      </c>
      <c r="B2893" s="70" t="s">
        <v>390</v>
      </c>
      <c r="C2893" s="70" t="s">
        <v>391</v>
      </c>
      <c r="D2893" s="70">
        <v>2000</v>
      </c>
      <c r="E2893" s="70">
        <v>4</v>
      </c>
      <c r="F2893" s="70">
        <v>159.69</v>
      </c>
      <c r="G2893" s="70">
        <v>158.6</v>
      </c>
    </row>
    <row r="2894" spans="1:8" x14ac:dyDescent="0.2">
      <c r="A2894" s="70">
        <v>33340</v>
      </c>
      <c r="B2894" s="70" t="s">
        <v>390</v>
      </c>
      <c r="C2894" s="70" t="s">
        <v>391</v>
      </c>
      <c r="D2894" s="70">
        <v>2001</v>
      </c>
      <c r="E2894" s="70">
        <v>1</v>
      </c>
      <c r="F2894" s="70">
        <v>161.69</v>
      </c>
      <c r="G2894" s="70">
        <v>161.66</v>
      </c>
    </row>
    <row r="2895" spans="1:8" x14ac:dyDescent="0.2">
      <c r="A2895" s="70">
        <v>33340</v>
      </c>
      <c r="B2895" s="70" t="s">
        <v>390</v>
      </c>
      <c r="C2895" s="70" t="s">
        <v>391</v>
      </c>
      <c r="D2895" s="70">
        <v>2001</v>
      </c>
      <c r="E2895" s="70">
        <v>2</v>
      </c>
      <c r="F2895" s="70">
        <v>165.93</v>
      </c>
      <c r="G2895" s="70">
        <v>164.24</v>
      </c>
    </row>
    <row r="2896" spans="1:8" x14ac:dyDescent="0.2">
      <c r="A2896" s="70">
        <v>33340</v>
      </c>
      <c r="B2896" s="70" t="s">
        <v>390</v>
      </c>
      <c r="C2896" s="70" t="s">
        <v>391</v>
      </c>
      <c r="D2896" s="70">
        <v>2001</v>
      </c>
      <c r="E2896" s="70">
        <v>3</v>
      </c>
      <c r="F2896" s="70">
        <v>169.19</v>
      </c>
      <c r="G2896" s="70">
        <v>166.12</v>
      </c>
    </row>
    <row r="2897" spans="1:8" x14ac:dyDescent="0.2">
      <c r="A2897" s="70">
        <v>33340</v>
      </c>
      <c r="B2897" s="70" t="s">
        <v>390</v>
      </c>
      <c r="C2897" s="70" t="s">
        <v>391</v>
      </c>
      <c r="D2897" s="70">
        <v>2001</v>
      </c>
      <c r="E2897" s="70">
        <v>4</v>
      </c>
      <c r="F2897" s="70">
        <v>169.72</v>
      </c>
      <c r="G2897" s="70">
        <v>168.53</v>
      </c>
    </row>
    <row r="2898" spans="1:8" x14ac:dyDescent="0.2">
      <c r="A2898" s="70">
        <v>33340</v>
      </c>
      <c r="B2898" s="70" t="s">
        <v>390</v>
      </c>
      <c r="C2898" s="70" t="s">
        <v>391</v>
      </c>
      <c r="D2898" s="70">
        <v>2002</v>
      </c>
      <c r="E2898" s="70">
        <v>1</v>
      </c>
      <c r="F2898" s="70">
        <v>172.06</v>
      </c>
      <c r="G2898" s="70">
        <v>172.14</v>
      </c>
    </row>
    <row r="2899" spans="1:8" x14ac:dyDescent="0.2">
      <c r="A2899" s="70">
        <v>33340</v>
      </c>
      <c r="B2899" s="70" t="s">
        <v>390</v>
      </c>
      <c r="C2899" s="70" t="s">
        <v>391</v>
      </c>
      <c r="D2899" s="70">
        <v>2002</v>
      </c>
      <c r="E2899" s="70">
        <v>2</v>
      </c>
      <c r="F2899" s="70">
        <v>177.37</v>
      </c>
      <c r="G2899" s="70">
        <v>175.57</v>
      </c>
    </row>
    <row r="2900" spans="1:8" x14ac:dyDescent="0.2">
      <c r="A2900" s="70">
        <v>33340</v>
      </c>
      <c r="B2900" s="70" t="s">
        <v>390</v>
      </c>
      <c r="C2900" s="70" t="s">
        <v>391</v>
      </c>
      <c r="D2900" s="70">
        <v>2002</v>
      </c>
      <c r="E2900" s="70">
        <v>3</v>
      </c>
      <c r="F2900" s="70">
        <v>183.05</v>
      </c>
      <c r="G2900" s="70">
        <v>179.7</v>
      </c>
    </row>
    <row r="2901" spans="1:8" x14ac:dyDescent="0.2">
      <c r="A2901" s="70">
        <v>33340</v>
      </c>
      <c r="B2901" s="70" t="s">
        <v>390</v>
      </c>
      <c r="C2901" s="70" t="s">
        <v>391</v>
      </c>
      <c r="D2901" s="70">
        <v>2002</v>
      </c>
      <c r="E2901" s="70">
        <v>4</v>
      </c>
      <c r="F2901" s="70">
        <v>184.65</v>
      </c>
      <c r="G2901" s="70">
        <v>183.22</v>
      </c>
    </row>
    <row r="2902" spans="1:8" x14ac:dyDescent="0.2">
      <c r="A2902" s="70">
        <v>33340</v>
      </c>
      <c r="B2902" s="70" t="s">
        <v>390</v>
      </c>
      <c r="C2902" s="70" t="s">
        <v>391</v>
      </c>
      <c r="D2902" s="70">
        <v>2003</v>
      </c>
      <c r="E2902" s="70">
        <v>1</v>
      </c>
      <c r="F2902" s="70">
        <v>185.24</v>
      </c>
      <c r="G2902" s="70">
        <v>185.51</v>
      </c>
    </row>
    <row r="2903" spans="1:8" x14ac:dyDescent="0.2">
      <c r="A2903" s="70">
        <v>33340</v>
      </c>
      <c r="B2903" s="70" t="s">
        <v>390</v>
      </c>
      <c r="C2903" s="70" t="s">
        <v>391</v>
      </c>
      <c r="D2903" s="70">
        <v>2003</v>
      </c>
      <c r="E2903" s="70">
        <v>2</v>
      </c>
      <c r="F2903" s="70">
        <v>192.75</v>
      </c>
      <c r="G2903" s="70">
        <v>190.76</v>
      </c>
    </row>
    <row r="2904" spans="1:8" x14ac:dyDescent="0.2">
      <c r="A2904" s="70">
        <v>33340</v>
      </c>
      <c r="B2904" s="70" t="s">
        <v>390</v>
      </c>
      <c r="C2904" s="70" t="s">
        <v>391</v>
      </c>
      <c r="D2904" s="70">
        <v>2003</v>
      </c>
      <c r="E2904" s="70">
        <v>3</v>
      </c>
      <c r="F2904" s="70">
        <v>197.81</v>
      </c>
      <c r="G2904" s="70">
        <v>194.25</v>
      </c>
    </row>
    <row r="2905" spans="1:8" x14ac:dyDescent="0.2">
      <c r="A2905" s="70">
        <v>33340</v>
      </c>
      <c r="B2905" s="70" t="s">
        <v>390</v>
      </c>
      <c r="C2905" s="70" t="s">
        <v>391</v>
      </c>
      <c r="D2905" s="70">
        <v>2003</v>
      </c>
      <c r="E2905" s="70">
        <v>4</v>
      </c>
      <c r="F2905" s="70">
        <v>199.38</v>
      </c>
      <c r="G2905" s="70">
        <v>197.66</v>
      </c>
      <c r="H2905" s="7" t="s">
        <v>19</v>
      </c>
    </row>
    <row r="2906" spans="1:8" x14ac:dyDescent="0.2">
      <c r="A2906" s="70">
        <v>33340</v>
      </c>
      <c r="B2906" s="70" t="s">
        <v>390</v>
      </c>
      <c r="C2906" s="70" t="s">
        <v>391</v>
      </c>
      <c r="D2906" s="70">
        <v>2004</v>
      </c>
      <c r="E2906" s="70">
        <v>1</v>
      </c>
      <c r="F2906" s="70">
        <v>198.03</v>
      </c>
      <c r="G2906" s="70">
        <v>198.36</v>
      </c>
    </row>
    <row r="2907" spans="1:8" x14ac:dyDescent="0.2">
      <c r="A2907" s="70">
        <v>33340</v>
      </c>
      <c r="B2907" s="70" t="s">
        <v>390</v>
      </c>
      <c r="C2907" s="70" t="s">
        <v>391</v>
      </c>
      <c r="D2907" s="70">
        <v>2004</v>
      </c>
      <c r="E2907" s="70">
        <v>2</v>
      </c>
      <c r="F2907" s="70">
        <v>205.16</v>
      </c>
      <c r="G2907" s="70">
        <v>203.06</v>
      </c>
    </row>
    <row r="2908" spans="1:8" x14ac:dyDescent="0.2">
      <c r="A2908" s="70">
        <v>33340</v>
      </c>
      <c r="B2908" s="70" t="s">
        <v>390</v>
      </c>
      <c r="C2908" s="70" t="s">
        <v>391</v>
      </c>
      <c r="D2908" s="70">
        <v>2004</v>
      </c>
      <c r="E2908" s="70">
        <v>3</v>
      </c>
      <c r="F2908" s="70">
        <v>210.31</v>
      </c>
      <c r="G2908" s="70">
        <v>206.68</v>
      </c>
    </row>
    <row r="2909" spans="1:8" x14ac:dyDescent="0.2">
      <c r="A2909" s="70">
        <v>33340</v>
      </c>
      <c r="B2909" s="70" t="s">
        <v>390</v>
      </c>
      <c r="C2909" s="70" t="s">
        <v>391</v>
      </c>
      <c r="D2909" s="70">
        <v>2004</v>
      </c>
      <c r="E2909" s="70">
        <v>4</v>
      </c>
      <c r="F2909" s="70">
        <v>212.73</v>
      </c>
      <c r="G2909" s="70">
        <v>210.77</v>
      </c>
    </row>
    <row r="2910" spans="1:8" x14ac:dyDescent="0.2">
      <c r="A2910" s="70">
        <v>33340</v>
      </c>
      <c r="B2910" s="70" t="s">
        <v>390</v>
      </c>
      <c r="C2910" s="70" t="s">
        <v>391</v>
      </c>
      <c r="D2910" s="70">
        <v>2005</v>
      </c>
      <c r="E2910" s="70">
        <v>1</v>
      </c>
      <c r="F2910" s="70">
        <v>214.67</v>
      </c>
      <c r="G2910" s="70">
        <v>214.97</v>
      </c>
    </row>
    <row r="2911" spans="1:8" x14ac:dyDescent="0.2">
      <c r="A2911" s="70">
        <v>33340</v>
      </c>
      <c r="B2911" s="70" t="s">
        <v>390</v>
      </c>
      <c r="C2911" s="70" t="s">
        <v>391</v>
      </c>
      <c r="D2911" s="70">
        <v>2005</v>
      </c>
      <c r="E2911" s="70">
        <v>2</v>
      </c>
      <c r="F2911" s="70">
        <v>222.65</v>
      </c>
      <c r="G2911" s="70">
        <v>220.35</v>
      </c>
    </row>
    <row r="2912" spans="1:8" x14ac:dyDescent="0.2">
      <c r="A2912" s="70">
        <v>33340</v>
      </c>
      <c r="B2912" s="70" t="s">
        <v>390</v>
      </c>
      <c r="C2912" s="70" t="s">
        <v>391</v>
      </c>
      <c r="D2912" s="70">
        <v>2005</v>
      </c>
      <c r="E2912" s="70">
        <v>3</v>
      </c>
      <c r="F2912" s="70">
        <v>229.57</v>
      </c>
      <c r="G2912" s="70">
        <v>225.81</v>
      </c>
    </row>
    <row r="2913" spans="1:7" x14ac:dyDescent="0.2">
      <c r="A2913" s="70">
        <v>33340</v>
      </c>
      <c r="B2913" s="70" t="s">
        <v>390</v>
      </c>
      <c r="C2913" s="70" t="s">
        <v>391</v>
      </c>
      <c r="D2913" s="70">
        <v>2005</v>
      </c>
      <c r="E2913" s="70">
        <v>4</v>
      </c>
      <c r="F2913" s="70">
        <v>232.11</v>
      </c>
      <c r="G2913" s="70">
        <v>229.85</v>
      </c>
    </row>
    <row r="2914" spans="1:7" x14ac:dyDescent="0.2">
      <c r="A2914" s="70">
        <v>33340</v>
      </c>
      <c r="B2914" s="70" t="s">
        <v>390</v>
      </c>
      <c r="C2914" s="70" t="s">
        <v>391</v>
      </c>
      <c r="D2914" s="70">
        <v>2006</v>
      </c>
      <c r="E2914" s="70">
        <v>1</v>
      </c>
      <c r="F2914" s="70">
        <v>232.77</v>
      </c>
      <c r="G2914" s="70">
        <v>233.03</v>
      </c>
    </row>
    <row r="2915" spans="1:7" x14ac:dyDescent="0.2">
      <c r="A2915" s="70">
        <v>33340</v>
      </c>
      <c r="B2915" s="70" t="s">
        <v>390</v>
      </c>
      <c r="C2915" s="70" t="s">
        <v>391</v>
      </c>
      <c r="D2915" s="70">
        <v>2006</v>
      </c>
      <c r="E2915" s="70">
        <v>2</v>
      </c>
      <c r="F2915" s="70">
        <v>236.02</v>
      </c>
      <c r="G2915" s="70">
        <v>233.67</v>
      </c>
    </row>
    <row r="2916" spans="1:7" x14ac:dyDescent="0.2">
      <c r="A2916" s="70">
        <v>33340</v>
      </c>
      <c r="B2916" s="70" t="s">
        <v>390</v>
      </c>
      <c r="C2916" s="70" t="s">
        <v>391</v>
      </c>
      <c r="D2916" s="70">
        <v>2006</v>
      </c>
      <c r="E2916" s="70">
        <v>3</v>
      </c>
      <c r="F2916" s="70">
        <v>236.43</v>
      </c>
      <c r="G2916" s="70">
        <v>232.47</v>
      </c>
    </row>
    <row r="2917" spans="1:7" x14ac:dyDescent="0.2">
      <c r="A2917" s="70">
        <v>33340</v>
      </c>
      <c r="B2917" s="70" t="s">
        <v>390</v>
      </c>
      <c r="C2917" s="70" t="s">
        <v>391</v>
      </c>
      <c r="D2917" s="70">
        <v>2006</v>
      </c>
      <c r="E2917" s="70">
        <v>4</v>
      </c>
      <c r="F2917" s="70">
        <v>237.08</v>
      </c>
      <c r="G2917" s="70">
        <v>234.73</v>
      </c>
    </row>
    <row r="2918" spans="1:7" x14ac:dyDescent="0.2">
      <c r="A2918" s="70">
        <v>33340</v>
      </c>
      <c r="B2918" s="70" t="s">
        <v>390</v>
      </c>
      <c r="C2918" s="70" t="s">
        <v>391</v>
      </c>
      <c r="D2918" s="70">
        <v>2007</v>
      </c>
      <c r="E2918" s="70">
        <v>1</v>
      </c>
      <c r="F2918" s="70">
        <v>234.76</v>
      </c>
      <c r="G2918" s="70">
        <v>235.33</v>
      </c>
    </row>
    <row r="2919" spans="1:7" x14ac:dyDescent="0.2">
      <c r="A2919" s="70">
        <v>33340</v>
      </c>
      <c r="B2919" s="70" t="s">
        <v>390</v>
      </c>
      <c r="C2919" s="70" t="s">
        <v>391</v>
      </c>
      <c r="D2919" s="70">
        <v>2007</v>
      </c>
      <c r="E2919" s="70">
        <v>2</v>
      </c>
      <c r="F2919" s="70">
        <v>234.71</v>
      </c>
      <c r="G2919" s="70">
        <v>232.32</v>
      </c>
    </row>
    <row r="2920" spans="1:7" x14ac:dyDescent="0.2">
      <c r="A2920" s="70">
        <v>33340</v>
      </c>
      <c r="B2920" s="70" t="s">
        <v>390</v>
      </c>
      <c r="C2920" s="70" t="s">
        <v>391</v>
      </c>
      <c r="D2920" s="70">
        <v>2007</v>
      </c>
      <c r="E2920" s="70">
        <v>3</v>
      </c>
      <c r="F2920" s="70">
        <v>231.81</v>
      </c>
      <c r="G2920" s="70">
        <v>227.51</v>
      </c>
    </row>
    <row r="2921" spans="1:7" x14ac:dyDescent="0.2">
      <c r="A2921" s="70">
        <v>33340</v>
      </c>
      <c r="B2921" s="70" t="s">
        <v>390</v>
      </c>
      <c r="C2921" s="70" t="s">
        <v>391</v>
      </c>
      <c r="D2921" s="70">
        <v>2007</v>
      </c>
      <c r="E2921" s="70">
        <v>4</v>
      </c>
      <c r="F2921" s="70">
        <v>227.59</v>
      </c>
      <c r="G2921" s="70">
        <v>225.35</v>
      </c>
    </row>
    <row r="2922" spans="1:7" x14ac:dyDescent="0.2">
      <c r="A2922" s="70">
        <v>33340</v>
      </c>
      <c r="B2922" s="70" t="s">
        <v>390</v>
      </c>
      <c r="C2922" s="70" t="s">
        <v>391</v>
      </c>
      <c r="D2922" s="70">
        <v>2008</v>
      </c>
      <c r="E2922" s="70">
        <v>1</v>
      </c>
      <c r="F2922" s="70">
        <v>219.72</v>
      </c>
      <c r="G2922" s="70">
        <v>220.94</v>
      </c>
    </row>
    <row r="2923" spans="1:7" x14ac:dyDescent="0.2">
      <c r="A2923" s="70">
        <v>33340</v>
      </c>
      <c r="B2923" s="70" t="s">
        <v>390</v>
      </c>
      <c r="C2923" s="70" t="s">
        <v>391</v>
      </c>
      <c r="D2923" s="70">
        <v>2008</v>
      </c>
      <c r="E2923" s="70">
        <v>2</v>
      </c>
      <c r="F2923" s="70">
        <v>216.81</v>
      </c>
      <c r="G2923" s="70">
        <v>214.36</v>
      </c>
    </row>
    <row r="2924" spans="1:7" x14ac:dyDescent="0.2">
      <c r="A2924" s="70">
        <v>33340</v>
      </c>
      <c r="B2924" s="70" t="s">
        <v>390</v>
      </c>
      <c r="C2924" s="70" t="s">
        <v>391</v>
      </c>
      <c r="D2924" s="70">
        <v>2008</v>
      </c>
      <c r="E2924" s="70">
        <v>3</v>
      </c>
      <c r="F2924" s="70">
        <v>213.96</v>
      </c>
      <c r="G2924" s="70">
        <v>209.35</v>
      </c>
    </row>
    <row r="2925" spans="1:7" x14ac:dyDescent="0.2">
      <c r="A2925" s="70">
        <v>33340</v>
      </c>
      <c r="B2925" s="70" t="s">
        <v>390</v>
      </c>
      <c r="C2925" s="70" t="s">
        <v>391</v>
      </c>
      <c r="D2925" s="70">
        <v>2008</v>
      </c>
      <c r="E2925" s="70">
        <v>4</v>
      </c>
      <c r="F2925" s="70">
        <v>201.84</v>
      </c>
      <c r="G2925" s="70">
        <v>200.04</v>
      </c>
    </row>
    <row r="2926" spans="1:7" x14ac:dyDescent="0.2">
      <c r="A2926" s="70">
        <v>33340</v>
      </c>
      <c r="B2926" s="70" t="s">
        <v>390</v>
      </c>
      <c r="C2926" s="70" t="s">
        <v>391</v>
      </c>
      <c r="D2926" s="70">
        <v>2009</v>
      </c>
      <c r="E2926" s="70">
        <v>1</v>
      </c>
      <c r="F2926" s="70">
        <v>192.2</v>
      </c>
      <c r="G2926" s="70">
        <v>194.12</v>
      </c>
    </row>
    <row r="2927" spans="1:7" x14ac:dyDescent="0.2">
      <c r="A2927" s="70">
        <v>33340</v>
      </c>
      <c r="B2927" s="70" t="s">
        <v>390</v>
      </c>
      <c r="C2927" s="70" t="s">
        <v>391</v>
      </c>
      <c r="D2927" s="70">
        <v>2009</v>
      </c>
      <c r="E2927" s="70">
        <v>2</v>
      </c>
      <c r="F2927" s="70">
        <v>194.82</v>
      </c>
      <c r="G2927" s="70">
        <v>192.08</v>
      </c>
    </row>
    <row r="2928" spans="1:7" x14ac:dyDescent="0.2">
      <c r="A2928" s="70">
        <v>33340</v>
      </c>
      <c r="B2928" s="70" t="s">
        <v>390</v>
      </c>
      <c r="C2928" s="70" t="s">
        <v>391</v>
      </c>
      <c r="D2928" s="70">
        <v>2009</v>
      </c>
      <c r="E2928" s="70">
        <v>3</v>
      </c>
      <c r="F2928" s="70">
        <v>196.74</v>
      </c>
      <c r="G2928" s="70">
        <v>192.09</v>
      </c>
    </row>
    <row r="2929" spans="1:7" x14ac:dyDescent="0.2">
      <c r="A2929" s="70">
        <v>33340</v>
      </c>
      <c r="B2929" s="70" t="s">
        <v>390</v>
      </c>
      <c r="C2929" s="70" t="s">
        <v>391</v>
      </c>
      <c r="D2929" s="70">
        <v>2009</v>
      </c>
      <c r="E2929" s="70">
        <v>4</v>
      </c>
      <c r="F2929" s="70">
        <v>193.93</v>
      </c>
      <c r="G2929" s="70">
        <v>192.4</v>
      </c>
    </row>
    <row r="2930" spans="1:7" x14ac:dyDescent="0.2">
      <c r="A2930" s="70">
        <v>33340</v>
      </c>
      <c r="B2930" s="70" t="s">
        <v>390</v>
      </c>
      <c r="C2930" s="70" t="s">
        <v>391</v>
      </c>
      <c r="D2930" s="70">
        <v>2010</v>
      </c>
      <c r="E2930" s="70">
        <v>1</v>
      </c>
      <c r="F2930" s="70">
        <v>185.61</v>
      </c>
      <c r="G2930" s="70">
        <v>188.24</v>
      </c>
    </row>
    <row r="2931" spans="1:7" x14ac:dyDescent="0.2">
      <c r="A2931" s="70">
        <v>33340</v>
      </c>
      <c r="B2931" s="70" t="s">
        <v>390</v>
      </c>
      <c r="C2931" s="70" t="s">
        <v>391</v>
      </c>
      <c r="D2931" s="70">
        <v>2010</v>
      </c>
      <c r="E2931" s="70">
        <v>2</v>
      </c>
      <c r="F2931" s="70">
        <v>195.51</v>
      </c>
      <c r="G2931" s="70">
        <v>192.06</v>
      </c>
    </row>
    <row r="2932" spans="1:7" x14ac:dyDescent="0.2">
      <c r="A2932" s="70">
        <v>33340</v>
      </c>
      <c r="B2932" s="70" t="s">
        <v>390</v>
      </c>
      <c r="C2932" s="70" t="s">
        <v>391</v>
      </c>
      <c r="D2932" s="70">
        <v>2010</v>
      </c>
      <c r="E2932" s="70">
        <v>3</v>
      </c>
      <c r="F2932" s="70">
        <v>187.9</v>
      </c>
      <c r="G2932" s="70">
        <v>183.27</v>
      </c>
    </row>
    <row r="2933" spans="1:7" x14ac:dyDescent="0.2">
      <c r="A2933" s="70">
        <v>33340</v>
      </c>
      <c r="B2933" s="70" t="s">
        <v>390</v>
      </c>
      <c r="C2933" s="70" t="s">
        <v>391</v>
      </c>
      <c r="D2933" s="70">
        <v>2010</v>
      </c>
      <c r="E2933" s="70">
        <v>4</v>
      </c>
      <c r="F2933" s="70">
        <v>180.71</v>
      </c>
      <c r="G2933" s="70">
        <v>179.5</v>
      </c>
    </row>
    <row r="2934" spans="1:7" x14ac:dyDescent="0.2">
      <c r="A2934" s="70">
        <v>33340</v>
      </c>
      <c r="B2934" s="70" t="s">
        <v>390</v>
      </c>
      <c r="C2934" s="70" t="s">
        <v>391</v>
      </c>
      <c r="D2934" s="70">
        <v>2011</v>
      </c>
      <c r="E2934" s="70">
        <v>1</v>
      </c>
      <c r="F2934" s="70">
        <v>173.81</v>
      </c>
      <c r="G2934" s="70">
        <v>176.77</v>
      </c>
    </row>
    <row r="2935" spans="1:7" x14ac:dyDescent="0.2">
      <c r="A2935" s="70">
        <v>33340</v>
      </c>
      <c r="B2935" s="70" t="s">
        <v>390</v>
      </c>
      <c r="C2935" s="70" t="s">
        <v>391</v>
      </c>
      <c r="D2935" s="70">
        <v>2011</v>
      </c>
      <c r="E2935" s="70">
        <v>2</v>
      </c>
      <c r="F2935" s="70">
        <v>179.07</v>
      </c>
      <c r="G2935" s="70">
        <v>175.41</v>
      </c>
    </row>
    <row r="2936" spans="1:7" x14ac:dyDescent="0.2">
      <c r="A2936" s="70">
        <v>33340</v>
      </c>
      <c r="B2936" s="70" t="s">
        <v>390</v>
      </c>
      <c r="C2936" s="70" t="s">
        <v>391</v>
      </c>
      <c r="D2936" s="70">
        <v>2011</v>
      </c>
      <c r="E2936" s="70">
        <v>3</v>
      </c>
      <c r="F2936" s="70">
        <v>178.82</v>
      </c>
      <c r="G2936" s="70">
        <v>174.32</v>
      </c>
    </row>
    <row r="2937" spans="1:7" x14ac:dyDescent="0.2">
      <c r="A2937" s="70">
        <v>33340</v>
      </c>
      <c r="B2937" s="70" t="s">
        <v>390</v>
      </c>
      <c r="C2937" s="70" t="s">
        <v>391</v>
      </c>
      <c r="D2937" s="70">
        <v>2011</v>
      </c>
      <c r="E2937" s="70">
        <v>4</v>
      </c>
      <c r="F2937" s="70">
        <v>173.46</v>
      </c>
      <c r="G2937" s="70">
        <v>172.47</v>
      </c>
    </row>
    <row r="2938" spans="1:7" x14ac:dyDescent="0.2">
      <c r="A2938" s="70">
        <v>33340</v>
      </c>
      <c r="B2938" s="70" t="s">
        <v>390</v>
      </c>
      <c r="C2938" s="70" t="s">
        <v>391</v>
      </c>
      <c r="D2938" s="70">
        <v>2012</v>
      </c>
      <c r="E2938" s="70">
        <v>1</v>
      </c>
      <c r="F2938" s="70">
        <v>168.24</v>
      </c>
      <c r="G2938" s="70">
        <v>171.38</v>
      </c>
    </row>
    <row r="2939" spans="1:7" x14ac:dyDescent="0.2">
      <c r="A2939" s="70">
        <v>33340</v>
      </c>
      <c r="B2939" s="70" t="s">
        <v>390</v>
      </c>
      <c r="C2939" s="70" t="s">
        <v>391</v>
      </c>
      <c r="D2939" s="70">
        <v>2012</v>
      </c>
      <c r="E2939" s="70">
        <v>2</v>
      </c>
      <c r="F2939" s="70">
        <v>176.53</v>
      </c>
      <c r="G2939" s="70">
        <v>172.57</v>
      </c>
    </row>
    <row r="2940" spans="1:7" x14ac:dyDescent="0.2">
      <c r="A2940" s="70">
        <v>33340</v>
      </c>
      <c r="B2940" s="70" t="s">
        <v>390</v>
      </c>
      <c r="C2940" s="70" t="s">
        <v>391</v>
      </c>
      <c r="D2940" s="70">
        <v>2012</v>
      </c>
      <c r="E2940" s="70">
        <v>3</v>
      </c>
      <c r="F2940" s="70">
        <v>177.18</v>
      </c>
      <c r="G2940" s="70">
        <v>172.71</v>
      </c>
    </row>
    <row r="2941" spans="1:7" x14ac:dyDescent="0.2">
      <c r="A2941" s="70">
        <v>33340</v>
      </c>
      <c r="B2941" s="70" t="s">
        <v>390</v>
      </c>
      <c r="C2941" s="70" t="s">
        <v>391</v>
      </c>
      <c r="D2941" s="70">
        <v>2012</v>
      </c>
      <c r="E2941" s="70">
        <v>4</v>
      </c>
      <c r="F2941" s="70">
        <v>175.75</v>
      </c>
      <c r="G2941" s="70">
        <v>174.94</v>
      </c>
    </row>
    <row r="2942" spans="1:7" x14ac:dyDescent="0.2">
      <c r="A2942" s="70">
        <v>33340</v>
      </c>
      <c r="B2942" s="70" t="s">
        <v>390</v>
      </c>
      <c r="C2942" s="70" t="s">
        <v>391</v>
      </c>
      <c r="D2942" s="70">
        <v>2013</v>
      </c>
      <c r="E2942" s="70">
        <v>1</v>
      </c>
      <c r="F2942" s="70">
        <v>174.33</v>
      </c>
      <c r="G2942" s="70">
        <v>177.52</v>
      </c>
    </row>
    <row r="2943" spans="1:7" x14ac:dyDescent="0.2">
      <c r="A2943" s="70">
        <v>33340</v>
      </c>
      <c r="B2943" s="70" t="s">
        <v>390</v>
      </c>
      <c r="C2943" s="70" t="s">
        <v>391</v>
      </c>
      <c r="D2943" s="70">
        <v>2013</v>
      </c>
      <c r="E2943" s="70">
        <v>2</v>
      </c>
      <c r="F2943" s="70">
        <v>182.81</v>
      </c>
      <c r="G2943" s="70">
        <v>178.67</v>
      </c>
    </row>
    <row r="2944" spans="1:7" x14ac:dyDescent="0.2">
      <c r="A2944" s="70">
        <v>33340</v>
      </c>
      <c r="B2944" s="70" t="s">
        <v>390</v>
      </c>
      <c r="C2944" s="70" t="s">
        <v>391</v>
      </c>
      <c r="D2944" s="70">
        <v>2013</v>
      </c>
      <c r="E2944" s="70">
        <v>3</v>
      </c>
      <c r="F2944" s="70">
        <v>185.81</v>
      </c>
      <c r="G2944" s="70">
        <v>181.13</v>
      </c>
    </row>
    <row r="2945" spans="1:7" x14ac:dyDescent="0.2">
      <c r="A2945" s="70">
        <v>33340</v>
      </c>
      <c r="B2945" s="70" t="s">
        <v>390</v>
      </c>
      <c r="C2945" s="70" t="s">
        <v>391</v>
      </c>
      <c r="D2945" s="70">
        <v>2013</v>
      </c>
      <c r="E2945" s="70">
        <v>4</v>
      </c>
      <c r="F2945" s="70">
        <v>181.67</v>
      </c>
      <c r="G2945" s="70">
        <v>180.93</v>
      </c>
    </row>
    <row r="2946" spans="1:7" x14ac:dyDescent="0.2">
      <c r="A2946" s="70">
        <v>33340</v>
      </c>
      <c r="B2946" s="70" t="s">
        <v>390</v>
      </c>
      <c r="C2946" s="70" t="s">
        <v>391</v>
      </c>
      <c r="D2946" s="70">
        <v>2014</v>
      </c>
      <c r="E2946" s="70">
        <v>1</v>
      </c>
      <c r="F2946" s="70">
        <v>177.95</v>
      </c>
      <c r="G2946" s="70">
        <v>181.09</v>
      </c>
    </row>
    <row r="2947" spans="1:7" x14ac:dyDescent="0.2">
      <c r="A2947" s="70">
        <v>33340</v>
      </c>
      <c r="B2947" s="70" t="s">
        <v>390</v>
      </c>
      <c r="C2947" s="70" t="s">
        <v>391</v>
      </c>
      <c r="D2947" s="70">
        <v>2014</v>
      </c>
      <c r="E2947" s="70">
        <v>2</v>
      </c>
      <c r="F2947" s="70">
        <v>188.73</v>
      </c>
      <c r="G2947" s="70">
        <v>184.42</v>
      </c>
    </row>
    <row r="2948" spans="1:7" x14ac:dyDescent="0.2">
      <c r="A2948" s="70">
        <v>33340</v>
      </c>
      <c r="B2948" s="70" t="s">
        <v>390</v>
      </c>
      <c r="C2948" s="70" t="s">
        <v>391</v>
      </c>
      <c r="D2948" s="70">
        <v>2014</v>
      </c>
      <c r="E2948" s="70">
        <v>3</v>
      </c>
      <c r="F2948" s="70">
        <v>191.15</v>
      </c>
      <c r="G2948" s="70">
        <v>186.46</v>
      </c>
    </row>
    <row r="2949" spans="1:7" x14ac:dyDescent="0.2">
      <c r="A2949" s="70">
        <v>33340</v>
      </c>
      <c r="B2949" s="70" t="s">
        <v>390</v>
      </c>
      <c r="C2949" s="70" t="s">
        <v>391</v>
      </c>
      <c r="D2949" s="70">
        <v>2014</v>
      </c>
      <c r="E2949" s="70">
        <v>4</v>
      </c>
      <c r="F2949" s="70">
        <v>190.19</v>
      </c>
      <c r="G2949" s="70">
        <v>189.46</v>
      </c>
    </row>
    <row r="2950" spans="1:7" x14ac:dyDescent="0.2">
      <c r="A2950" s="70">
        <v>33340</v>
      </c>
      <c r="B2950" s="70" t="s">
        <v>390</v>
      </c>
      <c r="C2950" s="70" t="s">
        <v>391</v>
      </c>
      <c r="D2950" s="70">
        <v>2015</v>
      </c>
      <c r="E2950" s="70">
        <v>1</v>
      </c>
      <c r="F2950" s="70">
        <v>189.72</v>
      </c>
      <c r="G2950" s="70">
        <v>192.83</v>
      </c>
    </row>
    <row r="2951" spans="1:7" x14ac:dyDescent="0.2">
      <c r="A2951" s="70">
        <v>33340</v>
      </c>
      <c r="B2951" s="70" t="s">
        <v>390</v>
      </c>
      <c r="C2951" s="70" t="s">
        <v>391</v>
      </c>
      <c r="D2951" s="70">
        <v>2015</v>
      </c>
      <c r="E2951" s="70">
        <v>2</v>
      </c>
      <c r="F2951" s="70">
        <v>197.49</v>
      </c>
      <c r="G2951" s="70">
        <v>193.11</v>
      </c>
    </row>
    <row r="2952" spans="1:7" x14ac:dyDescent="0.2">
      <c r="A2952" s="70">
        <v>33340</v>
      </c>
      <c r="B2952" s="70" t="s">
        <v>390</v>
      </c>
      <c r="C2952" s="70" t="s">
        <v>391</v>
      </c>
      <c r="D2952" s="70">
        <v>2015</v>
      </c>
      <c r="E2952" s="70">
        <v>3</v>
      </c>
      <c r="F2952" s="70">
        <v>199.04</v>
      </c>
      <c r="G2952" s="70">
        <v>194.18</v>
      </c>
    </row>
    <row r="2953" spans="1:7" x14ac:dyDescent="0.2">
      <c r="A2953" s="70">
        <v>33340</v>
      </c>
      <c r="B2953" s="70" t="s">
        <v>390</v>
      </c>
      <c r="C2953" s="70" t="s">
        <v>391</v>
      </c>
      <c r="D2953" s="70">
        <v>2015</v>
      </c>
      <c r="E2953" s="70">
        <v>4</v>
      </c>
      <c r="F2953" s="70">
        <v>197.97</v>
      </c>
      <c r="G2953" s="70">
        <v>197.23</v>
      </c>
    </row>
    <row r="2954" spans="1:7" x14ac:dyDescent="0.2">
      <c r="A2954" s="70">
        <v>33340</v>
      </c>
      <c r="B2954" s="70" t="s">
        <v>390</v>
      </c>
      <c r="C2954" s="70" t="s">
        <v>391</v>
      </c>
      <c r="D2954" s="70">
        <v>2016</v>
      </c>
      <c r="E2954" s="70">
        <v>1</v>
      </c>
      <c r="F2954" s="70">
        <v>196.34</v>
      </c>
      <c r="G2954" s="70">
        <v>199.42</v>
      </c>
    </row>
    <row r="2955" spans="1:7" x14ac:dyDescent="0.2">
      <c r="A2955" s="70">
        <v>33340</v>
      </c>
      <c r="B2955" s="70" t="s">
        <v>390</v>
      </c>
      <c r="C2955" s="70" t="s">
        <v>391</v>
      </c>
      <c r="D2955" s="70">
        <v>2016</v>
      </c>
      <c r="E2955" s="70">
        <v>2</v>
      </c>
      <c r="F2955" s="70">
        <v>206.6</v>
      </c>
      <c r="G2955" s="70">
        <v>202.12</v>
      </c>
    </row>
    <row r="2956" spans="1:7" x14ac:dyDescent="0.2">
      <c r="A2956" s="70">
        <v>33340</v>
      </c>
      <c r="B2956" s="70" t="s">
        <v>390</v>
      </c>
      <c r="C2956" s="70" t="s">
        <v>391</v>
      </c>
      <c r="D2956" s="70">
        <v>2016</v>
      </c>
      <c r="E2956" s="70">
        <v>3</v>
      </c>
      <c r="F2956" s="70">
        <v>210.73</v>
      </c>
      <c r="G2956" s="70">
        <v>205.54</v>
      </c>
    </row>
    <row r="2957" spans="1:7" x14ac:dyDescent="0.2">
      <c r="A2957" s="70">
        <v>33340</v>
      </c>
      <c r="B2957" s="70" t="s">
        <v>390</v>
      </c>
      <c r="C2957" s="70" t="s">
        <v>391</v>
      </c>
      <c r="D2957" s="70">
        <v>2016</v>
      </c>
      <c r="E2957" s="70">
        <v>4</v>
      </c>
      <c r="F2957" s="70">
        <v>208.28</v>
      </c>
      <c r="G2957" s="70">
        <v>207.59</v>
      </c>
    </row>
    <row r="2958" spans="1:7" x14ac:dyDescent="0.2">
      <c r="A2958" s="70">
        <v>33340</v>
      </c>
      <c r="B2958" s="70" t="s">
        <v>390</v>
      </c>
      <c r="C2958" s="70" t="s">
        <v>391</v>
      </c>
      <c r="D2958" s="70">
        <v>2017</v>
      </c>
      <c r="E2958" s="70">
        <v>1</v>
      </c>
      <c r="F2958" s="70">
        <v>206.71</v>
      </c>
      <c r="G2958" s="70">
        <v>209.8</v>
      </c>
    </row>
    <row r="2959" spans="1:7" x14ac:dyDescent="0.2">
      <c r="A2959" s="70">
        <v>33340</v>
      </c>
      <c r="B2959" s="70" t="s">
        <v>390</v>
      </c>
      <c r="C2959" s="70" t="s">
        <v>391</v>
      </c>
      <c r="D2959" s="70">
        <v>2017</v>
      </c>
      <c r="E2959" s="70">
        <v>2</v>
      </c>
      <c r="F2959" s="70">
        <v>219.08</v>
      </c>
      <c r="G2959" s="70">
        <v>214.41</v>
      </c>
    </row>
    <row r="2960" spans="1:7" x14ac:dyDescent="0.2">
      <c r="A2960" s="70">
        <v>33340</v>
      </c>
      <c r="B2960" s="70" t="s">
        <v>390</v>
      </c>
      <c r="C2960" s="70" t="s">
        <v>391</v>
      </c>
      <c r="D2960" s="70">
        <v>2017</v>
      </c>
      <c r="E2960" s="70">
        <v>3</v>
      </c>
      <c r="F2960" s="70">
        <v>223.13</v>
      </c>
      <c r="G2960" s="70">
        <v>217.63</v>
      </c>
    </row>
    <row r="2961" spans="1:7" x14ac:dyDescent="0.2">
      <c r="A2961" s="70">
        <v>33340</v>
      </c>
      <c r="B2961" s="70" t="s">
        <v>390</v>
      </c>
      <c r="C2961" s="70" t="s">
        <v>391</v>
      </c>
      <c r="D2961" s="70">
        <v>2017</v>
      </c>
      <c r="E2961" s="70">
        <v>4</v>
      </c>
      <c r="F2961" s="70">
        <v>219.84</v>
      </c>
      <c r="G2961" s="70">
        <v>219.26</v>
      </c>
    </row>
    <row r="2962" spans="1:7" x14ac:dyDescent="0.2">
      <c r="A2962" s="70">
        <v>33340</v>
      </c>
      <c r="B2962" s="70" t="s">
        <v>390</v>
      </c>
      <c r="C2962" s="70" t="s">
        <v>391</v>
      </c>
      <c r="D2962" s="70">
        <v>2018</v>
      </c>
      <c r="E2962" s="70">
        <v>1</v>
      </c>
      <c r="F2962" s="70">
        <v>222.5</v>
      </c>
      <c r="G2962" s="70">
        <v>225.55</v>
      </c>
    </row>
    <row r="2963" spans="1:7" x14ac:dyDescent="0.2">
      <c r="A2963" s="70">
        <v>33340</v>
      </c>
      <c r="B2963" s="70" t="s">
        <v>390</v>
      </c>
      <c r="C2963" s="70" t="s">
        <v>391</v>
      </c>
      <c r="D2963" s="70">
        <v>2018</v>
      </c>
      <c r="E2963" s="70">
        <v>2</v>
      </c>
      <c r="F2963" s="70">
        <v>232.85</v>
      </c>
      <c r="G2963" s="70">
        <v>228.01</v>
      </c>
    </row>
    <row r="2964" spans="1:7" x14ac:dyDescent="0.2">
      <c r="A2964" s="70">
        <v>33340</v>
      </c>
      <c r="B2964" s="70" t="s">
        <v>390</v>
      </c>
      <c r="C2964" s="70" t="s">
        <v>391</v>
      </c>
      <c r="D2964" s="70">
        <v>2018</v>
      </c>
      <c r="E2964" s="70">
        <v>3</v>
      </c>
      <c r="F2964" s="70">
        <v>238.44</v>
      </c>
      <c r="G2964" s="70">
        <v>232.68</v>
      </c>
    </row>
    <row r="2965" spans="1:7" x14ac:dyDescent="0.2">
      <c r="A2965" s="70">
        <v>33340</v>
      </c>
      <c r="B2965" s="70" t="s">
        <v>390</v>
      </c>
      <c r="C2965" s="70" t="s">
        <v>391</v>
      </c>
      <c r="D2965" s="70">
        <v>2018</v>
      </c>
      <c r="E2965" s="70">
        <v>4</v>
      </c>
      <c r="F2965" s="70">
        <v>237.59</v>
      </c>
      <c r="G2965" s="70">
        <v>236.95</v>
      </c>
    </row>
    <row r="2966" spans="1:7" x14ac:dyDescent="0.2">
      <c r="A2966" s="70">
        <v>33340</v>
      </c>
      <c r="B2966" s="70" t="s">
        <v>390</v>
      </c>
      <c r="C2966" s="70" t="s">
        <v>391</v>
      </c>
      <c r="D2966" s="70">
        <v>2019</v>
      </c>
      <c r="E2966" s="70">
        <v>1</v>
      </c>
      <c r="F2966" s="70">
        <v>236.49</v>
      </c>
      <c r="G2966" s="70">
        <v>239.47</v>
      </c>
    </row>
    <row r="2967" spans="1:7" x14ac:dyDescent="0.2">
      <c r="A2967" s="70">
        <v>33340</v>
      </c>
      <c r="B2967" s="70" t="s">
        <v>390</v>
      </c>
      <c r="C2967" s="70" t="s">
        <v>391</v>
      </c>
      <c r="D2967" s="70">
        <v>2019</v>
      </c>
      <c r="E2967" s="70">
        <v>2</v>
      </c>
      <c r="F2967" s="70">
        <v>249.03</v>
      </c>
      <c r="G2967" s="70">
        <v>243.87</v>
      </c>
    </row>
    <row r="2968" spans="1:7" x14ac:dyDescent="0.2">
      <c r="A2968" s="70">
        <v>33340</v>
      </c>
      <c r="B2968" s="70" t="s">
        <v>390</v>
      </c>
      <c r="C2968" s="70" t="s">
        <v>391</v>
      </c>
      <c r="D2968" s="70">
        <v>2019</v>
      </c>
      <c r="E2968" s="70">
        <v>3</v>
      </c>
      <c r="F2968" s="70">
        <v>252.29</v>
      </c>
      <c r="G2968" s="70">
        <v>246.51</v>
      </c>
    </row>
    <row r="2969" spans="1:7" x14ac:dyDescent="0.2">
      <c r="A2969" s="70">
        <v>33340</v>
      </c>
      <c r="B2969" s="70" t="s">
        <v>390</v>
      </c>
      <c r="C2969" s="70" t="s">
        <v>391</v>
      </c>
      <c r="D2969" s="70">
        <v>2019</v>
      </c>
      <c r="E2969" s="70">
        <v>4</v>
      </c>
      <c r="F2969" s="70">
        <v>249.84</v>
      </c>
      <c r="G2969" s="70">
        <v>249.19</v>
      </c>
    </row>
    <row r="2970" spans="1:7" x14ac:dyDescent="0.2">
      <c r="A2970" s="70">
        <v>33340</v>
      </c>
      <c r="B2970" s="70" t="s">
        <v>390</v>
      </c>
      <c r="C2970" s="70" t="s">
        <v>391</v>
      </c>
      <c r="D2970" s="70">
        <v>2020</v>
      </c>
      <c r="E2970" s="70">
        <v>1</v>
      </c>
      <c r="F2970" s="70">
        <v>254.13</v>
      </c>
      <c r="G2970" s="70">
        <v>256.83</v>
      </c>
    </row>
    <row r="2971" spans="1:7" x14ac:dyDescent="0.2">
      <c r="A2971" s="70">
        <v>33340</v>
      </c>
      <c r="B2971" s="70" t="s">
        <v>390</v>
      </c>
      <c r="C2971" s="70" t="s">
        <v>391</v>
      </c>
      <c r="D2971" s="70">
        <v>2020</v>
      </c>
      <c r="E2971" s="70">
        <v>2</v>
      </c>
      <c r="F2971" s="70">
        <v>265.86</v>
      </c>
      <c r="G2971" s="70">
        <v>260.52999999999997</v>
      </c>
    </row>
    <row r="2972" spans="1:7" x14ac:dyDescent="0.2">
      <c r="A2972" s="70">
        <v>33340</v>
      </c>
      <c r="B2972" s="70" t="s">
        <v>390</v>
      </c>
      <c r="C2972" s="70" t="s">
        <v>391</v>
      </c>
      <c r="D2972" s="70">
        <v>2020</v>
      </c>
      <c r="E2972" s="70">
        <v>3</v>
      </c>
      <c r="F2972" s="70">
        <v>277.36</v>
      </c>
      <c r="G2972" s="70">
        <v>271.36</v>
      </c>
    </row>
    <row r="2973" spans="1:7" x14ac:dyDescent="0.2">
      <c r="A2973" s="70">
        <v>33340</v>
      </c>
      <c r="B2973" s="70" t="s">
        <v>390</v>
      </c>
      <c r="C2973" s="70" t="s">
        <v>391</v>
      </c>
      <c r="D2973" s="70">
        <v>2020</v>
      </c>
      <c r="E2973" s="70">
        <v>4</v>
      </c>
      <c r="F2973" s="70">
        <v>284.16000000000003</v>
      </c>
      <c r="G2973" s="70">
        <v>283.29000000000002</v>
      </c>
    </row>
    <row r="2974" spans="1:7" x14ac:dyDescent="0.2">
      <c r="A2974" s="70">
        <v>33340</v>
      </c>
      <c r="B2974" s="70" t="s">
        <v>390</v>
      </c>
      <c r="C2974" s="70" t="s">
        <v>391</v>
      </c>
      <c r="D2974" s="70">
        <v>2021</v>
      </c>
      <c r="E2974" s="70">
        <v>1</v>
      </c>
      <c r="F2974" s="70">
        <v>290.22000000000003</v>
      </c>
      <c r="G2974" s="70">
        <v>292.97000000000003</v>
      </c>
    </row>
    <row r="2975" spans="1:7" x14ac:dyDescent="0.2">
      <c r="A2975" s="70">
        <v>33340</v>
      </c>
      <c r="B2975" s="70" t="s">
        <v>390</v>
      </c>
      <c r="C2975" s="70" t="s">
        <v>391</v>
      </c>
      <c r="D2975" s="70">
        <v>2021</v>
      </c>
      <c r="E2975" s="70">
        <v>2</v>
      </c>
      <c r="F2975" s="70">
        <v>307.57</v>
      </c>
      <c r="G2975" s="70">
        <v>301.48</v>
      </c>
    </row>
    <row r="2976" spans="1:7" x14ac:dyDescent="0.2">
      <c r="A2976" s="70">
        <v>33340</v>
      </c>
      <c r="B2976" s="70" t="s">
        <v>390</v>
      </c>
      <c r="C2976" s="70" t="s">
        <v>391</v>
      </c>
      <c r="D2976" s="70">
        <v>2021</v>
      </c>
      <c r="E2976" s="70">
        <v>3</v>
      </c>
      <c r="F2976" s="70">
        <v>314.75</v>
      </c>
      <c r="G2976" s="70">
        <v>308.18</v>
      </c>
    </row>
    <row r="2977" spans="1:7" x14ac:dyDescent="0.2">
      <c r="A2977" s="70">
        <v>33340</v>
      </c>
      <c r="B2977" s="70" t="s">
        <v>390</v>
      </c>
      <c r="C2977" s="70" t="s">
        <v>391</v>
      </c>
      <c r="D2977" s="70">
        <v>2021</v>
      </c>
      <c r="E2977" s="70">
        <v>4</v>
      </c>
      <c r="F2977" s="70">
        <v>315.45999999999998</v>
      </c>
      <c r="G2977" s="70">
        <v>314.52</v>
      </c>
    </row>
    <row r="2978" spans="1:7" x14ac:dyDescent="0.2">
      <c r="A2978" s="70">
        <v>33460</v>
      </c>
      <c r="B2978" s="70" t="s">
        <v>392</v>
      </c>
      <c r="C2978" s="70" t="s">
        <v>393</v>
      </c>
      <c r="D2978" s="70">
        <v>1991</v>
      </c>
      <c r="E2978" s="70">
        <v>1</v>
      </c>
      <c r="F2978" s="70">
        <v>100</v>
      </c>
      <c r="G2978" s="70">
        <v>100</v>
      </c>
    </row>
    <row r="2979" spans="1:7" x14ac:dyDescent="0.2">
      <c r="A2979" s="70">
        <v>33460</v>
      </c>
      <c r="B2979" s="70" t="s">
        <v>392</v>
      </c>
      <c r="C2979" s="70" t="s">
        <v>393</v>
      </c>
      <c r="D2979" s="70">
        <v>1991</v>
      </c>
      <c r="E2979" s="70">
        <v>2</v>
      </c>
      <c r="F2979" s="70">
        <v>99.84</v>
      </c>
      <c r="G2979" s="70">
        <v>99.51</v>
      </c>
    </row>
    <row r="2980" spans="1:7" x14ac:dyDescent="0.2">
      <c r="A2980" s="70">
        <v>33460</v>
      </c>
      <c r="B2980" s="70" t="s">
        <v>392</v>
      </c>
      <c r="C2980" s="70" t="s">
        <v>393</v>
      </c>
      <c r="D2980" s="70">
        <v>1991</v>
      </c>
      <c r="E2980" s="70">
        <v>3</v>
      </c>
      <c r="F2980" s="70">
        <v>99.96</v>
      </c>
      <c r="G2980" s="70">
        <v>99.53</v>
      </c>
    </row>
    <row r="2981" spans="1:7" x14ac:dyDescent="0.2">
      <c r="A2981" s="70">
        <v>33460</v>
      </c>
      <c r="B2981" s="70" t="s">
        <v>392</v>
      </c>
      <c r="C2981" s="70" t="s">
        <v>393</v>
      </c>
      <c r="D2981" s="70">
        <v>1991</v>
      </c>
      <c r="E2981" s="70">
        <v>4</v>
      </c>
      <c r="F2981" s="70">
        <v>100.46</v>
      </c>
      <c r="G2981" s="70">
        <v>100.23</v>
      </c>
    </row>
    <row r="2982" spans="1:7" x14ac:dyDescent="0.2">
      <c r="A2982" s="70">
        <v>33460</v>
      </c>
      <c r="B2982" s="70" t="s">
        <v>392</v>
      </c>
      <c r="C2982" s="70" t="s">
        <v>393</v>
      </c>
      <c r="D2982" s="70">
        <v>1992</v>
      </c>
      <c r="E2982" s="70">
        <v>1</v>
      </c>
      <c r="F2982" s="70">
        <v>101.05</v>
      </c>
      <c r="G2982" s="70">
        <v>101.12</v>
      </c>
    </row>
    <row r="2983" spans="1:7" x14ac:dyDescent="0.2">
      <c r="A2983" s="70">
        <v>33460</v>
      </c>
      <c r="B2983" s="70" t="s">
        <v>392</v>
      </c>
      <c r="C2983" s="70" t="s">
        <v>393</v>
      </c>
      <c r="D2983" s="70">
        <v>1992</v>
      </c>
      <c r="E2983" s="70">
        <v>2</v>
      </c>
      <c r="F2983" s="70">
        <v>101.84</v>
      </c>
      <c r="G2983" s="70">
        <v>101.47</v>
      </c>
    </row>
    <row r="2984" spans="1:7" x14ac:dyDescent="0.2">
      <c r="A2984" s="70">
        <v>33460</v>
      </c>
      <c r="B2984" s="70" t="s">
        <v>392</v>
      </c>
      <c r="C2984" s="70" t="s">
        <v>393</v>
      </c>
      <c r="D2984" s="70">
        <v>1992</v>
      </c>
      <c r="E2984" s="70">
        <v>3</v>
      </c>
      <c r="F2984" s="70">
        <v>102.55</v>
      </c>
      <c r="G2984" s="70">
        <v>102.05</v>
      </c>
    </row>
    <row r="2985" spans="1:7" x14ac:dyDescent="0.2">
      <c r="A2985" s="70">
        <v>33460</v>
      </c>
      <c r="B2985" s="70" t="s">
        <v>392</v>
      </c>
      <c r="C2985" s="70" t="s">
        <v>393</v>
      </c>
      <c r="D2985" s="70">
        <v>1992</v>
      </c>
      <c r="E2985" s="70">
        <v>4</v>
      </c>
      <c r="F2985" s="70">
        <v>103.26</v>
      </c>
      <c r="G2985" s="70">
        <v>103.05</v>
      </c>
    </row>
    <row r="2986" spans="1:7" x14ac:dyDescent="0.2">
      <c r="A2986" s="70">
        <v>33460</v>
      </c>
      <c r="B2986" s="70" t="s">
        <v>392</v>
      </c>
      <c r="C2986" s="70" t="s">
        <v>393</v>
      </c>
      <c r="D2986" s="70">
        <v>1993</v>
      </c>
      <c r="E2986" s="70">
        <v>1</v>
      </c>
      <c r="F2986" s="70">
        <v>103.52</v>
      </c>
      <c r="G2986" s="70">
        <v>103.71</v>
      </c>
    </row>
    <row r="2987" spans="1:7" x14ac:dyDescent="0.2">
      <c r="A2987" s="70">
        <v>33460</v>
      </c>
      <c r="B2987" s="70" t="s">
        <v>392</v>
      </c>
      <c r="C2987" s="70" t="s">
        <v>393</v>
      </c>
      <c r="D2987" s="70">
        <v>1993</v>
      </c>
      <c r="E2987" s="70">
        <v>2</v>
      </c>
      <c r="F2987" s="70">
        <v>105.71</v>
      </c>
      <c r="G2987" s="70">
        <v>105.25</v>
      </c>
    </row>
    <row r="2988" spans="1:7" x14ac:dyDescent="0.2">
      <c r="A2988" s="70">
        <v>33460</v>
      </c>
      <c r="B2988" s="70" t="s">
        <v>392</v>
      </c>
      <c r="C2988" s="70" t="s">
        <v>393</v>
      </c>
      <c r="D2988" s="70">
        <v>1993</v>
      </c>
      <c r="E2988" s="70">
        <v>3</v>
      </c>
      <c r="F2988" s="70">
        <v>107.19</v>
      </c>
      <c r="G2988" s="70">
        <v>106.59</v>
      </c>
    </row>
    <row r="2989" spans="1:7" x14ac:dyDescent="0.2">
      <c r="A2989" s="70">
        <v>33460</v>
      </c>
      <c r="B2989" s="70" t="s">
        <v>392</v>
      </c>
      <c r="C2989" s="70" t="s">
        <v>393</v>
      </c>
      <c r="D2989" s="70">
        <v>1993</v>
      </c>
      <c r="E2989" s="70">
        <v>4</v>
      </c>
      <c r="F2989" s="70">
        <v>107.73</v>
      </c>
      <c r="G2989" s="70">
        <v>107.54</v>
      </c>
    </row>
    <row r="2990" spans="1:7" x14ac:dyDescent="0.2">
      <c r="A2990" s="70">
        <v>33460</v>
      </c>
      <c r="B2990" s="70" t="s">
        <v>392</v>
      </c>
      <c r="C2990" s="70" t="s">
        <v>393</v>
      </c>
      <c r="D2990" s="70">
        <v>1994</v>
      </c>
      <c r="E2990" s="70">
        <v>1</v>
      </c>
      <c r="F2990" s="70">
        <v>109.2</v>
      </c>
      <c r="G2990" s="70">
        <v>109.5</v>
      </c>
    </row>
    <row r="2991" spans="1:7" x14ac:dyDescent="0.2">
      <c r="A2991" s="70">
        <v>33460</v>
      </c>
      <c r="B2991" s="70" t="s">
        <v>392</v>
      </c>
      <c r="C2991" s="70" t="s">
        <v>393</v>
      </c>
      <c r="D2991" s="70">
        <v>1994</v>
      </c>
      <c r="E2991" s="70">
        <v>2</v>
      </c>
      <c r="F2991" s="70">
        <v>110.57</v>
      </c>
      <c r="G2991" s="70">
        <v>110.01</v>
      </c>
    </row>
    <row r="2992" spans="1:7" x14ac:dyDescent="0.2">
      <c r="A2992" s="70">
        <v>33460</v>
      </c>
      <c r="B2992" s="70" t="s">
        <v>392</v>
      </c>
      <c r="C2992" s="70" t="s">
        <v>393</v>
      </c>
      <c r="D2992" s="70">
        <v>1994</v>
      </c>
      <c r="E2992" s="70">
        <v>3</v>
      </c>
      <c r="F2992" s="70">
        <v>111.59</v>
      </c>
      <c r="G2992" s="70">
        <v>110.9</v>
      </c>
    </row>
    <row r="2993" spans="1:7" x14ac:dyDescent="0.2">
      <c r="A2993" s="70">
        <v>33460</v>
      </c>
      <c r="B2993" s="70" t="s">
        <v>392</v>
      </c>
      <c r="C2993" s="70" t="s">
        <v>393</v>
      </c>
      <c r="D2993" s="70">
        <v>1994</v>
      </c>
      <c r="E2993" s="70">
        <v>4</v>
      </c>
      <c r="F2993" s="70">
        <v>111.84</v>
      </c>
      <c r="G2993" s="70">
        <v>111.68</v>
      </c>
    </row>
    <row r="2994" spans="1:7" x14ac:dyDescent="0.2">
      <c r="A2994" s="70">
        <v>33460</v>
      </c>
      <c r="B2994" s="70" t="s">
        <v>392</v>
      </c>
      <c r="C2994" s="70" t="s">
        <v>393</v>
      </c>
      <c r="D2994" s="70">
        <v>1995</v>
      </c>
      <c r="E2994" s="70">
        <v>1</v>
      </c>
      <c r="F2994" s="70">
        <v>112.6</v>
      </c>
      <c r="G2994" s="70">
        <v>113.02</v>
      </c>
    </row>
    <row r="2995" spans="1:7" x14ac:dyDescent="0.2">
      <c r="A2995" s="70">
        <v>33460</v>
      </c>
      <c r="B2995" s="70" t="s">
        <v>392</v>
      </c>
      <c r="C2995" s="70" t="s">
        <v>393</v>
      </c>
      <c r="D2995" s="70">
        <v>1995</v>
      </c>
      <c r="E2995" s="70">
        <v>2</v>
      </c>
      <c r="F2995" s="70">
        <v>115.54</v>
      </c>
      <c r="G2995" s="70">
        <v>114.91</v>
      </c>
    </row>
    <row r="2996" spans="1:7" x14ac:dyDescent="0.2">
      <c r="A2996" s="70">
        <v>33460</v>
      </c>
      <c r="B2996" s="70" t="s">
        <v>392</v>
      </c>
      <c r="C2996" s="70" t="s">
        <v>393</v>
      </c>
      <c r="D2996" s="70">
        <v>1995</v>
      </c>
      <c r="E2996" s="70">
        <v>3</v>
      </c>
      <c r="F2996" s="70">
        <v>117.52</v>
      </c>
      <c r="G2996" s="70">
        <v>116.75</v>
      </c>
    </row>
    <row r="2997" spans="1:7" x14ac:dyDescent="0.2">
      <c r="A2997" s="70">
        <v>33460</v>
      </c>
      <c r="B2997" s="70" t="s">
        <v>392</v>
      </c>
      <c r="C2997" s="70" t="s">
        <v>393</v>
      </c>
      <c r="D2997" s="70">
        <v>1995</v>
      </c>
      <c r="E2997" s="70">
        <v>4</v>
      </c>
      <c r="F2997" s="70">
        <v>118.61</v>
      </c>
      <c r="G2997" s="70">
        <v>118.44</v>
      </c>
    </row>
    <row r="2998" spans="1:7" x14ac:dyDescent="0.2">
      <c r="A2998" s="70">
        <v>33460</v>
      </c>
      <c r="B2998" s="70" t="s">
        <v>392</v>
      </c>
      <c r="C2998" s="70" t="s">
        <v>393</v>
      </c>
      <c r="D2998" s="70">
        <v>1996</v>
      </c>
      <c r="E2998" s="70">
        <v>1</v>
      </c>
      <c r="F2998" s="70">
        <v>119.47</v>
      </c>
      <c r="G2998" s="70">
        <v>120.03</v>
      </c>
    </row>
    <row r="2999" spans="1:7" x14ac:dyDescent="0.2">
      <c r="A2999" s="70">
        <v>33460</v>
      </c>
      <c r="B2999" s="70" t="s">
        <v>392</v>
      </c>
      <c r="C2999" s="70" t="s">
        <v>393</v>
      </c>
      <c r="D2999" s="70">
        <v>1996</v>
      </c>
      <c r="E2999" s="70">
        <v>2</v>
      </c>
      <c r="F2999" s="70">
        <v>122.1</v>
      </c>
      <c r="G2999" s="70">
        <v>121.37</v>
      </c>
    </row>
    <row r="3000" spans="1:7" x14ac:dyDescent="0.2">
      <c r="A3000" s="70">
        <v>33460</v>
      </c>
      <c r="B3000" s="70" t="s">
        <v>392</v>
      </c>
      <c r="C3000" s="70" t="s">
        <v>393</v>
      </c>
      <c r="D3000" s="70">
        <v>1996</v>
      </c>
      <c r="E3000" s="70">
        <v>3</v>
      </c>
      <c r="F3000" s="70">
        <v>123.2</v>
      </c>
      <c r="G3000" s="70">
        <v>122.34</v>
      </c>
    </row>
    <row r="3001" spans="1:7" x14ac:dyDescent="0.2">
      <c r="A3001" s="70">
        <v>33460</v>
      </c>
      <c r="B3001" s="70" t="s">
        <v>392</v>
      </c>
      <c r="C3001" s="70" t="s">
        <v>393</v>
      </c>
      <c r="D3001" s="70">
        <v>1996</v>
      </c>
      <c r="E3001" s="70">
        <v>4</v>
      </c>
      <c r="F3001" s="70">
        <v>124.18</v>
      </c>
      <c r="G3001" s="70">
        <v>123.97</v>
      </c>
    </row>
    <row r="3002" spans="1:7" x14ac:dyDescent="0.2">
      <c r="A3002" s="70">
        <v>33460</v>
      </c>
      <c r="B3002" s="70" t="s">
        <v>392</v>
      </c>
      <c r="C3002" s="70" t="s">
        <v>393</v>
      </c>
      <c r="D3002" s="70">
        <v>1997</v>
      </c>
      <c r="E3002" s="70">
        <v>1</v>
      </c>
      <c r="F3002" s="70">
        <v>125.17</v>
      </c>
      <c r="G3002" s="70">
        <v>125.94</v>
      </c>
    </row>
    <row r="3003" spans="1:7" x14ac:dyDescent="0.2">
      <c r="A3003" s="70">
        <v>33460</v>
      </c>
      <c r="B3003" s="70" t="s">
        <v>392</v>
      </c>
      <c r="C3003" s="70" t="s">
        <v>393</v>
      </c>
      <c r="D3003" s="70">
        <v>1997</v>
      </c>
      <c r="E3003" s="70">
        <v>2</v>
      </c>
      <c r="F3003" s="70">
        <v>127.92</v>
      </c>
      <c r="G3003" s="70">
        <v>127.06</v>
      </c>
    </row>
    <row r="3004" spans="1:7" x14ac:dyDescent="0.2">
      <c r="A3004" s="70">
        <v>33460</v>
      </c>
      <c r="B3004" s="70" t="s">
        <v>392</v>
      </c>
      <c r="C3004" s="70" t="s">
        <v>393</v>
      </c>
      <c r="D3004" s="70">
        <v>1997</v>
      </c>
      <c r="E3004" s="70">
        <v>3</v>
      </c>
      <c r="F3004" s="70">
        <v>130.38999999999999</v>
      </c>
      <c r="G3004" s="70">
        <v>129.36000000000001</v>
      </c>
    </row>
    <row r="3005" spans="1:7" x14ac:dyDescent="0.2">
      <c r="A3005" s="70">
        <v>33460</v>
      </c>
      <c r="B3005" s="70" t="s">
        <v>392</v>
      </c>
      <c r="C3005" s="70" t="s">
        <v>393</v>
      </c>
      <c r="D3005" s="70">
        <v>1997</v>
      </c>
      <c r="E3005" s="70">
        <v>4</v>
      </c>
      <c r="F3005" s="70">
        <v>132.08000000000001</v>
      </c>
      <c r="G3005" s="70">
        <v>131.88999999999999</v>
      </c>
    </row>
    <row r="3006" spans="1:7" x14ac:dyDescent="0.2">
      <c r="A3006" s="70">
        <v>33460</v>
      </c>
      <c r="B3006" s="70" t="s">
        <v>392</v>
      </c>
      <c r="C3006" s="70" t="s">
        <v>393</v>
      </c>
      <c r="D3006" s="70">
        <v>1998</v>
      </c>
      <c r="E3006" s="70">
        <v>1</v>
      </c>
      <c r="F3006" s="70">
        <v>132.83000000000001</v>
      </c>
      <c r="G3006" s="70">
        <v>133.91999999999999</v>
      </c>
    </row>
    <row r="3007" spans="1:7" x14ac:dyDescent="0.2">
      <c r="A3007" s="70">
        <v>33460</v>
      </c>
      <c r="B3007" s="70" t="s">
        <v>392</v>
      </c>
      <c r="C3007" s="70" t="s">
        <v>393</v>
      </c>
      <c r="D3007" s="70">
        <v>1998</v>
      </c>
      <c r="E3007" s="70">
        <v>2</v>
      </c>
      <c r="F3007" s="70">
        <v>137.62</v>
      </c>
      <c r="G3007" s="70">
        <v>136.47</v>
      </c>
    </row>
    <row r="3008" spans="1:7" x14ac:dyDescent="0.2">
      <c r="A3008" s="70">
        <v>33460</v>
      </c>
      <c r="B3008" s="70" t="s">
        <v>392</v>
      </c>
      <c r="C3008" s="70" t="s">
        <v>393</v>
      </c>
      <c r="D3008" s="70">
        <v>1998</v>
      </c>
      <c r="E3008" s="70">
        <v>3</v>
      </c>
      <c r="F3008" s="70">
        <v>140.47</v>
      </c>
      <c r="G3008" s="70">
        <v>139.19</v>
      </c>
    </row>
    <row r="3009" spans="1:7" x14ac:dyDescent="0.2">
      <c r="A3009" s="70">
        <v>33460</v>
      </c>
      <c r="B3009" s="70" t="s">
        <v>392</v>
      </c>
      <c r="C3009" s="70" t="s">
        <v>393</v>
      </c>
      <c r="D3009" s="70">
        <v>1998</v>
      </c>
      <c r="E3009" s="70">
        <v>4</v>
      </c>
      <c r="F3009" s="70">
        <v>142.27000000000001</v>
      </c>
      <c r="G3009" s="70">
        <v>142.25</v>
      </c>
    </row>
    <row r="3010" spans="1:7" x14ac:dyDescent="0.2">
      <c r="A3010" s="70">
        <v>33460</v>
      </c>
      <c r="B3010" s="70" t="s">
        <v>392</v>
      </c>
      <c r="C3010" s="70" t="s">
        <v>393</v>
      </c>
      <c r="D3010" s="70">
        <v>1999</v>
      </c>
      <c r="E3010" s="70">
        <v>1</v>
      </c>
      <c r="F3010" s="70">
        <v>143.22999999999999</v>
      </c>
      <c r="G3010" s="70">
        <v>144.63</v>
      </c>
    </row>
    <row r="3011" spans="1:7" x14ac:dyDescent="0.2">
      <c r="A3011" s="70">
        <v>33460</v>
      </c>
      <c r="B3011" s="70" t="s">
        <v>392</v>
      </c>
      <c r="C3011" s="70" t="s">
        <v>393</v>
      </c>
      <c r="D3011" s="70">
        <v>1999</v>
      </c>
      <c r="E3011" s="70">
        <v>2</v>
      </c>
      <c r="F3011" s="70">
        <v>150.82</v>
      </c>
      <c r="G3011" s="70">
        <v>149.30000000000001</v>
      </c>
    </row>
    <row r="3012" spans="1:7" x14ac:dyDescent="0.2">
      <c r="A3012" s="70">
        <v>33460</v>
      </c>
      <c r="B3012" s="70" t="s">
        <v>392</v>
      </c>
      <c r="C3012" s="70" t="s">
        <v>393</v>
      </c>
      <c r="D3012" s="70">
        <v>1999</v>
      </c>
      <c r="E3012" s="70">
        <v>3</v>
      </c>
      <c r="F3012" s="70">
        <v>155.08000000000001</v>
      </c>
      <c r="G3012" s="70">
        <v>153.51</v>
      </c>
    </row>
    <row r="3013" spans="1:7" x14ac:dyDescent="0.2">
      <c r="A3013" s="70">
        <v>33460</v>
      </c>
      <c r="B3013" s="70" t="s">
        <v>392</v>
      </c>
      <c r="C3013" s="70" t="s">
        <v>393</v>
      </c>
      <c r="D3013" s="70">
        <v>1999</v>
      </c>
      <c r="E3013" s="70">
        <v>4</v>
      </c>
      <c r="F3013" s="70">
        <v>158.03</v>
      </c>
      <c r="G3013" s="70">
        <v>158.27000000000001</v>
      </c>
    </row>
    <row r="3014" spans="1:7" x14ac:dyDescent="0.2">
      <c r="A3014" s="70">
        <v>33460</v>
      </c>
      <c r="B3014" s="70" t="s">
        <v>392</v>
      </c>
      <c r="C3014" s="70" t="s">
        <v>393</v>
      </c>
      <c r="D3014" s="70">
        <v>2000</v>
      </c>
      <c r="E3014" s="70">
        <v>1</v>
      </c>
      <c r="F3014" s="70">
        <v>162.84</v>
      </c>
      <c r="G3014" s="70">
        <v>164.49</v>
      </c>
    </row>
    <row r="3015" spans="1:7" x14ac:dyDescent="0.2">
      <c r="A3015" s="70">
        <v>33460</v>
      </c>
      <c r="B3015" s="70" t="s">
        <v>392</v>
      </c>
      <c r="C3015" s="70" t="s">
        <v>393</v>
      </c>
      <c r="D3015" s="70">
        <v>2000</v>
      </c>
      <c r="E3015" s="70">
        <v>2</v>
      </c>
      <c r="F3015" s="70">
        <v>172.98</v>
      </c>
      <c r="G3015" s="70">
        <v>171.08</v>
      </c>
    </row>
    <row r="3016" spans="1:7" x14ac:dyDescent="0.2">
      <c r="A3016" s="70">
        <v>33460</v>
      </c>
      <c r="B3016" s="70" t="s">
        <v>392</v>
      </c>
      <c r="C3016" s="70" t="s">
        <v>393</v>
      </c>
      <c r="D3016" s="70">
        <v>2000</v>
      </c>
      <c r="E3016" s="70">
        <v>3</v>
      </c>
      <c r="F3016" s="70">
        <v>178.63</v>
      </c>
      <c r="G3016" s="70">
        <v>176.78</v>
      </c>
    </row>
    <row r="3017" spans="1:7" x14ac:dyDescent="0.2">
      <c r="A3017" s="70">
        <v>33460</v>
      </c>
      <c r="B3017" s="70" t="s">
        <v>392</v>
      </c>
      <c r="C3017" s="70" t="s">
        <v>393</v>
      </c>
      <c r="D3017" s="70">
        <v>2000</v>
      </c>
      <c r="E3017" s="70">
        <v>4</v>
      </c>
      <c r="F3017" s="70">
        <v>181.36</v>
      </c>
      <c r="G3017" s="70">
        <v>181.78</v>
      </c>
    </row>
    <row r="3018" spans="1:7" x14ac:dyDescent="0.2">
      <c r="A3018" s="70">
        <v>33460</v>
      </c>
      <c r="B3018" s="70" t="s">
        <v>392</v>
      </c>
      <c r="C3018" s="70" t="s">
        <v>393</v>
      </c>
      <c r="D3018" s="70">
        <v>2001</v>
      </c>
      <c r="E3018" s="70">
        <v>1</v>
      </c>
      <c r="F3018" s="70">
        <v>186.21</v>
      </c>
      <c r="G3018" s="70">
        <v>187.98</v>
      </c>
    </row>
    <row r="3019" spans="1:7" x14ac:dyDescent="0.2">
      <c r="A3019" s="70">
        <v>33460</v>
      </c>
      <c r="B3019" s="70" t="s">
        <v>392</v>
      </c>
      <c r="C3019" s="70" t="s">
        <v>393</v>
      </c>
      <c r="D3019" s="70">
        <v>2001</v>
      </c>
      <c r="E3019" s="70">
        <v>2</v>
      </c>
      <c r="F3019" s="70">
        <v>197.06</v>
      </c>
      <c r="G3019" s="70">
        <v>194.99</v>
      </c>
    </row>
    <row r="3020" spans="1:7" x14ac:dyDescent="0.2">
      <c r="A3020" s="70">
        <v>33460</v>
      </c>
      <c r="B3020" s="70" t="s">
        <v>392</v>
      </c>
      <c r="C3020" s="70" t="s">
        <v>393</v>
      </c>
      <c r="D3020" s="70">
        <v>2001</v>
      </c>
      <c r="E3020" s="70">
        <v>3</v>
      </c>
      <c r="F3020" s="70">
        <v>202.18</v>
      </c>
      <c r="G3020" s="70">
        <v>200.17</v>
      </c>
    </row>
    <row r="3021" spans="1:7" x14ac:dyDescent="0.2">
      <c r="A3021" s="70">
        <v>33460</v>
      </c>
      <c r="B3021" s="70" t="s">
        <v>392</v>
      </c>
      <c r="C3021" s="70" t="s">
        <v>393</v>
      </c>
      <c r="D3021" s="70">
        <v>2001</v>
      </c>
      <c r="E3021" s="70">
        <v>4</v>
      </c>
      <c r="F3021" s="70">
        <v>204.3</v>
      </c>
      <c r="G3021" s="70">
        <v>204.64</v>
      </c>
    </row>
    <row r="3022" spans="1:7" x14ac:dyDescent="0.2">
      <c r="A3022" s="70">
        <v>33460</v>
      </c>
      <c r="B3022" s="70" t="s">
        <v>392</v>
      </c>
      <c r="C3022" s="70" t="s">
        <v>393</v>
      </c>
      <c r="D3022" s="70">
        <v>2002</v>
      </c>
      <c r="E3022" s="70">
        <v>1</v>
      </c>
      <c r="F3022" s="70">
        <v>207.8</v>
      </c>
      <c r="G3022" s="70">
        <v>209.51</v>
      </c>
    </row>
    <row r="3023" spans="1:7" x14ac:dyDescent="0.2">
      <c r="A3023" s="70">
        <v>33460</v>
      </c>
      <c r="B3023" s="70" t="s">
        <v>392</v>
      </c>
      <c r="C3023" s="70" t="s">
        <v>393</v>
      </c>
      <c r="D3023" s="70">
        <v>2002</v>
      </c>
      <c r="E3023" s="70">
        <v>2</v>
      </c>
      <c r="F3023" s="70">
        <v>215.23</v>
      </c>
      <c r="G3023" s="70">
        <v>213.35</v>
      </c>
    </row>
    <row r="3024" spans="1:7" x14ac:dyDescent="0.2">
      <c r="A3024" s="70">
        <v>33460</v>
      </c>
      <c r="B3024" s="70" t="s">
        <v>392</v>
      </c>
      <c r="C3024" s="70" t="s">
        <v>393</v>
      </c>
      <c r="D3024" s="70">
        <v>2002</v>
      </c>
      <c r="E3024" s="70">
        <v>3</v>
      </c>
      <c r="F3024" s="70">
        <v>220.78</v>
      </c>
      <c r="G3024" s="70">
        <v>218.72</v>
      </c>
    </row>
    <row r="3025" spans="1:7" x14ac:dyDescent="0.2">
      <c r="A3025" s="70">
        <v>33460</v>
      </c>
      <c r="B3025" s="70" t="s">
        <v>392</v>
      </c>
      <c r="C3025" s="70" t="s">
        <v>393</v>
      </c>
      <c r="D3025" s="70">
        <v>2002</v>
      </c>
      <c r="E3025" s="70">
        <v>4</v>
      </c>
      <c r="F3025" s="70">
        <v>224.6</v>
      </c>
      <c r="G3025" s="70">
        <v>224.65</v>
      </c>
    </row>
    <row r="3026" spans="1:7" x14ac:dyDescent="0.2">
      <c r="A3026" s="70">
        <v>33460</v>
      </c>
      <c r="B3026" s="70" t="s">
        <v>392</v>
      </c>
      <c r="C3026" s="70" t="s">
        <v>393</v>
      </c>
      <c r="D3026" s="70">
        <v>2003</v>
      </c>
      <c r="E3026" s="70">
        <v>1</v>
      </c>
      <c r="F3026" s="70">
        <v>227.62</v>
      </c>
      <c r="G3026" s="70">
        <v>229.26</v>
      </c>
    </row>
    <row r="3027" spans="1:7" x14ac:dyDescent="0.2">
      <c r="A3027" s="70">
        <v>33460</v>
      </c>
      <c r="B3027" s="70" t="s">
        <v>392</v>
      </c>
      <c r="C3027" s="70" t="s">
        <v>393</v>
      </c>
      <c r="D3027" s="70">
        <v>2003</v>
      </c>
      <c r="E3027" s="70">
        <v>2</v>
      </c>
      <c r="F3027" s="70">
        <v>236.06</v>
      </c>
      <c r="G3027" s="70">
        <v>234.41</v>
      </c>
    </row>
    <row r="3028" spans="1:7" x14ac:dyDescent="0.2">
      <c r="A3028" s="70">
        <v>33460</v>
      </c>
      <c r="B3028" s="70" t="s">
        <v>392</v>
      </c>
      <c r="C3028" s="70" t="s">
        <v>393</v>
      </c>
      <c r="D3028" s="70">
        <v>2003</v>
      </c>
      <c r="E3028" s="70">
        <v>3</v>
      </c>
      <c r="F3028" s="70">
        <v>241.38</v>
      </c>
      <c r="G3028" s="70">
        <v>239.28</v>
      </c>
    </row>
    <row r="3029" spans="1:7" x14ac:dyDescent="0.2">
      <c r="A3029" s="70">
        <v>33460</v>
      </c>
      <c r="B3029" s="70" t="s">
        <v>392</v>
      </c>
      <c r="C3029" s="70" t="s">
        <v>393</v>
      </c>
      <c r="D3029" s="70">
        <v>2003</v>
      </c>
      <c r="E3029" s="70">
        <v>4</v>
      </c>
      <c r="F3029" s="70">
        <v>244.65</v>
      </c>
      <c r="G3029" s="70">
        <v>244.4</v>
      </c>
    </row>
    <row r="3030" spans="1:7" x14ac:dyDescent="0.2">
      <c r="A3030" s="70">
        <v>33460</v>
      </c>
      <c r="B3030" s="70" t="s">
        <v>392</v>
      </c>
      <c r="C3030" s="70" t="s">
        <v>393</v>
      </c>
      <c r="D3030" s="70">
        <v>2004</v>
      </c>
      <c r="E3030" s="70">
        <v>1</v>
      </c>
      <c r="F3030" s="70">
        <v>245.28</v>
      </c>
      <c r="G3030" s="70">
        <v>246.74</v>
      </c>
    </row>
    <row r="3031" spans="1:7" x14ac:dyDescent="0.2">
      <c r="A3031" s="70">
        <v>33460</v>
      </c>
      <c r="B3031" s="70" t="s">
        <v>392</v>
      </c>
      <c r="C3031" s="70" t="s">
        <v>393</v>
      </c>
      <c r="D3031" s="70">
        <v>2004</v>
      </c>
      <c r="E3031" s="70">
        <v>2</v>
      </c>
      <c r="F3031" s="70">
        <v>252.36</v>
      </c>
      <c r="G3031" s="70">
        <v>251.01</v>
      </c>
    </row>
    <row r="3032" spans="1:7" x14ac:dyDescent="0.2">
      <c r="A3032" s="70">
        <v>33460</v>
      </c>
      <c r="B3032" s="70" t="s">
        <v>392</v>
      </c>
      <c r="C3032" s="70" t="s">
        <v>393</v>
      </c>
      <c r="D3032" s="70">
        <v>2004</v>
      </c>
      <c r="E3032" s="70">
        <v>3</v>
      </c>
      <c r="F3032" s="70">
        <v>258.23</v>
      </c>
      <c r="G3032" s="70">
        <v>256.13</v>
      </c>
    </row>
    <row r="3033" spans="1:7" x14ac:dyDescent="0.2">
      <c r="A3033" s="70">
        <v>33460</v>
      </c>
      <c r="B3033" s="70" t="s">
        <v>392</v>
      </c>
      <c r="C3033" s="70" t="s">
        <v>393</v>
      </c>
      <c r="D3033" s="70">
        <v>2004</v>
      </c>
      <c r="E3033" s="70">
        <v>4</v>
      </c>
      <c r="F3033" s="70">
        <v>261.05</v>
      </c>
      <c r="G3033" s="70">
        <v>260.52999999999997</v>
      </c>
    </row>
    <row r="3034" spans="1:7" x14ac:dyDescent="0.2">
      <c r="A3034" s="70">
        <v>33460</v>
      </c>
      <c r="B3034" s="70" t="s">
        <v>392</v>
      </c>
      <c r="C3034" s="70" t="s">
        <v>393</v>
      </c>
      <c r="D3034" s="70">
        <v>2005</v>
      </c>
      <c r="E3034" s="70">
        <v>1</v>
      </c>
      <c r="F3034" s="70">
        <v>264.43</v>
      </c>
      <c r="G3034" s="70">
        <v>265.77</v>
      </c>
    </row>
    <row r="3035" spans="1:7" x14ac:dyDescent="0.2">
      <c r="A3035" s="70">
        <v>33460</v>
      </c>
      <c r="B3035" s="70" t="s">
        <v>392</v>
      </c>
      <c r="C3035" s="70" t="s">
        <v>393</v>
      </c>
      <c r="D3035" s="70">
        <v>2005</v>
      </c>
      <c r="E3035" s="70">
        <v>2</v>
      </c>
      <c r="F3035" s="70">
        <v>270.87</v>
      </c>
      <c r="G3035" s="70">
        <v>269.76</v>
      </c>
    </row>
    <row r="3036" spans="1:7" x14ac:dyDescent="0.2">
      <c r="A3036" s="70">
        <v>33460</v>
      </c>
      <c r="B3036" s="70" t="s">
        <v>392</v>
      </c>
      <c r="C3036" s="70" t="s">
        <v>393</v>
      </c>
      <c r="D3036" s="70">
        <v>2005</v>
      </c>
      <c r="E3036" s="70">
        <v>3</v>
      </c>
      <c r="F3036" s="70">
        <v>274.64</v>
      </c>
      <c r="G3036" s="70">
        <v>272.52</v>
      </c>
    </row>
    <row r="3037" spans="1:7" x14ac:dyDescent="0.2">
      <c r="A3037" s="70">
        <v>33460</v>
      </c>
      <c r="B3037" s="70" t="s">
        <v>392</v>
      </c>
      <c r="C3037" s="70" t="s">
        <v>393</v>
      </c>
      <c r="D3037" s="70">
        <v>2005</v>
      </c>
      <c r="E3037" s="70">
        <v>4</v>
      </c>
      <c r="F3037" s="70">
        <v>275.74</v>
      </c>
      <c r="G3037" s="70">
        <v>274.85000000000002</v>
      </c>
    </row>
    <row r="3038" spans="1:7" x14ac:dyDescent="0.2">
      <c r="A3038" s="70">
        <v>33460</v>
      </c>
      <c r="B3038" s="70" t="s">
        <v>392</v>
      </c>
      <c r="C3038" s="70" t="s">
        <v>393</v>
      </c>
      <c r="D3038" s="70">
        <v>2006</v>
      </c>
      <c r="E3038" s="70">
        <v>1</v>
      </c>
      <c r="F3038" s="70">
        <v>275.76</v>
      </c>
      <c r="G3038" s="70">
        <v>277.14999999999998</v>
      </c>
    </row>
    <row r="3039" spans="1:7" x14ac:dyDescent="0.2">
      <c r="A3039" s="70">
        <v>33460</v>
      </c>
      <c r="B3039" s="70" t="s">
        <v>392</v>
      </c>
      <c r="C3039" s="70" t="s">
        <v>393</v>
      </c>
      <c r="D3039" s="70">
        <v>2006</v>
      </c>
      <c r="E3039" s="70">
        <v>2</v>
      </c>
      <c r="F3039" s="70">
        <v>277.10000000000002</v>
      </c>
      <c r="G3039" s="70">
        <v>276.36</v>
      </c>
    </row>
    <row r="3040" spans="1:7" x14ac:dyDescent="0.2">
      <c r="A3040" s="70">
        <v>33460</v>
      </c>
      <c r="B3040" s="70" t="s">
        <v>392</v>
      </c>
      <c r="C3040" s="70" t="s">
        <v>393</v>
      </c>
      <c r="D3040" s="70">
        <v>2006</v>
      </c>
      <c r="E3040" s="70">
        <v>3</v>
      </c>
      <c r="F3040" s="70">
        <v>276.20999999999998</v>
      </c>
      <c r="G3040" s="70">
        <v>273.89</v>
      </c>
    </row>
    <row r="3041" spans="1:7" x14ac:dyDescent="0.2">
      <c r="A3041" s="70">
        <v>33460</v>
      </c>
      <c r="B3041" s="70" t="s">
        <v>392</v>
      </c>
      <c r="C3041" s="70" t="s">
        <v>393</v>
      </c>
      <c r="D3041" s="70">
        <v>2006</v>
      </c>
      <c r="E3041" s="70">
        <v>4</v>
      </c>
      <c r="F3041" s="70">
        <v>273.47000000000003</v>
      </c>
      <c r="G3041" s="70">
        <v>272.22000000000003</v>
      </c>
    </row>
    <row r="3042" spans="1:7" x14ac:dyDescent="0.2">
      <c r="A3042" s="70">
        <v>33460</v>
      </c>
      <c r="B3042" s="70" t="s">
        <v>392</v>
      </c>
      <c r="C3042" s="70" t="s">
        <v>393</v>
      </c>
      <c r="D3042" s="70">
        <v>2007</v>
      </c>
      <c r="E3042" s="70">
        <v>1</v>
      </c>
      <c r="F3042" s="70">
        <v>268.29000000000002</v>
      </c>
      <c r="G3042" s="70">
        <v>270.02</v>
      </c>
    </row>
    <row r="3043" spans="1:7" x14ac:dyDescent="0.2">
      <c r="A3043" s="70">
        <v>33460</v>
      </c>
      <c r="B3043" s="70" t="s">
        <v>392</v>
      </c>
      <c r="C3043" s="70" t="s">
        <v>393</v>
      </c>
      <c r="D3043" s="70">
        <v>2007</v>
      </c>
      <c r="E3043" s="70">
        <v>2</v>
      </c>
      <c r="F3043" s="70">
        <v>260.66000000000003</v>
      </c>
      <c r="G3043" s="70">
        <v>260.3</v>
      </c>
    </row>
    <row r="3044" spans="1:7" x14ac:dyDescent="0.2">
      <c r="A3044" s="70">
        <v>33460</v>
      </c>
      <c r="B3044" s="70" t="s">
        <v>392</v>
      </c>
      <c r="C3044" s="70" t="s">
        <v>393</v>
      </c>
      <c r="D3044" s="70">
        <v>2007</v>
      </c>
      <c r="E3044" s="70">
        <v>3</v>
      </c>
      <c r="F3044" s="70">
        <v>253.96</v>
      </c>
      <c r="G3044" s="70">
        <v>251.34</v>
      </c>
    </row>
    <row r="3045" spans="1:7" x14ac:dyDescent="0.2">
      <c r="A3045" s="70">
        <v>33460</v>
      </c>
      <c r="B3045" s="70" t="s">
        <v>392</v>
      </c>
      <c r="C3045" s="70" t="s">
        <v>393</v>
      </c>
      <c r="D3045" s="70">
        <v>2007</v>
      </c>
      <c r="E3045" s="70">
        <v>4</v>
      </c>
      <c r="F3045" s="70">
        <v>243.55</v>
      </c>
      <c r="G3045" s="70">
        <v>242.13</v>
      </c>
    </row>
    <row r="3046" spans="1:7" x14ac:dyDescent="0.2">
      <c r="A3046" s="70">
        <v>33460</v>
      </c>
      <c r="B3046" s="70" t="s">
        <v>392</v>
      </c>
      <c r="C3046" s="70" t="s">
        <v>393</v>
      </c>
      <c r="D3046" s="70">
        <v>2008</v>
      </c>
      <c r="E3046" s="70">
        <v>1</v>
      </c>
      <c r="F3046" s="70">
        <v>229.48</v>
      </c>
      <c r="G3046" s="70">
        <v>231.61</v>
      </c>
    </row>
    <row r="3047" spans="1:7" x14ac:dyDescent="0.2">
      <c r="A3047" s="70">
        <v>33460</v>
      </c>
      <c r="B3047" s="70" t="s">
        <v>392</v>
      </c>
      <c r="C3047" s="70" t="s">
        <v>393</v>
      </c>
      <c r="D3047" s="70">
        <v>2008</v>
      </c>
      <c r="E3047" s="70">
        <v>2</v>
      </c>
      <c r="F3047" s="70">
        <v>221.49</v>
      </c>
      <c r="G3047" s="70">
        <v>221.27</v>
      </c>
    </row>
    <row r="3048" spans="1:7" x14ac:dyDescent="0.2">
      <c r="A3048" s="70">
        <v>33460</v>
      </c>
      <c r="B3048" s="70" t="s">
        <v>392</v>
      </c>
      <c r="C3048" s="70" t="s">
        <v>393</v>
      </c>
      <c r="D3048" s="70">
        <v>2008</v>
      </c>
      <c r="E3048" s="70">
        <v>3</v>
      </c>
      <c r="F3048" s="70">
        <v>214.87</v>
      </c>
      <c r="G3048" s="70">
        <v>212.08</v>
      </c>
    </row>
    <row r="3049" spans="1:7" x14ac:dyDescent="0.2">
      <c r="A3049" s="70">
        <v>33460</v>
      </c>
      <c r="B3049" s="70" t="s">
        <v>392</v>
      </c>
      <c r="C3049" s="70" t="s">
        <v>393</v>
      </c>
      <c r="D3049" s="70">
        <v>2008</v>
      </c>
      <c r="E3049" s="70">
        <v>4</v>
      </c>
      <c r="F3049" s="70">
        <v>203.55</v>
      </c>
      <c r="G3049" s="70">
        <v>202.28</v>
      </c>
    </row>
    <row r="3050" spans="1:7" x14ac:dyDescent="0.2">
      <c r="A3050" s="70">
        <v>33460</v>
      </c>
      <c r="B3050" s="70" t="s">
        <v>392</v>
      </c>
      <c r="C3050" s="70" t="s">
        <v>393</v>
      </c>
      <c r="D3050" s="70">
        <v>2009</v>
      </c>
      <c r="E3050" s="70">
        <v>1</v>
      </c>
      <c r="F3050" s="70">
        <v>193.79</v>
      </c>
      <c r="G3050" s="70">
        <v>196.26</v>
      </c>
    </row>
    <row r="3051" spans="1:7" x14ac:dyDescent="0.2">
      <c r="A3051" s="70">
        <v>33460</v>
      </c>
      <c r="B3051" s="70" t="s">
        <v>392</v>
      </c>
      <c r="C3051" s="70" t="s">
        <v>393</v>
      </c>
      <c r="D3051" s="70">
        <v>2009</v>
      </c>
      <c r="E3051" s="70">
        <v>2</v>
      </c>
      <c r="F3051" s="70">
        <v>193.29</v>
      </c>
      <c r="G3051" s="70">
        <v>192.96</v>
      </c>
    </row>
    <row r="3052" spans="1:7" x14ac:dyDescent="0.2">
      <c r="A3052" s="70">
        <v>33460</v>
      </c>
      <c r="B3052" s="70" t="s">
        <v>392</v>
      </c>
      <c r="C3052" s="70" t="s">
        <v>393</v>
      </c>
      <c r="D3052" s="70">
        <v>2009</v>
      </c>
      <c r="E3052" s="70">
        <v>3</v>
      </c>
      <c r="F3052" s="70">
        <v>195.82</v>
      </c>
      <c r="G3052" s="70">
        <v>192.83</v>
      </c>
    </row>
    <row r="3053" spans="1:7" x14ac:dyDescent="0.2">
      <c r="A3053" s="70">
        <v>33460</v>
      </c>
      <c r="B3053" s="70" t="s">
        <v>392</v>
      </c>
      <c r="C3053" s="70" t="s">
        <v>393</v>
      </c>
      <c r="D3053" s="70">
        <v>2009</v>
      </c>
      <c r="E3053" s="70">
        <v>4</v>
      </c>
      <c r="F3053" s="70">
        <v>195.55</v>
      </c>
      <c r="G3053" s="70">
        <v>194.35</v>
      </c>
    </row>
    <row r="3054" spans="1:7" x14ac:dyDescent="0.2">
      <c r="A3054" s="70">
        <v>33460</v>
      </c>
      <c r="B3054" s="70" t="s">
        <v>392</v>
      </c>
      <c r="C3054" s="70" t="s">
        <v>393</v>
      </c>
      <c r="D3054" s="70">
        <v>2010</v>
      </c>
      <c r="E3054" s="70">
        <v>1</v>
      </c>
      <c r="F3054" s="70">
        <v>191.23</v>
      </c>
      <c r="G3054" s="70">
        <v>194.34</v>
      </c>
    </row>
    <row r="3055" spans="1:7" x14ac:dyDescent="0.2">
      <c r="A3055" s="70">
        <v>33460</v>
      </c>
      <c r="B3055" s="70" t="s">
        <v>392</v>
      </c>
      <c r="C3055" s="70" t="s">
        <v>393</v>
      </c>
      <c r="D3055" s="70">
        <v>2010</v>
      </c>
      <c r="E3055" s="70">
        <v>2</v>
      </c>
      <c r="F3055" s="70">
        <v>195.41</v>
      </c>
      <c r="G3055" s="70">
        <v>194.68</v>
      </c>
    </row>
    <row r="3056" spans="1:7" x14ac:dyDescent="0.2">
      <c r="A3056" s="70">
        <v>33460</v>
      </c>
      <c r="B3056" s="70" t="s">
        <v>392</v>
      </c>
      <c r="C3056" s="70" t="s">
        <v>393</v>
      </c>
      <c r="D3056" s="70">
        <v>2010</v>
      </c>
      <c r="E3056" s="70">
        <v>3</v>
      </c>
      <c r="F3056" s="70">
        <v>190.77</v>
      </c>
      <c r="G3056" s="70">
        <v>187.53</v>
      </c>
    </row>
    <row r="3057" spans="1:7" x14ac:dyDescent="0.2">
      <c r="A3057" s="70">
        <v>33460</v>
      </c>
      <c r="B3057" s="70" t="s">
        <v>392</v>
      </c>
      <c r="C3057" s="70" t="s">
        <v>393</v>
      </c>
      <c r="D3057" s="70">
        <v>2010</v>
      </c>
      <c r="E3057" s="70">
        <v>4</v>
      </c>
      <c r="F3057" s="70">
        <v>185.98</v>
      </c>
      <c r="G3057" s="70">
        <v>185.06</v>
      </c>
    </row>
    <row r="3058" spans="1:7" x14ac:dyDescent="0.2">
      <c r="A3058" s="70">
        <v>33460</v>
      </c>
      <c r="B3058" s="70" t="s">
        <v>392</v>
      </c>
      <c r="C3058" s="70" t="s">
        <v>393</v>
      </c>
      <c r="D3058" s="70">
        <v>2011</v>
      </c>
      <c r="E3058" s="70">
        <v>1</v>
      </c>
      <c r="F3058" s="70">
        <v>177.25</v>
      </c>
      <c r="G3058" s="70">
        <v>180.61</v>
      </c>
    </row>
    <row r="3059" spans="1:7" x14ac:dyDescent="0.2">
      <c r="A3059" s="70">
        <v>33460</v>
      </c>
      <c r="B3059" s="70" t="s">
        <v>392</v>
      </c>
      <c r="C3059" s="70" t="s">
        <v>393</v>
      </c>
      <c r="D3059" s="70">
        <v>2011</v>
      </c>
      <c r="E3059" s="70">
        <v>2</v>
      </c>
      <c r="F3059" s="70">
        <v>179.16</v>
      </c>
      <c r="G3059" s="70">
        <v>178.03</v>
      </c>
    </row>
    <row r="3060" spans="1:7" x14ac:dyDescent="0.2">
      <c r="A3060" s="70">
        <v>33460</v>
      </c>
      <c r="B3060" s="70" t="s">
        <v>392</v>
      </c>
      <c r="C3060" s="70" t="s">
        <v>393</v>
      </c>
      <c r="D3060" s="70">
        <v>2011</v>
      </c>
      <c r="E3060" s="70">
        <v>3</v>
      </c>
      <c r="F3060" s="70">
        <v>181.49</v>
      </c>
      <c r="G3060" s="70">
        <v>178.19</v>
      </c>
    </row>
    <row r="3061" spans="1:7" x14ac:dyDescent="0.2">
      <c r="A3061" s="70">
        <v>33460</v>
      </c>
      <c r="B3061" s="70" t="s">
        <v>392</v>
      </c>
      <c r="C3061" s="70" t="s">
        <v>393</v>
      </c>
      <c r="D3061" s="70">
        <v>2011</v>
      </c>
      <c r="E3061" s="70">
        <v>4</v>
      </c>
      <c r="F3061" s="70">
        <v>179.43</v>
      </c>
      <c r="G3061" s="70">
        <v>178.93</v>
      </c>
    </row>
    <row r="3062" spans="1:7" x14ac:dyDescent="0.2">
      <c r="A3062" s="70">
        <v>33460</v>
      </c>
      <c r="B3062" s="70" t="s">
        <v>392</v>
      </c>
      <c r="C3062" s="70" t="s">
        <v>393</v>
      </c>
      <c r="D3062" s="70">
        <v>2012</v>
      </c>
      <c r="E3062" s="70">
        <v>1</v>
      </c>
      <c r="F3062" s="70">
        <v>178.3</v>
      </c>
      <c r="G3062" s="70">
        <v>181.96</v>
      </c>
    </row>
    <row r="3063" spans="1:7" x14ac:dyDescent="0.2">
      <c r="A3063" s="70">
        <v>33460</v>
      </c>
      <c r="B3063" s="70" t="s">
        <v>392</v>
      </c>
      <c r="C3063" s="70" t="s">
        <v>393</v>
      </c>
      <c r="D3063" s="70">
        <v>2012</v>
      </c>
      <c r="E3063" s="70">
        <v>2</v>
      </c>
      <c r="F3063" s="70">
        <v>187.71</v>
      </c>
      <c r="G3063" s="70">
        <v>185.95</v>
      </c>
    </row>
    <row r="3064" spans="1:7" x14ac:dyDescent="0.2">
      <c r="A3064" s="70">
        <v>33460</v>
      </c>
      <c r="B3064" s="70" t="s">
        <v>392</v>
      </c>
      <c r="C3064" s="70" t="s">
        <v>393</v>
      </c>
      <c r="D3064" s="70">
        <v>2012</v>
      </c>
      <c r="E3064" s="70">
        <v>3</v>
      </c>
      <c r="F3064" s="70">
        <v>193.79</v>
      </c>
      <c r="G3064" s="70">
        <v>190.22</v>
      </c>
    </row>
    <row r="3065" spans="1:7" x14ac:dyDescent="0.2">
      <c r="A3065" s="70">
        <v>33460</v>
      </c>
      <c r="B3065" s="70" t="s">
        <v>392</v>
      </c>
      <c r="C3065" s="70" t="s">
        <v>393</v>
      </c>
      <c r="D3065" s="70">
        <v>2012</v>
      </c>
      <c r="E3065" s="70">
        <v>4</v>
      </c>
      <c r="F3065" s="70">
        <v>195.5</v>
      </c>
      <c r="G3065" s="70">
        <v>195.44</v>
      </c>
    </row>
    <row r="3066" spans="1:7" x14ac:dyDescent="0.2">
      <c r="A3066" s="70">
        <v>33460</v>
      </c>
      <c r="B3066" s="70" t="s">
        <v>392</v>
      </c>
      <c r="C3066" s="70" t="s">
        <v>393</v>
      </c>
      <c r="D3066" s="70">
        <v>2013</v>
      </c>
      <c r="E3066" s="70">
        <v>1</v>
      </c>
      <c r="F3066" s="70">
        <v>194.49</v>
      </c>
      <c r="G3066" s="70">
        <v>198.52</v>
      </c>
    </row>
    <row r="3067" spans="1:7" x14ac:dyDescent="0.2">
      <c r="A3067" s="70">
        <v>33460</v>
      </c>
      <c r="B3067" s="70" t="s">
        <v>392</v>
      </c>
      <c r="C3067" s="70" t="s">
        <v>393</v>
      </c>
      <c r="D3067" s="70">
        <v>2013</v>
      </c>
      <c r="E3067" s="70">
        <v>2</v>
      </c>
      <c r="F3067" s="70">
        <v>208.63</v>
      </c>
      <c r="G3067" s="70">
        <v>206.09</v>
      </c>
    </row>
    <row r="3068" spans="1:7" x14ac:dyDescent="0.2">
      <c r="A3068" s="70">
        <v>33460</v>
      </c>
      <c r="B3068" s="70" t="s">
        <v>392</v>
      </c>
      <c r="C3068" s="70" t="s">
        <v>393</v>
      </c>
      <c r="D3068" s="70">
        <v>2013</v>
      </c>
      <c r="E3068" s="70">
        <v>3</v>
      </c>
      <c r="F3068" s="70">
        <v>215.09</v>
      </c>
      <c r="G3068" s="70">
        <v>211.29</v>
      </c>
    </row>
    <row r="3069" spans="1:7" x14ac:dyDescent="0.2">
      <c r="A3069" s="70">
        <v>33460</v>
      </c>
      <c r="B3069" s="70" t="s">
        <v>392</v>
      </c>
      <c r="C3069" s="70" t="s">
        <v>393</v>
      </c>
      <c r="D3069" s="70">
        <v>2013</v>
      </c>
      <c r="E3069" s="70">
        <v>4</v>
      </c>
      <c r="F3069" s="70">
        <v>214.05</v>
      </c>
      <c r="G3069" s="70">
        <v>214.45</v>
      </c>
    </row>
    <row r="3070" spans="1:7" x14ac:dyDescent="0.2">
      <c r="A3070" s="70">
        <v>33460</v>
      </c>
      <c r="B3070" s="70" t="s">
        <v>392</v>
      </c>
      <c r="C3070" s="70" t="s">
        <v>393</v>
      </c>
      <c r="D3070" s="70">
        <v>2014</v>
      </c>
      <c r="E3070" s="70">
        <v>1</v>
      </c>
      <c r="F3070" s="70">
        <v>213.77</v>
      </c>
      <c r="G3070" s="70">
        <v>218.02</v>
      </c>
    </row>
    <row r="3071" spans="1:7" x14ac:dyDescent="0.2">
      <c r="A3071" s="70">
        <v>33460</v>
      </c>
      <c r="B3071" s="70" t="s">
        <v>392</v>
      </c>
      <c r="C3071" s="70" t="s">
        <v>393</v>
      </c>
      <c r="D3071" s="70">
        <v>2014</v>
      </c>
      <c r="E3071" s="70">
        <v>2</v>
      </c>
      <c r="F3071" s="70">
        <v>224.46</v>
      </c>
      <c r="G3071" s="70">
        <v>221.2</v>
      </c>
    </row>
    <row r="3072" spans="1:7" x14ac:dyDescent="0.2">
      <c r="A3072" s="70">
        <v>33460</v>
      </c>
      <c r="B3072" s="70" t="s">
        <v>392</v>
      </c>
      <c r="C3072" s="70" t="s">
        <v>393</v>
      </c>
      <c r="D3072" s="70">
        <v>2014</v>
      </c>
      <c r="E3072" s="70">
        <v>3</v>
      </c>
      <c r="F3072" s="70">
        <v>227.79</v>
      </c>
      <c r="G3072" s="70">
        <v>224.18</v>
      </c>
    </row>
    <row r="3073" spans="1:7" x14ac:dyDescent="0.2">
      <c r="A3073" s="70">
        <v>33460</v>
      </c>
      <c r="B3073" s="70" t="s">
        <v>392</v>
      </c>
      <c r="C3073" s="70" t="s">
        <v>393</v>
      </c>
      <c r="D3073" s="70">
        <v>2014</v>
      </c>
      <c r="E3073" s="70">
        <v>4</v>
      </c>
      <c r="F3073" s="70">
        <v>226.34</v>
      </c>
      <c r="G3073" s="70">
        <v>227.06</v>
      </c>
    </row>
    <row r="3074" spans="1:7" x14ac:dyDescent="0.2">
      <c r="A3074" s="70">
        <v>33460</v>
      </c>
      <c r="B3074" s="70" t="s">
        <v>392</v>
      </c>
      <c r="C3074" s="70" t="s">
        <v>393</v>
      </c>
      <c r="D3074" s="70">
        <v>2015</v>
      </c>
      <c r="E3074" s="70">
        <v>1</v>
      </c>
      <c r="F3074" s="70">
        <v>226.6</v>
      </c>
      <c r="G3074" s="70">
        <v>230.78</v>
      </c>
    </row>
    <row r="3075" spans="1:7" x14ac:dyDescent="0.2">
      <c r="A3075" s="70">
        <v>33460</v>
      </c>
      <c r="B3075" s="70" t="s">
        <v>392</v>
      </c>
      <c r="C3075" s="70" t="s">
        <v>393</v>
      </c>
      <c r="D3075" s="70">
        <v>2015</v>
      </c>
      <c r="E3075" s="70">
        <v>2</v>
      </c>
      <c r="F3075" s="70">
        <v>237.87</v>
      </c>
      <c r="G3075" s="70">
        <v>234.06</v>
      </c>
    </row>
    <row r="3076" spans="1:7" x14ac:dyDescent="0.2">
      <c r="A3076" s="70">
        <v>33460</v>
      </c>
      <c r="B3076" s="70" t="s">
        <v>392</v>
      </c>
      <c r="C3076" s="70" t="s">
        <v>393</v>
      </c>
      <c r="D3076" s="70">
        <v>2015</v>
      </c>
      <c r="E3076" s="70">
        <v>3</v>
      </c>
      <c r="F3076" s="70">
        <v>240.16</v>
      </c>
      <c r="G3076" s="70">
        <v>236.8</v>
      </c>
    </row>
    <row r="3077" spans="1:7" x14ac:dyDescent="0.2">
      <c r="A3077" s="70">
        <v>33460</v>
      </c>
      <c r="B3077" s="70" t="s">
        <v>392</v>
      </c>
      <c r="C3077" s="70" t="s">
        <v>393</v>
      </c>
      <c r="D3077" s="70">
        <v>2015</v>
      </c>
      <c r="E3077" s="70">
        <v>4</v>
      </c>
      <c r="F3077" s="70">
        <v>239.8</v>
      </c>
      <c r="G3077" s="70">
        <v>240.78</v>
      </c>
    </row>
    <row r="3078" spans="1:7" x14ac:dyDescent="0.2">
      <c r="A3078" s="70">
        <v>33460</v>
      </c>
      <c r="B3078" s="70" t="s">
        <v>392</v>
      </c>
      <c r="C3078" s="70" t="s">
        <v>393</v>
      </c>
      <c r="D3078" s="70">
        <v>2016</v>
      </c>
      <c r="E3078" s="70">
        <v>1</v>
      </c>
      <c r="F3078" s="70">
        <v>240.16</v>
      </c>
      <c r="G3078" s="70">
        <v>244.11</v>
      </c>
    </row>
    <row r="3079" spans="1:7" x14ac:dyDescent="0.2">
      <c r="A3079" s="70">
        <v>33460</v>
      </c>
      <c r="B3079" s="70" t="s">
        <v>392</v>
      </c>
      <c r="C3079" s="70" t="s">
        <v>393</v>
      </c>
      <c r="D3079" s="70">
        <v>2016</v>
      </c>
      <c r="E3079" s="70">
        <v>2</v>
      </c>
      <c r="F3079" s="70">
        <v>252.23</v>
      </c>
      <c r="G3079" s="70">
        <v>248.1</v>
      </c>
    </row>
    <row r="3080" spans="1:7" x14ac:dyDescent="0.2">
      <c r="A3080" s="70">
        <v>33460</v>
      </c>
      <c r="B3080" s="70" t="s">
        <v>392</v>
      </c>
      <c r="C3080" s="70" t="s">
        <v>393</v>
      </c>
      <c r="D3080" s="70">
        <v>2016</v>
      </c>
      <c r="E3080" s="70">
        <v>3</v>
      </c>
      <c r="F3080" s="70">
        <v>255.52</v>
      </c>
      <c r="G3080" s="70">
        <v>252.3</v>
      </c>
    </row>
    <row r="3081" spans="1:7" x14ac:dyDescent="0.2">
      <c r="A3081" s="70">
        <v>33460</v>
      </c>
      <c r="B3081" s="70" t="s">
        <v>392</v>
      </c>
      <c r="C3081" s="70" t="s">
        <v>393</v>
      </c>
      <c r="D3081" s="70">
        <v>2016</v>
      </c>
      <c r="E3081" s="70">
        <v>4</v>
      </c>
      <c r="F3081" s="70">
        <v>255.71</v>
      </c>
      <c r="G3081" s="70">
        <v>256.97000000000003</v>
      </c>
    </row>
    <row r="3082" spans="1:7" x14ac:dyDescent="0.2">
      <c r="A3082" s="70">
        <v>33460</v>
      </c>
      <c r="B3082" s="70" t="s">
        <v>392</v>
      </c>
      <c r="C3082" s="70" t="s">
        <v>393</v>
      </c>
      <c r="D3082" s="70">
        <v>2017</v>
      </c>
      <c r="E3082" s="70">
        <v>1</v>
      </c>
      <c r="F3082" s="70">
        <v>257.51</v>
      </c>
      <c r="G3082" s="70">
        <v>261.14</v>
      </c>
    </row>
    <row r="3083" spans="1:7" x14ac:dyDescent="0.2">
      <c r="A3083" s="70">
        <v>33460</v>
      </c>
      <c r="B3083" s="70" t="s">
        <v>392</v>
      </c>
      <c r="C3083" s="70" t="s">
        <v>393</v>
      </c>
      <c r="D3083" s="70">
        <v>2017</v>
      </c>
      <c r="E3083" s="70">
        <v>2</v>
      </c>
      <c r="F3083" s="70">
        <v>270.52999999999997</v>
      </c>
      <c r="G3083" s="70">
        <v>266.25</v>
      </c>
    </row>
    <row r="3084" spans="1:7" x14ac:dyDescent="0.2">
      <c r="A3084" s="70">
        <v>33460</v>
      </c>
      <c r="B3084" s="70" t="s">
        <v>392</v>
      </c>
      <c r="C3084" s="70" t="s">
        <v>393</v>
      </c>
      <c r="D3084" s="70">
        <v>2017</v>
      </c>
      <c r="E3084" s="70">
        <v>3</v>
      </c>
      <c r="F3084" s="70">
        <v>273.67</v>
      </c>
      <c r="G3084" s="70">
        <v>270.44</v>
      </c>
    </row>
    <row r="3085" spans="1:7" x14ac:dyDescent="0.2">
      <c r="A3085" s="70">
        <v>33460</v>
      </c>
      <c r="B3085" s="70" t="s">
        <v>392</v>
      </c>
      <c r="C3085" s="70" t="s">
        <v>393</v>
      </c>
      <c r="D3085" s="70">
        <v>2017</v>
      </c>
      <c r="E3085" s="70">
        <v>4</v>
      </c>
      <c r="F3085" s="70">
        <v>273.5</v>
      </c>
      <c r="G3085" s="70">
        <v>275.04000000000002</v>
      </c>
    </row>
    <row r="3086" spans="1:7" x14ac:dyDescent="0.2">
      <c r="A3086" s="70">
        <v>33460</v>
      </c>
      <c r="B3086" s="70" t="s">
        <v>392</v>
      </c>
      <c r="C3086" s="70" t="s">
        <v>393</v>
      </c>
      <c r="D3086" s="70">
        <v>2018</v>
      </c>
      <c r="E3086" s="70">
        <v>1</v>
      </c>
      <c r="F3086" s="70">
        <v>278.42</v>
      </c>
      <c r="G3086" s="70">
        <v>281.67</v>
      </c>
    </row>
    <row r="3087" spans="1:7" x14ac:dyDescent="0.2">
      <c r="A3087" s="70">
        <v>33460</v>
      </c>
      <c r="B3087" s="70" t="s">
        <v>392</v>
      </c>
      <c r="C3087" s="70" t="s">
        <v>393</v>
      </c>
      <c r="D3087" s="70">
        <v>2018</v>
      </c>
      <c r="E3087" s="70">
        <v>2</v>
      </c>
      <c r="F3087" s="70">
        <v>288.55</v>
      </c>
      <c r="G3087" s="70">
        <v>284.39</v>
      </c>
    </row>
    <row r="3088" spans="1:7" x14ac:dyDescent="0.2">
      <c r="A3088" s="70">
        <v>33460</v>
      </c>
      <c r="B3088" s="70" t="s">
        <v>392</v>
      </c>
      <c r="C3088" s="70" t="s">
        <v>393</v>
      </c>
      <c r="D3088" s="70">
        <v>2018</v>
      </c>
      <c r="E3088" s="70">
        <v>3</v>
      </c>
      <c r="F3088" s="70">
        <v>291.85000000000002</v>
      </c>
      <c r="G3088" s="70">
        <v>288.45999999999998</v>
      </c>
    </row>
    <row r="3089" spans="1:7" x14ac:dyDescent="0.2">
      <c r="A3089" s="70">
        <v>33460</v>
      </c>
      <c r="B3089" s="70" t="s">
        <v>392</v>
      </c>
      <c r="C3089" s="70" t="s">
        <v>393</v>
      </c>
      <c r="D3089" s="70">
        <v>2018</v>
      </c>
      <c r="E3089" s="70">
        <v>4</v>
      </c>
      <c r="F3089" s="70">
        <v>290.68</v>
      </c>
      <c r="G3089" s="70">
        <v>292.37</v>
      </c>
    </row>
    <row r="3090" spans="1:7" x14ac:dyDescent="0.2">
      <c r="A3090" s="70">
        <v>33460</v>
      </c>
      <c r="B3090" s="70" t="s">
        <v>392</v>
      </c>
      <c r="C3090" s="70" t="s">
        <v>393</v>
      </c>
      <c r="D3090" s="70">
        <v>2019</v>
      </c>
      <c r="E3090" s="70">
        <v>1</v>
      </c>
      <c r="F3090" s="70">
        <v>294.3</v>
      </c>
      <c r="G3090" s="70">
        <v>297.33</v>
      </c>
    </row>
    <row r="3091" spans="1:7" x14ac:dyDescent="0.2">
      <c r="A3091" s="70">
        <v>33460</v>
      </c>
      <c r="B3091" s="70" t="s">
        <v>392</v>
      </c>
      <c r="C3091" s="70" t="s">
        <v>393</v>
      </c>
      <c r="D3091" s="70">
        <v>2019</v>
      </c>
      <c r="E3091" s="70">
        <v>2</v>
      </c>
      <c r="F3091" s="70">
        <v>304.5</v>
      </c>
      <c r="G3091" s="70">
        <v>300.43</v>
      </c>
    </row>
    <row r="3092" spans="1:7" x14ac:dyDescent="0.2">
      <c r="A3092" s="70">
        <v>33460</v>
      </c>
      <c r="B3092" s="70" t="s">
        <v>392</v>
      </c>
      <c r="C3092" s="70" t="s">
        <v>393</v>
      </c>
      <c r="D3092" s="70">
        <v>2019</v>
      </c>
      <c r="E3092" s="70">
        <v>3</v>
      </c>
      <c r="F3092" s="70">
        <v>308.27</v>
      </c>
      <c r="G3092" s="70">
        <v>304.67</v>
      </c>
    </row>
    <row r="3093" spans="1:7" x14ac:dyDescent="0.2">
      <c r="A3093" s="70">
        <v>33460</v>
      </c>
      <c r="B3093" s="70" t="s">
        <v>392</v>
      </c>
      <c r="C3093" s="70" t="s">
        <v>393</v>
      </c>
      <c r="D3093" s="70">
        <v>2019</v>
      </c>
      <c r="E3093" s="70">
        <v>4</v>
      </c>
      <c r="F3093" s="70">
        <v>307.66000000000003</v>
      </c>
      <c r="G3093" s="70">
        <v>309.37</v>
      </c>
    </row>
    <row r="3094" spans="1:7" x14ac:dyDescent="0.2">
      <c r="A3094" s="70">
        <v>33460</v>
      </c>
      <c r="B3094" s="70" t="s">
        <v>392</v>
      </c>
      <c r="C3094" s="70" t="s">
        <v>393</v>
      </c>
      <c r="D3094" s="70">
        <v>2020</v>
      </c>
      <c r="E3094" s="70">
        <v>1</v>
      </c>
      <c r="F3094" s="70">
        <v>312.26</v>
      </c>
      <c r="G3094" s="70">
        <v>315.41000000000003</v>
      </c>
    </row>
    <row r="3095" spans="1:7" x14ac:dyDescent="0.2">
      <c r="A3095" s="70">
        <v>33460</v>
      </c>
      <c r="B3095" s="70" t="s">
        <v>392</v>
      </c>
      <c r="C3095" s="70" t="s">
        <v>393</v>
      </c>
      <c r="D3095" s="70">
        <v>2020</v>
      </c>
      <c r="E3095" s="70">
        <v>2</v>
      </c>
      <c r="F3095" s="70">
        <v>323.12</v>
      </c>
      <c r="G3095" s="70">
        <v>318.97000000000003</v>
      </c>
    </row>
    <row r="3096" spans="1:7" x14ac:dyDescent="0.2">
      <c r="A3096" s="70">
        <v>33460</v>
      </c>
      <c r="B3096" s="70" t="s">
        <v>392</v>
      </c>
      <c r="C3096" s="70" t="s">
        <v>393</v>
      </c>
      <c r="D3096" s="70">
        <v>2020</v>
      </c>
      <c r="E3096" s="70">
        <v>3</v>
      </c>
      <c r="F3096" s="70">
        <v>332.22</v>
      </c>
      <c r="G3096" s="70">
        <v>328.28</v>
      </c>
    </row>
    <row r="3097" spans="1:7" x14ac:dyDescent="0.2">
      <c r="A3097" s="70">
        <v>33460</v>
      </c>
      <c r="B3097" s="70" t="s">
        <v>392</v>
      </c>
      <c r="C3097" s="70" t="s">
        <v>393</v>
      </c>
      <c r="D3097" s="70">
        <v>2020</v>
      </c>
      <c r="E3097" s="70">
        <v>4</v>
      </c>
      <c r="F3097" s="70">
        <v>337.58</v>
      </c>
      <c r="G3097" s="70">
        <v>339.36</v>
      </c>
    </row>
    <row r="3098" spans="1:7" x14ac:dyDescent="0.2">
      <c r="A3098" s="70">
        <v>33460</v>
      </c>
      <c r="B3098" s="70" t="s">
        <v>392</v>
      </c>
      <c r="C3098" s="70" t="s">
        <v>393</v>
      </c>
      <c r="D3098" s="70">
        <v>2021</v>
      </c>
      <c r="E3098" s="70">
        <v>1</v>
      </c>
      <c r="F3098" s="70">
        <v>345.71</v>
      </c>
      <c r="G3098" s="70">
        <v>349.39</v>
      </c>
    </row>
    <row r="3099" spans="1:7" x14ac:dyDescent="0.2">
      <c r="A3099" s="70">
        <v>33460</v>
      </c>
      <c r="B3099" s="70" t="s">
        <v>392</v>
      </c>
      <c r="C3099" s="70" t="s">
        <v>393</v>
      </c>
      <c r="D3099" s="70">
        <v>2021</v>
      </c>
      <c r="E3099" s="70">
        <v>2</v>
      </c>
      <c r="F3099" s="70">
        <v>366.34</v>
      </c>
      <c r="G3099" s="70">
        <v>361.53</v>
      </c>
    </row>
    <row r="3100" spans="1:7" x14ac:dyDescent="0.2">
      <c r="A3100" s="70">
        <v>33460</v>
      </c>
      <c r="B3100" s="70" t="s">
        <v>392</v>
      </c>
      <c r="C3100" s="70" t="s">
        <v>393</v>
      </c>
      <c r="D3100" s="70">
        <v>2021</v>
      </c>
      <c r="E3100" s="70">
        <v>3</v>
      </c>
      <c r="F3100" s="70">
        <v>373.73</v>
      </c>
      <c r="G3100" s="70">
        <v>369.21</v>
      </c>
    </row>
    <row r="3101" spans="1:7" x14ac:dyDescent="0.2">
      <c r="A3101" s="70">
        <v>33460</v>
      </c>
      <c r="B3101" s="70" t="s">
        <v>392</v>
      </c>
      <c r="C3101" s="70" t="s">
        <v>393</v>
      </c>
      <c r="D3101" s="70">
        <v>2021</v>
      </c>
      <c r="E3101" s="70">
        <v>4</v>
      </c>
      <c r="F3101" s="70">
        <v>372.12</v>
      </c>
      <c r="G3101" s="70">
        <v>374.13</v>
      </c>
    </row>
    <row r="3102" spans="1:7" x14ac:dyDescent="0.2">
      <c r="A3102" s="70">
        <v>33874</v>
      </c>
      <c r="B3102" s="70" t="s">
        <v>394</v>
      </c>
      <c r="C3102" s="70" t="s">
        <v>395</v>
      </c>
      <c r="D3102" s="70">
        <v>1991</v>
      </c>
      <c r="E3102" s="70">
        <v>1</v>
      </c>
      <c r="F3102" s="70">
        <v>100</v>
      </c>
      <c r="G3102" s="70">
        <v>100</v>
      </c>
    </row>
    <row r="3103" spans="1:7" x14ac:dyDescent="0.2">
      <c r="A3103" s="70">
        <v>33874</v>
      </c>
      <c r="B3103" s="70" t="s">
        <v>394</v>
      </c>
      <c r="C3103" s="70" t="s">
        <v>395</v>
      </c>
      <c r="D3103" s="70">
        <v>1991</v>
      </c>
      <c r="E3103" s="70">
        <v>2</v>
      </c>
      <c r="F3103" s="70">
        <v>100.18</v>
      </c>
      <c r="G3103" s="70">
        <v>99.41</v>
      </c>
    </row>
    <row r="3104" spans="1:7" x14ac:dyDescent="0.2">
      <c r="A3104" s="70">
        <v>33874</v>
      </c>
      <c r="B3104" s="70" t="s">
        <v>394</v>
      </c>
      <c r="C3104" s="70" t="s">
        <v>395</v>
      </c>
      <c r="D3104" s="70">
        <v>1991</v>
      </c>
      <c r="E3104" s="70">
        <v>3</v>
      </c>
      <c r="F3104" s="70">
        <v>100.07</v>
      </c>
      <c r="G3104" s="70">
        <v>99.38</v>
      </c>
    </row>
    <row r="3105" spans="1:7" x14ac:dyDescent="0.2">
      <c r="A3105" s="70">
        <v>33874</v>
      </c>
      <c r="B3105" s="70" t="s">
        <v>394</v>
      </c>
      <c r="C3105" s="70" t="s">
        <v>395</v>
      </c>
      <c r="D3105" s="70">
        <v>1991</v>
      </c>
      <c r="E3105" s="70">
        <v>4</v>
      </c>
      <c r="F3105" s="70">
        <v>100.74</v>
      </c>
      <c r="G3105" s="70">
        <v>100.05</v>
      </c>
    </row>
    <row r="3106" spans="1:7" x14ac:dyDescent="0.2">
      <c r="A3106" s="70">
        <v>33874</v>
      </c>
      <c r="B3106" s="70" t="s">
        <v>394</v>
      </c>
      <c r="C3106" s="70" t="s">
        <v>395</v>
      </c>
      <c r="D3106" s="70">
        <v>1992</v>
      </c>
      <c r="E3106" s="70">
        <v>1</v>
      </c>
      <c r="F3106" s="70">
        <v>100.42</v>
      </c>
      <c r="G3106" s="70">
        <v>100.41</v>
      </c>
    </row>
    <row r="3107" spans="1:7" x14ac:dyDescent="0.2">
      <c r="A3107" s="70">
        <v>33874</v>
      </c>
      <c r="B3107" s="70" t="s">
        <v>394</v>
      </c>
      <c r="C3107" s="70" t="s">
        <v>395</v>
      </c>
      <c r="D3107" s="70">
        <v>1992</v>
      </c>
      <c r="E3107" s="70">
        <v>2</v>
      </c>
      <c r="F3107" s="70">
        <v>101.32</v>
      </c>
      <c r="G3107" s="70">
        <v>100.57</v>
      </c>
    </row>
    <row r="3108" spans="1:7" x14ac:dyDescent="0.2">
      <c r="A3108" s="70">
        <v>33874</v>
      </c>
      <c r="B3108" s="70" t="s">
        <v>394</v>
      </c>
      <c r="C3108" s="70" t="s">
        <v>395</v>
      </c>
      <c r="D3108" s="70">
        <v>1992</v>
      </c>
      <c r="E3108" s="70">
        <v>3</v>
      </c>
      <c r="F3108" s="70">
        <v>100.81</v>
      </c>
      <c r="G3108" s="70">
        <v>100.09</v>
      </c>
    </row>
    <row r="3109" spans="1:7" x14ac:dyDescent="0.2">
      <c r="A3109" s="70">
        <v>33874</v>
      </c>
      <c r="B3109" s="70" t="s">
        <v>394</v>
      </c>
      <c r="C3109" s="70" t="s">
        <v>395</v>
      </c>
      <c r="D3109" s="70">
        <v>1992</v>
      </c>
      <c r="E3109" s="70">
        <v>4</v>
      </c>
      <c r="F3109" s="70">
        <v>100.63</v>
      </c>
      <c r="G3109" s="70">
        <v>99.94</v>
      </c>
    </row>
    <row r="3110" spans="1:7" x14ac:dyDescent="0.2">
      <c r="A3110" s="70">
        <v>33874</v>
      </c>
      <c r="B3110" s="70" t="s">
        <v>394</v>
      </c>
      <c r="C3110" s="70" t="s">
        <v>395</v>
      </c>
      <c r="D3110" s="70">
        <v>1993</v>
      </c>
      <c r="E3110" s="70">
        <v>1</v>
      </c>
      <c r="F3110" s="70">
        <v>99.44</v>
      </c>
      <c r="G3110" s="70">
        <v>99.43</v>
      </c>
    </row>
    <row r="3111" spans="1:7" x14ac:dyDescent="0.2">
      <c r="A3111" s="70">
        <v>33874</v>
      </c>
      <c r="B3111" s="70" t="s">
        <v>394</v>
      </c>
      <c r="C3111" s="70" t="s">
        <v>395</v>
      </c>
      <c r="D3111" s="70">
        <v>1993</v>
      </c>
      <c r="E3111" s="70">
        <v>2</v>
      </c>
      <c r="F3111" s="70">
        <v>100.58</v>
      </c>
      <c r="G3111" s="70">
        <v>99.88</v>
      </c>
    </row>
    <row r="3112" spans="1:7" x14ac:dyDescent="0.2">
      <c r="A3112" s="70">
        <v>33874</v>
      </c>
      <c r="B3112" s="70" t="s">
        <v>394</v>
      </c>
      <c r="C3112" s="70" t="s">
        <v>395</v>
      </c>
      <c r="D3112" s="70">
        <v>1993</v>
      </c>
      <c r="E3112" s="70">
        <v>3</v>
      </c>
      <c r="F3112" s="70">
        <v>100.49</v>
      </c>
      <c r="G3112" s="70">
        <v>99.72</v>
      </c>
    </row>
    <row r="3113" spans="1:7" x14ac:dyDescent="0.2">
      <c r="A3113" s="70">
        <v>33874</v>
      </c>
      <c r="B3113" s="70" t="s">
        <v>394</v>
      </c>
      <c r="C3113" s="70" t="s">
        <v>395</v>
      </c>
      <c r="D3113" s="70">
        <v>1993</v>
      </c>
      <c r="E3113" s="70">
        <v>4</v>
      </c>
      <c r="F3113" s="70">
        <v>100.35</v>
      </c>
      <c r="G3113" s="70">
        <v>99.64</v>
      </c>
    </row>
    <row r="3114" spans="1:7" x14ac:dyDescent="0.2">
      <c r="A3114" s="70">
        <v>33874</v>
      </c>
      <c r="B3114" s="70" t="s">
        <v>394</v>
      </c>
      <c r="C3114" s="70" t="s">
        <v>395</v>
      </c>
      <c r="D3114" s="70">
        <v>1994</v>
      </c>
      <c r="E3114" s="70">
        <v>1</v>
      </c>
      <c r="F3114" s="70">
        <v>100.04</v>
      </c>
      <c r="G3114" s="70">
        <v>100.07</v>
      </c>
    </row>
    <row r="3115" spans="1:7" x14ac:dyDescent="0.2">
      <c r="A3115" s="70">
        <v>33874</v>
      </c>
      <c r="B3115" s="70" t="s">
        <v>394</v>
      </c>
      <c r="C3115" s="70" t="s">
        <v>395</v>
      </c>
      <c r="D3115" s="70">
        <v>1994</v>
      </c>
      <c r="E3115" s="70">
        <v>2</v>
      </c>
      <c r="F3115" s="70">
        <v>100.78</v>
      </c>
      <c r="G3115" s="70">
        <v>100.12</v>
      </c>
    </row>
    <row r="3116" spans="1:7" x14ac:dyDescent="0.2">
      <c r="A3116" s="70">
        <v>33874</v>
      </c>
      <c r="B3116" s="70" t="s">
        <v>394</v>
      </c>
      <c r="C3116" s="70" t="s">
        <v>395</v>
      </c>
      <c r="D3116" s="70">
        <v>1994</v>
      </c>
      <c r="E3116" s="70">
        <v>3</v>
      </c>
      <c r="F3116" s="70">
        <v>101.47</v>
      </c>
      <c r="G3116" s="70">
        <v>100.63</v>
      </c>
    </row>
    <row r="3117" spans="1:7" x14ac:dyDescent="0.2">
      <c r="A3117" s="70">
        <v>33874</v>
      </c>
      <c r="B3117" s="70" t="s">
        <v>394</v>
      </c>
      <c r="C3117" s="70" t="s">
        <v>395</v>
      </c>
      <c r="D3117" s="70">
        <v>1994</v>
      </c>
      <c r="E3117" s="70">
        <v>4</v>
      </c>
      <c r="F3117" s="70">
        <v>100.68</v>
      </c>
      <c r="G3117" s="70">
        <v>99.96</v>
      </c>
    </row>
    <row r="3118" spans="1:7" x14ac:dyDescent="0.2">
      <c r="A3118" s="70">
        <v>33874</v>
      </c>
      <c r="B3118" s="70" t="s">
        <v>394</v>
      </c>
      <c r="C3118" s="70" t="s">
        <v>395</v>
      </c>
      <c r="D3118" s="70">
        <v>1995</v>
      </c>
      <c r="E3118" s="70">
        <v>1</v>
      </c>
      <c r="F3118" s="70">
        <v>100.76</v>
      </c>
      <c r="G3118" s="70">
        <v>100.82</v>
      </c>
    </row>
    <row r="3119" spans="1:7" x14ac:dyDescent="0.2">
      <c r="A3119" s="70">
        <v>33874</v>
      </c>
      <c r="B3119" s="70" t="s">
        <v>394</v>
      </c>
      <c r="C3119" s="70" t="s">
        <v>395</v>
      </c>
      <c r="D3119" s="70">
        <v>1995</v>
      </c>
      <c r="E3119" s="70">
        <v>2</v>
      </c>
      <c r="F3119" s="70">
        <v>100.73</v>
      </c>
      <c r="G3119" s="70">
        <v>100.09</v>
      </c>
    </row>
    <row r="3120" spans="1:7" x14ac:dyDescent="0.2">
      <c r="A3120" s="70">
        <v>33874</v>
      </c>
      <c r="B3120" s="70" t="s">
        <v>394</v>
      </c>
      <c r="C3120" s="70" t="s">
        <v>395</v>
      </c>
      <c r="D3120" s="70">
        <v>1995</v>
      </c>
      <c r="E3120" s="70">
        <v>3</v>
      </c>
      <c r="F3120" s="70">
        <v>101.13</v>
      </c>
      <c r="G3120" s="70">
        <v>100.26</v>
      </c>
    </row>
    <row r="3121" spans="1:7" x14ac:dyDescent="0.2">
      <c r="A3121" s="70">
        <v>33874</v>
      </c>
      <c r="B3121" s="70" t="s">
        <v>394</v>
      </c>
      <c r="C3121" s="70" t="s">
        <v>395</v>
      </c>
      <c r="D3121" s="70">
        <v>1995</v>
      </c>
      <c r="E3121" s="70">
        <v>4</v>
      </c>
      <c r="F3121" s="70">
        <v>100.93</v>
      </c>
      <c r="G3121" s="70">
        <v>100.18</v>
      </c>
    </row>
    <row r="3122" spans="1:7" x14ac:dyDescent="0.2">
      <c r="A3122" s="70">
        <v>33874</v>
      </c>
      <c r="B3122" s="70" t="s">
        <v>394</v>
      </c>
      <c r="C3122" s="70" t="s">
        <v>395</v>
      </c>
      <c r="D3122" s="70">
        <v>1996</v>
      </c>
      <c r="E3122" s="70">
        <v>1</v>
      </c>
      <c r="F3122" s="70">
        <v>100.2</v>
      </c>
      <c r="G3122" s="70">
        <v>100.29</v>
      </c>
    </row>
    <row r="3123" spans="1:7" x14ac:dyDescent="0.2">
      <c r="A3123" s="70">
        <v>33874</v>
      </c>
      <c r="B3123" s="70" t="s">
        <v>394</v>
      </c>
      <c r="C3123" s="70" t="s">
        <v>395</v>
      </c>
      <c r="D3123" s="70">
        <v>1996</v>
      </c>
      <c r="E3123" s="70">
        <v>2</v>
      </c>
      <c r="F3123" s="70">
        <v>101.09</v>
      </c>
      <c r="G3123" s="70">
        <v>100.47</v>
      </c>
    </row>
    <row r="3124" spans="1:7" x14ac:dyDescent="0.2">
      <c r="A3124" s="70">
        <v>33874</v>
      </c>
      <c r="B3124" s="70" t="s">
        <v>394</v>
      </c>
      <c r="C3124" s="70" t="s">
        <v>395</v>
      </c>
      <c r="D3124" s="70">
        <v>1996</v>
      </c>
      <c r="E3124" s="70">
        <v>3</v>
      </c>
      <c r="F3124" s="70">
        <v>101.49</v>
      </c>
      <c r="G3124" s="70">
        <v>100.58</v>
      </c>
    </row>
    <row r="3125" spans="1:7" x14ac:dyDescent="0.2">
      <c r="A3125" s="70">
        <v>33874</v>
      </c>
      <c r="B3125" s="70" t="s">
        <v>394</v>
      </c>
      <c r="C3125" s="70" t="s">
        <v>395</v>
      </c>
      <c r="D3125" s="70">
        <v>1996</v>
      </c>
      <c r="E3125" s="70">
        <v>4</v>
      </c>
      <c r="F3125" s="70">
        <v>101.27</v>
      </c>
      <c r="G3125" s="70">
        <v>100.51</v>
      </c>
    </row>
    <row r="3126" spans="1:7" x14ac:dyDescent="0.2">
      <c r="A3126" s="70">
        <v>33874</v>
      </c>
      <c r="B3126" s="70" t="s">
        <v>394</v>
      </c>
      <c r="C3126" s="70" t="s">
        <v>395</v>
      </c>
      <c r="D3126" s="70">
        <v>1997</v>
      </c>
      <c r="E3126" s="70">
        <v>1</v>
      </c>
      <c r="F3126" s="70">
        <v>99.7</v>
      </c>
      <c r="G3126" s="70">
        <v>99.81</v>
      </c>
    </row>
    <row r="3127" spans="1:7" x14ac:dyDescent="0.2">
      <c r="A3127" s="70">
        <v>33874</v>
      </c>
      <c r="B3127" s="70" t="s">
        <v>394</v>
      </c>
      <c r="C3127" s="70" t="s">
        <v>395</v>
      </c>
      <c r="D3127" s="70">
        <v>1997</v>
      </c>
      <c r="E3127" s="70">
        <v>2</v>
      </c>
      <c r="F3127" s="70">
        <v>100.61</v>
      </c>
      <c r="G3127" s="70">
        <v>100</v>
      </c>
    </row>
    <row r="3128" spans="1:7" x14ac:dyDescent="0.2">
      <c r="A3128" s="70">
        <v>33874</v>
      </c>
      <c r="B3128" s="70" t="s">
        <v>394</v>
      </c>
      <c r="C3128" s="70" t="s">
        <v>395</v>
      </c>
      <c r="D3128" s="70">
        <v>1997</v>
      </c>
      <c r="E3128" s="70">
        <v>3</v>
      </c>
      <c r="F3128" s="70">
        <v>100.98</v>
      </c>
      <c r="G3128" s="70">
        <v>100.05</v>
      </c>
    </row>
    <row r="3129" spans="1:7" x14ac:dyDescent="0.2">
      <c r="A3129" s="70">
        <v>33874</v>
      </c>
      <c r="B3129" s="70" t="s">
        <v>394</v>
      </c>
      <c r="C3129" s="70" t="s">
        <v>395</v>
      </c>
      <c r="D3129" s="70">
        <v>1997</v>
      </c>
      <c r="E3129" s="70">
        <v>4</v>
      </c>
      <c r="F3129" s="70">
        <v>101.51</v>
      </c>
      <c r="G3129" s="70">
        <v>100.75</v>
      </c>
    </row>
    <row r="3130" spans="1:7" x14ac:dyDescent="0.2">
      <c r="A3130" s="70">
        <v>33874</v>
      </c>
      <c r="B3130" s="70" t="s">
        <v>394</v>
      </c>
      <c r="C3130" s="70" t="s">
        <v>395</v>
      </c>
      <c r="D3130" s="70">
        <v>1998</v>
      </c>
      <c r="E3130" s="70">
        <v>1</v>
      </c>
      <c r="F3130" s="70">
        <v>101.47</v>
      </c>
      <c r="G3130" s="70">
        <v>101.63</v>
      </c>
    </row>
    <row r="3131" spans="1:7" x14ac:dyDescent="0.2">
      <c r="A3131" s="70">
        <v>33874</v>
      </c>
      <c r="B3131" s="70" t="s">
        <v>394</v>
      </c>
      <c r="C3131" s="70" t="s">
        <v>395</v>
      </c>
      <c r="D3131" s="70">
        <v>1998</v>
      </c>
      <c r="E3131" s="70">
        <v>2</v>
      </c>
      <c r="F3131" s="70">
        <v>102.98</v>
      </c>
      <c r="G3131" s="70">
        <v>102.34</v>
      </c>
    </row>
    <row r="3132" spans="1:7" x14ac:dyDescent="0.2">
      <c r="A3132" s="70">
        <v>33874</v>
      </c>
      <c r="B3132" s="70" t="s">
        <v>394</v>
      </c>
      <c r="C3132" s="70" t="s">
        <v>395</v>
      </c>
      <c r="D3132" s="70">
        <v>1998</v>
      </c>
      <c r="E3132" s="70">
        <v>3</v>
      </c>
      <c r="F3132" s="70">
        <v>103.83</v>
      </c>
      <c r="G3132" s="70">
        <v>102.82</v>
      </c>
    </row>
    <row r="3133" spans="1:7" x14ac:dyDescent="0.2">
      <c r="A3133" s="70">
        <v>33874</v>
      </c>
      <c r="B3133" s="70" t="s">
        <v>394</v>
      </c>
      <c r="C3133" s="70" t="s">
        <v>395</v>
      </c>
      <c r="D3133" s="70">
        <v>1998</v>
      </c>
      <c r="E3133" s="70">
        <v>4</v>
      </c>
      <c r="F3133" s="70">
        <v>104.89</v>
      </c>
      <c r="G3133" s="70">
        <v>104.14</v>
      </c>
    </row>
    <row r="3134" spans="1:7" x14ac:dyDescent="0.2">
      <c r="A3134" s="70">
        <v>33874</v>
      </c>
      <c r="B3134" s="70" t="s">
        <v>394</v>
      </c>
      <c r="C3134" s="70" t="s">
        <v>395</v>
      </c>
      <c r="D3134" s="70">
        <v>1999</v>
      </c>
      <c r="E3134" s="70">
        <v>1</v>
      </c>
      <c r="F3134" s="70">
        <v>105.17</v>
      </c>
      <c r="G3134" s="70">
        <v>105.39</v>
      </c>
    </row>
    <row r="3135" spans="1:7" x14ac:dyDescent="0.2">
      <c r="A3135" s="70">
        <v>33874</v>
      </c>
      <c r="B3135" s="70" t="s">
        <v>394</v>
      </c>
      <c r="C3135" s="70" t="s">
        <v>395</v>
      </c>
      <c r="D3135" s="70">
        <v>1999</v>
      </c>
      <c r="E3135" s="70">
        <v>2</v>
      </c>
      <c r="F3135" s="70">
        <v>107.42</v>
      </c>
      <c r="G3135" s="70">
        <v>106.73</v>
      </c>
    </row>
    <row r="3136" spans="1:7" x14ac:dyDescent="0.2">
      <c r="A3136" s="70">
        <v>33874</v>
      </c>
      <c r="B3136" s="70" t="s">
        <v>394</v>
      </c>
      <c r="C3136" s="70" t="s">
        <v>395</v>
      </c>
      <c r="D3136" s="70">
        <v>1999</v>
      </c>
      <c r="E3136" s="70">
        <v>3</v>
      </c>
      <c r="F3136" s="70">
        <v>109.77</v>
      </c>
      <c r="G3136" s="70">
        <v>108.62</v>
      </c>
    </row>
    <row r="3137" spans="1:7" x14ac:dyDescent="0.2">
      <c r="A3137" s="70">
        <v>33874</v>
      </c>
      <c r="B3137" s="70" t="s">
        <v>394</v>
      </c>
      <c r="C3137" s="70" t="s">
        <v>395</v>
      </c>
      <c r="D3137" s="70">
        <v>1999</v>
      </c>
      <c r="E3137" s="70">
        <v>4</v>
      </c>
      <c r="F3137" s="70">
        <v>110.69</v>
      </c>
      <c r="G3137" s="70">
        <v>109.95</v>
      </c>
    </row>
    <row r="3138" spans="1:7" x14ac:dyDescent="0.2">
      <c r="A3138" s="70">
        <v>33874</v>
      </c>
      <c r="B3138" s="70" t="s">
        <v>394</v>
      </c>
      <c r="C3138" s="70" t="s">
        <v>395</v>
      </c>
      <c r="D3138" s="70">
        <v>2000</v>
      </c>
      <c r="E3138" s="70">
        <v>1</v>
      </c>
      <c r="F3138" s="70">
        <v>112.11</v>
      </c>
      <c r="G3138" s="70">
        <v>112.41</v>
      </c>
    </row>
    <row r="3139" spans="1:7" x14ac:dyDescent="0.2">
      <c r="A3139" s="70">
        <v>33874</v>
      </c>
      <c r="B3139" s="70" t="s">
        <v>394</v>
      </c>
      <c r="C3139" s="70" t="s">
        <v>395</v>
      </c>
      <c r="D3139" s="70">
        <v>2000</v>
      </c>
      <c r="E3139" s="70">
        <v>2</v>
      </c>
      <c r="F3139" s="70">
        <v>114.57</v>
      </c>
      <c r="G3139" s="70">
        <v>113.83</v>
      </c>
    </row>
    <row r="3140" spans="1:7" x14ac:dyDescent="0.2">
      <c r="A3140" s="70">
        <v>33874</v>
      </c>
      <c r="B3140" s="70" t="s">
        <v>394</v>
      </c>
      <c r="C3140" s="70" t="s">
        <v>395</v>
      </c>
      <c r="D3140" s="70">
        <v>2000</v>
      </c>
      <c r="E3140" s="70">
        <v>3</v>
      </c>
      <c r="F3140" s="70">
        <v>117.02</v>
      </c>
      <c r="G3140" s="70">
        <v>115.66</v>
      </c>
    </row>
    <row r="3141" spans="1:7" x14ac:dyDescent="0.2">
      <c r="A3141" s="70">
        <v>33874</v>
      </c>
      <c r="B3141" s="70" t="s">
        <v>394</v>
      </c>
      <c r="C3141" s="70" t="s">
        <v>395</v>
      </c>
      <c r="D3141" s="70">
        <v>2000</v>
      </c>
      <c r="E3141" s="70">
        <v>4</v>
      </c>
      <c r="F3141" s="70">
        <v>119.65</v>
      </c>
      <c r="G3141" s="70">
        <v>118.94</v>
      </c>
    </row>
    <row r="3142" spans="1:7" x14ac:dyDescent="0.2">
      <c r="A3142" s="70">
        <v>33874</v>
      </c>
      <c r="B3142" s="70" t="s">
        <v>394</v>
      </c>
      <c r="C3142" s="70" t="s">
        <v>395</v>
      </c>
      <c r="D3142" s="70">
        <v>2001</v>
      </c>
      <c r="E3142" s="70">
        <v>1</v>
      </c>
      <c r="F3142" s="70">
        <v>118.48</v>
      </c>
      <c r="G3142" s="70">
        <v>118.87</v>
      </c>
    </row>
    <row r="3143" spans="1:7" x14ac:dyDescent="0.2">
      <c r="A3143" s="70">
        <v>33874</v>
      </c>
      <c r="B3143" s="70" t="s">
        <v>394</v>
      </c>
      <c r="C3143" s="70" t="s">
        <v>395</v>
      </c>
      <c r="D3143" s="70">
        <v>2001</v>
      </c>
      <c r="E3143" s="70">
        <v>2</v>
      </c>
      <c r="F3143" s="70">
        <v>123.39</v>
      </c>
      <c r="G3143" s="70">
        <v>122.56</v>
      </c>
    </row>
    <row r="3144" spans="1:7" x14ac:dyDescent="0.2">
      <c r="A3144" s="70">
        <v>33874</v>
      </c>
      <c r="B3144" s="70" t="s">
        <v>394</v>
      </c>
      <c r="C3144" s="70" t="s">
        <v>395</v>
      </c>
      <c r="D3144" s="70">
        <v>2001</v>
      </c>
      <c r="E3144" s="70">
        <v>3</v>
      </c>
      <c r="F3144" s="70">
        <v>126.72</v>
      </c>
      <c r="G3144" s="70">
        <v>125.09</v>
      </c>
    </row>
    <row r="3145" spans="1:7" x14ac:dyDescent="0.2">
      <c r="A3145" s="70">
        <v>33874</v>
      </c>
      <c r="B3145" s="70" t="s">
        <v>394</v>
      </c>
      <c r="C3145" s="70" t="s">
        <v>395</v>
      </c>
      <c r="D3145" s="70">
        <v>2001</v>
      </c>
      <c r="E3145" s="70">
        <v>4</v>
      </c>
      <c r="F3145" s="70">
        <v>129.08000000000001</v>
      </c>
      <c r="G3145" s="70">
        <v>128.4</v>
      </c>
    </row>
    <row r="3146" spans="1:7" x14ac:dyDescent="0.2">
      <c r="A3146" s="70">
        <v>33874</v>
      </c>
      <c r="B3146" s="70" t="s">
        <v>394</v>
      </c>
      <c r="C3146" s="70" t="s">
        <v>395</v>
      </c>
      <c r="D3146" s="70">
        <v>2002</v>
      </c>
      <c r="E3146" s="70">
        <v>1</v>
      </c>
      <c r="F3146" s="70">
        <v>130.80000000000001</v>
      </c>
      <c r="G3146" s="70">
        <v>131.36000000000001</v>
      </c>
    </row>
    <row r="3147" spans="1:7" x14ac:dyDescent="0.2">
      <c r="A3147" s="70">
        <v>33874</v>
      </c>
      <c r="B3147" s="70" t="s">
        <v>394</v>
      </c>
      <c r="C3147" s="70" t="s">
        <v>395</v>
      </c>
      <c r="D3147" s="70">
        <v>2002</v>
      </c>
      <c r="E3147" s="70">
        <v>2</v>
      </c>
      <c r="F3147" s="70">
        <v>136.08000000000001</v>
      </c>
      <c r="G3147" s="70">
        <v>135.1</v>
      </c>
    </row>
    <row r="3148" spans="1:7" x14ac:dyDescent="0.2">
      <c r="A3148" s="70">
        <v>33874</v>
      </c>
      <c r="B3148" s="70" t="s">
        <v>394</v>
      </c>
      <c r="C3148" s="70" t="s">
        <v>395</v>
      </c>
      <c r="D3148" s="70">
        <v>2002</v>
      </c>
      <c r="E3148" s="70">
        <v>3</v>
      </c>
      <c r="F3148" s="70">
        <v>140.72999999999999</v>
      </c>
      <c r="G3148" s="70">
        <v>138.79</v>
      </c>
    </row>
    <row r="3149" spans="1:7" x14ac:dyDescent="0.2">
      <c r="A3149" s="70">
        <v>33874</v>
      </c>
      <c r="B3149" s="70" t="s">
        <v>394</v>
      </c>
      <c r="C3149" s="70" t="s">
        <v>395</v>
      </c>
      <c r="D3149" s="70">
        <v>2002</v>
      </c>
      <c r="E3149" s="70">
        <v>4</v>
      </c>
      <c r="F3149" s="70">
        <v>142.99</v>
      </c>
      <c r="G3149" s="70">
        <v>142.27000000000001</v>
      </c>
    </row>
    <row r="3150" spans="1:7" x14ac:dyDescent="0.2">
      <c r="A3150" s="70">
        <v>33874</v>
      </c>
      <c r="B3150" s="70" t="s">
        <v>394</v>
      </c>
      <c r="C3150" s="70" t="s">
        <v>395</v>
      </c>
      <c r="D3150" s="70">
        <v>2003</v>
      </c>
      <c r="E3150" s="70">
        <v>1</v>
      </c>
      <c r="F3150" s="70">
        <v>146.13999999999999</v>
      </c>
      <c r="G3150" s="70">
        <v>146.94</v>
      </c>
    </row>
    <row r="3151" spans="1:7" x14ac:dyDescent="0.2">
      <c r="A3151" s="70">
        <v>33874</v>
      </c>
      <c r="B3151" s="70" t="s">
        <v>394</v>
      </c>
      <c r="C3151" s="70" t="s">
        <v>395</v>
      </c>
      <c r="D3151" s="70">
        <v>2003</v>
      </c>
      <c r="E3151" s="70">
        <v>2</v>
      </c>
      <c r="F3151" s="70">
        <v>151.81</v>
      </c>
      <c r="G3151" s="70">
        <v>150.6</v>
      </c>
    </row>
    <row r="3152" spans="1:7" x14ac:dyDescent="0.2">
      <c r="A3152" s="70">
        <v>33874</v>
      </c>
      <c r="B3152" s="70" t="s">
        <v>394</v>
      </c>
      <c r="C3152" s="70" t="s">
        <v>395</v>
      </c>
      <c r="D3152" s="70">
        <v>2003</v>
      </c>
      <c r="E3152" s="70">
        <v>3</v>
      </c>
      <c r="F3152" s="70">
        <v>157.38</v>
      </c>
      <c r="G3152" s="70">
        <v>155.15</v>
      </c>
    </row>
    <row r="3153" spans="1:7" x14ac:dyDescent="0.2">
      <c r="A3153" s="70">
        <v>33874</v>
      </c>
      <c r="B3153" s="70" t="s">
        <v>394</v>
      </c>
      <c r="C3153" s="70" t="s">
        <v>395</v>
      </c>
      <c r="D3153" s="70">
        <v>2003</v>
      </c>
      <c r="E3153" s="70">
        <v>4</v>
      </c>
      <c r="F3153" s="70">
        <v>159.57</v>
      </c>
      <c r="G3153" s="70">
        <v>158.81</v>
      </c>
    </row>
    <row r="3154" spans="1:7" x14ac:dyDescent="0.2">
      <c r="A3154" s="70">
        <v>33874</v>
      </c>
      <c r="B3154" s="70" t="s">
        <v>394</v>
      </c>
      <c r="C3154" s="70" t="s">
        <v>395</v>
      </c>
      <c r="D3154" s="70">
        <v>2004</v>
      </c>
      <c r="E3154" s="70">
        <v>1</v>
      </c>
      <c r="F3154" s="70">
        <v>161.38999999999999</v>
      </c>
      <c r="G3154" s="70">
        <v>162.38</v>
      </c>
    </row>
    <row r="3155" spans="1:7" x14ac:dyDescent="0.2">
      <c r="A3155" s="70">
        <v>33874</v>
      </c>
      <c r="B3155" s="70" t="s">
        <v>394</v>
      </c>
      <c r="C3155" s="70" t="s">
        <v>395</v>
      </c>
      <c r="D3155" s="70">
        <v>2004</v>
      </c>
      <c r="E3155" s="70">
        <v>2</v>
      </c>
      <c r="F3155" s="70">
        <v>171.34</v>
      </c>
      <c r="G3155" s="70">
        <v>169.88</v>
      </c>
    </row>
    <row r="3156" spans="1:7" x14ac:dyDescent="0.2">
      <c r="A3156" s="70">
        <v>33874</v>
      </c>
      <c r="B3156" s="70" t="s">
        <v>394</v>
      </c>
      <c r="C3156" s="70" t="s">
        <v>395</v>
      </c>
      <c r="D3156" s="70">
        <v>2004</v>
      </c>
      <c r="E3156" s="70">
        <v>3</v>
      </c>
      <c r="F3156" s="70">
        <v>176.74</v>
      </c>
      <c r="G3156" s="70">
        <v>174.18</v>
      </c>
    </row>
    <row r="3157" spans="1:7" x14ac:dyDescent="0.2">
      <c r="A3157" s="70">
        <v>33874</v>
      </c>
      <c r="B3157" s="70" t="s">
        <v>394</v>
      </c>
      <c r="C3157" s="70" t="s">
        <v>395</v>
      </c>
      <c r="D3157" s="70">
        <v>2004</v>
      </c>
      <c r="E3157" s="70">
        <v>4</v>
      </c>
      <c r="F3157" s="70">
        <v>180.02</v>
      </c>
      <c r="G3157" s="70">
        <v>179.23</v>
      </c>
    </row>
    <row r="3158" spans="1:7" x14ac:dyDescent="0.2">
      <c r="A3158" s="70">
        <v>33874</v>
      </c>
      <c r="B3158" s="70" t="s">
        <v>394</v>
      </c>
      <c r="C3158" s="70" t="s">
        <v>395</v>
      </c>
      <c r="D3158" s="70">
        <v>2005</v>
      </c>
      <c r="E3158" s="70">
        <v>1</v>
      </c>
      <c r="F3158" s="70">
        <v>182.9</v>
      </c>
      <c r="G3158" s="70">
        <v>184.08</v>
      </c>
    </row>
    <row r="3159" spans="1:7" x14ac:dyDescent="0.2">
      <c r="A3159" s="70">
        <v>33874</v>
      </c>
      <c r="B3159" s="70" t="s">
        <v>394</v>
      </c>
      <c r="C3159" s="70" t="s">
        <v>395</v>
      </c>
      <c r="D3159" s="70">
        <v>2005</v>
      </c>
      <c r="E3159" s="70">
        <v>2</v>
      </c>
      <c r="F3159" s="70">
        <v>191.47</v>
      </c>
      <c r="G3159" s="70">
        <v>189.75</v>
      </c>
    </row>
    <row r="3160" spans="1:7" x14ac:dyDescent="0.2">
      <c r="A3160" s="70">
        <v>33874</v>
      </c>
      <c r="B3160" s="70" t="s">
        <v>394</v>
      </c>
      <c r="C3160" s="70" t="s">
        <v>395</v>
      </c>
      <c r="D3160" s="70">
        <v>2005</v>
      </c>
      <c r="E3160" s="70">
        <v>3</v>
      </c>
      <c r="F3160" s="70">
        <v>197.55</v>
      </c>
      <c r="G3160" s="70">
        <v>194.66</v>
      </c>
    </row>
    <row r="3161" spans="1:7" x14ac:dyDescent="0.2">
      <c r="A3161" s="70">
        <v>33874</v>
      </c>
      <c r="B3161" s="70" t="s">
        <v>394</v>
      </c>
      <c r="C3161" s="70" t="s">
        <v>395</v>
      </c>
      <c r="D3161" s="70">
        <v>2005</v>
      </c>
      <c r="E3161" s="70">
        <v>4</v>
      </c>
      <c r="F3161" s="70">
        <v>200.33</v>
      </c>
      <c r="G3161" s="70">
        <v>199.57</v>
      </c>
    </row>
    <row r="3162" spans="1:7" x14ac:dyDescent="0.2">
      <c r="A3162" s="70">
        <v>33874</v>
      </c>
      <c r="B3162" s="70" t="s">
        <v>394</v>
      </c>
      <c r="C3162" s="70" t="s">
        <v>395</v>
      </c>
      <c r="D3162" s="70">
        <v>2006</v>
      </c>
      <c r="E3162" s="70">
        <v>1</v>
      </c>
      <c r="F3162" s="70">
        <v>200.52</v>
      </c>
      <c r="G3162" s="70">
        <v>201.79</v>
      </c>
    </row>
    <row r="3163" spans="1:7" x14ac:dyDescent="0.2">
      <c r="A3163" s="70">
        <v>33874</v>
      </c>
      <c r="B3163" s="70" t="s">
        <v>394</v>
      </c>
      <c r="C3163" s="70" t="s">
        <v>395</v>
      </c>
      <c r="D3163" s="70">
        <v>2006</v>
      </c>
      <c r="E3163" s="70">
        <v>2</v>
      </c>
      <c r="F3163" s="70">
        <v>206.63</v>
      </c>
      <c r="G3163" s="70">
        <v>204.71</v>
      </c>
    </row>
    <row r="3164" spans="1:7" x14ac:dyDescent="0.2">
      <c r="A3164" s="70">
        <v>33874</v>
      </c>
      <c r="B3164" s="70" t="s">
        <v>394</v>
      </c>
      <c r="C3164" s="70" t="s">
        <v>395</v>
      </c>
      <c r="D3164" s="70">
        <v>2006</v>
      </c>
      <c r="E3164" s="70">
        <v>3</v>
      </c>
      <c r="F3164" s="70">
        <v>208.33</v>
      </c>
      <c r="G3164" s="70">
        <v>205.29</v>
      </c>
    </row>
    <row r="3165" spans="1:7" x14ac:dyDescent="0.2">
      <c r="A3165" s="70">
        <v>33874</v>
      </c>
      <c r="B3165" s="70" t="s">
        <v>394</v>
      </c>
      <c r="C3165" s="70" t="s">
        <v>395</v>
      </c>
      <c r="D3165" s="70">
        <v>2006</v>
      </c>
      <c r="E3165" s="70">
        <v>4</v>
      </c>
      <c r="F3165" s="70">
        <v>207.67</v>
      </c>
      <c r="G3165" s="70">
        <v>206.97</v>
      </c>
    </row>
    <row r="3166" spans="1:7" x14ac:dyDescent="0.2">
      <c r="A3166" s="70">
        <v>33874</v>
      </c>
      <c r="B3166" s="70" t="s">
        <v>394</v>
      </c>
      <c r="C3166" s="70" t="s">
        <v>395</v>
      </c>
      <c r="D3166" s="70">
        <v>2007</v>
      </c>
      <c r="E3166" s="70">
        <v>1</v>
      </c>
      <c r="F3166" s="70">
        <v>206.21</v>
      </c>
      <c r="G3166" s="70">
        <v>207.5</v>
      </c>
    </row>
    <row r="3167" spans="1:7" x14ac:dyDescent="0.2">
      <c r="A3167" s="70">
        <v>33874</v>
      </c>
      <c r="B3167" s="70" t="s">
        <v>394</v>
      </c>
      <c r="C3167" s="70" t="s">
        <v>395</v>
      </c>
      <c r="D3167" s="70">
        <v>2007</v>
      </c>
      <c r="E3167" s="70">
        <v>2</v>
      </c>
      <c r="F3167" s="70">
        <v>207.53</v>
      </c>
      <c r="G3167" s="70">
        <v>205.5</v>
      </c>
    </row>
    <row r="3168" spans="1:7" x14ac:dyDescent="0.2">
      <c r="A3168" s="70">
        <v>33874</v>
      </c>
      <c r="B3168" s="70" t="s">
        <v>394</v>
      </c>
      <c r="C3168" s="70" t="s">
        <v>395</v>
      </c>
      <c r="D3168" s="70">
        <v>2007</v>
      </c>
      <c r="E3168" s="70">
        <v>3</v>
      </c>
      <c r="F3168" s="70">
        <v>207.66</v>
      </c>
      <c r="G3168" s="70">
        <v>204.6</v>
      </c>
    </row>
    <row r="3169" spans="1:7" x14ac:dyDescent="0.2">
      <c r="A3169" s="70">
        <v>33874</v>
      </c>
      <c r="B3169" s="70" t="s">
        <v>394</v>
      </c>
      <c r="C3169" s="70" t="s">
        <v>395</v>
      </c>
      <c r="D3169" s="70">
        <v>2007</v>
      </c>
      <c r="E3169" s="70">
        <v>4</v>
      </c>
      <c r="F3169" s="70">
        <v>203.3</v>
      </c>
      <c r="G3169" s="70">
        <v>202.78</v>
      </c>
    </row>
    <row r="3170" spans="1:7" x14ac:dyDescent="0.2">
      <c r="A3170" s="70">
        <v>33874</v>
      </c>
      <c r="B3170" s="70" t="s">
        <v>394</v>
      </c>
      <c r="C3170" s="70" t="s">
        <v>395</v>
      </c>
      <c r="D3170" s="70">
        <v>2008</v>
      </c>
      <c r="E3170" s="70">
        <v>1</v>
      </c>
      <c r="F3170" s="70">
        <v>200.94</v>
      </c>
      <c r="G3170" s="70">
        <v>202.17</v>
      </c>
    </row>
    <row r="3171" spans="1:7" x14ac:dyDescent="0.2">
      <c r="A3171" s="70">
        <v>33874</v>
      </c>
      <c r="B3171" s="70" t="s">
        <v>394</v>
      </c>
      <c r="C3171" s="70" t="s">
        <v>395</v>
      </c>
      <c r="D3171" s="70">
        <v>2008</v>
      </c>
      <c r="E3171" s="70">
        <v>2</v>
      </c>
      <c r="F3171" s="70">
        <v>199.82</v>
      </c>
      <c r="G3171" s="70">
        <v>197.75</v>
      </c>
    </row>
    <row r="3172" spans="1:7" x14ac:dyDescent="0.2">
      <c r="A3172" s="70">
        <v>33874</v>
      </c>
      <c r="B3172" s="70" t="s">
        <v>394</v>
      </c>
      <c r="C3172" s="70" t="s">
        <v>395</v>
      </c>
      <c r="D3172" s="70">
        <v>2008</v>
      </c>
      <c r="E3172" s="70">
        <v>3</v>
      </c>
      <c r="F3172" s="70">
        <v>200.47</v>
      </c>
      <c r="G3172" s="70">
        <v>197.45</v>
      </c>
    </row>
    <row r="3173" spans="1:7" x14ac:dyDescent="0.2">
      <c r="A3173" s="70">
        <v>33874</v>
      </c>
      <c r="B3173" s="70" t="s">
        <v>394</v>
      </c>
      <c r="C3173" s="70" t="s">
        <v>395</v>
      </c>
      <c r="D3173" s="70">
        <v>2008</v>
      </c>
      <c r="E3173" s="70">
        <v>4</v>
      </c>
      <c r="F3173" s="70">
        <v>192.9</v>
      </c>
      <c r="G3173" s="70">
        <v>192.59</v>
      </c>
    </row>
    <row r="3174" spans="1:7" x14ac:dyDescent="0.2">
      <c r="A3174" s="70">
        <v>33874</v>
      </c>
      <c r="B3174" s="70" t="s">
        <v>394</v>
      </c>
      <c r="C3174" s="70" t="s">
        <v>395</v>
      </c>
      <c r="D3174" s="70">
        <v>2009</v>
      </c>
      <c r="E3174" s="70">
        <v>1</v>
      </c>
      <c r="F3174" s="70">
        <v>188.22</v>
      </c>
      <c r="G3174" s="70">
        <v>189.41</v>
      </c>
    </row>
    <row r="3175" spans="1:7" x14ac:dyDescent="0.2">
      <c r="A3175" s="70">
        <v>33874</v>
      </c>
      <c r="B3175" s="70" t="s">
        <v>394</v>
      </c>
      <c r="C3175" s="70" t="s">
        <v>395</v>
      </c>
      <c r="D3175" s="70">
        <v>2009</v>
      </c>
      <c r="E3175" s="70">
        <v>2</v>
      </c>
      <c r="F3175" s="70">
        <v>189.05</v>
      </c>
      <c r="G3175" s="70">
        <v>186.96</v>
      </c>
    </row>
    <row r="3176" spans="1:7" x14ac:dyDescent="0.2">
      <c r="A3176" s="70">
        <v>33874</v>
      </c>
      <c r="B3176" s="70" t="s">
        <v>394</v>
      </c>
      <c r="C3176" s="70" t="s">
        <v>395</v>
      </c>
      <c r="D3176" s="70">
        <v>2009</v>
      </c>
      <c r="E3176" s="70">
        <v>3</v>
      </c>
      <c r="F3176" s="70">
        <v>188.73</v>
      </c>
      <c r="G3176" s="70">
        <v>185.76</v>
      </c>
    </row>
    <row r="3177" spans="1:7" x14ac:dyDescent="0.2">
      <c r="A3177" s="70">
        <v>33874</v>
      </c>
      <c r="B3177" s="70" t="s">
        <v>394</v>
      </c>
      <c r="C3177" s="70" t="s">
        <v>395</v>
      </c>
      <c r="D3177" s="70">
        <v>2009</v>
      </c>
      <c r="E3177" s="70">
        <v>4</v>
      </c>
      <c r="F3177" s="70">
        <v>187.88</v>
      </c>
      <c r="G3177" s="70">
        <v>187.79</v>
      </c>
    </row>
    <row r="3178" spans="1:7" x14ac:dyDescent="0.2">
      <c r="A3178" s="70">
        <v>33874</v>
      </c>
      <c r="B3178" s="70" t="s">
        <v>394</v>
      </c>
      <c r="C3178" s="70" t="s">
        <v>395</v>
      </c>
      <c r="D3178" s="70">
        <v>2010</v>
      </c>
      <c r="E3178" s="70">
        <v>1</v>
      </c>
      <c r="F3178" s="70">
        <v>185.45</v>
      </c>
      <c r="G3178" s="70">
        <v>186.74</v>
      </c>
    </row>
    <row r="3179" spans="1:7" x14ac:dyDescent="0.2">
      <c r="A3179" s="70">
        <v>33874</v>
      </c>
      <c r="B3179" s="70" t="s">
        <v>394</v>
      </c>
      <c r="C3179" s="70" t="s">
        <v>395</v>
      </c>
      <c r="D3179" s="70">
        <v>2010</v>
      </c>
      <c r="E3179" s="70">
        <v>2</v>
      </c>
      <c r="F3179" s="70">
        <v>186.65</v>
      </c>
      <c r="G3179" s="70">
        <v>184.4</v>
      </c>
    </row>
    <row r="3180" spans="1:7" x14ac:dyDescent="0.2">
      <c r="A3180" s="70">
        <v>33874</v>
      </c>
      <c r="B3180" s="70" t="s">
        <v>394</v>
      </c>
      <c r="C3180" s="70" t="s">
        <v>395</v>
      </c>
      <c r="D3180" s="70">
        <v>2010</v>
      </c>
      <c r="E3180" s="70">
        <v>3</v>
      </c>
      <c r="F3180" s="70">
        <v>183.87</v>
      </c>
      <c r="G3180" s="70">
        <v>180.86</v>
      </c>
    </row>
    <row r="3181" spans="1:7" x14ac:dyDescent="0.2">
      <c r="A3181" s="70">
        <v>33874</v>
      </c>
      <c r="B3181" s="70" t="s">
        <v>394</v>
      </c>
      <c r="C3181" s="70" t="s">
        <v>395</v>
      </c>
      <c r="D3181" s="70">
        <v>2010</v>
      </c>
      <c r="E3181" s="70">
        <v>4</v>
      </c>
      <c r="F3181" s="70">
        <v>177.53</v>
      </c>
      <c r="G3181" s="70">
        <v>177.57</v>
      </c>
    </row>
    <row r="3182" spans="1:7" x14ac:dyDescent="0.2">
      <c r="A3182" s="70">
        <v>33874</v>
      </c>
      <c r="B3182" s="70" t="s">
        <v>394</v>
      </c>
      <c r="C3182" s="70" t="s">
        <v>395</v>
      </c>
      <c r="D3182" s="70">
        <v>2011</v>
      </c>
      <c r="E3182" s="70">
        <v>1</v>
      </c>
      <c r="F3182" s="70">
        <v>174.08</v>
      </c>
      <c r="G3182" s="70">
        <v>175.49</v>
      </c>
    </row>
    <row r="3183" spans="1:7" x14ac:dyDescent="0.2">
      <c r="A3183" s="70">
        <v>33874</v>
      </c>
      <c r="B3183" s="70" t="s">
        <v>394</v>
      </c>
      <c r="C3183" s="70" t="s">
        <v>395</v>
      </c>
      <c r="D3183" s="70">
        <v>2011</v>
      </c>
      <c r="E3183" s="70">
        <v>2</v>
      </c>
      <c r="F3183" s="70">
        <v>176.93</v>
      </c>
      <c r="G3183" s="70">
        <v>174.61</v>
      </c>
    </row>
    <row r="3184" spans="1:7" x14ac:dyDescent="0.2">
      <c r="A3184" s="70">
        <v>33874</v>
      </c>
      <c r="B3184" s="70" t="s">
        <v>394</v>
      </c>
      <c r="C3184" s="70" t="s">
        <v>395</v>
      </c>
      <c r="D3184" s="70">
        <v>2011</v>
      </c>
      <c r="E3184" s="70">
        <v>3</v>
      </c>
      <c r="F3184" s="70">
        <v>175.59</v>
      </c>
      <c r="G3184" s="70">
        <v>172.61</v>
      </c>
    </row>
    <row r="3185" spans="1:7" x14ac:dyDescent="0.2">
      <c r="A3185" s="70">
        <v>33874</v>
      </c>
      <c r="B3185" s="70" t="s">
        <v>394</v>
      </c>
      <c r="C3185" s="70" t="s">
        <v>395</v>
      </c>
      <c r="D3185" s="70">
        <v>2011</v>
      </c>
      <c r="E3185" s="70">
        <v>4</v>
      </c>
      <c r="F3185" s="70">
        <v>170.72</v>
      </c>
      <c r="G3185" s="70">
        <v>170.84</v>
      </c>
    </row>
    <row r="3186" spans="1:7" x14ac:dyDescent="0.2">
      <c r="A3186" s="70">
        <v>33874</v>
      </c>
      <c r="B3186" s="70" t="s">
        <v>394</v>
      </c>
      <c r="C3186" s="70" t="s">
        <v>395</v>
      </c>
      <c r="D3186" s="70">
        <v>2012</v>
      </c>
      <c r="E3186" s="70">
        <v>1</v>
      </c>
      <c r="F3186" s="70">
        <v>168.88</v>
      </c>
      <c r="G3186" s="70">
        <v>170.5</v>
      </c>
    </row>
    <row r="3187" spans="1:7" x14ac:dyDescent="0.2">
      <c r="A3187" s="70">
        <v>33874</v>
      </c>
      <c r="B3187" s="70" t="s">
        <v>394</v>
      </c>
      <c r="C3187" s="70" t="s">
        <v>395</v>
      </c>
      <c r="D3187" s="70">
        <v>2012</v>
      </c>
      <c r="E3187" s="70">
        <v>2</v>
      </c>
      <c r="F3187" s="70">
        <v>172.08</v>
      </c>
      <c r="G3187" s="70">
        <v>169.61</v>
      </c>
    </row>
    <row r="3188" spans="1:7" x14ac:dyDescent="0.2">
      <c r="A3188" s="70">
        <v>33874</v>
      </c>
      <c r="B3188" s="70" t="s">
        <v>394</v>
      </c>
      <c r="C3188" s="70" t="s">
        <v>395</v>
      </c>
      <c r="D3188" s="70">
        <v>2012</v>
      </c>
      <c r="E3188" s="70">
        <v>3</v>
      </c>
      <c r="F3188" s="70">
        <v>173.96</v>
      </c>
      <c r="G3188" s="70">
        <v>170.92</v>
      </c>
    </row>
    <row r="3189" spans="1:7" x14ac:dyDescent="0.2">
      <c r="A3189" s="70">
        <v>33874</v>
      </c>
      <c r="B3189" s="70" t="s">
        <v>394</v>
      </c>
      <c r="C3189" s="70" t="s">
        <v>395</v>
      </c>
      <c r="D3189" s="70">
        <v>2012</v>
      </c>
      <c r="E3189" s="70">
        <v>4</v>
      </c>
      <c r="F3189" s="70">
        <v>171.61</v>
      </c>
      <c r="G3189" s="70">
        <v>171.78</v>
      </c>
    </row>
    <row r="3190" spans="1:7" x14ac:dyDescent="0.2">
      <c r="A3190" s="70">
        <v>33874</v>
      </c>
      <c r="B3190" s="70" t="s">
        <v>394</v>
      </c>
      <c r="C3190" s="70" t="s">
        <v>395</v>
      </c>
      <c r="D3190" s="70">
        <v>2013</v>
      </c>
      <c r="E3190" s="70">
        <v>1</v>
      </c>
      <c r="F3190" s="70">
        <v>171.78</v>
      </c>
      <c r="G3190" s="70">
        <v>173.62</v>
      </c>
    </row>
    <row r="3191" spans="1:7" x14ac:dyDescent="0.2">
      <c r="A3191" s="70">
        <v>33874</v>
      </c>
      <c r="B3191" s="70" t="s">
        <v>394</v>
      </c>
      <c r="C3191" s="70" t="s">
        <v>395</v>
      </c>
      <c r="D3191" s="70">
        <v>2013</v>
      </c>
      <c r="E3191" s="70">
        <v>2</v>
      </c>
      <c r="F3191" s="70">
        <v>177.56</v>
      </c>
      <c r="G3191" s="70">
        <v>174.87</v>
      </c>
    </row>
    <row r="3192" spans="1:7" x14ac:dyDescent="0.2">
      <c r="A3192" s="70">
        <v>33874</v>
      </c>
      <c r="B3192" s="70" t="s">
        <v>394</v>
      </c>
      <c r="C3192" s="70" t="s">
        <v>395</v>
      </c>
      <c r="D3192" s="70">
        <v>2013</v>
      </c>
      <c r="E3192" s="70">
        <v>3</v>
      </c>
      <c r="F3192" s="70">
        <v>179.17</v>
      </c>
      <c r="G3192" s="70">
        <v>175.93</v>
      </c>
    </row>
    <row r="3193" spans="1:7" x14ac:dyDescent="0.2">
      <c r="A3193" s="70">
        <v>33874</v>
      </c>
      <c r="B3193" s="70" t="s">
        <v>394</v>
      </c>
      <c r="C3193" s="70" t="s">
        <v>395</v>
      </c>
      <c r="D3193" s="70">
        <v>2013</v>
      </c>
      <c r="E3193" s="70">
        <v>4</v>
      </c>
      <c r="F3193" s="70">
        <v>178.17</v>
      </c>
      <c r="G3193" s="70">
        <v>178.41</v>
      </c>
    </row>
    <row r="3194" spans="1:7" x14ac:dyDescent="0.2">
      <c r="A3194" s="70">
        <v>33874</v>
      </c>
      <c r="B3194" s="70" t="s">
        <v>394</v>
      </c>
      <c r="C3194" s="70" t="s">
        <v>395</v>
      </c>
      <c r="D3194" s="70">
        <v>2014</v>
      </c>
      <c r="E3194" s="70">
        <v>1</v>
      </c>
      <c r="F3194" s="70">
        <v>173.11</v>
      </c>
      <c r="G3194" s="70">
        <v>175.11</v>
      </c>
    </row>
    <row r="3195" spans="1:7" x14ac:dyDescent="0.2">
      <c r="A3195" s="70">
        <v>33874</v>
      </c>
      <c r="B3195" s="70" t="s">
        <v>394</v>
      </c>
      <c r="C3195" s="70" t="s">
        <v>395</v>
      </c>
      <c r="D3195" s="70">
        <v>2014</v>
      </c>
      <c r="E3195" s="70">
        <v>2</v>
      </c>
      <c r="F3195" s="70">
        <v>182.61</v>
      </c>
      <c r="G3195" s="70">
        <v>179.73</v>
      </c>
    </row>
    <row r="3196" spans="1:7" x14ac:dyDescent="0.2">
      <c r="A3196" s="70">
        <v>33874</v>
      </c>
      <c r="B3196" s="70" t="s">
        <v>394</v>
      </c>
      <c r="C3196" s="70" t="s">
        <v>395</v>
      </c>
      <c r="D3196" s="70">
        <v>2014</v>
      </c>
      <c r="E3196" s="70">
        <v>3</v>
      </c>
      <c r="F3196" s="70">
        <v>184.09</v>
      </c>
      <c r="G3196" s="70">
        <v>180.75</v>
      </c>
    </row>
    <row r="3197" spans="1:7" x14ac:dyDescent="0.2">
      <c r="A3197" s="70">
        <v>33874</v>
      </c>
      <c r="B3197" s="70" t="s">
        <v>394</v>
      </c>
      <c r="C3197" s="70" t="s">
        <v>395</v>
      </c>
      <c r="D3197" s="70">
        <v>2014</v>
      </c>
      <c r="E3197" s="70">
        <v>4</v>
      </c>
      <c r="F3197" s="70">
        <v>182.01</v>
      </c>
      <c r="G3197" s="70">
        <v>182.27</v>
      </c>
    </row>
    <row r="3198" spans="1:7" x14ac:dyDescent="0.2">
      <c r="A3198" s="70">
        <v>33874</v>
      </c>
      <c r="B3198" s="70" t="s">
        <v>394</v>
      </c>
      <c r="C3198" s="70" t="s">
        <v>395</v>
      </c>
      <c r="D3198" s="70">
        <v>2015</v>
      </c>
      <c r="E3198" s="70">
        <v>1</v>
      </c>
      <c r="F3198" s="70">
        <v>179.28</v>
      </c>
      <c r="G3198" s="70">
        <v>181.37</v>
      </c>
    </row>
    <row r="3199" spans="1:7" x14ac:dyDescent="0.2">
      <c r="A3199" s="70">
        <v>33874</v>
      </c>
      <c r="B3199" s="70" t="s">
        <v>394</v>
      </c>
      <c r="C3199" s="70" t="s">
        <v>395</v>
      </c>
      <c r="D3199" s="70">
        <v>2015</v>
      </c>
      <c r="E3199" s="70">
        <v>2</v>
      </c>
      <c r="F3199" s="70">
        <v>186.36</v>
      </c>
      <c r="G3199" s="70">
        <v>183.4</v>
      </c>
    </row>
    <row r="3200" spans="1:7" x14ac:dyDescent="0.2">
      <c r="A3200" s="70">
        <v>33874</v>
      </c>
      <c r="B3200" s="70" t="s">
        <v>394</v>
      </c>
      <c r="C3200" s="70" t="s">
        <v>395</v>
      </c>
      <c r="D3200" s="70">
        <v>2015</v>
      </c>
      <c r="E3200" s="70">
        <v>3</v>
      </c>
      <c r="F3200" s="70">
        <v>186.97</v>
      </c>
      <c r="G3200" s="70">
        <v>183.62</v>
      </c>
    </row>
    <row r="3201" spans="1:7" x14ac:dyDescent="0.2">
      <c r="A3201" s="70">
        <v>33874</v>
      </c>
      <c r="B3201" s="70" t="s">
        <v>394</v>
      </c>
      <c r="C3201" s="70" t="s">
        <v>395</v>
      </c>
      <c r="D3201" s="70">
        <v>2015</v>
      </c>
      <c r="E3201" s="70">
        <v>4</v>
      </c>
      <c r="F3201" s="70">
        <v>183.89</v>
      </c>
      <c r="G3201" s="70">
        <v>184.16</v>
      </c>
    </row>
    <row r="3202" spans="1:7" x14ac:dyDescent="0.2">
      <c r="A3202" s="70">
        <v>33874</v>
      </c>
      <c r="B3202" s="70" t="s">
        <v>394</v>
      </c>
      <c r="C3202" s="70" t="s">
        <v>395</v>
      </c>
      <c r="D3202" s="70">
        <v>2016</v>
      </c>
      <c r="E3202" s="70">
        <v>1</v>
      </c>
      <c r="F3202" s="70">
        <v>183.53</v>
      </c>
      <c r="G3202" s="70">
        <v>185.6</v>
      </c>
    </row>
    <row r="3203" spans="1:7" x14ac:dyDescent="0.2">
      <c r="A3203" s="70">
        <v>33874</v>
      </c>
      <c r="B3203" s="70" t="s">
        <v>394</v>
      </c>
      <c r="C3203" s="70" t="s">
        <v>395</v>
      </c>
      <c r="D3203" s="70">
        <v>2016</v>
      </c>
      <c r="E3203" s="70">
        <v>2</v>
      </c>
      <c r="F3203" s="70">
        <v>189.68</v>
      </c>
      <c r="G3203" s="70">
        <v>186.65</v>
      </c>
    </row>
    <row r="3204" spans="1:7" x14ac:dyDescent="0.2">
      <c r="A3204" s="70">
        <v>33874</v>
      </c>
      <c r="B3204" s="70" t="s">
        <v>394</v>
      </c>
      <c r="C3204" s="70" t="s">
        <v>395</v>
      </c>
      <c r="D3204" s="70">
        <v>2016</v>
      </c>
      <c r="E3204" s="70">
        <v>3</v>
      </c>
      <c r="F3204" s="70">
        <v>192.85</v>
      </c>
      <c r="G3204" s="70">
        <v>189.53</v>
      </c>
    </row>
    <row r="3205" spans="1:7" x14ac:dyDescent="0.2">
      <c r="A3205" s="70">
        <v>33874</v>
      </c>
      <c r="B3205" s="70" t="s">
        <v>394</v>
      </c>
      <c r="C3205" s="70" t="s">
        <v>395</v>
      </c>
      <c r="D3205" s="70">
        <v>2016</v>
      </c>
      <c r="E3205" s="70">
        <v>4</v>
      </c>
      <c r="F3205" s="70">
        <v>190.53</v>
      </c>
      <c r="G3205" s="70">
        <v>190.79</v>
      </c>
    </row>
    <row r="3206" spans="1:7" x14ac:dyDescent="0.2">
      <c r="A3206" s="70">
        <v>33874</v>
      </c>
      <c r="B3206" s="70" t="s">
        <v>394</v>
      </c>
      <c r="C3206" s="70" t="s">
        <v>395</v>
      </c>
      <c r="D3206" s="70">
        <v>2017</v>
      </c>
      <c r="E3206" s="70">
        <v>1</v>
      </c>
      <c r="F3206" s="70">
        <v>191.2</v>
      </c>
      <c r="G3206" s="70">
        <v>193.11</v>
      </c>
    </row>
    <row r="3207" spans="1:7" x14ac:dyDescent="0.2">
      <c r="A3207" s="70">
        <v>33874</v>
      </c>
      <c r="B3207" s="70" t="s">
        <v>394</v>
      </c>
      <c r="C3207" s="70" t="s">
        <v>395</v>
      </c>
      <c r="D3207" s="70">
        <v>2017</v>
      </c>
      <c r="E3207" s="70">
        <v>2</v>
      </c>
      <c r="F3207" s="70">
        <v>198.37</v>
      </c>
      <c r="G3207" s="70">
        <v>195.35</v>
      </c>
    </row>
    <row r="3208" spans="1:7" x14ac:dyDescent="0.2">
      <c r="A3208" s="70">
        <v>33874</v>
      </c>
      <c r="B3208" s="70" t="s">
        <v>394</v>
      </c>
      <c r="C3208" s="70" t="s">
        <v>395</v>
      </c>
      <c r="D3208" s="70">
        <v>2017</v>
      </c>
      <c r="E3208" s="70">
        <v>3</v>
      </c>
      <c r="F3208" s="70">
        <v>200.21</v>
      </c>
      <c r="G3208" s="70">
        <v>196.91</v>
      </c>
    </row>
    <row r="3209" spans="1:7" x14ac:dyDescent="0.2">
      <c r="A3209" s="70">
        <v>33874</v>
      </c>
      <c r="B3209" s="70" t="s">
        <v>394</v>
      </c>
      <c r="C3209" s="70" t="s">
        <v>395</v>
      </c>
      <c r="D3209" s="70">
        <v>2017</v>
      </c>
      <c r="E3209" s="70">
        <v>4</v>
      </c>
      <c r="F3209" s="70">
        <v>199.39</v>
      </c>
      <c r="G3209" s="70">
        <v>199.6</v>
      </c>
    </row>
    <row r="3210" spans="1:7" x14ac:dyDescent="0.2">
      <c r="A3210" s="70">
        <v>33874</v>
      </c>
      <c r="B3210" s="70" t="s">
        <v>394</v>
      </c>
      <c r="C3210" s="70" t="s">
        <v>395</v>
      </c>
      <c r="D3210" s="70">
        <v>2018</v>
      </c>
      <c r="E3210" s="70">
        <v>1</v>
      </c>
      <c r="F3210" s="70">
        <v>200.73</v>
      </c>
      <c r="G3210" s="70">
        <v>202.45</v>
      </c>
    </row>
    <row r="3211" spans="1:7" x14ac:dyDescent="0.2">
      <c r="A3211" s="70">
        <v>33874</v>
      </c>
      <c r="B3211" s="70" t="s">
        <v>394</v>
      </c>
      <c r="C3211" s="70" t="s">
        <v>395</v>
      </c>
      <c r="D3211" s="70">
        <v>2018</v>
      </c>
      <c r="E3211" s="70">
        <v>2</v>
      </c>
      <c r="F3211" s="70">
        <v>207.61</v>
      </c>
      <c r="G3211" s="70">
        <v>204.63</v>
      </c>
    </row>
    <row r="3212" spans="1:7" x14ac:dyDescent="0.2">
      <c r="A3212" s="70">
        <v>33874</v>
      </c>
      <c r="B3212" s="70" t="s">
        <v>394</v>
      </c>
      <c r="C3212" s="70" t="s">
        <v>395</v>
      </c>
      <c r="D3212" s="70">
        <v>2018</v>
      </c>
      <c r="E3212" s="70">
        <v>3</v>
      </c>
      <c r="F3212" s="70">
        <v>210.12</v>
      </c>
      <c r="G3212" s="70">
        <v>206.9</v>
      </c>
    </row>
    <row r="3213" spans="1:7" x14ac:dyDescent="0.2">
      <c r="A3213" s="70">
        <v>33874</v>
      </c>
      <c r="B3213" s="70" t="s">
        <v>394</v>
      </c>
      <c r="C3213" s="70" t="s">
        <v>395</v>
      </c>
      <c r="D3213" s="70">
        <v>2018</v>
      </c>
      <c r="E3213" s="70">
        <v>4</v>
      </c>
      <c r="F3213" s="70">
        <v>207.74</v>
      </c>
      <c r="G3213" s="70">
        <v>207.8</v>
      </c>
    </row>
    <row r="3214" spans="1:7" x14ac:dyDescent="0.2">
      <c r="A3214" s="70">
        <v>33874</v>
      </c>
      <c r="B3214" s="70" t="s">
        <v>394</v>
      </c>
      <c r="C3214" s="70" t="s">
        <v>395</v>
      </c>
      <c r="D3214" s="70">
        <v>2019</v>
      </c>
      <c r="E3214" s="70">
        <v>1</v>
      </c>
      <c r="F3214" s="70">
        <v>208.24</v>
      </c>
      <c r="G3214" s="70">
        <v>209.72</v>
      </c>
    </row>
    <row r="3215" spans="1:7" x14ac:dyDescent="0.2">
      <c r="A3215" s="70">
        <v>33874</v>
      </c>
      <c r="B3215" s="70" t="s">
        <v>394</v>
      </c>
      <c r="C3215" s="70" t="s">
        <v>395</v>
      </c>
      <c r="D3215" s="70">
        <v>2019</v>
      </c>
      <c r="E3215" s="70">
        <v>2</v>
      </c>
      <c r="F3215" s="70">
        <v>215.84</v>
      </c>
      <c r="G3215" s="70">
        <v>213</v>
      </c>
    </row>
    <row r="3216" spans="1:7" x14ac:dyDescent="0.2">
      <c r="A3216" s="70">
        <v>33874</v>
      </c>
      <c r="B3216" s="70" t="s">
        <v>394</v>
      </c>
      <c r="C3216" s="70" t="s">
        <v>395</v>
      </c>
      <c r="D3216" s="70">
        <v>2019</v>
      </c>
      <c r="E3216" s="70">
        <v>3</v>
      </c>
      <c r="F3216" s="70">
        <v>217.63</v>
      </c>
      <c r="G3216" s="70">
        <v>214.52</v>
      </c>
    </row>
    <row r="3217" spans="1:7" x14ac:dyDescent="0.2">
      <c r="A3217" s="70">
        <v>33874</v>
      </c>
      <c r="B3217" s="70" t="s">
        <v>394</v>
      </c>
      <c r="C3217" s="70" t="s">
        <v>395</v>
      </c>
      <c r="D3217" s="70">
        <v>2019</v>
      </c>
      <c r="E3217" s="70">
        <v>4</v>
      </c>
      <c r="F3217" s="70">
        <v>219.68</v>
      </c>
      <c r="G3217" s="70">
        <v>219.5</v>
      </c>
    </row>
    <row r="3218" spans="1:7" x14ac:dyDescent="0.2">
      <c r="A3218" s="70">
        <v>33874</v>
      </c>
      <c r="B3218" s="70" t="s">
        <v>394</v>
      </c>
      <c r="C3218" s="70" t="s">
        <v>395</v>
      </c>
      <c r="D3218" s="70">
        <v>2020</v>
      </c>
      <c r="E3218" s="70">
        <v>1</v>
      </c>
      <c r="F3218" s="70">
        <v>221.49</v>
      </c>
      <c r="G3218" s="70">
        <v>222.86</v>
      </c>
    </row>
    <row r="3219" spans="1:7" x14ac:dyDescent="0.2">
      <c r="A3219" s="70">
        <v>33874</v>
      </c>
      <c r="B3219" s="70" t="s">
        <v>394</v>
      </c>
      <c r="C3219" s="70" t="s">
        <v>395</v>
      </c>
      <c r="D3219" s="70">
        <v>2020</v>
      </c>
      <c r="E3219" s="70">
        <v>2</v>
      </c>
      <c r="F3219" s="70">
        <v>227.86</v>
      </c>
      <c r="G3219" s="70">
        <v>225.05</v>
      </c>
    </row>
    <row r="3220" spans="1:7" x14ac:dyDescent="0.2">
      <c r="A3220" s="70">
        <v>33874</v>
      </c>
      <c r="B3220" s="70" t="s">
        <v>394</v>
      </c>
      <c r="C3220" s="70" t="s">
        <v>395</v>
      </c>
      <c r="D3220" s="70">
        <v>2020</v>
      </c>
      <c r="E3220" s="70">
        <v>3</v>
      </c>
      <c r="F3220" s="70">
        <v>236.1</v>
      </c>
      <c r="G3220" s="70">
        <v>232.95</v>
      </c>
    </row>
    <row r="3221" spans="1:7" x14ac:dyDescent="0.2">
      <c r="A3221" s="70">
        <v>33874</v>
      </c>
      <c r="B3221" s="70" t="s">
        <v>394</v>
      </c>
      <c r="C3221" s="70" t="s">
        <v>395</v>
      </c>
      <c r="D3221" s="70">
        <v>2020</v>
      </c>
      <c r="E3221" s="70">
        <v>4</v>
      </c>
      <c r="F3221" s="70">
        <v>241.21</v>
      </c>
      <c r="G3221" s="70">
        <v>240.78</v>
      </c>
    </row>
    <row r="3222" spans="1:7" x14ac:dyDescent="0.2">
      <c r="A3222" s="70">
        <v>33874</v>
      </c>
      <c r="B3222" s="70" t="s">
        <v>394</v>
      </c>
      <c r="C3222" s="70" t="s">
        <v>395</v>
      </c>
      <c r="D3222" s="70">
        <v>2021</v>
      </c>
      <c r="E3222" s="70">
        <v>1</v>
      </c>
      <c r="F3222" s="70">
        <v>247.18</v>
      </c>
      <c r="G3222" s="70">
        <v>248.53</v>
      </c>
    </row>
    <row r="3223" spans="1:7" x14ac:dyDescent="0.2">
      <c r="A3223" s="70">
        <v>33874</v>
      </c>
      <c r="B3223" s="70" t="s">
        <v>394</v>
      </c>
      <c r="C3223" s="70" t="s">
        <v>395</v>
      </c>
      <c r="D3223" s="70">
        <v>2021</v>
      </c>
      <c r="E3223" s="70">
        <v>2</v>
      </c>
      <c r="F3223" s="70">
        <v>259.33999999999997</v>
      </c>
      <c r="G3223" s="70">
        <v>256.36</v>
      </c>
    </row>
    <row r="3224" spans="1:7" x14ac:dyDescent="0.2">
      <c r="A3224" s="70">
        <v>33874</v>
      </c>
      <c r="B3224" s="70" t="s">
        <v>394</v>
      </c>
      <c r="C3224" s="70" t="s">
        <v>395</v>
      </c>
      <c r="D3224" s="70">
        <v>2021</v>
      </c>
      <c r="E3224" s="70">
        <v>3</v>
      </c>
      <c r="F3224" s="70">
        <v>267.43</v>
      </c>
      <c r="G3224" s="70">
        <v>263.99</v>
      </c>
    </row>
    <row r="3225" spans="1:7" x14ac:dyDescent="0.2">
      <c r="A3225" s="70">
        <v>33874</v>
      </c>
      <c r="B3225" s="70" t="s">
        <v>394</v>
      </c>
      <c r="C3225" s="70" t="s">
        <v>395</v>
      </c>
      <c r="D3225" s="70">
        <v>2021</v>
      </c>
      <c r="E3225" s="70">
        <v>4</v>
      </c>
      <c r="F3225" s="70">
        <v>272.18</v>
      </c>
      <c r="G3225" s="70">
        <v>271.52</v>
      </c>
    </row>
    <row r="3226" spans="1:7" x14ac:dyDescent="0.2">
      <c r="A3226" s="70">
        <v>34980</v>
      </c>
      <c r="B3226" s="70" t="s">
        <v>396</v>
      </c>
      <c r="C3226" s="70" t="s">
        <v>397</v>
      </c>
      <c r="D3226" s="70">
        <v>1991</v>
      </c>
      <c r="E3226" s="70">
        <v>1</v>
      </c>
      <c r="F3226" s="70">
        <v>100</v>
      </c>
      <c r="G3226" s="70">
        <v>100</v>
      </c>
    </row>
    <row r="3227" spans="1:7" x14ac:dyDescent="0.2">
      <c r="A3227" s="70">
        <v>34980</v>
      </c>
      <c r="B3227" s="70" t="s">
        <v>396</v>
      </c>
      <c r="C3227" s="70" t="s">
        <v>397</v>
      </c>
      <c r="D3227" s="70">
        <v>1991</v>
      </c>
      <c r="E3227" s="70">
        <v>2</v>
      </c>
      <c r="F3227" s="70">
        <v>99.67</v>
      </c>
      <c r="G3227" s="70">
        <v>99.58</v>
      </c>
    </row>
    <row r="3228" spans="1:7" x14ac:dyDescent="0.2">
      <c r="A3228" s="70">
        <v>34980</v>
      </c>
      <c r="B3228" s="70" t="s">
        <v>396</v>
      </c>
      <c r="C3228" s="70" t="s">
        <v>397</v>
      </c>
      <c r="D3228" s="70">
        <v>1991</v>
      </c>
      <c r="E3228" s="70">
        <v>3</v>
      </c>
      <c r="F3228" s="70">
        <v>100.82</v>
      </c>
      <c r="G3228" s="70">
        <v>100.42</v>
      </c>
    </row>
    <row r="3229" spans="1:7" x14ac:dyDescent="0.2">
      <c r="A3229" s="70">
        <v>34980</v>
      </c>
      <c r="B3229" s="70" t="s">
        <v>396</v>
      </c>
      <c r="C3229" s="70" t="s">
        <v>397</v>
      </c>
      <c r="D3229" s="70">
        <v>1991</v>
      </c>
      <c r="E3229" s="70">
        <v>4</v>
      </c>
      <c r="F3229" s="70">
        <v>100.58</v>
      </c>
      <c r="G3229" s="70">
        <v>100.35</v>
      </c>
    </row>
    <row r="3230" spans="1:7" x14ac:dyDescent="0.2">
      <c r="A3230" s="70">
        <v>34980</v>
      </c>
      <c r="B3230" s="70" t="s">
        <v>396</v>
      </c>
      <c r="C3230" s="70" t="s">
        <v>397</v>
      </c>
      <c r="D3230" s="70">
        <v>1992</v>
      </c>
      <c r="E3230" s="70">
        <v>1</v>
      </c>
      <c r="F3230" s="70">
        <v>102.01</v>
      </c>
      <c r="G3230" s="70">
        <v>102.07</v>
      </c>
    </row>
    <row r="3231" spans="1:7" x14ac:dyDescent="0.2">
      <c r="A3231" s="70">
        <v>34980</v>
      </c>
      <c r="B3231" s="70" t="s">
        <v>396</v>
      </c>
      <c r="C3231" s="70" t="s">
        <v>397</v>
      </c>
      <c r="D3231" s="70">
        <v>1992</v>
      </c>
      <c r="E3231" s="70">
        <v>2</v>
      </c>
      <c r="F3231" s="70">
        <v>101.76</v>
      </c>
      <c r="G3231" s="70">
        <v>101.62</v>
      </c>
    </row>
    <row r="3232" spans="1:7" x14ac:dyDescent="0.2">
      <c r="A3232" s="70">
        <v>34980</v>
      </c>
      <c r="B3232" s="70" t="s">
        <v>396</v>
      </c>
      <c r="C3232" s="70" t="s">
        <v>397</v>
      </c>
      <c r="D3232" s="70">
        <v>1992</v>
      </c>
      <c r="E3232" s="70">
        <v>3</v>
      </c>
      <c r="F3232" s="70">
        <v>102.76</v>
      </c>
      <c r="G3232" s="70">
        <v>102.39</v>
      </c>
    </row>
    <row r="3233" spans="1:7" x14ac:dyDescent="0.2">
      <c r="A3233" s="70">
        <v>34980</v>
      </c>
      <c r="B3233" s="70" t="s">
        <v>396</v>
      </c>
      <c r="C3233" s="70" t="s">
        <v>397</v>
      </c>
      <c r="D3233" s="70">
        <v>1992</v>
      </c>
      <c r="E3233" s="70">
        <v>4</v>
      </c>
      <c r="F3233" s="70">
        <v>103.25</v>
      </c>
      <c r="G3233" s="70">
        <v>102.93</v>
      </c>
    </row>
    <row r="3234" spans="1:7" x14ac:dyDescent="0.2">
      <c r="A3234" s="70">
        <v>34980</v>
      </c>
      <c r="B3234" s="70" t="s">
        <v>396</v>
      </c>
      <c r="C3234" s="70" t="s">
        <v>397</v>
      </c>
      <c r="D3234" s="70">
        <v>1993</v>
      </c>
      <c r="E3234" s="70">
        <v>1</v>
      </c>
      <c r="F3234" s="70">
        <v>103.89</v>
      </c>
      <c r="G3234" s="70">
        <v>104.1</v>
      </c>
    </row>
    <row r="3235" spans="1:7" x14ac:dyDescent="0.2">
      <c r="A3235" s="70">
        <v>34980</v>
      </c>
      <c r="B3235" s="70" t="s">
        <v>396</v>
      </c>
      <c r="C3235" s="70" t="s">
        <v>397</v>
      </c>
      <c r="D3235" s="70">
        <v>1993</v>
      </c>
      <c r="E3235" s="70">
        <v>2</v>
      </c>
      <c r="F3235" s="70">
        <v>105.47</v>
      </c>
      <c r="G3235" s="70">
        <v>105.22</v>
      </c>
    </row>
    <row r="3236" spans="1:7" x14ac:dyDescent="0.2">
      <c r="A3236" s="70">
        <v>34980</v>
      </c>
      <c r="B3236" s="70" t="s">
        <v>396</v>
      </c>
      <c r="C3236" s="70" t="s">
        <v>397</v>
      </c>
      <c r="D3236" s="70">
        <v>1993</v>
      </c>
      <c r="E3236" s="70">
        <v>3</v>
      </c>
      <c r="F3236" s="70">
        <v>106.81</v>
      </c>
      <c r="G3236" s="70">
        <v>106.47</v>
      </c>
    </row>
    <row r="3237" spans="1:7" x14ac:dyDescent="0.2">
      <c r="A3237" s="70">
        <v>34980</v>
      </c>
      <c r="B3237" s="70" t="s">
        <v>396</v>
      </c>
      <c r="C3237" s="70" t="s">
        <v>397</v>
      </c>
      <c r="D3237" s="70">
        <v>1993</v>
      </c>
      <c r="E3237" s="70">
        <v>4</v>
      </c>
      <c r="F3237" s="70">
        <v>108.3</v>
      </c>
      <c r="G3237" s="70">
        <v>107.89</v>
      </c>
    </row>
    <row r="3238" spans="1:7" x14ac:dyDescent="0.2">
      <c r="A3238" s="70">
        <v>34980</v>
      </c>
      <c r="B3238" s="70" t="s">
        <v>396</v>
      </c>
      <c r="C3238" s="70" t="s">
        <v>397</v>
      </c>
      <c r="D3238" s="70">
        <v>1994</v>
      </c>
      <c r="E3238" s="70">
        <v>1</v>
      </c>
      <c r="F3238" s="70">
        <v>108.34</v>
      </c>
      <c r="G3238" s="70">
        <v>108.66</v>
      </c>
    </row>
    <row r="3239" spans="1:7" x14ac:dyDescent="0.2">
      <c r="A3239" s="70">
        <v>34980</v>
      </c>
      <c r="B3239" s="70" t="s">
        <v>396</v>
      </c>
      <c r="C3239" s="70" t="s">
        <v>397</v>
      </c>
      <c r="D3239" s="70">
        <v>1994</v>
      </c>
      <c r="E3239" s="70">
        <v>2</v>
      </c>
      <c r="F3239" s="70">
        <v>110.4</v>
      </c>
      <c r="G3239" s="70">
        <v>110.04</v>
      </c>
    </row>
    <row r="3240" spans="1:7" x14ac:dyDescent="0.2">
      <c r="A3240" s="70">
        <v>34980</v>
      </c>
      <c r="B3240" s="70" t="s">
        <v>396</v>
      </c>
      <c r="C3240" s="70" t="s">
        <v>397</v>
      </c>
      <c r="D3240" s="70">
        <v>1994</v>
      </c>
      <c r="E3240" s="70">
        <v>3</v>
      </c>
      <c r="F3240" s="70">
        <v>110.93</v>
      </c>
      <c r="G3240" s="70">
        <v>110.66</v>
      </c>
    </row>
    <row r="3241" spans="1:7" x14ac:dyDescent="0.2">
      <c r="A3241" s="70">
        <v>34980</v>
      </c>
      <c r="B3241" s="70" t="s">
        <v>396</v>
      </c>
      <c r="C3241" s="70" t="s">
        <v>397</v>
      </c>
      <c r="D3241" s="70">
        <v>1994</v>
      </c>
      <c r="E3241" s="70">
        <v>4</v>
      </c>
      <c r="F3241" s="70">
        <v>113.14</v>
      </c>
      <c r="G3241" s="70">
        <v>112.6</v>
      </c>
    </row>
    <row r="3242" spans="1:7" x14ac:dyDescent="0.2">
      <c r="A3242" s="70">
        <v>34980</v>
      </c>
      <c r="B3242" s="70" t="s">
        <v>396</v>
      </c>
      <c r="C3242" s="70" t="s">
        <v>397</v>
      </c>
      <c r="D3242" s="70">
        <v>1995</v>
      </c>
      <c r="E3242" s="70">
        <v>1</v>
      </c>
      <c r="F3242" s="70">
        <v>114.93</v>
      </c>
      <c r="G3242" s="70">
        <v>115.38</v>
      </c>
    </row>
    <row r="3243" spans="1:7" x14ac:dyDescent="0.2">
      <c r="A3243" s="70">
        <v>34980</v>
      </c>
      <c r="B3243" s="70" t="s">
        <v>396</v>
      </c>
      <c r="C3243" s="70" t="s">
        <v>397</v>
      </c>
      <c r="D3243" s="70">
        <v>1995</v>
      </c>
      <c r="E3243" s="70">
        <v>2</v>
      </c>
      <c r="F3243" s="70">
        <v>118.77</v>
      </c>
      <c r="G3243" s="70">
        <v>118.31</v>
      </c>
    </row>
    <row r="3244" spans="1:7" x14ac:dyDescent="0.2">
      <c r="A3244" s="70">
        <v>34980</v>
      </c>
      <c r="B3244" s="70" t="s">
        <v>396</v>
      </c>
      <c r="C3244" s="70" t="s">
        <v>397</v>
      </c>
      <c r="D3244" s="70">
        <v>1995</v>
      </c>
      <c r="E3244" s="70">
        <v>3</v>
      </c>
      <c r="F3244" s="70">
        <v>120.46</v>
      </c>
      <c r="G3244" s="70">
        <v>120.21</v>
      </c>
    </row>
    <row r="3245" spans="1:7" x14ac:dyDescent="0.2">
      <c r="A3245" s="70">
        <v>34980</v>
      </c>
      <c r="B3245" s="70" t="s">
        <v>396</v>
      </c>
      <c r="C3245" s="70" t="s">
        <v>397</v>
      </c>
      <c r="D3245" s="70">
        <v>1995</v>
      </c>
      <c r="E3245" s="70">
        <v>4</v>
      </c>
      <c r="F3245" s="70">
        <v>122.78</v>
      </c>
      <c r="G3245" s="70">
        <v>122.19</v>
      </c>
    </row>
    <row r="3246" spans="1:7" x14ac:dyDescent="0.2">
      <c r="A3246" s="70">
        <v>34980</v>
      </c>
      <c r="B3246" s="70" t="s">
        <v>396</v>
      </c>
      <c r="C3246" s="70" t="s">
        <v>397</v>
      </c>
      <c r="D3246" s="70">
        <v>1996</v>
      </c>
      <c r="E3246" s="70">
        <v>1</v>
      </c>
      <c r="F3246" s="70">
        <v>120.09</v>
      </c>
      <c r="G3246" s="70">
        <v>120.53</v>
      </c>
    </row>
    <row r="3247" spans="1:7" x14ac:dyDescent="0.2">
      <c r="A3247" s="70">
        <v>34980</v>
      </c>
      <c r="B3247" s="70" t="s">
        <v>396</v>
      </c>
      <c r="C3247" s="70" t="s">
        <v>397</v>
      </c>
      <c r="D3247" s="70">
        <v>1996</v>
      </c>
      <c r="E3247" s="70">
        <v>2</v>
      </c>
      <c r="F3247" s="70">
        <v>122.95</v>
      </c>
      <c r="G3247" s="70">
        <v>122.5</v>
      </c>
    </row>
    <row r="3248" spans="1:7" x14ac:dyDescent="0.2">
      <c r="A3248" s="70">
        <v>34980</v>
      </c>
      <c r="B3248" s="70" t="s">
        <v>396</v>
      </c>
      <c r="C3248" s="70" t="s">
        <v>397</v>
      </c>
      <c r="D3248" s="70">
        <v>1996</v>
      </c>
      <c r="E3248" s="70">
        <v>3</v>
      </c>
      <c r="F3248" s="70">
        <v>123.72</v>
      </c>
      <c r="G3248" s="70">
        <v>123.48</v>
      </c>
    </row>
    <row r="3249" spans="1:7" x14ac:dyDescent="0.2">
      <c r="A3249" s="70">
        <v>34980</v>
      </c>
      <c r="B3249" s="70" t="s">
        <v>396</v>
      </c>
      <c r="C3249" s="70" t="s">
        <v>397</v>
      </c>
      <c r="D3249" s="70">
        <v>1996</v>
      </c>
      <c r="E3249" s="70">
        <v>4</v>
      </c>
      <c r="F3249" s="70">
        <v>122.88</v>
      </c>
      <c r="G3249" s="70">
        <v>122.3</v>
      </c>
    </row>
    <row r="3250" spans="1:7" x14ac:dyDescent="0.2">
      <c r="A3250" s="70">
        <v>34980</v>
      </c>
      <c r="B3250" s="70" t="s">
        <v>396</v>
      </c>
      <c r="C3250" s="70" t="s">
        <v>397</v>
      </c>
      <c r="D3250" s="70">
        <v>1997</v>
      </c>
      <c r="E3250" s="70">
        <v>1</v>
      </c>
      <c r="F3250" s="70">
        <v>125.15</v>
      </c>
      <c r="G3250" s="70">
        <v>125.57</v>
      </c>
    </row>
    <row r="3251" spans="1:7" x14ac:dyDescent="0.2">
      <c r="A3251" s="70">
        <v>34980</v>
      </c>
      <c r="B3251" s="70" t="s">
        <v>396</v>
      </c>
      <c r="C3251" s="70" t="s">
        <v>397</v>
      </c>
      <c r="D3251" s="70">
        <v>1997</v>
      </c>
      <c r="E3251" s="70">
        <v>2</v>
      </c>
      <c r="F3251" s="70">
        <v>124.94</v>
      </c>
      <c r="G3251" s="70">
        <v>124.52</v>
      </c>
    </row>
    <row r="3252" spans="1:7" x14ac:dyDescent="0.2">
      <c r="A3252" s="70">
        <v>34980</v>
      </c>
      <c r="B3252" s="70" t="s">
        <v>396</v>
      </c>
      <c r="C3252" s="70" t="s">
        <v>397</v>
      </c>
      <c r="D3252" s="70">
        <v>1997</v>
      </c>
      <c r="E3252" s="70">
        <v>3</v>
      </c>
      <c r="F3252" s="70">
        <v>126.83</v>
      </c>
      <c r="G3252" s="70">
        <v>126.51</v>
      </c>
    </row>
    <row r="3253" spans="1:7" x14ac:dyDescent="0.2">
      <c r="A3253" s="70">
        <v>34980</v>
      </c>
      <c r="B3253" s="70" t="s">
        <v>396</v>
      </c>
      <c r="C3253" s="70" t="s">
        <v>397</v>
      </c>
      <c r="D3253" s="70">
        <v>1997</v>
      </c>
      <c r="E3253" s="70">
        <v>4</v>
      </c>
      <c r="F3253" s="70">
        <v>136.57</v>
      </c>
      <c r="G3253" s="70">
        <v>136.07</v>
      </c>
    </row>
    <row r="3254" spans="1:7" x14ac:dyDescent="0.2">
      <c r="A3254" s="70">
        <v>34980</v>
      </c>
      <c r="B3254" s="70" t="s">
        <v>396</v>
      </c>
      <c r="C3254" s="70" t="s">
        <v>397</v>
      </c>
      <c r="D3254" s="70">
        <v>1998</v>
      </c>
      <c r="E3254" s="70">
        <v>1</v>
      </c>
      <c r="F3254" s="70">
        <v>138.21</v>
      </c>
      <c r="G3254" s="70">
        <v>138.51</v>
      </c>
    </row>
    <row r="3255" spans="1:7" x14ac:dyDescent="0.2">
      <c r="A3255" s="70">
        <v>34980</v>
      </c>
      <c r="B3255" s="70" t="s">
        <v>396</v>
      </c>
      <c r="C3255" s="70" t="s">
        <v>397</v>
      </c>
      <c r="D3255" s="70">
        <v>1998</v>
      </c>
      <c r="E3255" s="70">
        <v>2</v>
      </c>
      <c r="F3255" s="70">
        <v>142.72999999999999</v>
      </c>
      <c r="G3255" s="70">
        <v>142.32</v>
      </c>
    </row>
    <row r="3256" spans="1:7" x14ac:dyDescent="0.2">
      <c r="A3256" s="70">
        <v>34980</v>
      </c>
      <c r="B3256" s="70" t="s">
        <v>396</v>
      </c>
      <c r="C3256" s="70" t="s">
        <v>397</v>
      </c>
      <c r="D3256" s="70">
        <v>1998</v>
      </c>
      <c r="E3256" s="70">
        <v>3</v>
      </c>
      <c r="F3256" s="70">
        <v>144.87</v>
      </c>
      <c r="G3256" s="70">
        <v>144.47999999999999</v>
      </c>
    </row>
    <row r="3257" spans="1:7" x14ac:dyDescent="0.2">
      <c r="A3257" s="70">
        <v>34980</v>
      </c>
      <c r="B3257" s="70" t="s">
        <v>396</v>
      </c>
      <c r="C3257" s="70" t="s">
        <v>397</v>
      </c>
      <c r="D3257" s="70">
        <v>1998</v>
      </c>
      <c r="E3257" s="70">
        <v>4</v>
      </c>
      <c r="F3257" s="70">
        <v>145.81</v>
      </c>
      <c r="G3257" s="70">
        <v>145.34</v>
      </c>
    </row>
    <row r="3258" spans="1:7" x14ac:dyDescent="0.2">
      <c r="A3258" s="70">
        <v>34980</v>
      </c>
      <c r="B3258" s="70" t="s">
        <v>396</v>
      </c>
      <c r="C3258" s="70" t="s">
        <v>397</v>
      </c>
      <c r="D3258" s="70">
        <v>1999</v>
      </c>
      <c r="E3258" s="70">
        <v>1</v>
      </c>
      <c r="F3258" s="70">
        <v>147.15</v>
      </c>
      <c r="G3258" s="70">
        <v>147.43</v>
      </c>
    </row>
    <row r="3259" spans="1:7" x14ac:dyDescent="0.2">
      <c r="A3259" s="70">
        <v>34980</v>
      </c>
      <c r="B3259" s="70" t="s">
        <v>396</v>
      </c>
      <c r="C3259" s="70" t="s">
        <v>397</v>
      </c>
      <c r="D3259" s="70">
        <v>1999</v>
      </c>
      <c r="E3259" s="70">
        <v>2</v>
      </c>
      <c r="F3259" s="70">
        <v>149.80000000000001</v>
      </c>
      <c r="G3259" s="70">
        <v>149.38</v>
      </c>
    </row>
    <row r="3260" spans="1:7" x14ac:dyDescent="0.2">
      <c r="A3260" s="70">
        <v>34980</v>
      </c>
      <c r="B3260" s="70" t="s">
        <v>396</v>
      </c>
      <c r="C3260" s="70" t="s">
        <v>397</v>
      </c>
      <c r="D3260" s="70">
        <v>1999</v>
      </c>
      <c r="E3260" s="70">
        <v>3</v>
      </c>
      <c r="F3260" s="70">
        <v>152.25</v>
      </c>
      <c r="G3260" s="70">
        <v>151.78</v>
      </c>
    </row>
    <row r="3261" spans="1:7" x14ac:dyDescent="0.2">
      <c r="A3261" s="70">
        <v>34980</v>
      </c>
      <c r="B3261" s="70" t="s">
        <v>396</v>
      </c>
      <c r="C3261" s="70" t="s">
        <v>397</v>
      </c>
      <c r="D3261" s="70">
        <v>1999</v>
      </c>
      <c r="E3261" s="70">
        <v>4</v>
      </c>
      <c r="F3261" s="70">
        <v>152.21</v>
      </c>
      <c r="G3261" s="70">
        <v>151.81</v>
      </c>
    </row>
    <row r="3262" spans="1:7" x14ac:dyDescent="0.2">
      <c r="A3262" s="70">
        <v>34980</v>
      </c>
      <c r="B3262" s="70" t="s">
        <v>396</v>
      </c>
      <c r="C3262" s="70" t="s">
        <v>397</v>
      </c>
      <c r="D3262" s="70">
        <v>2000</v>
      </c>
      <c r="E3262" s="70">
        <v>1</v>
      </c>
      <c r="F3262" s="70">
        <v>153.80000000000001</v>
      </c>
      <c r="G3262" s="70">
        <v>154.07</v>
      </c>
    </row>
    <row r="3263" spans="1:7" x14ac:dyDescent="0.2">
      <c r="A3263" s="70">
        <v>34980</v>
      </c>
      <c r="B3263" s="70" t="s">
        <v>396</v>
      </c>
      <c r="C3263" s="70" t="s">
        <v>397</v>
      </c>
      <c r="D3263" s="70">
        <v>2000</v>
      </c>
      <c r="E3263" s="70">
        <v>2</v>
      </c>
      <c r="F3263" s="70">
        <v>155.61000000000001</v>
      </c>
      <c r="G3263" s="70">
        <v>155.16</v>
      </c>
    </row>
    <row r="3264" spans="1:7" x14ac:dyDescent="0.2">
      <c r="A3264" s="70">
        <v>34980</v>
      </c>
      <c r="B3264" s="70" t="s">
        <v>396</v>
      </c>
      <c r="C3264" s="70" t="s">
        <v>397</v>
      </c>
      <c r="D3264" s="70">
        <v>2000</v>
      </c>
      <c r="E3264" s="70">
        <v>3</v>
      </c>
      <c r="F3264" s="70">
        <v>157.1</v>
      </c>
      <c r="G3264" s="70">
        <v>156.58000000000001</v>
      </c>
    </row>
    <row r="3265" spans="1:7" x14ac:dyDescent="0.2">
      <c r="A3265" s="70">
        <v>34980</v>
      </c>
      <c r="B3265" s="70" t="s">
        <v>396</v>
      </c>
      <c r="C3265" s="70" t="s">
        <v>397</v>
      </c>
      <c r="D3265" s="70">
        <v>2000</v>
      </c>
      <c r="E3265" s="70">
        <v>4</v>
      </c>
      <c r="F3265" s="70">
        <v>159.19</v>
      </c>
      <c r="G3265" s="70">
        <v>158.78</v>
      </c>
    </row>
    <row r="3266" spans="1:7" x14ac:dyDescent="0.2">
      <c r="A3266" s="70">
        <v>34980</v>
      </c>
      <c r="B3266" s="70" t="s">
        <v>396</v>
      </c>
      <c r="C3266" s="70" t="s">
        <v>397</v>
      </c>
      <c r="D3266" s="70">
        <v>2001</v>
      </c>
      <c r="E3266" s="70">
        <v>1</v>
      </c>
      <c r="F3266" s="70">
        <v>158.88999999999999</v>
      </c>
      <c r="G3266" s="70">
        <v>159.24</v>
      </c>
    </row>
    <row r="3267" spans="1:7" x14ac:dyDescent="0.2">
      <c r="A3267" s="70">
        <v>34980</v>
      </c>
      <c r="B3267" s="70" t="s">
        <v>396</v>
      </c>
      <c r="C3267" s="70" t="s">
        <v>397</v>
      </c>
      <c r="D3267" s="70">
        <v>2001</v>
      </c>
      <c r="E3267" s="70">
        <v>2</v>
      </c>
      <c r="F3267" s="70">
        <v>161.36000000000001</v>
      </c>
      <c r="G3267" s="70">
        <v>160.87</v>
      </c>
    </row>
    <row r="3268" spans="1:7" x14ac:dyDescent="0.2">
      <c r="A3268" s="70">
        <v>34980</v>
      </c>
      <c r="B3268" s="70" t="s">
        <v>396</v>
      </c>
      <c r="C3268" s="70" t="s">
        <v>397</v>
      </c>
      <c r="D3268" s="70">
        <v>2001</v>
      </c>
      <c r="E3268" s="70">
        <v>3</v>
      </c>
      <c r="F3268" s="70">
        <v>161.72999999999999</v>
      </c>
      <c r="G3268" s="70">
        <v>161.12</v>
      </c>
    </row>
    <row r="3269" spans="1:7" x14ac:dyDescent="0.2">
      <c r="A3269" s="70">
        <v>34980</v>
      </c>
      <c r="B3269" s="70" t="s">
        <v>396</v>
      </c>
      <c r="C3269" s="70" t="s">
        <v>397</v>
      </c>
      <c r="D3269" s="70">
        <v>2001</v>
      </c>
      <c r="E3269" s="70">
        <v>4</v>
      </c>
      <c r="F3269" s="70">
        <v>163.38999999999999</v>
      </c>
      <c r="G3269" s="70">
        <v>163.04</v>
      </c>
    </row>
    <row r="3270" spans="1:7" x14ac:dyDescent="0.2">
      <c r="A3270" s="70">
        <v>34980</v>
      </c>
      <c r="B3270" s="70" t="s">
        <v>396</v>
      </c>
      <c r="C3270" s="70" t="s">
        <v>397</v>
      </c>
      <c r="D3270" s="70">
        <v>2002</v>
      </c>
      <c r="E3270" s="70">
        <v>1</v>
      </c>
      <c r="F3270" s="70">
        <v>163.44999999999999</v>
      </c>
      <c r="G3270" s="70">
        <v>163.81</v>
      </c>
    </row>
    <row r="3271" spans="1:7" x14ac:dyDescent="0.2">
      <c r="A3271" s="70">
        <v>34980</v>
      </c>
      <c r="B3271" s="70" t="s">
        <v>396</v>
      </c>
      <c r="C3271" s="70" t="s">
        <v>397</v>
      </c>
      <c r="D3271" s="70">
        <v>2002</v>
      </c>
      <c r="E3271" s="70">
        <v>2</v>
      </c>
      <c r="F3271" s="70">
        <v>165.03</v>
      </c>
      <c r="G3271" s="70">
        <v>164.52</v>
      </c>
    </row>
    <row r="3272" spans="1:7" x14ac:dyDescent="0.2">
      <c r="A3272" s="70">
        <v>34980</v>
      </c>
      <c r="B3272" s="70" t="s">
        <v>396</v>
      </c>
      <c r="C3272" s="70" t="s">
        <v>397</v>
      </c>
      <c r="D3272" s="70">
        <v>2002</v>
      </c>
      <c r="E3272" s="70">
        <v>3</v>
      </c>
      <c r="F3272" s="70">
        <v>166.5</v>
      </c>
      <c r="G3272" s="70">
        <v>165.85</v>
      </c>
    </row>
    <row r="3273" spans="1:7" x14ac:dyDescent="0.2">
      <c r="A3273" s="70">
        <v>34980</v>
      </c>
      <c r="B3273" s="70" t="s">
        <v>396</v>
      </c>
      <c r="C3273" s="70" t="s">
        <v>397</v>
      </c>
      <c r="D3273" s="70">
        <v>2002</v>
      </c>
      <c r="E3273" s="70">
        <v>4</v>
      </c>
      <c r="F3273" s="70">
        <v>166.42</v>
      </c>
      <c r="G3273" s="70">
        <v>166.1</v>
      </c>
    </row>
    <row r="3274" spans="1:7" x14ac:dyDescent="0.2">
      <c r="A3274" s="70">
        <v>34980</v>
      </c>
      <c r="B3274" s="70" t="s">
        <v>396</v>
      </c>
      <c r="C3274" s="70" t="s">
        <v>397</v>
      </c>
      <c r="D3274" s="70">
        <v>2003</v>
      </c>
      <c r="E3274" s="70">
        <v>1</v>
      </c>
      <c r="F3274" s="70">
        <v>167.05</v>
      </c>
      <c r="G3274" s="70">
        <v>167.4</v>
      </c>
    </row>
    <row r="3275" spans="1:7" x14ac:dyDescent="0.2">
      <c r="A3275" s="70">
        <v>34980</v>
      </c>
      <c r="B3275" s="70" t="s">
        <v>396</v>
      </c>
      <c r="C3275" s="70" t="s">
        <v>397</v>
      </c>
      <c r="D3275" s="70">
        <v>2003</v>
      </c>
      <c r="E3275" s="70">
        <v>2</v>
      </c>
      <c r="F3275" s="70">
        <v>169.95</v>
      </c>
      <c r="G3275" s="70">
        <v>169.44</v>
      </c>
    </row>
    <row r="3276" spans="1:7" x14ac:dyDescent="0.2">
      <c r="A3276" s="70">
        <v>34980</v>
      </c>
      <c r="B3276" s="70" t="s">
        <v>396</v>
      </c>
      <c r="C3276" s="70" t="s">
        <v>397</v>
      </c>
      <c r="D3276" s="70">
        <v>2003</v>
      </c>
      <c r="E3276" s="70">
        <v>3</v>
      </c>
      <c r="F3276" s="70">
        <v>171.82</v>
      </c>
      <c r="G3276" s="70">
        <v>171.06</v>
      </c>
    </row>
    <row r="3277" spans="1:7" x14ac:dyDescent="0.2">
      <c r="A3277" s="70">
        <v>34980</v>
      </c>
      <c r="B3277" s="70" t="s">
        <v>396</v>
      </c>
      <c r="C3277" s="70" t="s">
        <v>397</v>
      </c>
      <c r="D3277" s="70">
        <v>2003</v>
      </c>
      <c r="E3277" s="70">
        <v>4</v>
      </c>
      <c r="F3277" s="70">
        <v>173.78</v>
      </c>
      <c r="G3277" s="70">
        <v>173.54</v>
      </c>
    </row>
    <row r="3278" spans="1:7" x14ac:dyDescent="0.2">
      <c r="A3278" s="70">
        <v>34980</v>
      </c>
      <c r="B3278" s="70" t="s">
        <v>396</v>
      </c>
      <c r="C3278" s="70" t="s">
        <v>397</v>
      </c>
      <c r="D3278" s="70">
        <v>2004</v>
      </c>
      <c r="E3278" s="70">
        <v>1</v>
      </c>
      <c r="F3278" s="70">
        <v>175.2</v>
      </c>
      <c r="G3278" s="70">
        <v>175.58</v>
      </c>
    </row>
    <row r="3279" spans="1:7" x14ac:dyDescent="0.2">
      <c r="A3279" s="70">
        <v>34980</v>
      </c>
      <c r="B3279" s="70" t="s">
        <v>396</v>
      </c>
      <c r="C3279" s="70" t="s">
        <v>397</v>
      </c>
      <c r="D3279" s="70">
        <v>2004</v>
      </c>
      <c r="E3279" s="70">
        <v>2</v>
      </c>
      <c r="F3279" s="70">
        <v>178.18</v>
      </c>
      <c r="G3279" s="70">
        <v>177.61</v>
      </c>
    </row>
    <row r="3280" spans="1:7" x14ac:dyDescent="0.2">
      <c r="A3280" s="70">
        <v>34980</v>
      </c>
      <c r="B3280" s="70" t="s">
        <v>396</v>
      </c>
      <c r="C3280" s="70" t="s">
        <v>397</v>
      </c>
      <c r="D3280" s="70">
        <v>2004</v>
      </c>
      <c r="E3280" s="70">
        <v>3</v>
      </c>
      <c r="F3280" s="70">
        <v>182.01</v>
      </c>
      <c r="G3280" s="70">
        <v>181.1</v>
      </c>
    </row>
    <row r="3281" spans="1:7" x14ac:dyDescent="0.2">
      <c r="A3281" s="70">
        <v>34980</v>
      </c>
      <c r="B3281" s="70" t="s">
        <v>396</v>
      </c>
      <c r="C3281" s="70" t="s">
        <v>397</v>
      </c>
      <c r="D3281" s="70">
        <v>2004</v>
      </c>
      <c r="E3281" s="70">
        <v>4</v>
      </c>
      <c r="F3281" s="70">
        <v>184.09</v>
      </c>
      <c r="G3281" s="70">
        <v>183.94</v>
      </c>
    </row>
    <row r="3282" spans="1:7" x14ac:dyDescent="0.2">
      <c r="A3282" s="70">
        <v>34980</v>
      </c>
      <c r="B3282" s="70" t="s">
        <v>396</v>
      </c>
      <c r="C3282" s="70" t="s">
        <v>397</v>
      </c>
      <c r="D3282" s="70">
        <v>2005</v>
      </c>
      <c r="E3282" s="70">
        <v>1</v>
      </c>
      <c r="F3282" s="70">
        <v>187.67</v>
      </c>
      <c r="G3282" s="70">
        <v>188.14</v>
      </c>
    </row>
    <row r="3283" spans="1:7" x14ac:dyDescent="0.2">
      <c r="A3283" s="70">
        <v>34980</v>
      </c>
      <c r="B3283" s="70" t="s">
        <v>396</v>
      </c>
      <c r="C3283" s="70" t="s">
        <v>397</v>
      </c>
      <c r="D3283" s="70">
        <v>2005</v>
      </c>
      <c r="E3283" s="70">
        <v>2</v>
      </c>
      <c r="F3283" s="70">
        <v>192.24</v>
      </c>
      <c r="G3283" s="70">
        <v>191.64</v>
      </c>
    </row>
    <row r="3284" spans="1:7" x14ac:dyDescent="0.2">
      <c r="A3284" s="70">
        <v>34980</v>
      </c>
      <c r="B3284" s="70" t="s">
        <v>396</v>
      </c>
      <c r="C3284" s="70" t="s">
        <v>397</v>
      </c>
      <c r="D3284" s="70">
        <v>2005</v>
      </c>
      <c r="E3284" s="70">
        <v>3</v>
      </c>
      <c r="F3284" s="70">
        <v>196.57</v>
      </c>
      <c r="G3284" s="70">
        <v>195.35</v>
      </c>
    </row>
    <row r="3285" spans="1:7" x14ac:dyDescent="0.2">
      <c r="A3285" s="70">
        <v>34980</v>
      </c>
      <c r="B3285" s="70" t="s">
        <v>396</v>
      </c>
      <c r="C3285" s="70" t="s">
        <v>397</v>
      </c>
      <c r="D3285" s="70">
        <v>2005</v>
      </c>
      <c r="E3285" s="70">
        <v>4</v>
      </c>
      <c r="F3285" s="70">
        <v>200.17</v>
      </c>
      <c r="G3285" s="70">
        <v>200.09</v>
      </c>
    </row>
    <row r="3286" spans="1:7" x14ac:dyDescent="0.2">
      <c r="A3286" s="70">
        <v>34980</v>
      </c>
      <c r="B3286" s="70" t="s">
        <v>396</v>
      </c>
      <c r="C3286" s="70" t="s">
        <v>397</v>
      </c>
      <c r="D3286" s="70">
        <v>2006</v>
      </c>
      <c r="E3286" s="70">
        <v>1</v>
      </c>
      <c r="F3286" s="70">
        <v>204.5</v>
      </c>
      <c r="G3286" s="70">
        <v>205.27</v>
      </c>
    </row>
    <row r="3287" spans="1:7" x14ac:dyDescent="0.2">
      <c r="A3287" s="70">
        <v>34980</v>
      </c>
      <c r="B3287" s="70" t="s">
        <v>396</v>
      </c>
      <c r="C3287" s="70" t="s">
        <v>397</v>
      </c>
      <c r="D3287" s="70">
        <v>2006</v>
      </c>
      <c r="E3287" s="70">
        <v>2</v>
      </c>
      <c r="F3287" s="70">
        <v>208.96</v>
      </c>
      <c r="G3287" s="70">
        <v>208.24</v>
      </c>
    </row>
    <row r="3288" spans="1:7" x14ac:dyDescent="0.2">
      <c r="A3288" s="70">
        <v>34980</v>
      </c>
      <c r="B3288" s="70" t="s">
        <v>396</v>
      </c>
      <c r="C3288" s="70" t="s">
        <v>397</v>
      </c>
      <c r="D3288" s="70">
        <v>2006</v>
      </c>
      <c r="E3288" s="70">
        <v>3</v>
      </c>
      <c r="F3288" s="70">
        <v>212.1</v>
      </c>
      <c r="G3288" s="70">
        <v>210.49</v>
      </c>
    </row>
    <row r="3289" spans="1:7" x14ac:dyDescent="0.2">
      <c r="A3289" s="70">
        <v>34980</v>
      </c>
      <c r="B3289" s="70" t="s">
        <v>396</v>
      </c>
      <c r="C3289" s="70" t="s">
        <v>397</v>
      </c>
      <c r="D3289" s="70">
        <v>2006</v>
      </c>
      <c r="E3289" s="70">
        <v>4</v>
      </c>
      <c r="F3289" s="70">
        <v>214.24</v>
      </c>
      <c r="G3289" s="70">
        <v>214.15</v>
      </c>
    </row>
    <row r="3290" spans="1:7" x14ac:dyDescent="0.2">
      <c r="A3290" s="70">
        <v>34980</v>
      </c>
      <c r="B3290" s="70" t="s">
        <v>396</v>
      </c>
      <c r="C3290" s="70" t="s">
        <v>397</v>
      </c>
      <c r="D3290" s="70">
        <v>2007</v>
      </c>
      <c r="E3290" s="70">
        <v>1</v>
      </c>
      <c r="F3290" s="70">
        <v>215.98</v>
      </c>
      <c r="G3290" s="70">
        <v>217.18</v>
      </c>
    </row>
    <row r="3291" spans="1:7" x14ac:dyDescent="0.2">
      <c r="A3291" s="70">
        <v>34980</v>
      </c>
      <c r="B3291" s="70" t="s">
        <v>396</v>
      </c>
      <c r="C3291" s="70" t="s">
        <v>397</v>
      </c>
      <c r="D3291" s="70">
        <v>2007</v>
      </c>
      <c r="E3291" s="70">
        <v>2</v>
      </c>
      <c r="F3291" s="70">
        <v>219.41</v>
      </c>
      <c r="G3291" s="70">
        <v>218.6</v>
      </c>
    </row>
    <row r="3292" spans="1:7" x14ac:dyDescent="0.2">
      <c r="A3292" s="70">
        <v>34980</v>
      </c>
      <c r="B3292" s="70" t="s">
        <v>396</v>
      </c>
      <c r="C3292" s="70" t="s">
        <v>397</v>
      </c>
      <c r="D3292" s="70">
        <v>2007</v>
      </c>
      <c r="E3292" s="70">
        <v>3</v>
      </c>
      <c r="F3292" s="70">
        <v>219.03</v>
      </c>
      <c r="G3292" s="70">
        <v>217.04</v>
      </c>
    </row>
    <row r="3293" spans="1:7" x14ac:dyDescent="0.2">
      <c r="A3293" s="70">
        <v>34980</v>
      </c>
      <c r="B3293" s="70" t="s">
        <v>396</v>
      </c>
      <c r="C3293" s="70" t="s">
        <v>397</v>
      </c>
      <c r="D3293" s="70">
        <v>2007</v>
      </c>
      <c r="E3293" s="70">
        <v>4</v>
      </c>
      <c r="F3293" s="70">
        <v>215.28</v>
      </c>
      <c r="G3293" s="70">
        <v>215.17</v>
      </c>
    </row>
    <row r="3294" spans="1:7" x14ac:dyDescent="0.2">
      <c r="A3294" s="70">
        <v>34980</v>
      </c>
      <c r="B3294" s="70" t="s">
        <v>396</v>
      </c>
      <c r="C3294" s="70" t="s">
        <v>397</v>
      </c>
      <c r="D3294" s="70">
        <v>2008</v>
      </c>
      <c r="E3294" s="70">
        <v>1</v>
      </c>
      <c r="F3294" s="70">
        <v>211.04</v>
      </c>
      <c r="G3294" s="70">
        <v>212.67</v>
      </c>
    </row>
    <row r="3295" spans="1:7" x14ac:dyDescent="0.2">
      <c r="A3295" s="70">
        <v>34980</v>
      </c>
      <c r="B3295" s="70" t="s">
        <v>396</v>
      </c>
      <c r="C3295" s="70" t="s">
        <v>397</v>
      </c>
      <c r="D3295" s="70">
        <v>2008</v>
      </c>
      <c r="E3295" s="70">
        <v>2</v>
      </c>
      <c r="F3295" s="70">
        <v>210.97</v>
      </c>
      <c r="G3295" s="70">
        <v>210.04</v>
      </c>
    </row>
    <row r="3296" spans="1:7" x14ac:dyDescent="0.2">
      <c r="A3296" s="70">
        <v>34980</v>
      </c>
      <c r="B3296" s="70" t="s">
        <v>396</v>
      </c>
      <c r="C3296" s="70" t="s">
        <v>397</v>
      </c>
      <c r="D3296" s="70">
        <v>2008</v>
      </c>
      <c r="E3296" s="70">
        <v>3</v>
      </c>
      <c r="F3296" s="70">
        <v>210.24</v>
      </c>
      <c r="G3296" s="70">
        <v>208.1</v>
      </c>
    </row>
    <row r="3297" spans="1:7" x14ac:dyDescent="0.2">
      <c r="A3297" s="70">
        <v>34980</v>
      </c>
      <c r="B3297" s="70" t="s">
        <v>396</v>
      </c>
      <c r="C3297" s="70" t="s">
        <v>397</v>
      </c>
      <c r="D3297" s="70">
        <v>2008</v>
      </c>
      <c r="E3297" s="70">
        <v>4</v>
      </c>
      <c r="F3297" s="70">
        <v>202.1</v>
      </c>
      <c r="G3297" s="70">
        <v>201.95</v>
      </c>
    </row>
    <row r="3298" spans="1:7" x14ac:dyDescent="0.2">
      <c r="A3298" s="70">
        <v>34980</v>
      </c>
      <c r="B3298" s="70" t="s">
        <v>396</v>
      </c>
      <c r="C3298" s="70" t="s">
        <v>397</v>
      </c>
      <c r="D3298" s="70">
        <v>2009</v>
      </c>
      <c r="E3298" s="70">
        <v>1</v>
      </c>
      <c r="F3298" s="70">
        <v>195.49</v>
      </c>
      <c r="G3298" s="70">
        <v>197.38</v>
      </c>
    </row>
    <row r="3299" spans="1:7" x14ac:dyDescent="0.2">
      <c r="A3299" s="70">
        <v>34980</v>
      </c>
      <c r="B3299" s="70" t="s">
        <v>396</v>
      </c>
      <c r="C3299" s="70" t="s">
        <v>397</v>
      </c>
      <c r="D3299" s="70">
        <v>2009</v>
      </c>
      <c r="E3299" s="70">
        <v>2</v>
      </c>
      <c r="F3299" s="70">
        <v>196.86</v>
      </c>
      <c r="G3299" s="70">
        <v>195.85</v>
      </c>
    </row>
    <row r="3300" spans="1:7" x14ac:dyDescent="0.2">
      <c r="A3300" s="70">
        <v>34980</v>
      </c>
      <c r="B3300" s="70" t="s">
        <v>396</v>
      </c>
      <c r="C3300" s="70" t="s">
        <v>397</v>
      </c>
      <c r="D3300" s="70">
        <v>2009</v>
      </c>
      <c r="E3300" s="70">
        <v>3</v>
      </c>
      <c r="F3300" s="70">
        <v>198.25</v>
      </c>
      <c r="G3300" s="70">
        <v>196.05</v>
      </c>
    </row>
    <row r="3301" spans="1:7" x14ac:dyDescent="0.2">
      <c r="A3301" s="70">
        <v>34980</v>
      </c>
      <c r="B3301" s="70" t="s">
        <v>396</v>
      </c>
      <c r="C3301" s="70" t="s">
        <v>397</v>
      </c>
      <c r="D3301" s="70">
        <v>2009</v>
      </c>
      <c r="E3301" s="70">
        <v>4</v>
      </c>
      <c r="F3301" s="70">
        <v>195.99</v>
      </c>
      <c r="G3301" s="70">
        <v>195.88</v>
      </c>
    </row>
    <row r="3302" spans="1:7" x14ac:dyDescent="0.2">
      <c r="A3302" s="70">
        <v>34980</v>
      </c>
      <c r="B3302" s="70" t="s">
        <v>396</v>
      </c>
      <c r="C3302" s="70" t="s">
        <v>397</v>
      </c>
      <c r="D3302" s="70">
        <v>2010</v>
      </c>
      <c r="E3302" s="70">
        <v>1</v>
      </c>
      <c r="F3302" s="70">
        <v>189.7</v>
      </c>
      <c r="G3302" s="70">
        <v>191.82</v>
      </c>
    </row>
    <row r="3303" spans="1:7" x14ac:dyDescent="0.2">
      <c r="A3303" s="70">
        <v>34980</v>
      </c>
      <c r="B3303" s="70" t="s">
        <v>396</v>
      </c>
      <c r="C3303" s="70" t="s">
        <v>397</v>
      </c>
      <c r="D3303" s="70">
        <v>2010</v>
      </c>
      <c r="E3303" s="70">
        <v>2</v>
      </c>
      <c r="F3303" s="70">
        <v>194.61</v>
      </c>
      <c r="G3303" s="70">
        <v>193.38</v>
      </c>
    </row>
    <row r="3304" spans="1:7" x14ac:dyDescent="0.2">
      <c r="A3304" s="70">
        <v>34980</v>
      </c>
      <c r="B3304" s="70" t="s">
        <v>396</v>
      </c>
      <c r="C3304" s="70" t="s">
        <v>397</v>
      </c>
      <c r="D3304" s="70">
        <v>2010</v>
      </c>
      <c r="E3304" s="70">
        <v>3</v>
      </c>
      <c r="F3304" s="70">
        <v>187.5</v>
      </c>
      <c r="G3304" s="70">
        <v>185.36</v>
      </c>
    </row>
    <row r="3305" spans="1:7" x14ac:dyDescent="0.2">
      <c r="A3305" s="70">
        <v>34980</v>
      </c>
      <c r="B3305" s="70" t="s">
        <v>396</v>
      </c>
      <c r="C3305" s="70" t="s">
        <v>397</v>
      </c>
      <c r="D3305" s="70">
        <v>2010</v>
      </c>
      <c r="E3305" s="70">
        <v>4</v>
      </c>
      <c r="F3305" s="70">
        <v>185.68</v>
      </c>
      <c r="G3305" s="70">
        <v>185.67</v>
      </c>
    </row>
    <row r="3306" spans="1:7" x14ac:dyDescent="0.2">
      <c r="A3306" s="70">
        <v>34980</v>
      </c>
      <c r="B3306" s="70" t="s">
        <v>396</v>
      </c>
      <c r="C3306" s="70" t="s">
        <v>397</v>
      </c>
      <c r="D3306" s="70">
        <v>2011</v>
      </c>
      <c r="E3306" s="70">
        <v>1</v>
      </c>
      <c r="F3306" s="70">
        <v>181.82</v>
      </c>
      <c r="G3306" s="70">
        <v>183.98</v>
      </c>
    </row>
    <row r="3307" spans="1:7" x14ac:dyDescent="0.2">
      <c r="A3307" s="70">
        <v>34980</v>
      </c>
      <c r="B3307" s="70" t="s">
        <v>396</v>
      </c>
      <c r="C3307" s="70" t="s">
        <v>397</v>
      </c>
      <c r="D3307" s="70">
        <v>2011</v>
      </c>
      <c r="E3307" s="70">
        <v>2</v>
      </c>
      <c r="F3307" s="70">
        <v>184.36</v>
      </c>
      <c r="G3307" s="70">
        <v>182.96</v>
      </c>
    </row>
    <row r="3308" spans="1:7" x14ac:dyDescent="0.2">
      <c r="A3308" s="70">
        <v>34980</v>
      </c>
      <c r="B3308" s="70" t="s">
        <v>396</v>
      </c>
      <c r="C3308" s="70" t="s">
        <v>397</v>
      </c>
      <c r="D3308" s="70">
        <v>2011</v>
      </c>
      <c r="E3308" s="70">
        <v>3</v>
      </c>
      <c r="F3308" s="70">
        <v>184.53</v>
      </c>
      <c r="G3308" s="70">
        <v>182.48</v>
      </c>
    </row>
    <row r="3309" spans="1:7" x14ac:dyDescent="0.2">
      <c r="A3309" s="70">
        <v>34980</v>
      </c>
      <c r="B3309" s="70" t="s">
        <v>396</v>
      </c>
      <c r="C3309" s="70" t="s">
        <v>397</v>
      </c>
      <c r="D3309" s="70">
        <v>2011</v>
      </c>
      <c r="E3309" s="70">
        <v>4</v>
      </c>
      <c r="F3309" s="70">
        <v>183.34</v>
      </c>
      <c r="G3309" s="70">
        <v>183.46</v>
      </c>
    </row>
    <row r="3310" spans="1:7" x14ac:dyDescent="0.2">
      <c r="A3310" s="70">
        <v>34980</v>
      </c>
      <c r="B3310" s="70" t="s">
        <v>396</v>
      </c>
      <c r="C3310" s="70" t="s">
        <v>397</v>
      </c>
      <c r="D3310" s="70">
        <v>2012</v>
      </c>
      <c r="E3310" s="70">
        <v>1</v>
      </c>
      <c r="F3310" s="70">
        <v>182.82</v>
      </c>
      <c r="G3310" s="70">
        <v>185</v>
      </c>
    </row>
    <row r="3311" spans="1:7" x14ac:dyDescent="0.2">
      <c r="A3311" s="70">
        <v>34980</v>
      </c>
      <c r="B3311" s="70" t="s">
        <v>396</v>
      </c>
      <c r="C3311" s="70" t="s">
        <v>397</v>
      </c>
      <c r="D3311" s="70">
        <v>2012</v>
      </c>
      <c r="E3311" s="70">
        <v>2</v>
      </c>
      <c r="F3311" s="70">
        <v>189.02</v>
      </c>
      <c r="G3311" s="70">
        <v>187.33</v>
      </c>
    </row>
    <row r="3312" spans="1:7" x14ac:dyDescent="0.2">
      <c r="A3312" s="70">
        <v>34980</v>
      </c>
      <c r="B3312" s="70" t="s">
        <v>396</v>
      </c>
      <c r="C3312" s="70" t="s">
        <v>397</v>
      </c>
      <c r="D3312" s="70">
        <v>2012</v>
      </c>
      <c r="E3312" s="70">
        <v>3</v>
      </c>
      <c r="F3312" s="70">
        <v>192.08</v>
      </c>
      <c r="G3312" s="70">
        <v>190.11</v>
      </c>
    </row>
    <row r="3313" spans="1:7" x14ac:dyDescent="0.2">
      <c r="A3313" s="70">
        <v>34980</v>
      </c>
      <c r="B3313" s="70" t="s">
        <v>396</v>
      </c>
      <c r="C3313" s="70" t="s">
        <v>397</v>
      </c>
      <c r="D3313" s="70">
        <v>2012</v>
      </c>
      <c r="E3313" s="70">
        <v>4</v>
      </c>
      <c r="F3313" s="70">
        <v>192.49</v>
      </c>
      <c r="G3313" s="70">
        <v>192.76</v>
      </c>
    </row>
    <row r="3314" spans="1:7" x14ac:dyDescent="0.2">
      <c r="A3314" s="70">
        <v>34980</v>
      </c>
      <c r="B3314" s="70" t="s">
        <v>396</v>
      </c>
      <c r="C3314" s="70" t="s">
        <v>397</v>
      </c>
      <c r="D3314" s="70">
        <v>2013</v>
      </c>
      <c r="E3314" s="70">
        <v>1</v>
      </c>
      <c r="F3314" s="70">
        <v>193.68</v>
      </c>
      <c r="G3314" s="70">
        <v>195.84</v>
      </c>
    </row>
    <row r="3315" spans="1:7" x14ac:dyDescent="0.2">
      <c r="A3315" s="70">
        <v>34980</v>
      </c>
      <c r="B3315" s="70" t="s">
        <v>396</v>
      </c>
      <c r="C3315" s="70" t="s">
        <v>397</v>
      </c>
      <c r="D3315" s="70">
        <v>2013</v>
      </c>
      <c r="E3315" s="70">
        <v>2</v>
      </c>
      <c r="F3315" s="70">
        <v>203.97</v>
      </c>
      <c r="G3315" s="70">
        <v>202.01</v>
      </c>
    </row>
    <row r="3316" spans="1:7" x14ac:dyDescent="0.2">
      <c r="A3316" s="70">
        <v>34980</v>
      </c>
      <c r="B3316" s="70" t="s">
        <v>396</v>
      </c>
      <c r="C3316" s="70" t="s">
        <v>397</v>
      </c>
      <c r="D3316" s="70">
        <v>2013</v>
      </c>
      <c r="E3316" s="70">
        <v>3</v>
      </c>
      <c r="F3316" s="70">
        <v>208.34</v>
      </c>
      <c r="G3316" s="70">
        <v>206.4</v>
      </c>
    </row>
    <row r="3317" spans="1:7" x14ac:dyDescent="0.2">
      <c r="A3317" s="70">
        <v>34980</v>
      </c>
      <c r="B3317" s="70" t="s">
        <v>396</v>
      </c>
      <c r="C3317" s="70" t="s">
        <v>397</v>
      </c>
      <c r="D3317" s="70">
        <v>2013</v>
      </c>
      <c r="E3317" s="70">
        <v>4</v>
      </c>
      <c r="F3317" s="70">
        <v>209.14</v>
      </c>
      <c r="G3317" s="70">
        <v>209.53</v>
      </c>
    </row>
    <row r="3318" spans="1:7" x14ac:dyDescent="0.2">
      <c r="A3318" s="70">
        <v>34980</v>
      </c>
      <c r="B3318" s="70" t="s">
        <v>396</v>
      </c>
      <c r="C3318" s="70" t="s">
        <v>397</v>
      </c>
      <c r="D3318" s="70">
        <v>2014</v>
      </c>
      <c r="E3318" s="70">
        <v>1</v>
      </c>
      <c r="F3318" s="70">
        <v>211.25</v>
      </c>
      <c r="G3318" s="70">
        <v>213.33</v>
      </c>
    </row>
    <row r="3319" spans="1:7" x14ac:dyDescent="0.2">
      <c r="A3319" s="70">
        <v>34980</v>
      </c>
      <c r="B3319" s="70" t="s">
        <v>396</v>
      </c>
      <c r="C3319" s="70" t="s">
        <v>397</v>
      </c>
      <c r="D3319" s="70">
        <v>2014</v>
      </c>
      <c r="E3319" s="70">
        <v>2</v>
      </c>
      <c r="F3319" s="70">
        <v>219.83</v>
      </c>
      <c r="G3319" s="70">
        <v>217.71</v>
      </c>
    </row>
    <row r="3320" spans="1:7" x14ac:dyDescent="0.2">
      <c r="A3320" s="70">
        <v>34980</v>
      </c>
      <c r="B3320" s="70" t="s">
        <v>396</v>
      </c>
      <c r="C3320" s="70" t="s">
        <v>397</v>
      </c>
      <c r="D3320" s="70">
        <v>2014</v>
      </c>
      <c r="E3320" s="70">
        <v>3</v>
      </c>
      <c r="F3320" s="70">
        <v>223.72</v>
      </c>
      <c r="G3320" s="70">
        <v>221.9</v>
      </c>
    </row>
    <row r="3321" spans="1:7" x14ac:dyDescent="0.2">
      <c r="A3321" s="70">
        <v>34980</v>
      </c>
      <c r="B3321" s="70" t="s">
        <v>396</v>
      </c>
      <c r="C3321" s="70" t="s">
        <v>397</v>
      </c>
      <c r="D3321" s="70">
        <v>2014</v>
      </c>
      <c r="E3321" s="70">
        <v>4</v>
      </c>
      <c r="F3321" s="70">
        <v>225.34</v>
      </c>
      <c r="G3321" s="70">
        <v>225.84</v>
      </c>
    </row>
    <row r="3322" spans="1:7" x14ac:dyDescent="0.2">
      <c r="A3322" s="70">
        <v>34980</v>
      </c>
      <c r="B3322" s="70" t="s">
        <v>396</v>
      </c>
      <c r="C3322" s="70" t="s">
        <v>397</v>
      </c>
      <c r="D3322" s="70">
        <v>2015</v>
      </c>
      <c r="E3322" s="70">
        <v>1</v>
      </c>
      <c r="F3322" s="70">
        <v>227.58</v>
      </c>
      <c r="G3322" s="70">
        <v>229.35</v>
      </c>
    </row>
    <row r="3323" spans="1:7" x14ac:dyDescent="0.2">
      <c r="A3323" s="70">
        <v>34980</v>
      </c>
      <c r="B3323" s="70" t="s">
        <v>396</v>
      </c>
      <c r="C3323" s="70" t="s">
        <v>397</v>
      </c>
      <c r="D3323" s="70">
        <v>2015</v>
      </c>
      <c r="E3323" s="70">
        <v>2</v>
      </c>
      <c r="F3323" s="70">
        <v>237.7</v>
      </c>
      <c r="G3323" s="70">
        <v>235.59</v>
      </c>
    </row>
    <row r="3324" spans="1:7" x14ac:dyDescent="0.2">
      <c r="A3324" s="70">
        <v>34980</v>
      </c>
      <c r="B3324" s="70" t="s">
        <v>396</v>
      </c>
      <c r="C3324" s="70" t="s">
        <v>397</v>
      </c>
      <c r="D3324" s="70">
        <v>2015</v>
      </c>
      <c r="E3324" s="70">
        <v>3</v>
      </c>
      <c r="F3324" s="70">
        <v>240.01</v>
      </c>
      <c r="G3324" s="70">
        <v>238.34</v>
      </c>
    </row>
    <row r="3325" spans="1:7" x14ac:dyDescent="0.2">
      <c r="A3325" s="70">
        <v>34980</v>
      </c>
      <c r="B3325" s="70" t="s">
        <v>396</v>
      </c>
      <c r="C3325" s="70" t="s">
        <v>397</v>
      </c>
      <c r="D3325" s="70">
        <v>2015</v>
      </c>
      <c r="E3325" s="70">
        <v>4</v>
      </c>
      <c r="F3325" s="70">
        <v>243.97</v>
      </c>
      <c r="G3325" s="70">
        <v>244.51</v>
      </c>
    </row>
    <row r="3326" spans="1:7" x14ac:dyDescent="0.2">
      <c r="A3326" s="70">
        <v>34980</v>
      </c>
      <c r="B3326" s="70" t="s">
        <v>396</v>
      </c>
      <c r="C3326" s="70" t="s">
        <v>397</v>
      </c>
      <c r="D3326" s="70">
        <v>2016</v>
      </c>
      <c r="E3326" s="70">
        <v>1</v>
      </c>
      <c r="F3326" s="70">
        <v>250.06</v>
      </c>
      <c r="G3326" s="70">
        <v>251.44</v>
      </c>
    </row>
    <row r="3327" spans="1:7" x14ac:dyDescent="0.2">
      <c r="A3327" s="70">
        <v>34980</v>
      </c>
      <c r="B3327" s="70" t="s">
        <v>396</v>
      </c>
      <c r="C3327" s="70" t="s">
        <v>397</v>
      </c>
      <c r="D3327" s="70">
        <v>2016</v>
      </c>
      <c r="E3327" s="70">
        <v>2</v>
      </c>
      <c r="F3327" s="70">
        <v>259.3</v>
      </c>
      <c r="G3327" s="70">
        <v>257.29000000000002</v>
      </c>
    </row>
    <row r="3328" spans="1:7" x14ac:dyDescent="0.2">
      <c r="A3328" s="70">
        <v>34980</v>
      </c>
      <c r="B3328" s="70" t="s">
        <v>396</v>
      </c>
      <c r="C3328" s="70" t="s">
        <v>397</v>
      </c>
      <c r="D3328" s="70">
        <v>2016</v>
      </c>
      <c r="E3328" s="70">
        <v>3</v>
      </c>
      <c r="F3328" s="70">
        <v>265.38</v>
      </c>
      <c r="G3328" s="70">
        <v>263.82</v>
      </c>
    </row>
    <row r="3329" spans="1:7" x14ac:dyDescent="0.2">
      <c r="A3329" s="70">
        <v>34980</v>
      </c>
      <c r="B3329" s="70" t="s">
        <v>396</v>
      </c>
      <c r="C3329" s="70" t="s">
        <v>397</v>
      </c>
      <c r="D3329" s="70">
        <v>2016</v>
      </c>
      <c r="E3329" s="70">
        <v>4</v>
      </c>
      <c r="F3329" s="70">
        <v>271.44</v>
      </c>
      <c r="G3329" s="70">
        <v>272.02999999999997</v>
      </c>
    </row>
    <row r="3330" spans="1:7" x14ac:dyDescent="0.2">
      <c r="A3330" s="70">
        <v>34980</v>
      </c>
      <c r="B3330" s="70" t="s">
        <v>396</v>
      </c>
      <c r="C3330" s="70" t="s">
        <v>397</v>
      </c>
      <c r="D3330" s="70">
        <v>2017</v>
      </c>
      <c r="E3330" s="70">
        <v>1</v>
      </c>
      <c r="F3330" s="70">
        <v>276.23</v>
      </c>
      <c r="G3330" s="70">
        <v>277.11</v>
      </c>
    </row>
    <row r="3331" spans="1:7" x14ac:dyDescent="0.2">
      <c r="A3331" s="70">
        <v>34980</v>
      </c>
      <c r="B3331" s="70" t="s">
        <v>396</v>
      </c>
      <c r="C3331" s="70" t="s">
        <v>397</v>
      </c>
      <c r="D3331" s="70">
        <v>2017</v>
      </c>
      <c r="E3331" s="70">
        <v>2</v>
      </c>
      <c r="F3331" s="70">
        <v>285.08999999999997</v>
      </c>
      <c r="G3331" s="70">
        <v>283.27999999999997</v>
      </c>
    </row>
    <row r="3332" spans="1:7" x14ac:dyDescent="0.2">
      <c r="A3332" s="70">
        <v>34980</v>
      </c>
      <c r="B3332" s="70" t="s">
        <v>396</v>
      </c>
      <c r="C3332" s="70" t="s">
        <v>397</v>
      </c>
      <c r="D3332" s="70">
        <v>2017</v>
      </c>
      <c r="E3332" s="70">
        <v>3</v>
      </c>
      <c r="F3332" s="70">
        <v>291.52999999999997</v>
      </c>
      <c r="G3332" s="70">
        <v>290.05</v>
      </c>
    </row>
    <row r="3333" spans="1:7" x14ac:dyDescent="0.2">
      <c r="A3333" s="70">
        <v>34980</v>
      </c>
      <c r="B3333" s="70" t="s">
        <v>396</v>
      </c>
      <c r="C3333" s="70" t="s">
        <v>397</v>
      </c>
      <c r="D3333" s="70">
        <v>2017</v>
      </c>
      <c r="E3333" s="70">
        <v>4</v>
      </c>
      <c r="F3333" s="70">
        <v>295.05</v>
      </c>
      <c r="G3333" s="70">
        <v>295.62</v>
      </c>
    </row>
    <row r="3334" spans="1:7" x14ac:dyDescent="0.2">
      <c r="A3334" s="70">
        <v>34980</v>
      </c>
      <c r="B3334" s="70" t="s">
        <v>396</v>
      </c>
      <c r="C3334" s="70" t="s">
        <v>397</v>
      </c>
      <c r="D3334" s="70">
        <v>2018</v>
      </c>
      <c r="E3334" s="70">
        <v>1</v>
      </c>
      <c r="F3334" s="70">
        <v>301.87</v>
      </c>
      <c r="G3334" s="70">
        <v>302.33999999999997</v>
      </c>
    </row>
    <row r="3335" spans="1:7" x14ac:dyDescent="0.2">
      <c r="A3335" s="70">
        <v>34980</v>
      </c>
      <c r="B3335" s="70" t="s">
        <v>396</v>
      </c>
      <c r="C3335" s="70" t="s">
        <v>397</v>
      </c>
      <c r="D3335" s="70">
        <v>2018</v>
      </c>
      <c r="E3335" s="70">
        <v>2</v>
      </c>
      <c r="F3335" s="70">
        <v>308.56</v>
      </c>
      <c r="G3335" s="70">
        <v>306.99</v>
      </c>
    </row>
    <row r="3336" spans="1:7" x14ac:dyDescent="0.2">
      <c r="A3336" s="70">
        <v>34980</v>
      </c>
      <c r="B3336" s="70" t="s">
        <v>396</v>
      </c>
      <c r="C3336" s="70" t="s">
        <v>397</v>
      </c>
      <c r="D3336" s="70">
        <v>2018</v>
      </c>
      <c r="E3336" s="70">
        <v>3</v>
      </c>
      <c r="F3336" s="70">
        <v>314.06</v>
      </c>
      <c r="G3336" s="70">
        <v>312.57</v>
      </c>
    </row>
    <row r="3337" spans="1:7" x14ac:dyDescent="0.2">
      <c r="A3337" s="70">
        <v>34980</v>
      </c>
      <c r="B3337" s="70" t="s">
        <v>396</v>
      </c>
      <c r="C3337" s="70" t="s">
        <v>397</v>
      </c>
      <c r="D3337" s="70">
        <v>2018</v>
      </c>
      <c r="E3337" s="70">
        <v>4</v>
      </c>
      <c r="F3337" s="70">
        <v>316.56</v>
      </c>
      <c r="G3337" s="70">
        <v>317.08999999999997</v>
      </c>
    </row>
    <row r="3338" spans="1:7" x14ac:dyDescent="0.2">
      <c r="A3338" s="70">
        <v>34980</v>
      </c>
      <c r="B3338" s="70" t="s">
        <v>396</v>
      </c>
      <c r="C3338" s="70" t="s">
        <v>397</v>
      </c>
      <c r="D3338" s="70">
        <v>2019</v>
      </c>
      <c r="E3338" s="70">
        <v>1</v>
      </c>
      <c r="F3338" s="70">
        <v>322.14999999999998</v>
      </c>
      <c r="G3338" s="70">
        <v>322.31</v>
      </c>
    </row>
    <row r="3339" spans="1:7" x14ac:dyDescent="0.2">
      <c r="A3339" s="70">
        <v>34980</v>
      </c>
      <c r="B3339" s="70" t="s">
        <v>396</v>
      </c>
      <c r="C3339" s="70" t="s">
        <v>397</v>
      </c>
      <c r="D3339" s="70">
        <v>2019</v>
      </c>
      <c r="E3339" s="70">
        <v>2</v>
      </c>
      <c r="F3339" s="70">
        <v>327.73</v>
      </c>
      <c r="G3339" s="70">
        <v>326.41000000000003</v>
      </c>
    </row>
    <row r="3340" spans="1:7" x14ac:dyDescent="0.2">
      <c r="A3340" s="70">
        <v>34980</v>
      </c>
      <c r="B3340" s="70" t="s">
        <v>396</v>
      </c>
      <c r="C3340" s="70" t="s">
        <v>397</v>
      </c>
      <c r="D3340" s="70">
        <v>2019</v>
      </c>
      <c r="E3340" s="70">
        <v>3</v>
      </c>
      <c r="F3340" s="70">
        <v>332.14</v>
      </c>
      <c r="G3340" s="70">
        <v>330.58</v>
      </c>
    </row>
    <row r="3341" spans="1:7" x14ac:dyDescent="0.2">
      <c r="A3341" s="70">
        <v>34980</v>
      </c>
      <c r="B3341" s="70" t="s">
        <v>396</v>
      </c>
      <c r="C3341" s="70" t="s">
        <v>397</v>
      </c>
      <c r="D3341" s="70">
        <v>2019</v>
      </c>
      <c r="E3341" s="70">
        <v>4</v>
      </c>
      <c r="F3341" s="70">
        <v>335.67</v>
      </c>
      <c r="G3341" s="70">
        <v>336.1</v>
      </c>
    </row>
    <row r="3342" spans="1:7" x14ac:dyDescent="0.2">
      <c r="A3342" s="70">
        <v>34980</v>
      </c>
      <c r="B3342" s="70" t="s">
        <v>396</v>
      </c>
      <c r="C3342" s="70" t="s">
        <v>397</v>
      </c>
      <c r="D3342" s="70">
        <v>2020</v>
      </c>
      <c r="E3342" s="70">
        <v>1</v>
      </c>
      <c r="F3342" s="70">
        <v>342.34</v>
      </c>
      <c r="G3342" s="70">
        <v>342.41</v>
      </c>
    </row>
    <row r="3343" spans="1:7" x14ac:dyDescent="0.2">
      <c r="A3343" s="70">
        <v>34980</v>
      </c>
      <c r="B3343" s="70" t="s">
        <v>396</v>
      </c>
      <c r="C3343" s="70" t="s">
        <v>397</v>
      </c>
      <c r="D3343" s="70">
        <v>2020</v>
      </c>
      <c r="E3343" s="70">
        <v>2</v>
      </c>
      <c r="F3343" s="70">
        <v>349.65</v>
      </c>
      <c r="G3343" s="70">
        <v>348.44</v>
      </c>
    </row>
    <row r="3344" spans="1:7" x14ac:dyDescent="0.2">
      <c r="A3344" s="70">
        <v>34980</v>
      </c>
      <c r="B3344" s="70" t="s">
        <v>396</v>
      </c>
      <c r="C3344" s="70" t="s">
        <v>397</v>
      </c>
      <c r="D3344" s="70">
        <v>2020</v>
      </c>
      <c r="E3344" s="70">
        <v>3</v>
      </c>
      <c r="F3344" s="70">
        <v>359.31</v>
      </c>
      <c r="G3344" s="70">
        <v>357.62</v>
      </c>
    </row>
    <row r="3345" spans="1:7" x14ac:dyDescent="0.2">
      <c r="A3345" s="70">
        <v>34980</v>
      </c>
      <c r="B3345" s="70" t="s">
        <v>396</v>
      </c>
      <c r="C3345" s="70" t="s">
        <v>397</v>
      </c>
      <c r="D3345" s="70">
        <v>2020</v>
      </c>
      <c r="E3345" s="70">
        <v>4</v>
      </c>
      <c r="F3345" s="70">
        <v>373.81</v>
      </c>
      <c r="G3345" s="70">
        <v>374.14</v>
      </c>
    </row>
    <row r="3346" spans="1:7" x14ac:dyDescent="0.2">
      <c r="A3346" s="70">
        <v>34980</v>
      </c>
      <c r="B3346" s="70" t="s">
        <v>396</v>
      </c>
      <c r="C3346" s="70" t="s">
        <v>397</v>
      </c>
      <c r="D3346" s="70">
        <v>2021</v>
      </c>
      <c r="E3346" s="70">
        <v>1</v>
      </c>
      <c r="F3346" s="70">
        <v>389.13</v>
      </c>
      <c r="G3346" s="70">
        <v>389.2</v>
      </c>
    </row>
    <row r="3347" spans="1:7" x14ac:dyDescent="0.2">
      <c r="A3347" s="70">
        <v>34980</v>
      </c>
      <c r="B3347" s="70" t="s">
        <v>396</v>
      </c>
      <c r="C3347" s="70" t="s">
        <v>397</v>
      </c>
      <c r="D3347" s="70">
        <v>2021</v>
      </c>
      <c r="E3347" s="70">
        <v>2</v>
      </c>
      <c r="F3347" s="70">
        <v>416.76</v>
      </c>
      <c r="G3347" s="70">
        <v>415.46</v>
      </c>
    </row>
    <row r="3348" spans="1:7" x14ac:dyDescent="0.2">
      <c r="A3348" s="70">
        <v>34980</v>
      </c>
      <c r="B3348" s="70" t="s">
        <v>396</v>
      </c>
      <c r="C3348" s="70" t="s">
        <v>397</v>
      </c>
      <c r="D3348" s="70">
        <v>2021</v>
      </c>
      <c r="E3348" s="70">
        <v>3</v>
      </c>
      <c r="F3348" s="70">
        <v>442.45</v>
      </c>
      <c r="G3348" s="70">
        <v>440.41</v>
      </c>
    </row>
    <row r="3349" spans="1:7" x14ac:dyDescent="0.2">
      <c r="A3349" s="70">
        <v>34980</v>
      </c>
      <c r="B3349" s="70" t="s">
        <v>396</v>
      </c>
      <c r="C3349" s="70" t="s">
        <v>397</v>
      </c>
      <c r="D3349" s="70">
        <v>2021</v>
      </c>
      <c r="E3349" s="70">
        <v>4</v>
      </c>
      <c r="F3349" s="70">
        <v>460.28</v>
      </c>
      <c r="G3349" s="70">
        <v>460.51</v>
      </c>
    </row>
    <row r="3350" spans="1:7" x14ac:dyDescent="0.2">
      <c r="A3350" s="70">
        <v>35004</v>
      </c>
      <c r="B3350" s="70" t="s">
        <v>398</v>
      </c>
      <c r="C3350" s="70" t="s">
        <v>399</v>
      </c>
      <c r="D3350" s="70">
        <v>1991</v>
      </c>
      <c r="E3350" s="70">
        <v>1</v>
      </c>
      <c r="F3350" s="70">
        <v>100</v>
      </c>
      <c r="G3350" s="70">
        <v>100</v>
      </c>
    </row>
    <row r="3351" spans="1:7" x14ac:dyDescent="0.2">
      <c r="A3351" s="70">
        <v>35004</v>
      </c>
      <c r="B3351" s="70" t="s">
        <v>398</v>
      </c>
      <c r="C3351" s="70" t="s">
        <v>399</v>
      </c>
      <c r="D3351" s="70">
        <v>1991</v>
      </c>
      <c r="E3351" s="70">
        <v>2</v>
      </c>
      <c r="F3351" s="70">
        <v>98.92</v>
      </c>
      <c r="G3351" s="70">
        <v>99.42</v>
      </c>
    </row>
    <row r="3352" spans="1:7" x14ac:dyDescent="0.2">
      <c r="A3352" s="70">
        <v>35004</v>
      </c>
      <c r="B3352" s="70" t="s">
        <v>398</v>
      </c>
      <c r="C3352" s="70" t="s">
        <v>399</v>
      </c>
      <c r="D3352" s="70">
        <v>1991</v>
      </c>
      <c r="E3352" s="70">
        <v>3</v>
      </c>
      <c r="F3352" s="70">
        <v>99.45</v>
      </c>
      <c r="G3352" s="70">
        <v>99.04</v>
      </c>
    </row>
    <row r="3353" spans="1:7" x14ac:dyDescent="0.2">
      <c r="A3353" s="70">
        <v>35004</v>
      </c>
      <c r="B3353" s="70" t="s">
        <v>398</v>
      </c>
      <c r="C3353" s="70" t="s">
        <v>399</v>
      </c>
      <c r="D3353" s="70">
        <v>1991</v>
      </c>
      <c r="E3353" s="70">
        <v>4</v>
      </c>
      <c r="F3353" s="70">
        <v>99.46</v>
      </c>
      <c r="G3353" s="70">
        <v>99.23</v>
      </c>
    </row>
    <row r="3354" spans="1:7" x14ac:dyDescent="0.2">
      <c r="A3354" s="70">
        <v>35004</v>
      </c>
      <c r="B3354" s="70" t="s">
        <v>398</v>
      </c>
      <c r="C3354" s="70" t="s">
        <v>399</v>
      </c>
      <c r="D3354" s="70">
        <v>1992</v>
      </c>
      <c r="E3354" s="70">
        <v>1</v>
      </c>
      <c r="F3354" s="70">
        <v>99.75</v>
      </c>
      <c r="G3354" s="70">
        <v>99.81</v>
      </c>
    </row>
    <row r="3355" spans="1:7" x14ac:dyDescent="0.2">
      <c r="A3355" s="70">
        <v>35004</v>
      </c>
      <c r="B3355" s="70" t="s">
        <v>398</v>
      </c>
      <c r="C3355" s="70" t="s">
        <v>399</v>
      </c>
      <c r="D3355" s="70">
        <v>1992</v>
      </c>
      <c r="E3355" s="70">
        <v>2</v>
      </c>
      <c r="F3355" s="70">
        <v>99.72</v>
      </c>
      <c r="G3355" s="70">
        <v>100.21</v>
      </c>
    </row>
    <row r="3356" spans="1:7" x14ac:dyDescent="0.2">
      <c r="A3356" s="70">
        <v>35004</v>
      </c>
      <c r="B3356" s="70" t="s">
        <v>398</v>
      </c>
      <c r="C3356" s="70" t="s">
        <v>399</v>
      </c>
      <c r="D3356" s="70">
        <v>1992</v>
      </c>
      <c r="E3356" s="70">
        <v>3</v>
      </c>
      <c r="F3356" s="70">
        <v>100.23</v>
      </c>
      <c r="G3356" s="70">
        <v>99.78</v>
      </c>
    </row>
    <row r="3357" spans="1:7" x14ac:dyDescent="0.2">
      <c r="A3357" s="70">
        <v>35004</v>
      </c>
      <c r="B3357" s="70" t="s">
        <v>398</v>
      </c>
      <c r="C3357" s="70" t="s">
        <v>399</v>
      </c>
      <c r="D3357" s="70">
        <v>1992</v>
      </c>
      <c r="E3357" s="70">
        <v>4</v>
      </c>
      <c r="F3357" s="70">
        <v>99.84</v>
      </c>
      <c r="G3357" s="70">
        <v>99.6</v>
      </c>
    </row>
    <row r="3358" spans="1:7" x14ac:dyDescent="0.2">
      <c r="A3358" s="70">
        <v>35004</v>
      </c>
      <c r="B3358" s="70" t="s">
        <v>398</v>
      </c>
      <c r="C3358" s="70" t="s">
        <v>399</v>
      </c>
      <c r="D3358" s="70">
        <v>1993</v>
      </c>
      <c r="E3358" s="70">
        <v>1</v>
      </c>
      <c r="F3358" s="70">
        <v>99.52</v>
      </c>
      <c r="G3358" s="70">
        <v>99.66</v>
      </c>
    </row>
    <row r="3359" spans="1:7" x14ac:dyDescent="0.2">
      <c r="A3359" s="70">
        <v>35004</v>
      </c>
      <c r="B3359" s="70" t="s">
        <v>398</v>
      </c>
      <c r="C3359" s="70" t="s">
        <v>399</v>
      </c>
      <c r="D3359" s="70">
        <v>1993</v>
      </c>
      <c r="E3359" s="70">
        <v>2</v>
      </c>
      <c r="F3359" s="70">
        <v>98.68</v>
      </c>
      <c r="G3359" s="70">
        <v>99.17</v>
      </c>
    </row>
    <row r="3360" spans="1:7" x14ac:dyDescent="0.2">
      <c r="A3360" s="70">
        <v>35004</v>
      </c>
      <c r="B3360" s="70" t="s">
        <v>398</v>
      </c>
      <c r="C3360" s="70" t="s">
        <v>399</v>
      </c>
      <c r="D3360" s="70">
        <v>1993</v>
      </c>
      <c r="E3360" s="70">
        <v>3</v>
      </c>
      <c r="F3360" s="70">
        <v>99.38</v>
      </c>
      <c r="G3360" s="70">
        <v>98.82</v>
      </c>
    </row>
    <row r="3361" spans="1:8" x14ac:dyDescent="0.2">
      <c r="A3361" s="70">
        <v>35004</v>
      </c>
      <c r="B3361" s="70" t="s">
        <v>398</v>
      </c>
      <c r="C3361" s="70" t="s">
        <v>399</v>
      </c>
      <c r="D3361" s="70">
        <v>1993</v>
      </c>
      <c r="E3361" s="70">
        <v>4</v>
      </c>
      <c r="F3361" s="70">
        <v>99.59</v>
      </c>
      <c r="G3361" s="70">
        <v>99.36</v>
      </c>
    </row>
    <row r="3362" spans="1:8" x14ac:dyDescent="0.2">
      <c r="A3362" s="70">
        <v>35004</v>
      </c>
      <c r="B3362" s="70" t="s">
        <v>398</v>
      </c>
      <c r="C3362" s="70" t="s">
        <v>399</v>
      </c>
      <c r="D3362" s="70">
        <v>1994</v>
      </c>
      <c r="E3362" s="70">
        <v>1</v>
      </c>
      <c r="F3362" s="70">
        <v>99.01</v>
      </c>
      <c r="G3362" s="70">
        <v>99.27</v>
      </c>
    </row>
    <row r="3363" spans="1:8" x14ac:dyDescent="0.2">
      <c r="A3363" s="70">
        <v>35004</v>
      </c>
      <c r="B3363" s="70" t="s">
        <v>398</v>
      </c>
      <c r="C3363" s="70" t="s">
        <v>399</v>
      </c>
      <c r="D3363" s="70">
        <v>1994</v>
      </c>
      <c r="E3363" s="70">
        <v>2</v>
      </c>
      <c r="F3363" s="70">
        <v>98.48</v>
      </c>
      <c r="G3363" s="70">
        <v>98.94</v>
      </c>
    </row>
    <row r="3364" spans="1:8" x14ac:dyDescent="0.2">
      <c r="A3364" s="70">
        <v>35004</v>
      </c>
      <c r="B3364" s="70" t="s">
        <v>398</v>
      </c>
      <c r="C3364" s="70" t="s">
        <v>399</v>
      </c>
      <c r="D3364" s="70">
        <v>1994</v>
      </c>
      <c r="E3364" s="70">
        <v>3</v>
      </c>
      <c r="F3364" s="70">
        <v>100.41</v>
      </c>
      <c r="G3364" s="70">
        <v>99.74</v>
      </c>
    </row>
    <row r="3365" spans="1:8" x14ac:dyDescent="0.2">
      <c r="A3365" s="70">
        <v>35004</v>
      </c>
      <c r="B3365" s="70" t="s">
        <v>398</v>
      </c>
      <c r="C3365" s="70" t="s">
        <v>399</v>
      </c>
      <c r="D3365" s="70">
        <v>1994</v>
      </c>
      <c r="E3365" s="70">
        <v>4</v>
      </c>
      <c r="F3365" s="70">
        <v>99.33</v>
      </c>
      <c r="G3365" s="70">
        <v>99.11</v>
      </c>
    </row>
    <row r="3366" spans="1:8" x14ac:dyDescent="0.2">
      <c r="A3366" s="70">
        <v>35004</v>
      </c>
      <c r="B3366" s="70" t="s">
        <v>398</v>
      </c>
      <c r="C3366" s="70" t="s">
        <v>399</v>
      </c>
      <c r="D3366" s="70">
        <v>1995</v>
      </c>
      <c r="E3366" s="70">
        <v>1</v>
      </c>
      <c r="F3366" s="70">
        <v>98.28</v>
      </c>
      <c r="G3366" s="70">
        <v>98.68</v>
      </c>
    </row>
    <row r="3367" spans="1:8" x14ac:dyDescent="0.2">
      <c r="A3367" s="70">
        <v>35004</v>
      </c>
      <c r="B3367" s="70" t="s">
        <v>398</v>
      </c>
      <c r="C3367" s="70" t="s">
        <v>399</v>
      </c>
      <c r="D3367" s="70">
        <v>1995</v>
      </c>
      <c r="E3367" s="70">
        <v>2</v>
      </c>
      <c r="F3367" s="70">
        <v>99.29</v>
      </c>
      <c r="G3367" s="70">
        <v>99.72</v>
      </c>
    </row>
    <row r="3368" spans="1:8" x14ac:dyDescent="0.2">
      <c r="A3368" s="70">
        <v>35004</v>
      </c>
      <c r="B3368" s="70" t="s">
        <v>398</v>
      </c>
      <c r="C3368" s="70" t="s">
        <v>399</v>
      </c>
      <c r="D3368" s="70">
        <v>1995</v>
      </c>
      <c r="E3368" s="70">
        <v>3</v>
      </c>
      <c r="F3368" s="70">
        <v>100.57</v>
      </c>
      <c r="G3368" s="70">
        <v>99.76</v>
      </c>
    </row>
    <row r="3369" spans="1:8" x14ac:dyDescent="0.2">
      <c r="A3369" s="70">
        <v>35004</v>
      </c>
      <c r="B3369" s="70" t="s">
        <v>398</v>
      </c>
      <c r="C3369" s="70" t="s">
        <v>399</v>
      </c>
      <c r="D3369" s="70">
        <v>1995</v>
      </c>
      <c r="E3369" s="70">
        <v>4</v>
      </c>
      <c r="F3369" s="70">
        <v>100.9</v>
      </c>
      <c r="G3369" s="70">
        <v>100.72</v>
      </c>
    </row>
    <row r="3370" spans="1:8" x14ac:dyDescent="0.2">
      <c r="A3370" s="70">
        <v>35004</v>
      </c>
      <c r="B3370" s="70" t="s">
        <v>398</v>
      </c>
      <c r="C3370" s="70" t="s">
        <v>399</v>
      </c>
      <c r="D3370" s="70">
        <v>1996</v>
      </c>
      <c r="E3370" s="70">
        <v>1</v>
      </c>
      <c r="F3370" s="70">
        <v>100.95</v>
      </c>
      <c r="G3370" s="70">
        <v>101.5</v>
      </c>
    </row>
    <row r="3371" spans="1:8" x14ac:dyDescent="0.2">
      <c r="A3371" s="70">
        <v>35004</v>
      </c>
      <c r="B3371" s="70" t="s">
        <v>398</v>
      </c>
      <c r="C3371" s="70" t="s">
        <v>399</v>
      </c>
      <c r="D3371" s="70">
        <v>1996</v>
      </c>
      <c r="E3371" s="70">
        <v>2</v>
      </c>
      <c r="F3371" s="70">
        <v>100.57</v>
      </c>
      <c r="G3371" s="70">
        <v>100.95</v>
      </c>
      <c r="H3371" s="7" t="s">
        <v>19</v>
      </c>
    </row>
    <row r="3372" spans="1:8" x14ac:dyDescent="0.2">
      <c r="A3372" s="70">
        <v>35004</v>
      </c>
      <c r="B3372" s="70" t="s">
        <v>398</v>
      </c>
      <c r="C3372" s="70" t="s">
        <v>399</v>
      </c>
      <c r="D3372" s="70">
        <v>1996</v>
      </c>
      <c r="E3372" s="70">
        <v>3</v>
      </c>
      <c r="F3372" s="70">
        <v>102.8</v>
      </c>
      <c r="G3372" s="70">
        <v>101.87</v>
      </c>
      <c r="H3372" s="7" t="s">
        <v>19</v>
      </c>
    </row>
    <row r="3373" spans="1:8" x14ac:dyDescent="0.2">
      <c r="A3373" s="70">
        <v>35004</v>
      </c>
      <c r="B3373" s="70" t="s">
        <v>398</v>
      </c>
      <c r="C3373" s="70" t="s">
        <v>399</v>
      </c>
      <c r="D3373" s="70">
        <v>1996</v>
      </c>
      <c r="E3373" s="70">
        <v>4</v>
      </c>
      <c r="F3373" s="70">
        <v>102.45</v>
      </c>
      <c r="G3373" s="70">
        <v>102.31</v>
      </c>
      <c r="H3373" s="7" t="s">
        <v>19</v>
      </c>
    </row>
    <row r="3374" spans="1:8" x14ac:dyDescent="0.2">
      <c r="A3374" s="70">
        <v>35004</v>
      </c>
      <c r="B3374" s="70" t="s">
        <v>398</v>
      </c>
      <c r="C3374" s="70" t="s">
        <v>399</v>
      </c>
      <c r="D3374" s="70">
        <v>1997</v>
      </c>
      <c r="E3374" s="70">
        <v>1</v>
      </c>
      <c r="F3374" s="70">
        <v>103</v>
      </c>
      <c r="G3374" s="70">
        <v>103.64</v>
      </c>
      <c r="H3374" s="7" t="s">
        <v>19</v>
      </c>
    </row>
    <row r="3375" spans="1:8" x14ac:dyDescent="0.2">
      <c r="A3375" s="70">
        <v>35004</v>
      </c>
      <c r="B3375" s="70" t="s">
        <v>398</v>
      </c>
      <c r="C3375" s="70" t="s">
        <v>399</v>
      </c>
      <c r="D3375" s="70">
        <v>1997</v>
      </c>
      <c r="E3375" s="70">
        <v>2</v>
      </c>
      <c r="F3375" s="70">
        <v>105.02</v>
      </c>
      <c r="G3375" s="70">
        <v>105.42</v>
      </c>
    </row>
    <row r="3376" spans="1:8" x14ac:dyDescent="0.2">
      <c r="A3376" s="70">
        <v>35004</v>
      </c>
      <c r="B3376" s="70" t="s">
        <v>398</v>
      </c>
      <c r="C3376" s="70" t="s">
        <v>399</v>
      </c>
      <c r="D3376" s="70">
        <v>1997</v>
      </c>
      <c r="E3376" s="70">
        <v>3</v>
      </c>
      <c r="F3376" s="70">
        <v>107.13</v>
      </c>
      <c r="G3376" s="70">
        <v>106.06</v>
      </c>
    </row>
    <row r="3377" spans="1:7" x14ac:dyDescent="0.2">
      <c r="A3377" s="70">
        <v>35004</v>
      </c>
      <c r="B3377" s="70" t="s">
        <v>398</v>
      </c>
      <c r="C3377" s="70" t="s">
        <v>399</v>
      </c>
      <c r="D3377" s="70">
        <v>1997</v>
      </c>
      <c r="E3377" s="70">
        <v>4</v>
      </c>
      <c r="F3377" s="70">
        <v>107.4</v>
      </c>
      <c r="G3377" s="70">
        <v>107.26</v>
      </c>
    </row>
    <row r="3378" spans="1:7" x14ac:dyDescent="0.2">
      <c r="A3378" s="70">
        <v>35004</v>
      </c>
      <c r="B3378" s="70" t="s">
        <v>398</v>
      </c>
      <c r="C3378" s="70" t="s">
        <v>399</v>
      </c>
      <c r="D3378" s="70">
        <v>1998</v>
      </c>
      <c r="E3378" s="70">
        <v>1</v>
      </c>
      <c r="F3378" s="70">
        <v>107.11</v>
      </c>
      <c r="G3378" s="70">
        <v>107.82</v>
      </c>
    </row>
    <row r="3379" spans="1:7" x14ac:dyDescent="0.2">
      <c r="A3379" s="70">
        <v>35004</v>
      </c>
      <c r="B3379" s="70" t="s">
        <v>398</v>
      </c>
      <c r="C3379" s="70" t="s">
        <v>399</v>
      </c>
      <c r="D3379" s="70">
        <v>1998</v>
      </c>
      <c r="E3379" s="70">
        <v>2</v>
      </c>
      <c r="F3379" s="70">
        <v>111.67</v>
      </c>
      <c r="G3379" s="70">
        <v>112.11</v>
      </c>
    </row>
    <row r="3380" spans="1:7" x14ac:dyDescent="0.2">
      <c r="A3380" s="70">
        <v>35004</v>
      </c>
      <c r="B3380" s="70" t="s">
        <v>398</v>
      </c>
      <c r="C3380" s="70" t="s">
        <v>399</v>
      </c>
      <c r="D3380" s="70">
        <v>1998</v>
      </c>
      <c r="E3380" s="70">
        <v>3</v>
      </c>
      <c r="F3380" s="70">
        <v>115.16</v>
      </c>
      <c r="G3380" s="70">
        <v>113.98</v>
      </c>
    </row>
    <row r="3381" spans="1:7" x14ac:dyDescent="0.2">
      <c r="A3381" s="70">
        <v>35004</v>
      </c>
      <c r="B3381" s="70" t="s">
        <v>398</v>
      </c>
      <c r="C3381" s="70" t="s">
        <v>399</v>
      </c>
      <c r="D3381" s="70">
        <v>1998</v>
      </c>
      <c r="E3381" s="70">
        <v>4</v>
      </c>
      <c r="F3381" s="70">
        <v>116.48</v>
      </c>
      <c r="G3381" s="70">
        <v>116.27</v>
      </c>
    </row>
    <row r="3382" spans="1:7" x14ac:dyDescent="0.2">
      <c r="A3382" s="70">
        <v>35004</v>
      </c>
      <c r="B3382" s="70" t="s">
        <v>398</v>
      </c>
      <c r="C3382" s="70" t="s">
        <v>399</v>
      </c>
      <c r="D3382" s="70">
        <v>1999</v>
      </c>
      <c r="E3382" s="70">
        <v>1</v>
      </c>
      <c r="F3382" s="70">
        <v>118.82</v>
      </c>
      <c r="G3382" s="70">
        <v>119.67</v>
      </c>
    </row>
    <row r="3383" spans="1:7" x14ac:dyDescent="0.2">
      <c r="A3383" s="70">
        <v>35004</v>
      </c>
      <c r="B3383" s="70" t="s">
        <v>398</v>
      </c>
      <c r="C3383" s="70" t="s">
        <v>399</v>
      </c>
      <c r="D3383" s="70">
        <v>1999</v>
      </c>
      <c r="E3383" s="70">
        <v>2</v>
      </c>
      <c r="F3383" s="70">
        <v>122.36</v>
      </c>
      <c r="G3383" s="70">
        <v>122.89</v>
      </c>
    </row>
    <row r="3384" spans="1:7" x14ac:dyDescent="0.2">
      <c r="A3384" s="70">
        <v>35004</v>
      </c>
      <c r="B3384" s="70" t="s">
        <v>398</v>
      </c>
      <c r="C3384" s="70" t="s">
        <v>399</v>
      </c>
      <c r="D3384" s="70">
        <v>1999</v>
      </c>
      <c r="E3384" s="70">
        <v>3</v>
      </c>
      <c r="F3384" s="70">
        <v>128.74</v>
      </c>
      <c r="G3384" s="70">
        <v>127.41</v>
      </c>
    </row>
    <row r="3385" spans="1:7" x14ac:dyDescent="0.2">
      <c r="A3385" s="70">
        <v>35004</v>
      </c>
      <c r="B3385" s="70" t="s">
        <v>398</v>
      </c>
      <c r="C3385" s="70" t="s">
        <v>399</v>
      </c>
      <c r="D3385" s="70">
        <v>1999</v>
      </c>
      <c r="E3385" s="70">
        <v>4</v>
      </c>
      <c r="F3385" s="70">
        <v>131.4</v>
      </c>
      <c r="G3385" s="70">
        <v>131.05000000000001</v>
      </c>
    </row>
    <row r="3386" spans="1:7" x14ac:dyDescent="0.2">
      <c r="A3386" s="70">
        <v>35004</v>
      </c>
      <c r="B3386" s="70" t="s">
        <v>398</v>
      </c>
      <c r="C3386" s="70" t="s">
        <v>399</v>
      </c>
      <c r="D3386" s="70">
        <v>2000</v>
      </c>
      <c r="E3386" s="70">
        <v>1</v>
      </c>
      <c r="F3386" s="70">
        <v>136.6</v>
      </c>
      <c r="G3386" s="70">
        <v>137.63</v>
      </c>
    </row>
    <row r="3387" spans="1:7" x14ac:dyDescent="0.2">
      <c r="A3387" s="70">
        <v>35004</v>
      </c>
      <c r="B3387" s="70" t="s">
        <v>398</v>
      </c>
      <c r="C3387" s="70" t="s">
        <v>399</v>
      </c>
      <c r="D3387" s="70">
        <v>2000</v>
      </c>
      <c r="E3387" s="70">
        <v>2</v>
      </c>
      <c r="F3387" s="70">
        <v>138.19</v>
      </c>
      <c r="G3387" s="70">
        <v>138.86000000000001</v>
      </c>
    </row>
    <row r="3388" spans="1:7" x14ac:dyDescent="0.2">
      <c r="A3388" s="70">
        <v>35004</v>
      </c>
      <c r="B3388" s="70" t="s">
        <v>398</v>
      </c>
      <c r="C3388" s="70" t="s">
        <v>399</v>
      </c>
      <c r="D3388" s="70">
        <v>2000</v>
      </c>
      <c r="E3388" s="70">
        <v>3</v>
      </c>
      <c r="F3388" s="70">
        <v>144.66</v>
      </c>
      <c r="G3388" s="70">
        <v>143.19999999999999</v>
      </c>
    </row>
    <row r="3389" spans="1:7" x14ac:dyDescent="0.2">
      <c r="A3389" s="70">
        <v>35004</v>
      </c>
      <c r="B3389" s="70" t="s">
        <v>398</v>
      </c>
      <c r="C3389" s="70" t="s">
        <v>399</v>
      </c>
      <c r="D3389" s="70">
        <v>2000</v>
      </c>
      <c r="E3389" s="70">
        <v>4</v>
      </c>
      <c r="F3389" s="70">
        <v>148.83000000000001</v>
      </c>
      <c r="G3389" s="70">
        <v>148.29</v>
      </c>
    </row>
    <row r="3390" spans="1:7" x14ac:dyDescent="0.2">
      <c r="A3390" s="70">
        <v>35004</v>
      </c>
      <c r="B3390" s="70" t="s">
        <v>398</v>
      </c>
      <c r="C3390" s="70" t="s">
        <v>399</v>
      </c>
      <c r="D3390" s="70">
        <v>2001</v>
      </c>
      <c r="E3390" s="70">
        <v>1</v>
      </c>
      <c r="F3390" s="70">
        <v>151.06</v>
      </c>
      <c r="G3390" s="70">
        <v>152.22</v>
      </c>
    </row>
    <row r="3391" spans="1:7" x14ac:dyDescent="0.2">
      <c r="A3391" s="70">
        <v>35004</v>
      </c>
      <c r="B3391" s="70" t="s">
        <v>398</v>
      </c>
      <c r="C3391" s="70" t="s">
        <v>399</v>
      </c>
      <c r="D3391" s="70">
        <v>2001</v>
      </c>
      <c r="E3391" s="70">
        <v>2</v>
      </c>
      <c r="F3391" s="70">
        <v>156.87</v>
      </c>
      <c r="G3391" s="70">
        <v>157.69999999999999</v>
      </c>
    </row>
    <row r="3392" spans="1:7" x14ac:dyDescent="0.2">
      <c r="A3392" s="70">
        <v>35004</v>
      </c>
      <c r="B3392" s="70" t="s">
        <v>398</v>
      </c>
      <c r="C3392" s="70" t="s">
        <v>399</v>
      </c>
      <c r="D3392" s="70">
        <v>2001</v>
      </c>
      <c r="E3392" s="70">
        <v>3</v>
      </c>
      <c r="F3392" s="70">
        <v>164.66</v>
      </c>
      <c r="G3392" s="70">
        <v>163.06</v>
      </c>
    </row>
    <row r="3393" spans="1:7" x14ac:dyDescent="0.2">
      <c r="A3393" s="70">
        <v>35004</v>
      </c>
      <c r="B3393" s="70" t="s">
        <v>398</v>
      </c>
      <c r="C3393" s="70" t="s">
        <v>399</v>
      </c>
      <c r="D3393" s="70">
        <v>2001</v>
      </c>
      <c r="E3393" s="70">
        <v>4</v>
      </c>
      <c r="F3393" s="70">
        <v>169.35</v>
      </c>
      <c r="G3393" s="70">
        <v>168.6</v>
      </c>
    </row>
    <row r="3394" spans="1:7" x14ac:dyDescent="0.2">
      <c r="A3394" s="70">
        <v>35004</v>
      </c>
      <c r="B3394" s="70" t="s">
        <v>398</v>
      </c>
      <c r="C3394" s="70" t="s">
        <v>399</v>
      </c>
      <c r="D3394" s="70">
        <v>2002</v>
      </c>
      <c r="E3394" s="70">
        <v>1</v>
      </c>
      <c r="F3394" s="70">
        <v>172.84</v>
      </c>
      <c r="G3394" s="70">
        <v>174.19</v>
      </c>
    </row>
    <row r="3395" spans="1:7" x14ac:dyDescent="0.2">
      <c r="A3395" s="70">
        <v>35004</v>
      </c>
      <c r="B3395" s="70" t="s">
        <v>398</v>
      </c>
      <c r="C3395" s="70" t="s">
        <v>399</v>
      </c>
      <c r="D3395" s="70">
        <v>2002</v>
      </c>
      <c r="E3395" s="70">
        <v>2</v>
      </c>
      <c r="F3395" s="70">
        <v>181.42</v>
      </c>
      <c r="G3395" s="70">
        <v>182.37</v>
      </c>
    </row>
    <row r="3396" spans="1:7" x14ac:dyDescent="0.2">
      <c r="A3396" s="70">
        <v>35004</v>
      </c>
      <c r="B3396" s="70" t="s">
        <v>398</v>
      </c>
      <c r="C3396" s="70" t="s">
        <v>399</v>
      </c>
      <c r="D3396" s="70">
        <v>2002</v>
      </c>
      <c r="E3396" s="70">
        <v>3</v>
      </c>
      <c r="F3396" s="70">
        <v>192.13</v>
      </c>
      <c r="G3396" s="70">
        <v>190.41</v>
      </c>
    </row>
    <row r="3397" spans="1:7" x14ac:dyDescent="0.2">
      <c r="A3397" s="70">
        <v>35004</v>
      </c>
      <c r="B3397" s="70" t="s">
        <v>398</v>
      </c>
      <c r="C3397" s="70" t="s">
        <v>399</v>
      </c>
      <c r="D3397" s="70">
        <v>2002</v>
      </c>
      <c r="E3397" s="70">
        <v>4</v>
      </c>
      <c r="F3397" s="70">
        <v>199.59</v>
      </c>
      <c r="G3397" s="70">
        <v>198.58</v>
      </c>
    </row>
    <row r="3398" spans="1:7" x14ac:dyDescent="0.2">
      <c r="A3398" s="70">
        <v>35004</v>
      </c>
      <c r="B3398" s="70" t="s">
        <v>398</v>
      </c>
      <c r="C3398" s="70" t="s">
        <v>399</v>
      </c>
      <c r="D3398" s="70">
        <v>2003</v>
      </c>
      <c r="E3398" s="70">
        <v>1</v>
      </c>
      <c r="F3398" s="70">
        <v>205.7</v>
      </c>
      <c r="G3398" s="70">
        <v>207.32</v>
      </c>
    </row>
    <row r="3399" spans="1:7" x14ac:dyDescent="0.2">
      <c r="A3399" s="70">
        <v>35004</v>
      </c>
      <c r="B3399" s="70" t="s">
        <v>398</v>
      </c>
      <c r="C3399" s="70" t="s">
        <v>399</v>
      </c>
      <c r="D3399" s="70">
        <v>2003</v>
      </c>
      <c r="E3399" s="70">
        <v>2</v>
      </c>
      <c r="F3399" s="70">
        <v>212.77</v>
      </c>
      <c r="G3399" s="70">
        <v>213.74</v>
      </c>
    </row>
    <row r="3400" spans="1:7" x14ac:dyDescent="0.2">
      <c r="A3400" s="70">
        <v>35004</v>
      </c>
      <c r="B3400" s="70" t="s">
        <v>398</v>
      </c>
      <c r="C3400" s="70" t="s">
        <v>399</v>
      </c>
      <c r="D3400" s="70">
        <v>2003</v>
      </c>
      <c r="E3400" s="70">
        <v>3</v>
      </c>
      <c r="F3400" s="70">
        <v>223.38</v>
      </c>
      <c r="G3400" s="70">
        <v>221.64</v>
      </c>
    </row>
    <row r="3401" spans="1:7" x14ac:dyDescent="0.2">
      <c r="A3401" s="70">
        <v>35004</v>
      </c>
      <c r="B3401" s="70" t="s">
        <v>398</v>
      </c>
      <c r="C3401" s="70" t="s">
        <v>399</v>
      </c>
      <c r="D3401" s="70">
        <v>2003</v>
      </c>
      <c r="E3401" s="70">
        <v>4</v>
      </c>
      <c r="F3401" s="70">
        <v>229.49</v>
      </c>
      <c r="G3401" s="70">
        <v>228.29</v>
      </c>
    </row>
    <row r="3402" spans="1:7" x14ac:dyDescent="0.2">
      <c r="A3402" s="70">
        <v>35004</v>
      </c>
      <c r="B3402" s="70" t="s">
        <v>398</v>
      </c>
      <c r="C3402" s="70" t="s">
        <v>399</v>
      </c>
      <c r="D3402" s="70">
        <v>2004</v>
      </c>
      <c r="E3402" s="70">
        <v>1</v>
      </c>
      <c r="F3402" s="70">
        <v>230.56</v>
      </c>
      <c r="G3402" s="70">
        <v>232.27</v>
      </c>
    </row>
    <row r="3403" spans="1:7" x14ac:dyDescent="0.2">
      <c r="A3403" s="70">
        <v>35004</v>
      </c>
      <c r="B3403" s="70" t="s">
        <v>398</v>
      </c>
      <c r="C3403" s="70" t="s">
        <v>399</v>
      </c>
      <c r="D3403" s="70">
        <v>2004</v>
      </c>
      <c r="E3403" s="70">
        <v>2</v>
      </c>
      <c r="F3403" s="70">
        <v>240.26</v>
      </c>
      <c r="G3403" s="70">
        <v>241.21</v>
      </c>
    </row>
    <row r="3404" spans="1:7" x14ac:dyDescent="0.2">
      <c r="A3404" s="70">
        <v>35004</v>
      </c>
      <c r="B3404" s="70" t="s">
        <v>398</v>
      </c>
      <c r="C3404" s="70" t="s">
        <v>399</v>
      </c>
      <c r="D3404" s="70">
        <v>2004</v>
      </c>
      <c r="E3404" s="70">
        <v>3</v>
      </c>
      <c r="F3404" s="70">
        <v>250.78</v>
      </c>
      <c r="G3404" s="70">
        <v>249.12</v>
      </c>
    </row>
    <row r="3405" spans="1:7" x14ac:dyDescent="0.2">
      <c r="A3405" s="70">
        <v>35004</v>
      </c>
      <c r="B3405" s="70" t="s">
        <v>398</v>
      </c>
      <c r="C3405" s="70" t="s">
        <v>399</v>
      </c>
      <c r="D3405" s="70">
        <v>2004</v>
      </c>
      <c r="E3405" s="70">
        <v>4</v>
      </c>
      <c r="F3405" s="70">
        <v>258.8</v>
      </c>
      <c r="G3405" s="70">
        <v>257.44</v>
      </c>
    </row>
    <row r="3406" spans="1:7" x14ac:dyDescent="0.2">
      <c r="A3406" s="70">
        <v>35004</v>
      </c>
      <c r="B3406" s="70" t="s">
        <v>398</v>
      </c>
      <c r="C3406" s="70" t="s">
        <v>399</v>
      </c>
      <c r="D3406" s="70">
        <v>2005</v>
      </c>
      <c r="E3406" s="70">
        <v>1</v>
      </c>
      <c r="F3406" s="70">
        <v>264.72000000000003</v>
      </c>
      <c r="G3406" s="70">
        <v>266.57</v>
      </c>
    </row>
    <row r="3407" spans="1:7" x14ac:dyDescent="0.2">
      <c r="A3407" s="70">
        <v>35004</v>
      </c>
      <c r="B3407" s="70" t="s">
        <v>398</v>
      </c>
      <c r="C3407" s="70" t="s">
        <v>399</v>
      </c>
      <c r="D3407" s="70">
        <v>2005</v>
      </c>
      <c r="E3407" s="70">
        <v>2</v>
      </c>
      <c r="F3407" s="70">
        <v>274.63</v>
      </c>
      <c r="G3407" s="70">
        <v>275.52</v>
      </c>
    </row>
    <row r="3408" spans="1:7" x14ac:dyDescent="0.2">
      <c r="A3408" s="70">
        <v>35004</v>
      </c>
      <c r="B3408" s="70" t="s">
        <v>398</v>
      </c>
      <c r="C3408" s="70" t="s">
        <v>399</v>
      </c>
      <c r="D3408" s="70">
        <v>2005</v>
      </c>
      <c r="E3408" s="70">
        <v>3</v>
      </c>
      <c r="F3408" s="70">
        <v>285.5</v>
      </c>
      <c r="G3408" s="70">
        <v>283.91000000000003</v>
      </c>
    </row>
    <row r="3409" spans="1:7" x14ac:dyDescent="0.2">
      <c r="A3409" s="70">
        <v>35004</v>
      </c>
      <c r="B3409" s="70" t="s">
        <v>398</v>
      </c>
      <c r="C3409" s="70" t="s">
        <v>399</v>
      </c>
      <c r="D3409" s="70">
        <v>2005</v>
      </c>
      <c r="E3409" s="70">
        <v>4</v>
      </c>
      <c r="F3409" s="70">
        <v>294.04000000000002</v>
      </c>
      <c r="G3409" s="70">
        <v>292.45999999999998</v>
      </c>
    </row>
    <row r="3410" spans="1:7" x14ac:dyDescent="0.2">
      <c r="A3410" s="70">
        <v>35004</v>
      </c>
      <c r="B3410" s="70" t="s">
        <v>398</v>
      </c>
      <c r="C3410" s="70" t="s">
        <v>399</v>
      </c>
      <c r="D3410" s="70">
        <v>2006</v>
      </c>
      <c r="E3410" s="70">
        <v>1</v>
      </c>
      <c r="F3410" s="70">
        <v>297.8</v>
      </c>
      <c r="G3410" s="70">
        <v>299.88</v>
      </c>
    </row>
    <row r="3411" spans="1:7" x14ac:dyDescent="0.2">
      <c r="A3411" s="70">
        <v>35004</v>
      </c>
      <c r="B3411" s="70" t="s">
        <v>398</v>
      </c>
      <c r="C3411" s="70" t="s">
        <v>399</v>
      </c>
      <c r="D3411" s="70">
        <v>2006</v>
      </c>
      <c r="E3411" s="70">
        <v>2</v>
      </c>
      <c r="F3411" s="70">
        <v>302.39999999999998</v>
      </c>
      <c r="G3411" s="70">
        <v>303.17</v>
      </c>
    </row>
    <row r="3412" spans="1:7" x14ac:dyDescent="0.2">
      <c r="A3412" s="70">
        <v>35004</v>
      </c>
      <c r="B3412" s="70" t="s">
        <v>398</v>
      </c>
      <c r="C3412" s="70" t="s">
        <v>399</v>
      </c>
      <c r="D3412" s="70">
        <v>2006</v>
      </c>
      <c r="E3412" s="70">
        <v>3</v>
      </c>
      <c r="F3412" s="70">
        <v>303.82</v>
      </c>
      <c r="G3412" s="70">
        <v>302.26</v>
      </c>
    </row>
    <row r="3413" spans="1:7" x14ac:dyDescent="0.2">
      <c r="A3413" s="70">
        <v>35004</v>
      </c>
      <c r="B3413" s="70" t="s">
        <v>398</v>
      </c>
      <c r="C3413" s="70" t="s">
        <v>399</v>
      </c>
      <c r="D3413" s="70">
        <v>2006</v>
      </c>
      <c r="E3413" s="70">
        <v>4</v>
      </c>
      <c r="F3413" s="70">
        <v>304.58</v>
      </c>
      <c r="G3413" s="70">
        <v>302.93</v>
      </c>
    </row>
    <row r="3414" spans="1:7" x14ac:dyDescent="0.2">
      <c r="A3414" s="70">
        <v>35004</v>
      </c>
      <c r="B3414" s="70" t="s">
        <v>398</v>
      </c>
      <c r="C3414" s="70" t="s">
        <v>399</v>
      </c>
      <c r="D3414" s="70">
        <v>2007</v>
      </c>
      <c r="E3414" s="70">
        <v>1</v>
      </c>
      <c r="F3414" s="70">
        <v>299.44</v>
      </c>
      <c r="G3414" s="70">
        <v>301.76</v>
      </c>
    </row>
    <row r="3415" spans="1:7" x14ac:dyDescent="0.2">
      <c r="A3415" s="70">
        <v>35004</v>
      </c>
      <c r="B3415" s="70" t="s">
        <v>398</v>
      </c>
      <c r="C3415" s="70" t="s">
        <v>399</v>
      </c>
      <c r="D3415" s="70">
        <v>2007</v>
      </c>
      <c r="E3415" s="70">
        <v>2</v>
      </c>
      <c r="F3415" s="70">
        <v>292.75</v>
      </c>
      <c r="G3415" s="70">
        <v>293.23</v>
      </c>
    </row>
    <row r="3416" spans="1:7" x14ac:dyDescent="0.2">
      <c r="A3416" s="70">
        <v>35004</v>
      </c>
      <c r="B3416" s="70" t="s">
        <v>398</v>
      </c>
      <c r="C3416" s="70" t="s">
        <v>399</v>
      </c>
      <c r="D3416" s="70">
        <v>2007</v>
      </c>
      <c r="E3416" s="70">
        <v>3</v>
      </c>
      <c r="F3416" s="70">
        <v>287.18</v>
      </c>
      <c r="G3416" s="70">
        <v>285.64999999999998</v>
      </c>
    </row>
    <row r="3417" spans="1:7" x14ac:dyDescent="0.2">
      <c r="A3417" s="70">
        <v>35004</v>
      </c>
      <c r="B3417" s="70" t="s">
        <v>398</v>
      </c>
      <c r="C3417" s="70" t="s">
        <v>399</v>
      </c>
      <c r="D3417" s="70">
        <v>2007</v>
      </c>
      <c r="E3417" s="70">
        <v>4</v>
      </c>
      <c r="F3417" s="70">
        <v>281.76</v>
      </c>
      <c r="G3417" s="70">
        <v>280.25</v>
      </c>
    </row>
    <row r="3418" spans="1:7" x14ac:dyDescent="0.2">
      <c r="A3418" s="70">
        <v>35004</v>
      </c>
      <c r="B3418" s="70" t="s">
        <v>398</v>
      </c>
      <c r="C3418" s="70" t="s">
        <v>399</v>
      </c>
      <c r="D3418" s="70">
        <v>2008</v>
      </c>
      <c r="E3418" s="70">
        <v>1</v>
      </c>
      <c r="F3418" s="70">
        <v>270.51</v>
      </c>
      <c r="G3418" s="70">
        <v>272.98</v>
      </c>
    </row>
    <row r="3419" spans="1:7" x14ac:dyDescent="0.2">
      <c r="A3419" s="70">
        <v>35004</v>
      </c>
      <c r="B3419" s="70" t="s">
        <v>398</v>
      </c>
      <c r="C3419" s="70" t="s">
        <v>399</v>
      </c>
      <c r="D3419" s="70">
        <v>2008</v>
      </c>
      <c r="E3419" s="70">
        <v>2</v>
      </c>
      <c r="F3419" s="70">
        <v>263.93</v>
      </c>
      <c r="G3419" s="70">
        <v>264.18</v>
      </c>
    </row>
    <row r="3420" spans="1:7" x14ac:dyDescent="0.2">
      <c r="A3420" s="70">
        <v>35004</v>
      </c>
      <c r="B3420" s="70" t="s">
        <v>398</v>
      </c>
      <c r="C3420" s="70" t="s">
        <v>399</v>
      </c>
      <c r="D3420" s="70">
        <v>2008</v>
      </c>
      <c r="E3420" s="70">
        <v>3</v>
      </c>
      <c r="F3420" s="70">
        <v>256.02</v>
      </c>
      <c r="G3420" s="70">
        <v>254.29</v>
      </c>
    </row>
    <row r="3421" spans="1:7" x14ac:dyDescent="0.2">
      <c r="A3421" s="70">
        <v>35004</v>
      </c>
      <c r="B3421" s="70" t="s">
        <v>398</v>
      </c>
      <c r="C3421" s="70" t="s">
        <v>399</v>
      </c>
      <c r="D3421" s="70">
        <v>2008</v>
      </c>
      <c r="E3421" s="70">
        <v>4</v>
      </c>
      <c r="F3421" s="70">
        <v>247.2</v>
      </c>
      <c r="G3421" s="70">
        <v>245.99</v>
      </c>
    </row>
    <row r="3422" spans="1:7" x14ac:dyDescent="0.2">
      <c r="A3422" s="70">
        <v>35004</v>
      </c>
      <c r="B3422" s="70" t="s">
        <v>398</v>
      </c>
      <c r="C3422" s="70" t="s">
        <v>399</v>
      </c>
      <c r="D3422" s="70">
        <v>2009</v>
      </c>
      <c r="E3422" s="70">
        <v>1</v>
      </c>
      <c r="F3422" s="70">
        <v>236.07</v>
      </c>
      <c r="G3422" s="70">
        <v>238.68</v>
      </c>
    </row>
    <row r="3423" spans="1:7" x14ac:dyDescent="0.2">
      <c r="A3423" s="70">
        <v>35004</v>
      </c>
      <c r="B3423" s="70" t="s">
        <v>398</v>
      </c>
      <c r="C3423" s="70" t="s">
        <v>399</v>
      </c>
      <c r="D3423" s="70">
        <v>2009</v>
      </c>
      <c r="E3423" s="70">
        <v>2</v>
      </c>
      <c r="F3423" s="70">
        <v>232.94</v>
      </c>
      <c r="G3423" s="70">
        <v>233.01</v>
      </c>
    </row>
    <row r="3424" spans="1:7" x14ac:dyDescent="0.2">
      <c r="A3424" s="70">
        <v>35004</v>
      </c>
      <c r="B3424" s="70" t="s">
        <v>398</v>
      </c>
      <c r="C3424" s="70" t="s">
        <v>399</v>
      </c>
      <c r="D3424" s="70">
        <v>2009</v>
      </c>
      <c r="E3424" s="70">
        <v>3</v>
      </c>
      <c r="F3424" s="70">
        <v>231.54</v>
      </c>
      <c r="G3424" s="70">
        <v>229.47</v>
      </c>
    </row>
    <row r="3425" spans="1:7" x14ac:dyDescent="0.2">
      <c r="A3425" s="70">
        <v>35004</v>
      </c>
      <c r="B3425" s="70" t="s">
        <v>398</v>
      </c>
      <c r="C3425" s="70" t="s">
        <v>399</v>
      </c>
      <c r="D3425" s="70">
        <v>2009</v>
      </c>
      <c r="E3425" s="70">
        <v>4</v>
      </c>
      <c r="F3425" s="70">
        <v>227.89</v>
      </c>
      <c r="G3425" s="70">
        <v>227.03</v>
      </c>
    </row>
    <row r="3426" spans="1:7" x14ac:dyDescent="0.2">
      <c r="A3426" s="70">
        <v>35004</v>
      </c>
      <c r="B3426" s="70" t="s">
        <v>398</v>
      </c>
      <c r="C3426" s="70" t="s">
        <v>399</v>
      </c>
      <c r="D3426" s="70">
        <v>2010</v>
      </c>
      <c r="E3426" s="70">
        <v>1</v>
      </c>
      <c r="F3426" s="70">
        <v>222.19</v>
      </c>
      <c r="G3426" s="70">
        <v>224.99</v>
      </c>
    </row>
    <row r="3427" spans="1:7" x14ac:dyDescent="0.2">
      <c r="A3427" s="70">
        <v>35004</v>
      </c>
      <c r="B3427" s="70" t="s">
        <v>398</v>
      </c>
      <c r="C3427" s="70" t="s">
        <v>399</v>
      </c>
      <c r="D3427" s="70">
        <v>2010</v>
      </c>
      <c r="E3427" s="70">
        <v>2</v>
      </c>
      <c r="F3427" s="70">
        <v>223.62</v>
      </c>
      <c r="G3427" s="70">
        <v>223.68</v>
      </c>
    </row>
    <row r="3428" spans="1:7" x14ac:dyDescent="0.2">
      <c r="A3428" s="70">
        <v>35004</v>
      </c>
      <c r="B3428" s="70" t="s">
        <v>398</v>
      </c>
      <c r="C3428" s="70" t="s">
        <v>399</v>
      </c>
      <c r="D3428" s="70">
        <v>2010</v>
      </c>
      <c r="E3428" s="70">
        <v>3</v>
      </c>
      <c r="F3428" s="70">
        <v>221.26</v>
      </c>
      <c r="G3428" s="70">
        <v>218.73</v>
      </c>
    </row>
    <row r="3429" spans="1:7" x14ac:dyDescent="0.2">
      <c r="A3429" s="70">
        <v>35004</v>
      </c>
      <c r="B3429" s="70" t="s">
        <v>398</v>
      </c>
      <c r="C3429" s="70" t="s">
        <v>399</v>
      </c>
      <c r="D3429" s="70">
        <v>2010</v>
      </c>
      <c r="E3429" s="70">
        <v>4</v>
      </c>
      <c r="F3429" s="70">
        <v>217.33</v>
      </c>
      <c r="G3429" s="70">
        <v>216.82</v>
      </c>
    </row>
    <row r="3430" spans="1:7" x14ac:dyDescent="0.2">
      <c r="A3430" s="70">
        <v>35004</v>
      </c>
      <c r="B3430" s="70" t="s">
        <v>398</v>
      </c>
      <c r="C3430" s="70" t="s">
        <v>399</v>
      </c>
      <c r="D3430" s="70">
        <v>2011</v>
      </c>
      <c r="E3430" s="70">
        <v>1</v>
      </c>
      <c r="F3430" s="70">
        <v>210.24</v>
      </c>
      <c r="G3430" s="70">
        <v>213.04</v>
      </c>
    </row>
    <row r="3431" spans="1:7" x14ac:dyDescent="0.2">
      <c r="A3431" s="70">
        <v>35004</v>
      </c>
      <c r="B3431" s="70" t="s">
        <v>398</v>
      </c>
      <c r="C3431" s="70" t="s">
        <v>399</v>
      </c>
      <c r="D3431" s="70">
        <v>2011</v>
      </c>
      <c r="E3431" s="70">
        <v>2</v>
      </c>
      <c r="F3431" s="70">
        <v>212.71</v>
      </c>
      <c r="G3431" s="70">
        <v>212.86</v>
      </c>
    </row>
    <row r="3432" spans="1:7" x14ac:dyDescent="0.2">
      <c r="A3432" s="70">
        <v>35004</v>
      </c>
      <c r="B3432" s="70" t="s">
        <v>398</v>
      </c>
      <c r="C3432" s="70" t="s">
        <v>399</v>
      </c>
      <c r="D3432" s="70">
        <v>2011</v>
      </c>
      <c r="E3432" s="70">
        <v>3</v>
      </c>
      <c r="F3432" s="70">
        <v>215.5</v>
      </c>
      <c r="G3432" s="70">
        <v>212.59</v>
      </c>
    </row>
    <row r="3433" spans="1:7" x14ac:dyDescent="0.2">
      <c r="A3433" s="70">
        <v>35004</v>
      </c>
      <c r="B3433" s="70" t="s">
        <v>398</v>
      </c>
      <c r="C3433" s="70" t="s">
        <v>399</v>
      </c>
      <c r="D3433" s="70">
        <v>2011</v>
      </c>
      <c r="E3433" s="70">
        <v>4</v>
      </c>
      <c r="F3433" s="70">
        <v>210.29</v>
      </c>
      <c r="G3433" s="70">
        <v>210.03</v>
      </c>
    </row>
    <row r="3434" spans="1:7" x14ac:dyDescent="0.2">
      <c r="A3434" s="70">
        <v>35004</v>
      </c>
      <c r="B3434" s="70" t="s">
        <v>398</v>
      </c>
      <c r="C3434" s="70" t="s">
        <v>399</v>
      </c>
      <c r="D3434" s="70">
        <v>2012</v>
      </c>
      <c r="E3434" s="70">
        <v>1</v>
      </c>
      <c r="F3434" s="70">
        <v>206.99</v>
      </c>
      <c r="G3434" s="70">
        <v>209.79</v>
      </c>
    </row>
    <row r="3435" spans="1:7" x14ac:dyDescent="0.2">
      <c r="A3435" s="70">
        <v>35004</v>
      </c>
      <c r="B3435" s="70" t="s">
        <v>398</v>
      </c>
      <c r="C3435" s="70" t="s">
        <v>399</v>
      </c>
      <c r="D3435" s="70">
        <v>2012</v>
      </c>
      <c r="E3435" s="70">
        <v>2</v>
      </c>
      <c r="F3435" s="70">
        <v>211.56</v>
      </c>
      <c r="G3435" s="70">
        <v>211.82</v>
      </c>
    </row>
    <row r="3436" spans="1:7" x14ac:dyDescent="0.2">
      <c r="A3436" s="70">
        <v>35004</v>
      </c>
      <c r="B3436" s="70" t="s">
        <v>398</v>
      </c>
      <c r="C3436" s="70" t="s">
        <v>399</v>
      </c>
      <c r="D3436" s="70">
        <v>2012</v>
      </c>
      <c r="E3436" s="70">
        <v>3</v>
      </c>
      <c r="F3436" s="70">
        <v>216.52</v>
      </c>
      <c r="G3436" s="70">
        <v>213.35</v>
      </c>
    </row>
    <row r="3437" spans="1:7" x14ac:dyDescent="0.2">
      <c r="A3437" s="70">
        <v>35004</v>
      </c>
      <c r="B3437" s="70" t="s">
        <v>398</v>
      </c>
      <c r="C3437" s="70" t="s">
        <v>399</v>
      </c>
      <c r="D3437" s="70">
        <v>2012</v>
      </c>
      <c r="E3437" s="70">
        <v>4</v>
      </c>
      <c r="F3437" s="70">
        <v>212.38</v>
      </c>
      <c r="G3437" s="70">
        <v>212.22</v>
      </c>
    </row>
    <row r="3438" spans="1:7" x14ac:dyDescent="0.2">
      <c r="A3438" s="70">
        <v>35004</v>
      </c>
      <c r="B3438" s="70" t="s">
        <v>398</v>
      </c>
      <c r="C3438" s="70" t="s">
        <v>399</v>
      </c>
      <c r="D3438" s="70">
        <v>2013</v>
      </c>
      <c r="E3438" s="70">
        <v>1</v>
      </c>
      <c r="F3438" s="70">
        <v>212.79</v>
      </c>
      <c r="G3438" s="70">
        <v>215.65</v>
      </c>
    </row>
    <row r="3439" spans="1:7" x14ac:dyDescent="0.2">
      <c r="A3439" s="70">
        <v>35004</v>
      </c>
      <c r="B3439" s="70" t="s">
        <v>398</v>
      </c>
      <c r="C3439" s="70" t="s">
        <v>399</v>
      </c>
      <c r="D3439" s="70">
        <v>2013</v>
      </c>
      <c r="E3439" s="70">
        <v>2</v>
      </c>
      <c r="F3439" s="70">
        <v>215.51</v>
      </c>
      <c r="G3439" s="70">
        <v>215.83</v>
      </c>
    </row>
    <row r="3440" spans="1:7" x14ac:dyDescent="0.2">
      <c r="A3440" s="70">
        <v>35004</v>
      </c>
      <c r="B3440" s="70" t="s">
        <v>398</v>
      </c>
      <c r="C3440" s="70" t="s">
        <v>399</v>
      </c>
      <c r="D3440" s="70">
        <v>2013</v>
      </c>
      <c r="E3440" s="70">
        <v>3</v>
      </c>
      <c r="F3440" s="70">
        <v>221.34</v>
      </c>
      <c r="G3440" s="70">
        <v>218.04</v>
      </c>
    </row>
    <row r="3441" spans="1:7" x14ac:dyDescent="0.2">
      <c r="A3441" s="70">
        <v>35004</v>
      </c>
      <c r="B3441" s="70" t="s">
        <v>398</v>
      </c>
      <c r="C3441" s="70" t="s">
        <v>399</v>
      </c>
      <c r="D3441" s="70">
        <v>2013</v>
      </c>
      <c r="E3441" s="70">
        <v>4</v>
      </c>
      <c r="F3441" s="70">
        <v>221.25</v>
      </c>
      <c r="G3441" s="70">
        <v>221.15</v>
      </c>
    </row>
    <row r="3442" spans="1:7" x14ac:dyDescent="0.2">
      <c r="A3442" s="70">
        <v>35004</v>
      </c>
      <c r="B3442" s="70" t="s">
        <v>398</v>
      </c>
      <c r="C3442" s="70" t="s">
        <v>399</v>
      </c>
      <c r="D3442" s="70">
        <v>2014</v>
      </c>
      <c r="E3442" s="70">
        <v>1</v>
      </c>
      <c r="F3442" s="70">
        <v>219.78</v>
      </c>
      <c r="G3442" s="70">
        <v>222.6</v>
      </c>
    </row>
    <row r="3443" spans="1:7" x14ac:dyDescent="0.2">
      <c r="A3443" s="70">
        <v>35004</v>
      </c>
      <c r="B3443" s="70" t="s">
        <v>398</v>
      </c>
      <c r="C3443" s="70" t="s">
        <v>399</v>
      </c>
      <c r="D3443" s="70">
        <v>2014</v>
      </c>
      <c r="E3443" s="70">
        <v>2</v>
      </c>
      <c r="F3443" s="70">
        <v>221.37</v>
      </c>
      <c r="G3443" s="70">
        <v>221.73</v>
      </c>
    </row>
    <row r="3444" spans="1:7" x14ac:dyDescent="0.2">
      <c r="A3444" s="70">
        <v>35004</v>
      </c>
      <c r="B3444" s="70" t="s">
        <v>398</v>
      </c>
      <c r="C3444" s="70" t="s">
        <v>399</v>
      </c>
      <c r="D3444" s="70">
        <v>2014</v>
      </c>
      <c r="E3444" s="70">
        <v>3</v>
      </c>
      <c r="F3444" s="70">
        <v>230.93</v>
      </c>
      <c r="G3444" s="70">
        <v>227.65</v>
      </c>
    </row>
    <row r="3445" spans="1:7" x14ac:dyDescent="0.2">
      <c r="A3445" s="70">
        <v>35004</v>
      </c>
      <c r="B3445" s="70" t="s">
        <v>398</v>
      </c>
      <c r="C3445" s="70" t="s">
        <v>399</v>
      </c>
      <c r="D3445" s="70">
        <v>2014</v>
      </c>
      <c r="E3445" s="70">
        <v>4</v>
      </c>
      <c r="F3445" s="70">
        <v>230.1</v>
      </c>
      <c r="G3445" s="70">
        <v>229.92</v>
      </c>
    </row>
    <row r="3446" spans="1:7" x14ac:dyDescent="0.2">
      <c r="A3446" s="70">
        <v>35004</v>
      </c>
      <c r="B3446" s="70" t="s">
        <v>398</v>
      </c>
      <c r="C3446" s="70" t="s">
        <v>399</v>
      </c>
      <c r="D3446" s="70">
        <v>2015</v>
      </c>
      <c r="E3446" s="70">
        <v>1</v>
      </c>
      <c r="F3446" s="70">
        <v>228.5</v>
      </c>
      <c r="G3446" s="70">
        <v>231.32</v>
      </c>
    </row>
    <row r="3447" spans="1:7" x14ac:dyDescent="0.2">
      <c r="A3447" s="70">
        <v>35004</v>
      </c>
      <c r="B3447" s="70" t="s">
        <v>398</v>
      </c>
      <c r="C3447" s="70" t="s">
        <v>399</v>
      </c>
      <c r="D3447" s="70">
        <v>2015</v>
      </c>
      <c r="E3447" s="70">
        <v>2</v>
      </c>
      <c r="F3447" s="70">
        <v>234.99</v>
      </c>
      <c r="G3447" s="70">
        <v>235.31</v>
      </c>
    </row>
    <row r="3448" spans="1:7" x14ac:dyDescent="0.2">
      <c r="A3448" s="70">
        <v>35004</v>
      </c>
      <c r="B3448" s="70" t="s">
        <v>398</v>
      </c>
      <c r="C3448" s="70" t="s">
        <v>399</v>
      </c>
      <c r="D3448" s="70">
        <v>2015</v>
      </c>
      <c r="E3448" s="70">
        <v>3</v>
      </c>
      <c r="F3448" s="70">
        <v>236.16</v>
      </c>
      <c r="G3448" s="70">
        <v>233.08</v>
      </c>
    </row>
    <row r="3449" spans="1:7" x14ac:dyDescent="0.2">
      <c r="A3449" s="70">
        <v>35004</v>
      </c>
      <c r="B3449" s="70" t="s">
        <v>398</v>
      </c>
      <c r="C3449" s="70" t="s">
        <v>399</v>
      </c>
      <c r="D3449" s="70">
        <v>2015</v>
      </c>
      <c r="E3449" s="70">
        <v>4</v>
      </c>
      <c r="F3449" s="70">
        <v>236.16</v>
      </c>
      <c r="G3449" s="70">
        <v>235.87</v>
      </c>
    </row>
    <row r="3450" spans="1:7" x14ac:dyDescent="0.2">
      <c r="A3450" s="70">
        <v>35004</v>
      </c>
      <c r="B3450" s="70" t="s">
        <v>398</v>
      </c>
      <c r="C3450" s="70" t="s">
        <v>399</v>
      </c>
      <c r="D3450" s="70">
        <v>2016</v>
      </c>
      <c r="E3450" s="70">
        <v>1</v>
      </c>
      <c r="F3450" s="70">
        <v>234.46</v>
      </c>
      <c r="G3450" s="70">
        <v>237.28</v>
      </c>
    </row>
    <row r="3451" spans="1:7" x14ac:dyDescent="0.2">
      <c r="A3451" s="70">
        <v>35004</v>
      </c>
      <c r="B3451" s="70" t="s">
        <v>398</v>
      </c>
      <c r="C3451" s="70" t="s">
        <v>399</v>
      </c>
      <c r="D3451" s="70">
        <v>2016</v>
      </c>
      <c r="E3451" s="70">
        <v>2</v>
      </c>
      <c r="F3451" s="70">
        <v>241.13</v>
      </c>
      <c r="G3451" s="70">
        <v>241.27</v>
      </c>
    </row>
    <row r="3452" spans="1:7" x14ac:dyDescent="0.2">
      <c r="A3452" s="70">
        <v>35004</v>
      </c>
      <c r="B3452" s="70" t="s">
        <v>398</v>
      </c>
      <c r="C3452" s="70" t="s">
        <v>399</v>
      </c>
      <c r="D3452" s="70">
        <v>2016</v>
      </c>
      <c r="E3452" s="70">
        <v>3</v>
      </c>
      <c r="F3452" s="70">
        <v>247.4</v>
      </c>
      <c r="G3452" s="70">
        <v>244.6</v>
      </c>
    </row>
    <row r="3453" spans="1:7" x14ac:dyDescent="0.2">
      <c r="A3453" s="70">
        <v>35004</v>
      </c>
      <c r="B3453" s="70" t="s">
        <v>398</v>
      </c>
      <c r="C3453" s="70" t="s">
        <v>399</v>
      </c>
      <c r="D3453" s="70">
        <v>2016</v>
      </c>
      <c r="E3453" s="70">
        <v>4</v>
      </c>
      <c r="F3453" s="70">
        <v>247.7</v>
      </c>
      <c r="G3453" s="70">
        <v>247.25</v>
      </c>
    </row>
    <row r="3454" spans="1:7" x14ac:dyDescent="0.2">
      <c r="A3454" s="70">
        <v>35004</v>
      </c>
      <c r="B3454" s="70" t="s">
        <v>398</v>
      </c>
      <c r="C3454" s="70" t="s">
        <v>399</v>
      </c>
      <c r="D3454" s="70">
        <v>2017</v>
      </c>
      <c r="E3454" s="70">
        <v>1</v>
      </c>
      <c r="F3454" s="70">
        <v>248.7</v>
      </c>
      <c r="G3454" s="70">
        <v>251.53</v>
      </c>
    </row>
    <row r="3455" spans="1:7" x14ac:dyDescent="0.2">
      <c r="A3455" s="70">
        <v>35004</v>
      </c>
      <c r="B3455" s="70" t="s">
        <v>398</v>
      </c>
      <c r="C3455" s="70" t="s">
        <v>399</v>
      </c>
      <c r="D3455" s="70">
        <v>2017</v>
      </c>
      <c r="E3455" s="70">
        <v>2</v>
      </c>
      <c r="F3455" s="70">
        <v>252.38</v>
      </c>
      <c r="G3455" s="70">
        <v>252.39</v>
      </c>
    </row>
    <row r="3456" spans="1:7" x14ac:dyDescent="0.2">
      <c r="A3456" s="70">
        <v>35004</v>
      </c>
      <c r="B3456" s="70" t="s">
        <v>398</v>
      </c>
      <c r="C3456" s="70" t="s">
        <v>399</v>
      </c>
      <c r="D3456" s="70">
        <v>2017</v>
      </c>
      <c r="E3456" s="70">
        <v>3</v>
      </c>
      <c r="F3456" s="70">
        <v>260.38</v>
      </c>
      <c r="G3456" s="70">
        <v>257.92</v>
      </c>
    </row>
    <row r="3457" spans="1:7" x14ac:dyDescent="0.2">
      <c r="A3457" s="70">
        <v>35004</v>
      </c>
      <c r="B3457" s="70" t="s">
        <v>398</v>
      </c>
      <c r="C3457" s="70" t="s">
        <v>399</v>
      </c>
      <c r="D3457" s="70">
        <v>2017</v>
      </c>
      <c r="E3457" s="70">
        <v>4</v>
      </c>
      <c r="F3457" s="70">
        <v>262.62</v>
      </c>
      <c r="G3457" s="70">
        <v>262.04000000000002</v>
      </c>
    </row>
    <row r="3458" spans="1:7" x14ac:dyDescent="0.2">
      <c r="A3458" s="70">
        <v>35004</v>
      </c>
      <c r="B3458" s="70" t="s">
        <v>398</v>
      </c>
      <c r="C3458" s="70" t="s">
        <v>399</v>
      </c>
      <c r="D3458" s="70">
        <v>2018</v>
      </c>
      <c r="E3458" s="70">
        <v>1</v>
      </c>
      <c r="F3458" s="70">
        <v>264.05</v>
      </c>
      <c r="G3458" s="70">
        <v>266.63</v>
      </c>
    </row>
    <row r="3459" spans="1:7" x14ac:dyDescent="0.2">
      <c r="A3459" s="70">
        <v>35004</v>
      </c>
      <c r="B3459" s="70" t="s">
        <v>398</v>
      </c>
      <c r="C3459" s="70" t="s">
        <v>399</v>
      </c>
      <c r="D3459" s="70">
        <v>2018</v>
      </c>
      <c r="E3459" s="70">
        <v>2</v>
      </c>
      <c r="F3459" s="70">
        <v>273.81</v>
      </c>
      <c r="G3459" s="70">
        <v>273.85000000000002</v>
      </c>
    </row>
    <row r="3460" spans="1:7" x14ac:dyDescent="0.2">
      <c r="A3460" s="70">
        <v>35004</v>
      </c>
      <c r="B3460" s="70" t="s">
        <v>398</v>
      </c>
      <c r="C3460" s="70" t="s">
        <v>399</v>
      </c>
      <c r="D3460" s="70">
        <v>2018</v>
      </c>
      <c r="E3460" s="70">
        <v>3</v>
      </c>
      <c r="F3460" s="70">
        <v>279.41000000000003</v>
      </c>
      <c r="G3460" s="70">
        <v>277.37</v>
      </c>
    </row>
    <row r="3461" spans="1:7" x14ac:dyDescent="0.2">
      <c r="A3461" s="70">
        <v>35004</v>
      </c>
      <c r="B3461" s="70" t="s">
        <v>398</v>
      </c>
      <c r="C3461" s="70" t="s">
        <v>399</v>
      </c>
      <c r="D3461" s="70">
        <v>2018</v>
      </c>
      <c r="E3461" s="70">
        <v>4</v>
      </c>
      <c r="F3461" s="70">
        <v>280.55</v>
      </c>
      <c r="G3461" s="70">
        <v>279.74</v>
      </c>
    </row>
    <row r="3462" spans="1:7" x14ac:dyDescent="0.2">
      <c r="A3462" s="70">
        <v>35004</v>
      </c>
      <c r="B3462" s="70" t="s">
        <v>398</v>
      </c>
      <c r="C3462" s="70" t="s">
        <v>399</v>
      </c>
      <c r="D3462" s="70">
        <v>2019</v>
      </c>
      <c r="E3462" s="70">
        <v>1</v>
      </c>
      <c r="F3462" s="70">
        <v>279.98</v>
      </c>
      <c r="G3462" s="70">
        <v>282.18</v>
      </c>
    </row>
    <row r="3463" spans="1:7" x14ac:dyDescent="0.2">
      <c r="A3463" s="70">
        <v>35004</v>
      </c>
      <c r="B3463" s="70" t="s">
        <v>398</v>
      </c>
      <c r="C3463" s="70" t="s">
        <v>399</v>
      </c>
      <c r="D3463" s="70">
        <v>2019</v>
      </c>
      <c r="E3463" s="70">
        <v>2</v>
      </c>
      <c r="F3463" s="70">
        <v>288.74</v>
      </c>
      <c r="G3463" s="70">
        <v>288.95999999999998</v>
      </c>
    </row>
    <row r="3464" spans="1:7" x14ac:dyDescent="0.2">
      <c r="A3464" s="70">
        <v>35004</v>
      </c>
      <c r="B3464" s="70" t="s">
        <v>398</v>
      </c>
      <c r="C3464" s="70" t="s">
        <v>399</v>
      </c>
      <c r="D3464" s="70">
        <v>2019</v>
      </c>
      <c r="E3464" s="70">
        <v>3</v>
      </c>
      <c r="F3464" s="70">
        <v>295.42</v>
      </c>
      <c r="G3464" s="70">
        <v>293.83999999999997</v>
      </c>
    </row>
    <row r="3465" spans="1:7" x14ac:dyDescent="0.2">
      <c r="A3465" s="70">
        <v>35004</v>
      </c>
      <c r="B3465" s="70" t="s">
        <v>398</v>
      </c>
      <c r="C3465" s="70" t="s">
        <v>399</v>
      </c>
      <c r="D3465" s="70">
        <v>2019</v>
      </c>
      <c r="E3465" s="70">
        <v>4</v>
      </c>
      <c r="F3465" s="70">
        <v>301.41000000000003</v>
      </c>
      <c r="G3465" s="70">
        <v>300.26</v>
      </c>
    </row>
    <row r="3466" spans="1:7" x14ac:dyDescent="0.2">
      <c r="A3466" s="70">
        <v>35004</v>
      </c>
      <c r="B3466" s="70" t="s">
        <v>398</v>
      </c>
      <c r="C3466" s="70" t="s">
        <v>399</v>
      </c>
      <c r="D3466" s="70">
        <v>2020</v>
      </c>
      <c r="E3466" s="70">
        <v>1</v>
      </c>
      <c r="F3466" s="70">
        <v>305.91000000000003</v>
      </c>
      <c r="G3466" s="70">
        <v>307.83</v>
      </c>
    </row>
    <row r="3467" spans="1:7" x14ac:dyDescent="0.2">
      <c r="A3467" s="70">
        <v>35004</v>
      </c>
      <c r="B3467" s="70" t="s">
        <v>398</v>
      </c>
      <c r="C3467" s="70" t="s">
        <v>399</v>
      </c>
      <c r="D3467" s="70">
        <v>2020</v>
      </c>
      <c r="E3467" s="70">
        <v>2</v>
      </c>
      <c r="F3467" s="70">
        <v>310.86</v>
      </c>
      <c r="G3467" s="70">
        <v>311.26</v>
      </c>
    </row>
    <row r="3468" spans="1:7" x14ac:dyDescent="0.2">
      <c r="A3468" s="70">
        <v>35004</v>
      </c>
      <c r="B3468" s="70" t="s">
        <v>398</v>
      </c>
      <c r="C3468" s="70" t="s">
        <v>399</v>
      </c>
      <c r="D3468" s="70">
        <v>2020</v>
      </c>
      <c r="E3468" s="70">
        <v>3</v>
      </c>
      <c r="F3468" s="70">
        <v>320.12</v>
      </c>
      <c r="G3468" s="70">
        <v>318.97000000000003</v>
      </c>
    </row>
    <row r="3469" spans="1:7" x14ac:dyDescent="0.2">
      <c r="A3469" s="70">
        <v>35004</v>
      </c>
      <c r="B3469" s="70" t="s">
        <v>398</v>
      </c>
      <c r="C3469" s="70" t="s">
        <v>399</v>
      </c>
      <c r="D3469" s="70">
        <v>2020</v>
      </c>
      <c r="E3469" s="70">
        <v>4</v>
      </c>
      <c r="F3469" s="70">
        <v>335.88</v>
      </c>
      <c r="G3469" s="70">
        <v>334.33</v>
      </c>
    </row>
    <row r="3470" spans="1:7" x14ac:dyDescent="0.2">
      <c r="A3470" s="70">
        <v>35004</v>
      </c>
      <c r="B3470" s="70" t="s">
        <v>398</v>
      </c>
      <c r="C3470" s="70" t="s">
        <v>399</v>
      </c>
      <c r="D3470" s="70">
        <v>2021</v>
      </c>
      <c r="E3470" s="70">
        <v>1</v>
      </c>
      <c r="F3470" s="70">
        <v>340.92</v>
      </c>
      <c r="G3470" s="70">
        <v>342.63</v>
      </c>
    </row>
    <row r="3471" spans="1:7" x14ac:dyDescent="0.2">
      <c r="A3471" s="70">
        <v>35004</v>
      </c>
      <c r="B3471" s="70" t="s">
        <v>398</v>
      </c>
      <c r="C3471" s="70" t="s">
        <v>399</v>
      </c>
      <c r="D3471" s="70">
        <v>2021</v>
      </c>
      <c r="E3471" s="70">
        <v>2</v>
      </c>
      <c r="F3471" s="70">
        <v>348.38</v>
      </c>
      <c r="G3471" s="70">
        <v>349</v>
      </c>
    </row>
    <row r="3472" spans="1:7" x14ac:dyDescent="0.2">
      <c r="A3472" s="70">
        <v>35004</v>
      </c>
      <c r="B3472" s="70" t="s">
        <v>398</v>
      </c>
      <c r="C3472" s="70" t="s">
        <v>399</v>
      </c>
      <c r="D3472" s="70">
        <v>2021</v>
      </c>
      <c r="E3472" s="70">
        <v>3</v>
      </c>
      <c r="F3472" s="70">
        <v>355.67</v>
      </c>
      <c r="G3472" s="70">
        <v>354.82</v>
      </c>
    </row>
    <row r="3473" spans="1:7" x14ac:dyDescent="0.2">
      <c r="A3473" s="70">
        <v>35004</v>
      </c>
      <c r="B3473" s="70" t="s">
        <v>398</v>
      </c>
      <c r="C3473" s="70" t="s">
        <v>399</v>
      </c>
      <c r="D3473" s="70">
        <v>2021</v>
      </c>
      <c r="E3473" s="70">
        <v>4</v>
      </c>
      <c r="F3473" s="70">
        <v>361.37</v>
      </c>
      <c r="G3473" s="70">
        <v>359.5</v>
      </c>
    </row>
    <row r="3474" spans="1:7" x14ac:dyDescent="0.2">
      <c r="A3474" s="70">
        <v>35084</v>
      </c>
      <c r="B3474" s="70" t="s">
        <v>400</v>
      </c>
      <c r="C3474" s="70" t="s">
        <v>401</v>
      </c>
      <c r="D3474" s="70">
        <v>1991</v>
      </c>
      <c r="E3474" s="70">
        <v>1</v>
      </c>
      <c r="F3474" s="70">
        <v>100</v>
      </c>
      <c r="G3474" s="70">
        <v>100</v>
      </c>
    </row>
    <row r="3475" spans="1:7" x14ac:dyDescent="0.2">
      <c r="A3475" s="70">
        <v>35084</v>
      </c>
      <c r="B3475" s="70" t="s">
        <v>400</v>
      </c>
      <c r="C3475" s="70" t="s">
        <v>401</v>
      </c>
      <c r="D3475" s="70">
        <v>1991</v>
      </c>
      <c r="E3475" s="70">
        <v>2</v>
      </c>
      <c r="F3475" s="70">
        <v>100.34</v>
      </c>
      <c r="G3475" s="70">
        <v>100.25</v>
      </c>
    </row>
    <row r="3476" spans="1:7" x14ac:dyDescent="0.2">
      <c r="A3476" s="70">
        <v>35084</v>
      </c>
      <c r="B3476" s="70" t="s">
        <v>400</v>
      </c>
      <c r="C3476" s="70" t="s">
        <v>401</v>
      </c>
      <c r="D3476" s="70">
        <v>1991</v>
      </c>
      <c r="E3476" s="70">
        <v>3</v>
      </c>
      <c r="F3476" s="70">
        <v>100.63</v>
      </c>
      <c r="G3476" s="70">
        <v>99.69</v>
      </c>
    </row>
    <row r="3477" spans="1:7" x14ac:dyDescent="0.2">
      <c r="A3477" s="70">
        <v>35084</v>
      </c>
      <c r="B3477" s="70" t="s">
        <v>400</v>
      </c>
      <c r="C3477" s="70" t="s">
        <v>401</v>
      </c>
      <c r="D3477" s="70">
        <v>1991</v>
      </c>
      <c r="E3477" s="70">
        <v>4</v>
      </c>
      <c r="F3477" s="70">
        <v>100.8</v>
      </c>
      <c r="G3477" s="70">
        <v>100.49</v>
      </c>
    </row>
    <row r="3478" spans="1:7" x14ac:dyDescent="0.2">
      <c r="A3478" s="70">
        <v>35084</v>
      </c>
      <c r="B3478" s="70" t="s">
        <v>400</v>
      </c>
      <c r="C3478" s="70" t="s">
        <v>401</v>
      </c>
      <c r="D3478" s="70">
        <v>1992</v>
      </c>
      <c r="E3478" s="70">
        <v>1</v>
      </c>
      <c r="F3478" s="70">
        <v>100.9</v>
      </c>
      <c r="G3478" s="70">
        <v>100.91</v>
      </c>
    </row>
    <row r="3479" spans="1:7" x14ac:dyDescent="0.2">
      <c r="A3479" s="70">
        <v>35084</v>
      </c>
      <c r="B3479" s="70" t="s">
        <v>400</v>
      </c>
      <c r="C3479" s="70" t="s">
        <v>401</v>
      </c>
      <c r="D3479" s="70">
        <v>1992</v>
      </c>
      <c r="E3479" s="70">
        <v>2</v>
      </c>
      <c r="F3479" s="70">
        <v>101.32</v>
      </c>
      <c r="G3479" s="70">
        <v>101.25</v>
      </c>
    </row>
    <row r="3480" spans="1:7" x14ac:dyDescent="0.2">
      <c r="A3480" s="70">
        <v>35084</v>
      </c>
      <c r="B3480" s="70" t="s">
        <v>400</v>
      </c>
      <c r="C3480" s="70" t="s">
        <v>401</v>
      </c>
      <c r="D3480" s="70">
        <v>1992</v>
      </c>
      <c r="E3480" s="70">
        <v>3</v>
      </c>
      <c r="F3480" s="70">
        <v>101.72</v>
      </c>
      <c r="G3480" s="70">
        <v>100.71</v>
      </c>
    </row>
    <row r="3481" spans="1:7" x14ac:dyDescent="0.2">
      <c r="A3481" s="70">
        <v>35084</v>
      </c>
      <c r="B3481" s="70" t="s">
        <v>400</v>
      </c>
      <c r="C3481" s="70" t="s">
        <v>401</v>
      </c>
      <c r="D3481" s="70">
        <v>1992</v>
      </c>
      <c r="E3481" s="70">
        <v>4</v>
      </c>
      <c r="F3481" s="70">
        <v>103.03</v>
      </c>
      <c r="G3481" s="70">
        <v>102.73</v>
      </c>
    </row>
    <row r="3482" spans="1:7" x14ac:dyDescent="0.2">
      <c r="A3482" s="70">
        <v>35084</v>
      </c>
      <c r="B3482" s="70" t="s">
        <v>400</v>
      </c>
      <c r="C3482" s="70" t="s">
        <v>401</v>
      </c>
      <c r="D3482" s="70">
        <v>1993</v>
      </c>
      <c r="E3482" s="70">
        <v>1</v>
      </c>
      <c r="F3482" s="70">
        <v>102.08</v>
      </c>
      <c r="G3482" s="70">
        <v>102.13</v>
      </c>
    </row>
    <row r="3483" spans="1:7" x14ac:dyDescent="0.2">
      <c r="A3483" s="70">
        <v>35084</v>
      </c>
      <c r="B3483" s="70" t="s">
        <v>400</v>
      </c>
      <c r="C3483" s="70" t="s">
        <v>401</v>
      </c>
      <c r="D3483" s="70">
        <v>1993</v>
      </c>
      <c r="E3483" s="70">
        <v>2</v>
      </c>
      <c r="F3483" s="70">
        <v>102.29</v>
      </c>
      <c r="G3483" s="70">
        <v>102.2</v>
      </c>
    </row>
    <row r="3484" spans="1:7" x14ac:dyDescent="0.2">
      <c r="A3484" s="70">
        <v>35084</v>
      </c>
      <c r="B3484" s="70" t="s">
        <v>400</v>
      </c>
      <c r="C3484" s="70" t="s">
        <v>401</v>
      </c>
      <c r="D3484" s="70">
        <v>1993</v>
      </c>
      <c r="E3484" s="70">
        <v>3</v>
      </c>
      <c r="F3484" s="70">
        <v>103.94</v>
      </c>
      <c r="G3484" s="70">
        <v>102.81</v>
      </c>
    </row>
    <row r="3485" spans="1:7" x14ac:dyDescent="0.2">
      <c r="A3485" s="70">
        <v>35084</v>
      </c>
      <c r="B3485" s="70" t="s">
        <v>400</v>
      </c>
      <c r="C3485" s="70" t="s">
        <v>401</v>
      </c>
      <c r="D3485" s="70">
        <v>1993</v>
      </c>
      <c r="E3485" s="70">
        <v>4</v>
      </c>
      <c r="F3485" s="70">
        <v>103.84</v>
      </c>
      <c r="G3485" s="70">
        <v>103.6</v>
      </c>
    </row>
    <row r="3486" spans="1:7" x14ac:dyDescent="0.2">
      <c r="A3486" s="70">
        <v>35084</v>
      </c>
      <c r="B3486" s="70" t="s">
        <v>400</v>
      </c>
      <c r="C3486" s="70" t="s">
        <v>401</v>
      </c>
      <c r="D3486" s="70">
        <v>1994</v>
      </c>
      <c r="E3486" s="70">
        <v>1</v>
      </c>
      <c r="F3486" s="70">
        <v>104.49</v>
      </c>
      <c r="G3486" s="70">
        <v>104.65</v>
      </c>
    </row>
    <row r="3487" spans="1:7" x14ac:dyDescent="0.2">
      <c r="A3487" s="70">
        <v>35084</v>
      </c>
      <c r="B3487" s="70" t="s">
        <v>400</v>
      </c>
      <c r="C3487" s="70" t="s">
        <v>401</v>
      </c>
      <c r="D3487" s="70">
        <v>1994</v>
      </c>
      <c r="E3487" s="70">
        <v>2</v>
      </c>
      <c r="F3487" s="70">
        <v>105.04</v>
      </c>
      <c r="G3487" s="70">
        <v>104.83</v>
      </c>
    </row>
    <row r="3488" spans="1:7" x14ac:dyDescent="0.2">
      <c r="A3488" s="70">
        <v>35084</v>
      </c>
      <c r="B3488" s="70" t="s">
        <v>400</v>
      </c>
      <c r="C3488" s="70" t="s">
        <v>401</v>
      </c>
      <c r="D3488" s="70">
        <v>1994</v>
      </c>
      <c r="E3488" s="70">
        <v>3</v>
      </c>
      <c r="F3488" s="70">
        <v>106.46</v>
      </c>
      <c r="G3488" s="70">
        <v>105.26</v>
      </c>
    </row>
    <row r="3489" spans="1:7" x14ac:dyDescent="0.2">
      <c r="A3489" s="70">
        <v>35084</v>
      </c>
      <c r="B3489" s="70" t="s">
        <v>400</v>
      </c>
      <c r="C3489" s="70" t="s">
        <v>401</v>
      </c>
      <c r="D3489" s="70">
        <v>1994</v>
      </c>
      <c r="E3489" s="70">
        <v>4</v>
      </c>
      <c r="F3489" s="70">
        <v>105.11</v>
      </c>
      <c r="G3489" s="70">
        <v>104.91</v>
      </c>
    </row>
    <row r="3490" spans="1:7" x14ac:dyDescent="0.2">
      <c r="A3490" s="70">
        <v>35084</v>
      </c>
      <c r="B3490" s="70" t="s">
        <v>400</v>
      </c>
      <c r="C3490" s="70" t="s">
        <v>401</v>
      </c>
      <c r="D3490" s="70">
        <v>1995</v>
      </c>
      <c r="E3490" s="70">
        <v>1</v>
      </c>
      <c r="F3490" s="70">
        <v>104.21</v>
      </c>
      <c r="G3490" s="70">
        <v>104.55</v>
      </c>
    </row>
    <row r="3491" spans="1:7" x14ac:dyDescent="0.2">
      <c r="A3491" s="70">
        <v>35084</v>
      </c>
      <c r="B3491" s="70" t="s">
        <v>400</v>
      </c>
      <c r="C3491" s="70" t="s">
        <v>401</v>
      </c>
      <c r="D3491" s="70">
        <v>1995</v>
      </c>
      <c r="E3491" s="70">
        <v>2</v>
      </c>
      <c r="F3491" s="70">
        <v>104.76</v>
      </c>
      <c r="G3491" s="70">
        <v>104.36</v>
      </c>
    </row>
    <row r="3492" spans="1:7" x14ac:dyDescent="0.2">
      <c r="A3492" s="70">
        <v>35084</v>
      </c>
      <c r="B3492" s="70" t="s">
        <v>400</v>
      </c>
      <c r="C3492" s="70" t="s">
        <v>401</v>
      </c>
      <c r="D3492" s="70">
        <v>1995</v>
      </c>
      <c r="E3492" s="70">
        <v>3</v>
      </c>
      <c r="F3492" s="70">
        <v>105.46</v>
      </c>
      <c r="G3492" s="70">
        <v>104.28</v>
      </c>
    </row>
    <row r="3493" spans="1:7" x14ac:dyDescent="0.2">
      <c r="A3493" s="70">
        <v>35084</v>
      </c>
      <c r="B3493" s="70" t="s">
        <v>400</v>
      </c>
      <c r="C3493" s="70" t="s">
        <v>401</v>
      </c>
      <c r="D3493" s="70">
        <v>1995</v>
      </c>
      <c r="E3493" s="70">
        <v>4</v>
      </c>
      <c r="F3493" s="70">
        <v>104.39</v>
      </c>
      <c r="G3493" s="70">
        <v>104.2</v>
      </c>
    </row>
    <row r="3494" spans="1:7" x14ac:dyDescent="0.2">
      <c r="A3494" s="70">
        <v>35084</v>
      </c>
      <c r="B3494" s="70" t="s">
        <v>400</v>
      </c>
      <c r="C3494" s="70" t="s">
        <v>401</v>
      </c>
      <c r="D3494" s="70">
        <v>1996</v>
      </c>
      <c r="E3494" s="70">
        <v>1</v>
      </c>
      <c r="F3494" s="70">
        <v>104</v>
      </c>
      <c r="G3494" s="70">
        <v>104.51</v>
      </c>
    </row>
    <row r="3495" spans="1:7" x14ac:dyDescent="0.2">
      <c r="A3495" s="70">
        <v>35084</v>
      </c>
      <c r="B3495" s="70" t="s">
        <v>400</v>
      </c>
      <c r="C3495" s="70" t="s">
        <v>401</v>
      </c>
      <c r="D3495" s="70">
        <v>1996</v>
      </c>
      <c r="E3495" s="70">
        <v>2</v>
      </c>
      <c r="F3495" s="70">
        <v>105.48</v>
      </c>
      <c r="G3495" s="70">
        <v>104.86</v>
      </c>
    </row>
    <row r="3496" spans="1:7" x14ac:dyDescent="0.2">
      <c r="A3496" s="70">
        <v>35084</v>
      </c>
      <c r="B3496" s="70" t="s">
        <v>400</v>
      </c>
      <c r="C3496" s="70" t="s">
        <v>401</v>
      </c>
      <c r="D3496" s="70">
        <v>1996</v>
      </c>
      <c r="E3496" s="70">
        <v>3</v>
      </c>
      <c r="F3496" s="70">
        <v>105.8</v>
      </c>
      <c r="G3496" s="70">
        <v>104.67</v>
      </c>
    </row>
    <row r="3497" spans="1:7" x14ac:dyDescent="0.2">
      <c r="A3497" s="70">
        <v>35084</v>
      </c>
      <c r="B3497" s="70" t="s">
        <v>400</v>
      </c>
      <c r="C3497" s="70" t="s">
        <v>401</v>
      </c>
      <c r="D3497" s="70">
        <v>1996</v>
      </c>
      <c r="E3497" s="70">
        <v>4</v>
      </c>
      <c r="F3497" s="70">
        <v>105.48</v>
      </c>
      <c r="G3497" s="70">
        <v>105.27</v>
      </c>
    </row>
    <row r="3498" spans="1:7" x14ac:dyDescent="0.2">
      <c r="A3498" s="70">
        <v>35084</v>
      </c>
      <c r="B3498" s="70" t="s">
        <v>400</v>
      </c>
      <c r="C3498" s="70" t="s">
        <v>401</v>
      </c>
      <c r="D3498" s="70">
        <v>1997</v>
      </c>
      <c r="E3498" s="70">
        <v>1</v>
      </c>
      <c r="F3498" s="70">
        <v>105.14</v>
      </c>
      <c r="G3498" s="70">
        <v>105.8</v>
      </c>
    </row>
    <row r="3499" spans="1:7" x14ac:dyDescent="0.2">
      <c r="A3499" s="70">
        <v>35084</v>
      </c>
      <c r="B3499" s="70" t="s">
        <v>400</v>
      </c>
      <c r="C3499" s="70" t="s">
        <v>401</v>
      </c>
      <c r="D3499" s="70">
        <v>1997</v>
      </c>
      <c r="E3499" s="70">
        <v>2</v>
      </c>
      <c r="F3499" s="70">
        <v>108.16</v>
      </c>
      <c r="G3499" s="70">
        <v>107.41</v>
      </c>
    </row>
    <row r="3500" spans="1:7" x14ac:dyDescent="0.2">
      <c r="A3500" s="70">
        <v>35084</v>
      </c>
      <c r="B3500" s="70" t="s">
        <v>400</v>
      </c>
      <c r="C3500" s="70" t="s">
        <v>401</v>
      </c>
      <c r="D3500" s="70">
        <v>1997</v>
      </c>
      <c r="E3500" s="70">
        <v>3</v>
      </c>
      <c r="F3500" s="70">
        <v>108.23</v>
      </c>
      <c r="G3500" s="70">
        <v>107.06</v>
      </c>
    </row>
    <row r="3501" spans="1:7" x14ac:dyDescent="0.2">
      <c r="A3501" s="70">
        <v>35084</v>
      </c>
      <c r="B3501" s="70" t="s">
        <v>400</v>
      </c>
      <c r="C3501" s="70" t="s">
        <v>401</v>
      </c>
      <c r="D3501" s="70">
        <v>1997</v>
      </c>
      <c r="E3501" s="70">
        <v>4</v>
      </c>
      <c r="F3501" s="70">
        <v>108.91</v>
      </c>
      <c r="G3501" s="70">
        <v>108.7</v>
      </c>
    </row>
    <row r="3502" spans="1:7" x14ac:dyDescent="0.2">
      <c r="A3502" s="70">
        <v>35084</v>
      </c>
      <c r="B3502" s="70" t="s">
        <v>400</v>
      </c>
      <c r="C3502" s="70" t="s">
        <v>401</v>
      </c>
      <c r="D3502" s="70">
        <v>1998</v>
      </c>
      <c r="E3502" s="70">
        <v>1</v>
      </c>
      <c r="F3502" s="70">
        <v>109.32</v>
      </c>
      <c r="G3502" s="70">
        <v>110.06</v>
      </c>
    </row>
    <row r="3503" spans="1:7" x14ac:dyDescent="0.2">
      <c r="A3503" s="70">
        <v>35084</v>
      </c>
      <c r="B3503" s="70" t="s">
        <v>400</v>
      </c>
      <c r="C3503" s="70" t="s">
        <v>401</v>
      </c>
      <c r="D3503" s="70">
        <v>1998</v>
      </c>
      <c r="E3503" s="70">
        <v>2</v>
      </c>
      <c r="F3503" s="70">
        <v>112.82</v>
      </c>
      <c r="G3503" s="70">
        <v>112.04</v>
      </c>
    </row>
    <row r="3504" spans="1:7" x14ac:dyDescent="0.2">
      <c r="A3504" s="70">
        <v>35084</v>
      </c>
      <c r="B3504" s="70" t="s">
        <v>400</v>
      </c>
      <c r="C3504" s="70" t="s">
        <v>401</v>
      </c>
      <c r="D3504" s="70">
        <v>1998</v>
      </c>
      <c r="E3504" s="70">
        <v>3</v>
      </c>
      <c r="F3504" s="70">
        <v>114.98</v>
      </c>
      <c r="G3504" s="70">
        <v>113.65</v>
      </c>
    </row>
    <row r="3505" spans="1:7" x14ac:dyDescent="0.2">
      <c r="A3505" s="70">
        <v>35084</v>
      </c>
      <c r="B3505" s="70" t="s">
        <v>400</v>
      </c>
      <c r="C3505" s="70" t="s">
        <v>401</v>
      </c>
      <c r="D3505" s="70">
        <v>1998</v>
      </c>
      <c r="E3505" s="70">
        <v>4</v>
      </c>
      <c r="F3505" s="70">
        <v>115.97</v>
      </c>
      <c r="G3505" s="70">
        <v>115.74</v>
      </c>
    </row>
    <row r="3506" spans="1:7" x14ac:dyDescent="0.2">
      <c r="A3506" s="70">
        <v>35084</v>
      </c>
      <c r="B3506" s="70" t="s">
        <v>400</v>
      </c>
      <c r="C3506" s="70" t="s">
        <v>401</v>
      </c>
      <c r="D3506" s="70">
        <v>1999</v>
      </c>
      <c r="E3506" s="70">
        <v>1</v>
      </c>
      <c r="F3506" s="70">
        <v>117.44</v>
      </c>
      <c r="G3506" s="70">
        <v>118.28</v>
      </c>
    </row>
    <row r="3507" spans="1:7" x14ac:dyDescent="0.2">
      <c r="A3507" s="70">
        <v>35084</v>
      </c>
      <c r="B3507" s="70" t="s">
        <v>400</v>
      </c>
      <c r="C3507" s="70" t="s">
        <v>401</v>
      </c>
      <c r="D3507" s="70">
        <v>1999</v>
      </c>
      <c r="E3507" s="70">
        <v>2</v>
      </c>
      <c r="F3507" s="70">
        <v>121.71</v>
      </c>
      <c r="G3507" s="70">
        <v>120.98</v>
      </c>
    </row>
    <row r="3508" spans="1:7" x14ac:dyDescent="0.2">
      <c r="A3508" s="70">
        <v>35084</v>
      </c>
      <c r="B3508" s="70" t="s">
        <v>400</v>
      </c>
      <c r="C3508" s="70" t="s">
        <v>401</v>
      </c>
      <c r="D3508" s="70">
        <v>1999</v>
      </c>
      <c r="E3508" s="70">
        <v>3</v>
      </c>
      <c r="F3508" s="70">
        <v>125.16</v>
      </c>
      <c r="G3508" s="70">
        <v>123.57</v>
      </c>
    </row>
    <row r="3509" spans="1:7" x14ac:dyDescent="0.2">
      <c r="A3509" s="70">
        <v>35084</v>
      </c>
      <c r="B3509" s="70" t="s">
        <v>400</v>
      </c>
      <c r="C3509" s="70" t="s">
        <v>401</v>
      </c>
      <c r="D3509" s="70">
        <v>1999</v>
      </c>
      <c r="E3509" s="70">
        <v>4</v>
      </c>
      <c r="F3509" s="70">
        <v>126.92</v>
      </c>
      <c r="G3509" s="70">
        <v>126.63</v>
      </c>
    </row>
    <row r="3510" spans="1:7" x14ac:dyDescent="0.2">
      <c r="A3510" s="70">
        <v>35084</v>
      </c>
      <c r="B3510" s="70" t="s">
        <v>400</v>
      </c>
      <c r="C3510" s="70" t="s">
        <v>401</v>
      </c>
      <c r="D3510" s="70">
        <v>2000</v>
      </c>
      <c r="E3510" s="70">
        <v>1</v>
      </c>
      <c r="F3510" s="70">
        <v>129.49</v>
      </c>
      <c r="G3510" s="70">
        <v>130.47999999999999</v>
      </c>
    </row>
    <row r="3511" spans="1:7" x14ac:dyDescent="0.2">
      <c r="A3511" s="70">
        <v>35084</v>
      </c>
      <c r="B3511" s="70" t="s">
        <v>400</v>
      </c>
      <c r="C3511" s="70" t="s">
        <v>401</v>
      </c>
      <c r="D3511" s="70">
        <v>2000</v>
      </c>
      <c r="E3511" s="70">
        <v>2</v>
      </c>
      <c r="F3511" s="70">
        <v>134.16999999999999</v>
      </c>
      <c r="G3511" s="70">
        <v>133.53</v>
      </c>
    </row>
    <row r="3512" spans="1:7" x14ac:dyDescent="0.2">
      <c r="A3512" s="70">
        <v>35084</v>
      </c>
      <c r="B3512" s="70" t="s">
        <v>400</v>
      </c>
      <c r="C3512" s="70" t="s">
        <v>401</v>
      </c>
      <c r="D3512" s="70">
        <v>2000</v>
      </c>
      <c r="E3512" s="70">
        <v>3</v>
      </c>
      <c r="F3512" s="70">
        <v>139.37</v>
      </c>
      <c r="G3512" s="70">
        <v>137.47</v>
      </c>
    </row>
    <row r="3513" spans="1:7" x14ac:dyDescent="0.2">
      <c r="A3513" s="70">
        <v>35084</v>
      </c>
      <c r="B3513" s="70" t="s">
        <v>400</v>
      </c>
      <c r="C3513" s="70" t="s">
        <v>401</v>
      </c>
      <c r="D3513" s="70">
        <v>2000</v>
      </c>
      <c r="E3513" s="70">
        <v>4</v>
      </c>
      <c r="F3513" s="70">
        <v>140.96</v>
      </c>
      <c r="G3513" s="70">
        <v>140.44999999999999</v>
      </c>
    </row>
    <row r="3514" spans="1:7" x14ac:dyDescent="0.2">
      <c r="A3514" s="70">
        <v>35084</v>
      </c>
      <c r="B3514" s="70" t="s">
        <v>400</v>
      </c>
      <c r="C3514" s="70" t="s">
        <v>401</v>
      </c>
      <c r="D3514" s="70">
        <v>2001</v>
      </c>
      <c r="E3514" s="70">
        <v>1</v>
      </c>
      <c r="F3514" s="70">
        <v>142.28</v>
      </c>
      <c r="G3514" s="70">
        <v>143.54</v>
      </c>
    </row>
    <row r="3515" spans="1:7" x14ac:dyDescent="0.2">
      <c r="A3515" s="70">
        <v>35084</v>
      </c>
      <c r="B3515" s="70" t="s">
        <v>400</v>
      </c>
      <c r="C3515" s="70" t="s">
        <v>401</v>
      </c>
      <c r="D3515" s="70">
        <v>2001</v>
      </c>
      <c r="E3515" s="70">
        <v>2</v>
      </c>
      <c r="F3515" s="70">
        <v>148.43</v>
      </c>
      <c r="G3515" s="70">
        <v>147.84</v>
      </c>
    </row>
    <row r="3516" spans="1:7" x14ac:dyDescent="0.2">
      <c r="A3516" s="70">
        <v>35084</v>
      </c>
      <c r="B3516" s="70" t="s">
        <v>400</v>
      </c>
      <c r="C3516" s="70" t="s">
        <v>401</v>
      </c>
      <c r="D3516" s="70">
        <v>2001</v>
      </c>
      <c r="E3516" s="70">
        <v>3</v>
      </c>
      <c r="F3516" s="70">
        <v>153.96</v>
      </c>
      <c r="G3516" s="70">
        <v>151.78</v>
      </c>
    </row>
    <row r="3517" spans="1:7" x14ac:dyDescent="0.2">
      <c r="A3517" s="70">
        <v>35084</v>
      </c>
      <c r="B3517" s="70" t="s">
        <v>400</v>
      </c>
      <c r="C3517" s="70" t="s">
        <v>401</v>
      </c>
      <c r="D3517" s="70">
        <v>2001</v>
      </c>
      <c r="E3517" s="70">
        <v>4</v>
      </c>
      <c r="F3517" s="70">
        <v>157.16</v>
      </c>
      <c r="G3517" s="70">
        <v>156.38999999999999</v>
      </c>
    </row>
    <row r="3518" spans="1:7" x14ac:dyDescent="0.2">
      <c r="A3518" s="70">
        <v>35084</v>
      </c>
      <c r="B3518" s="70" t="s">
        <v>400</v>
      </c>
      <c r="C3518" s="70" t="s">
        <v>401</v>
      </c>
      <c r="D3518" s="70">
        <v>2002</v>
      </c>
      <c r="E3518" s="70">
        <v>1</v>
      </c>
      <c r="F3518" s="70">
        <v>160.43</v>
      </c>
      <c r="G3518" s="70">
        <v>161.99</v>
      </c>
    </row>
    <row r="3519" spans="1:7" x14ac:dyDescent="0.2">
      <c r="A3519" s="70">
        <v>35084</v>
      </c>
      <c r="B3519" s="70" t="s">
        <v>400</v>
      </c>
      <c r="C3519" s="70" t="s">
        <v>401</v>
      </c>
      <c r="D3519" s="70">
        <v>2002</v>
      </c>
      <c r="E3519" s="70">
        <v>2</v>
      </c>
      <c r="F3519" s="70">
        <v>168.47</v>
      </c>
      <c r="G3519" s="70">
        <v>167.93</v>
      </c>
    </row>
    <row r="3520" spans="1:7" x14ac:dyDescent="0.2">
      <c r="A3520" s="70">
        <v>35084</v>
      </c>
      <c r="B3520" s="70" t="s">
        <v>400</v>
      </c>
      <c r="C3520" s="70" t="s">
        <v>401</v>
      </c>
      <c r="D3520" s="70">
        <v>2002</v>
      </c>
      <c r="E3520" s="70">
        <v>3</v>
      </c>
      <c r="F3520" s="70">
        <v>176.65</v>
      </c>
      <c r="G3520" s="70">
        <v>174.13</v>
      </c>
    </row>
    <row r="3521" spans="1:7" x14ac:dyDescent="0.2">
      <c r="A3521" s="70">
        <v>35084</v>
      </c>
      <c r="B3521" s="70" t="s">
        <v>400</v>
      </c>
      <c r="C3521" s="70" t="s">
        <v>401</v>
      </c>
      <c r="D3521" s="70">
        <v>2002</v>
      </c>
      <c r="E3521" s="70">
        <v>4</v>
      </c>
      <c r="F3521" s="70">
        <v>182.5</v>
      </c>
      <c r="G3521" s="70">
        <v>181.47</v>
      </c>
    </row>
    <row r="3522" spans="1:7" x14ac:dyDescent="0.2">
      <c r="A3522" s="70">
        <v>35084</v>
      </c>
      <c r="B3522" s="70" t="s">
        <v>400</v>
      </c>
      <c r="C3522" s="70" t="s">
        <v>401</v>
      </c>
      <c r="D3522" s="70">
        <v>2003</v>
      </c>
      <c r="E3522" s="70">
        <v>1</v>
      </c>
      <c r="F3522" s="70">
        <v>183.71</v>
      </c>
      <c r="G3522" s="70">
        <v>185.48</v>
      </c>
    </row>
    <row r="3523" spans="1:7" x14ac:dyDescent="0.2">
      <c r="A3523" s="70">
        <v>35084</v>
      </c>
      <c r="B3523" s="70" t="s">
        <v>400</v>
      </c>
      <c r="C3523" s="70" t="s">
        <v>401</v>
      </c>
      <c r="D3523" s="70">
        <v>2003</v>
      </c>
      <c r="E3523" s="70">
        <v>2</v>
      </c>
      <c r="F3523" s="70">
        <v>192.47</v>
      </c>
      <c r="G3523" s="70">
        <v>191.89</v>
      </c>
    </row>
    <row r="3524" spans="1:7" x14ac:dyDescent="0.2">
      <c r="A3524" s="70">
        <v>35084</v>
      </c>
      <c r="B3524" s="70" t="s">
        <v>400</v>
      </c>
      <c r="C3524" s="70" t="s">
        <v>401</v>
      </c>
      <c r="D3524" s="70">
        <v>2003</v>
      </c>
      <c r="E3524" s="70">
        <v>3</v>
      </c>
      <c r="F3524" s="70">
        <v>201.77</v>
      </c>
      <c r="G3524" s="70">
        <v>199.02</v>
      </c>
    </row>
    <row r="3525" spans="1:7" x14ac:dyDescent="0.2">
      <c r="A3525" s="70">
        <v>35084</v>
      </c>
      <c r="B3525" s="70" t="s">
        <v>400</v>
      </c>
      <c r="C3525" s="70" t="s">
        <v>401</v>
      </c>
      <c r="D3525" s="70">
        <v>2003</v>
      </c>
      <c r="E3525" s="70">
        <v>4</v>
      </c>
      <c r="F3525" s="70">
        <v>207.35</v>
      </c>
      <c r="G3525" s="70">
        <v>206.25</v>
      </c>
    </row>
    <row r="3526" spans="1:7" x14ac:dyDescent="0.2">
      <c r="A3526" s="70">
        <v>35084</v>
      </c>
      <c r="B3526" s="70" t="s">
        <v>400</v>
      </c>
      <c r="C3526" s="70" t="s">
        <v>401</v>
      </c>
      <c r="D3526" s="70">
        <v>2004</v>
      </c>
      <c r="E3526" s="70">
        <v>1</v>
      </c>
      <c r="F3526" s="70">
        <v>207.37</v>
      </c>
      <c r="G3526" s="70">
        <v>209.02</v>
      </c>
    </row>
    <row r="3527" spans="1:7" x14ac:dyDescent="0.2">
      <c r="A3527" s="70">
        <v>35084</v>
      </c>
      <c r="B3527" s="70" t="s">
        <v>400</v>
      </c>
      <c r="C3527" s="70" t="s">
        <v>401</v>
      </c>
      <c r="D3527" s="70">
        <v>2004</v>
      </c>
      <c r="E3527" s="70">
        <v>2</v>
      </c>
      <c r="F3527" s="70">
        <v>215.81</v>
      </c>
      <c r="G3527" s="70">
        <v>215.13</v>
      </c>
    </row>
    <row r="3528" spans="1:7" x14ac:dyDescent="0.2">
      <c r="A3528" s="70">
        <v>35084</v>
      </c>
      <c r="B3528" s="70" t="s">
        <v>400</v>
      </c>
      <c r="C3528" s="70" t="s">
        <v>401</v>
      </c>
      <c r="D3528" s="70">
        <v>2004</v>
      </c>
      <c r="E3528" s="70">
        <v>3</v>
      </c>
      <c r="F3528" s="70">
        <v>225.05</v>
      </c>
      <c r="G3528" s="70">
        <v>222.31</v>
      </c>
    </row>
    <row r="3529" spans="1:7" x14ac:dyDescent="0.2">
      <c r="A3529" s="70">
        <v>35084</v>
      </c>
      <c r="B3529" s="70" t="s">
        <v>400</v>
      </c>
      <c r="C3529" s="70" t="s">
        <v>401</v>
      </c>
      <c r="D3529" s="70">
        <v>2004</v>
      </c>
      <c r="E3529" s="70">
        <v>4</v>
      </c>
      <c r="F3529" s="70">
        <v>230.22</v>
      </c>
      <c r="G3529" s="70">
        <v>229.2</v>
      </c>
    </row>
    <row r="3530" spans="1:7" x14ac:dyDescent="0.2">
      <c r="A3530" s="70">
        <v>35084</v>
      </c>
      <c r="B3530" s="70" t="s">
        <v>400</v>
      </c>
      <c r="C3530" s="70" t="s">
        <v>401</v>
      </c>
      <c r="D3530" s="70">
        <v>2005</v>
      </c>
      <c r="E3530" s="70">
        <v>1</v>
      </c>
      <c r="F3530" s="70">
        <v>237.43</v>
      </c>
      <c r="G3530" s="70">
        <v>238.75</v>
      </c>
    </row>
    <row r="3531" spans="1:7" x14ac:dyDescent="0.2">
      <c r="A3531" s="70">
        <v>35084</v>
      </c>
      <c r="B3531" s="70" t="s">
        <v>400</v>
      </c>
      <c r="C3531" s="70" t="s">
        <v>401</v>
      </c>
      <c r="D3531" s="70">
        <v>2005</v>
      </c>
      <c r="E3531" s="70">
        <v>2</v>
      </c>
      <c r="F3531" s="70">
        <v>247.24</v>
      </c>
      <c r="G3531" s="70">
        <v>246.37</v>
      </c>
    </row>
    <row r="3532" spans="1:7" x14ac:dyDescent="0.2">
      <c r="A3532" s="70">
        <v>35084</v>
      </c>
      <c r="B3532" s="70" t="s">
        <v>400</v>
      </c>
      <c r="C3532" s="70" t="s">
        <v>401</v>
      </c>
      <c r="D3532" s="70">
        <v>2005</v>
      </c>
      <c r="E3532" s="70">
        <v>3</v>
      </c>
      <c r="F3532" s="70">
        <v>256.20999999999998</v>
      </c>
      <c r="G3532" s="70">
        <v>253.64</v>
      </c>
    </row>
    <row r="3533" spans="1:7" x14ac:dyDescent="0.2">
      <c r="A3533" s="70">
        <v>35084</v>
      </c>
      <c r="B3533" s="70" t="s">
        <v>400</v>
      </c>
      <c r="C3533" s="70" t="s">
        <v>401</v>
      </c>
      <c r="D3533" s="70">
        <v>2005</v>
      </c>
      <c r="E3533" s="70">
        <v>4</v>
      </c>
      <c r="F3533" s="70">
        <v>262.27999999999997</v>
      </c>
      <c r="G3533" s="70">
        <v>261.16000000000003</v>
      </c>
    </row>
    <row r="3534" spans="1:7" x14ac:dyDescent="0.2">
      <c r="A3534" s="70">
        <v>35084</v>
      </c>
      <c r="B3534" s="70" t="s">
        <v>400</v>
      </c>
      <c r="C3534" s="70" t="s">
        <v>401</v>
      </c>
      <c r="D3534" s="70">
        <v>2006</v>
      </c>
      <c r="E3534" s="70">
        <v>1</v>
      </c>
      <c r="F3534" s="70">
        <v>265.88</v>
      </c>
      <c r="G3534" s="70">
        <v>266.89</v>
      </c>
    </row>
    <row r="3535" spans="1:7" x14ac:dyDescent="0.2">
      <c r="A3535" s="70">
        <v>35084</v>
      </c>
      <c r="B3535" s="70" t="s">
        <v>400</v>
      </c>
      <c r="C3535" s="70" t="s">
        <v>401</v>
      </c>
      <c r="D3535" s="70">
        <v>2006</v>
      </c>
      <c r="E3535" s="70">
        <v>2</v>
      </c>
      <c r="F3535" s="70">
        <v>271.12</v>
      </c>
      <c r="G3535" s="70">
        <v>270.13</v>
      </c>
    </row>
    <row r="3536" spans="1:7" x14ac:dyDescent="0.2">
      <c r="A3536" s="70">
        <v>35084</v>
      </c>
      <c r="B3536" s="70" t="s">
        <v>400</v>
      </c>
      <c r="C3536" s="70" t="s">
        <v>401</v>
      </c>
      <c r="D3536" s="70">
        <v>2006</v>
      </c>
      <c r="E3536" s="70">
        <v>3</v>
      </c>
      <c r="F3536" s="70">
        <v>272.85000000000002</v>
      </c>
      <c r="G3536" s="70">
        <v>270.54000000000002</v>
      </c>
    </row>
    <row r="3537" spans="1:7" x14ac:dyDescent="0.2">
      <c r="A3537" s="70">
        <v>35084</v>
      </c>
      <c r="B3537" s="70" t="s">
        <v>400</v>
      </c>
      <c r="C3537" s="70" t="s">
        <v>401</v>
      </c>
      <c r="D3537" s="70">
        <v>2006</v>
      </c>
      <c r="E3537" s="70">
        <v>4</v>
      </c>
      <c r="F3537" s="70">
        <v>272.16000000000003</v>
      </c>
      <c r="G3537" s="70">
        <v>270.8</v>
      </c>
    </row>
    <row r="3538" spans="1:7" x14ac:dyDescent="0.2">
      <c r="A3538" s="70">
        <v>35084</v>
      </c>
      <c r="B3538" s="70" t="s">
        <v>400</v>
      </c>
      <c r="C3538" s="70" t="s">
        <v>401</v>
      </c>
      <c r="D3538" s="70">
        <v>2007</v>
      </c>
      <c r="E3538" s="70">
        <v>1</v>
      </c>
      <c r="F3538" s="70">
        <v>270.69</v>
      </c>
      <c r="G3538" s="70">
        <v>271.61</v>
      </c>
    </row>
    <row r="3539" spans="1:7" x14ac:dyDescent="0.2">
      <c r="A3539" s="70">
        <v>35084</v>
      </c>
      <c r="B3539" s="70" t="s">
        <v>400</v>
      </c>
      <c r="C3539" s="70" t="s">
        <v>401</v>
      </c>
      <c r="D3539" s="70">
        <v>2007</v>
      </c>
      <c r="E3539" s="70">
        <v>2</v>
      </c>
      <c r="F3539" s="70">
        <v>265.63</v>
      </c>
      <c r="G3539" s="70">
        <v>264.87</v>
      </c>
    </row>
    <row r="3540" spans="1:7" x14ac:dyDescent="0.2">
      <c r="A3540" s="70">
        <v>35084</v>
      </c>
      <c r="B3540" s="70" t="s">
        <v>400</v>
      </c>
      <c r="C3540" s="70" t="s">
        <v>401</v>
      </c>
      <c r="D3540" s="70">
        <v>2007</v>
      </c>
      <c r="E3540" s="70">
        <v>3</v>
      </c>
      <c r="F3540" s="70">
        <v>260.74</v>
      </c>
      <c r="G3540" s="70">
        <v>258.49</v>
      </c>
    </row>
    <row r="3541" spans="1:7" x14ac:dyDescent="0.2">
      <c r="A3541" s="70">
        <v>35084</v>
      </c>
      <c r="B3541" s="70" t="s">
        <v>400</v>
      </c>
      <c r="C3541" s="70" t="s">
        <v>401</v>
      </c>
      <c r="D3541" s="70">
        <v>2007</v>
      </c>
      <c r="E3541" s="70">
        <v>4</v>
      </c>
      <c r="F3541" s="70">
        <v>253.41</v>
      </c>
      <c r="G3541" s="70">
        <v>251.8</v>
      </c>
    </row>
    <row r="3542" spans="1:7" x14ac:dyDescent="0.2">
      <c r="A3542" s="70">
        <v>35084</v>
      </c>
      <c r="B3542" s="70" t="s">
        <v>400</v>
      </c>
      <c r="C3542" s="70" t="s">
        <v>401</v>
      </c>
      <c r="D3542" s="70">
        <v>2008</v>
      </c>
      <c r="E3542" s="70">
        <v>1</v>
      </c>
      <c r="F3542" s="70">
        <v>246.88</v>
      </c>
      <c r="G3542" s="70">
        <v>248.14</v>
      </c>
    </row>
    <row r="3543" spans="1:7" x14ac:dyDescent="0.2">
      <c r="A3543" s="70">
        <v>35084</v>
      </c>
      <c r="B3543" s="70" t="s">
        <v>400</v>
      </c>
      <c r="C3543" s="70" t="s">
        <v>401</v>
      </c>
      <c r="D3543" s="70">
        <v>2008</v>
      </c>
      <c r="E3543" s="70">
        <v>2</v>
      </c>
      <c r="F3543" s="70">
        <v>238.51</v>
      </c>
      <c r="G3543" s="70">
        <v>237.89</v>
      </c>
    </row>
    <row r="3544" spans="1:7" x14ac:dyDescent="0.2">
      <c r="A3544" s="70">
        <v>35084</v>
      </c>
      <c r="B3544" s="70" t="s">
        <v>400</v>
      </c>
      <c r="C3544" s="70" t="s">
        <v>401</v>
      </c>
      <c r="D3544" s="70">
        <v>2008</v>
      </c>
      <c r="E3544" s="70">
        <v>3</v>
      </c>
      <c r="F3544" s="70">
        <v>231.6</v>
      </c>
      <c r="G3544" s="70">
        <v>229.31</v>
      </c>
    </row>
    <row r="3545" spans="1:7" x14ac:dyDescent="0.2">
      <c r="A3545" s="70">
        <v>35084</v>
      </c>
      <c r="B3545" s="70" t="s">
        <v>400</v>
      </c>
      <c r="C3545" s="70" t="s">
        <v>401</v>
      </c>
      <c r="D3545" s="70">
        <v>2008</v>
      </c>
      <c r="E3545" s="70">
        <v>4</v>
      </c>
      <c r="F3545" s="70">
        <v>222.55</v>
      </c>
      <c r="G3545" s="70">
        <v>220.85</v>
      </c>
    </row>
    <row r="3546" spans="1:7" x14ac:dyDescent="0.2">
      <c r="A3546" s="70">
        <v>35084</v>
      </c>
      <c r="B3546" s="70" t="s">
        <v>400</v>
      </c>
      <c r="C3546" s="70" t="s">
        <v>401</v>
      </c>
      <c r="D3546" s="70">
        <v>2009</v>
      </c>
      <c r="E3546" s="70">
        <v>1</v>
      </c>
      <c r="F3546" s="70">
        <v>210.2</v>
      </c>
      <c r="G3546" s="70">
        <v>211.92</v>
      </c>
    </row>
    <row r="3547" spans="1:7" x14ac:dyDescent="0.2">
      <c r="A3547" s="70">
        <v>35084</v>
      </c>
      <c r="B3547" s="70" t="s">
        <v>400</v>
      </c>
      <c r="C3547" s="70" t="s">
        <v>401</v>
      </c>
      <c r="D3547" s="70">
        <v>2009</v>
      </c>
      <c r="E3547" s="70">
        <v>2</v>
      </c>
      <c r="F3547" s="70">
        <v>204.53</v>
      </c>
      <c r="G3547" s="70">
        <v>204.02</v>
      </c>
    </row>
    <row r="3548" spans="1:7" x14ac:dyDescent="0.2">
      <c r="A3548" s="70">
        <v>35084</v>
      </c>
      <c r="B3548" s="70" t="s">
        <v>400</v>
      </c>
      <c r="C3548" s="70" t="s">
        <v>401</v>
      </c>
      <c r="D3548" s="70">
        <v>2009</v>
      </c>
      <c r="E3548" s="70">
        <v>3</v>
      </c>
      <c r="F3548" s="70">
        <v>203.29</v>
      </c>
      <c r="G3548" s="70">
        <v>200.68</v>
      </c>
    </row>
    <row r="3549" spans="1:7" x14ac:dyDescent="0.2">
      <c r="A3549" s="70">
        <v>35084</v>
      </c>
      <c r="B3549" s="70" t="s">
        <v>400</v>
      </c>
      <c r="C3549" s="70" t="s">
        <v>401</v>
      </c>
      <c r="D3549" s="70">
        <v>2009</v>
      </c>
      <c r="E3549" s="70">
        <v>4</v>
      </c>
      <c r="F3549" s="70">
        <v>199.8</v>
      </c>
      <c r="G3549" s="70">
        <v>198.32</v>
      </c>
    </row>
    <row r="3550" spans="1:7" x14ac:dyDescent="0.2">
      <c r="A3550" s="70">
        <v>35084</v>
      </c>
      <c r="B3550" s="70" t="s">
        <v>400</v>
      </c>
      <c r="C3550" s="70" t="s">
        <v>401</v>
      </c>
      <c r="D3550" s="70">
        <v>2010</v>
      </c>
      <c r="E3550" s="70">
        <v>1</v>
      </c>
      <c r="F3550" s="70">
        <v>193.56</v>
      </c>
      <c r="G3550" s="70">
        <v>195.88</v>
      </c>
    </row>
    <row r="3551" spans="1:7" x14ac:dyDescent="0.2">
      <c r="A3551" s="70">
        <v>35084</v>
      </c>
      <c r="B3551" s="70" t="s">
        <v>400</v>
      </c>
      <c r="C3551" s="70" t="s">
        <v>401</v>
      </c>
      <c r="D3551" s="70">
        <v>2010</v>
      </c>
      <c r="E3551" s="70">
        <v>2</v>
      </c>
      <c r="F3551" s="70">
        <v>195.22</v>
      </c>
      <c r="G3551" s="70">
        <v>194.45</v>
      </c>
    </row>
    <row r="3552" spans="1:7" x14ac:dyDescent="0.2">
      <c r="A3552" s="70">
        <v>35084</v>
      </c>
      <c r="B3552" s="70" t="s">
        <v>400</v>
      </c>
      <c r="C3552" s="70" t="s">
        <v>401</v>
      </c>
      <c r="D3552" s="70">
        <v>2010</v>
      </c>
      <c r="E3552" s="70">
        <v>3</v>
      </c>
      <c r="F3552" s="70">
        <v>191.9</v>
      </c>
      <c r="G3552" s="70">
        <v>188.82</v>
      </c>
    </row>
    <row r="3553" spans="1:7" x14ac:dyDescent="0.2">
      <c r="A3553" s="70">
        <v>35084</v>
      </c>
      <c r="B3553" s="70" t="s">
        <v>400</v>
      </c>
      <c r="C3553" s="70" t="s">
        <v>401</v>
      </c>
      <c r="D3553" s="70">
        <v>2010</v>
      </c>
      <c r="E3553" s="70">
        <v>4</v>
      </c>
      <c r="F3553" s="70">
        <v>187.51</v>
      </c>
      <c r="G3553" s="70">
        <v>186.46</v>
      </c>
    </row>
    <row r="3554" spans="1:7" x14ac:dyDescent="0.2">
      <c r="A3554" s="70">
        <v>35084</v>
      </c>
      <c r="B3554" s="70" t="s">
        <v>400</v>
      </c>
      <c r="C3554" s="70" t="s">
        <v>401</v>
      </c>
      <c r="D3554" s="70">
        <v>2011</v>
      </c>
      <c r="E3554" s="70">
        <v>1</v>
      </c>
      <c r="F3554" s="70">
        <v>180.23</v>
      </c>
      <c r="G3554" s="70">
        <v>182.93</v>
      </c>
    </row>
    <row r="3555" spans="1:7" x14ac:dyDescent="0.2">
      <c r="A3555" s="70">
        <v>35084</v>
      </c>
      <c r="B3555" s="70" t="s">
        <v>400</v>
      </c>
      <c r="C3555" s="70" t="s">
        <v>401</v>
      </c>
      <c r="D3555" s="70">
        <v>2011</v>
      </c>
      <c r="E3555" s="70">
        <v>2</v>
      </c>
      <c r="F3555" s="70">
        <v>180.75</v>
      </c>
      <c r="G3555" s="70">
        <v>179.8</v>
      </c>
    </row>
    <row r="3556" spans="1:7" x14ac:dyDescent="0.2">
      <c r="A3556" s="70">
        <v>35084</v>
      </c>
      <c r="B3556" s="70" t="s">
        <v>400</v>
      </c>
      <c r="C3556" s="70" t="s">
        <v>401</v>
      </c>
      <c r="D3556" s="70">
        <v>2011</v>
      </c>
      <c r="E3556" s="70">
        <v>3</v>
      </c>
      <c r="F3556" s="70">
        <v>183.1</v>
      </c>
      <c r="G3556" s="70">
        <v>179.41</v>
      </c>
    </row>
    <row r="3557" spans="1:7" x14ac:dyDescent="0.2">
      <c r="A3557" s="70">
        <v>35084</v>
      </c>
      <c r="B3557" s="70" t="s">
        <v>400</v>
      </c>
      <c r="C3557" s="70" t="s">
        <v>401</v>
      </c>
      <c r="D3557" s="70">
        <v>2011</v>
      </c>
      <c r="E3557" s="70">
        <v>4</v>
      </c>
      <c r="F3557" s="70">
        <v>177.77</v>
      </c>
      <c r="G3557" s="70">
        <v>177.45</v>
      </c>
    </row>
    <row r="3558" spans="1:7" x14ac:dyDescent="0.2">
      <c r="A3558" s="70">
        <v>35084</v>
      </c>
      <c r="B3558" s="70" t="s">
        <v>400</v>
      </c>
      <c r="C3558" s="70" t="s">
        <v>401</v>
      </c>
      <c r="D3558" s="70">
        <v>2012</v>
      </c>
      <c r="E3558" s="70">
        <v>1</v>
      </c>
      <c r="F3558" s="70">
        <v>174.61</v>
      </c>
      <c r="G3558" s="70">
        <v>177.48</v>
      </c>
    </row>
    <row r="3559" spans="1:7" x14ac:dyDescent="0.2">
      <c r="A3559" s="70">
        <v>35084</v>
      </c>
      <c r="B3559" s="70" t="s">
        <v>400</v>
      </c>
      <c r="C3559" s="70" t="s">
        <v>401</v>
      </c>
      <c r="D3559" s="70">
        <v>2012</v>
      </c>
      <c r="E3559" s="70">
        <v>2</v>
      </c>
      <c r="F3559" s="70">
        <v>179.65</v>
      </c>
      <c r="G3559" s="70">
        <v>178.39</v>
      </c>
    </row>
    <row r="3560" spans="1:7" x14ac:dyDescent="0.2">
      <c r="A3560" s="70">
        <v>35084</v>
      </c>
      <c r="B3560" s="70" t="s">
        <v>400</v>
      </c>
      <c r="C3560" s="70" t="s">
        <v>401</v>
      </c>
      <c r="D3560" s="70">
        <v>2012</v>
      </c>
      <c r="E3560" s="70">
        <v>3</v>
      </c>
      <c r="F3560" s="70">
        <v>183.25</v>
      </c>
      <c r="G3560" s="70">
        <v>179.11</v>
      </c>
    </row>
    <row r="3561" spans="1:7" x14ac:dyDescent="0.2">
      <c r="A3561" s="70">
        <v>35084</v>
      </c>
      <c r="B3561" s="70" t="s">
        <v>400</v>
      </c>
      <c r="C3561" s="70" t="s">
        <v>401</v>
      </c>
      <c r="D3561" s="70">
        <v>2012</v>
      </c>
      <c r="E3561" s="70">
        <v>4</v>
      </c>
      <c r="F3561" s="70">
        <v>179.31</v>
      </c>
      <c r="G3561" s="70">
        <v>179.54</v>
      </c>
    </row>
    <row r="3562" spans="1:7" x14ac:dyDescent="0.2">
      <c r="A3562" s="70">
        <v>35084</v>
      </c>
      <c r="B3562" s="70" t="s">
        <v>400</v>
      </c>
      <c r="C3562" s="70" t="s">
        <v>401</v>
      </c>
      <c r="D3562" s="70">
        <v>2013</v>
      </c>
      <c r="E3562" s="70">
        <v>1</v>
      </c>
      <c r="F3562" s="70">
        <v>177.88</v>
      </c>
      <c r="G3562" s="70">
        <v>180.89</v>
      </c>
    </row>
    <row r="3563" spans="1:7" x14ac:dyDescent="0.2">
      <c r="A3563" s="70">
        <v>35084</v>
      </c>
      <c r="B3563" s="70" t="s">
        <v>400</v>
      </c>
      <c r="C3563" s="70" t="s">
        <v>401</v>
      </c>
      <c r="D3563" s="70">
        <v>2013</v>
      </c>
      <c r="E3563" s="70">
        <v>2</v>
      </c>
      <c r="F3563" s="70">
        <v>185.75</v>
      </c>
      <c r="G3563" s="70">
        <v>184.19</v>
      </c>
    </row>
    <row r="3564" spans="1:7" x14ac:dyDescent="0.2">
      <c r="A3564" s="70">
        <v>35084</v>
      </c>
      <c r="B3564" s="70" t="s">
        <v>400</v>
      </c>
      <c r="C3564" s="70" t="s">
        <v>401</v>
      </c>
      <c r="D3564" s="70">
        <v>2013</v>
      </c>
      <c r="E3564" s="70">
        <v>3</v>
      </c>
      <c r="F3564" s="70">
        <v>190.01</v>
      </c>
      <c r="G3564" s="70">
        <v>185.51</v>
      </c>
    </row>
    <row r="3565" spans="1:7" x14ac:dyDescent="0.2">
      <c r="A3565" s="70">
        <v>35084</v>
      </c>
      <c r="B3565" s="70" t="s">
        <v>400</v>
      </c>
      <c r="C3565" s="70" t="s">
        <v>401</v>
      </c>
      <c r="D3565" s="70">
        <v>2013</v>
      </c>
      <c r="E3565" s="70">
        <v>4</v>
      </c>
      <c r="F3565" s="70">
        <v>186.44</v>
      </c>
      <c r="G3565" s="70">
        <v>187.14</v>
      </c>
    </row>
    <row r="3566" spans="1:7" x14ac:dyDescent="0.2">
      <c r="A3566" s="70">
        <v>35084</v>
      </c>
      <c r="B3566" s="70" t="s">
        <v>400</v>
      </c>
      <c r="C3566" s="70" t="s">
        <v>401</v>
      </c>
      <c r="D3566" s="70">
        <v>2014</v>
      </c>
      <c r="E3566" s="70">
        <v>1</v>
      </c>
      <c r="F3566" s="70">
        <v>186.85</v>
      </c>
      <c r="G3566" s="70">
        <v>189.87</v>
      </c>
    </row>
    <row r="3567" spans="1:7" x14ac:dyDescent="0.2">
      <c r="A3567" s="70">
        <v>35084</v>
      </c>
      <c r="B3567" s="70" t="s">
        <v>400</v>
      </c>
      <c r="C3567" s="70" t="s">
        <v>401</v>
      </c>
      <c r="D3567" s="70">
        <v>2014</v>
      </c>
      <c r="E3567" s="70">
        <v>2</v>
      </c>
      <c r="F3567" s="70">
        <v>191.14</v>
      </c>
      <c r="G3567" s="70">
        <v>189.29</v>
      </c>
    </row>
    <row r="3568" spans="1:7" x14ac:dyDescent="0.2">
      <c r="A3568" s="70">
        <v>35084</v>
      </c>
      <c r="B3568" s="70" t="s">
        <v>400</v>
      </c>
      <c r="C3568" s="70" t="s">
        <v>401</v>
      </c>
      <c r="D3568" s="70">
        <v>2014</v>
      </c>
      <c r="E3568" s="70">
        <v>3</v>
      </c>
      <c r="F3568" s="70">
        <v>195.45</v>
      </c>
      <c r="G3568" s="70">
        <v>191.06</v>
      </c>
    </row>
    <row r="3569" spans="1:7" x14ac:dyDescent="0.2">
      <c r="A3569" s="70">
        <v>35084</v>
      </c>
      <c r="B3569" s="70" t="s">
        <v>400</v>
      </c>
      <c r="C3569" s="70" t="s">
        <v>401</v>
      </c>
      <c r="D3569" s="70">
        <v>2014</v>
      </c>
      <c r="E3569" s="70">
        <v>4</v>
      </c>
      <c r="F3569" s="70">
        <v>190.43</v>
      </c>
      <c r="G3569" s="70">
        <v>191.11</v>
      </c>
    </row>
    <row r="3570" spans="1:7" x14ac:dyDescent="0.2">
      <c r="A3570" s="70">
        <v>35084</v>
      </c>
      <c r="B3570" s="70" t="s">
        <v>400</v>
      </c>
      <c r="C3570" s="70" t="s">
        <v>401</v>
      </c>
      <c r="D3570" s="70">
        <v>2015</v>
      </c>
      <c r="E3570" s="70">
        <v>1</v>
      </c>
      <c r="F3570" s="70">
        <v>187.46</v>
      </c>
      <c r="G3570" s="70">
        <v>190.5</v>
      </c>
    </row>
    <row r="3571" spans="1:7" x14ac:dyDescent="0.2">
      <c r="A3571" s="70">
        <v>35084</v>
      </c>
      <c r="B3571" s="70" t="s">
        <v>400</v>
      </c>
      <c r="C3571" s="70" t="s">
        <v>401</v>
      </c>
      <c r="D3571" s="70">
        <v>2015</v>
      </c>
      <c r="E3571" s="70">
        <v>2</v>
      </c>
      <c r="F3571" s="70">
        <v>194.91</v>
      </c>
      <c r="G3571" s="70">
        <v>192.73</v>
      </c>
    </row>
    <row r="3572" spans="1:7" x14ac:dyDescent="0.2">
      <c r="A3572" s="70">
        <v>35084</v>
      </c>
      <c r="B3572" s="70" t="s">
        <v>400</v>
      </c>
      <c r="C3572" s="70" t="s">
        <v>401</v>
      </c>
      <c r="D3572" s="70">
        <v>2015</v>
      </c>
      <c r="E3572" s="70">
        <v>3</v>
      </c>
      <c r="F3572" s="70">
        <v>198.57</v>
      </c>
      <c r="G3572" s="70">
        <v>194.61</v>
      </c>
    </row>
    <row r="3573" spans="1:7" x14ac:dyDescent="0.2">
      <c r="A3573" s="70">
        <v>35084</v>
      </c>
      <c r="B3573" s="70" t="s">
        <v>400</v>
      </c>
      <c r="C3573" s="70" t="s">
        <v>401</v>
      </c>
      <c r="D3573" s="70">
        <v>2015</v>
      </c>
      <c r="E3573" s="70">
        <v>4</v>
      </c>
      <c r="F3573" s="70">
        <v>195.17</v>
      </c>
      <c r="G3573" s="70">
        <v>195.64</v>
      </c>
    </row>
    <row r="3574" spans="1:7" x14ac:dyDescent="0.2">
      <c r="A3574" s="70">
        <v>35084</v>
      </c>
      <c r="B3574" s="70" t="s">
        <v>400</v>
      </c>
      <c r="C3574" s="70" t="s">
        <v>401</v>
      </c>
      <c r="D3574" s="70">
        <v>2016</v>
      </c>
      <c r="E3574" s="70">
        <v>1</v>
      </c>
      <c r="F3574" s="70">
        <v>196.17</v>
      </c>
      <c r="G3574" s="70">
        <v>199.19</v>
      </c>
    </row>
    <row r="3575" spans="1:7" x14ac:dyDescent="0.2">
      <c r="A3575" s="70">
        <v>35084</v>
      </c>
      <c r="B3575" s="70" t="s">
        <v>400</v>
      </c>
      <c r="C3575" s="70" t="s">
        <v>401</v>
      </c>
      <c r="D3575" s="70">
        <v>2016</v>
      </c>
      <c r="E3575" s="70">
        <v>2</v>
      </c>
      <c r="F3575" s="70">
        <v>202.89</v>
      </c>
      <c r="G3575" s="70">
        <v>200.49</v>
      </c>
    </row>
    <row r="3576" spans="1:7" x14ac:dyDescent="0.2">
      <c r="A3576" s="70">
        <v>35084</v>
      </c>
      <c r="B3576" s="70" t="s">
        <v>400</v>
      </c>
      <c r="C3576" s="70" t="s">
        <v>401</v>
      </c>
      <c r="D3576" s="70">
        <v>2016</v>
      </c>
      <c r="E3576" s="70">
        <v>3</v>
      </c>
      <c r="F3576" s="70">
        <v>203.52</v>
      </c>
      <c r="G3576" s="70">
        <v>200.13</v>
      </c>
    </row>
    <row r="3577" spans="1:7" x14ac:dyDescent="0.2">
      <c r="A3577" s="70">
        <v>35084</v>
      </c>
      <c r="B3577" s="70" t="s">
        <v>400</v>
      </c>
      <c r="C3577" s="70" t="s">
        <v>401</v>
      </c>
      <c r="D3577" s="70">
        <v>2016</v>
      </c>
      <c r="E3577" s="70">
        <v>4</v>
      </c>
      <c r="F3577" s="70">
        <v>201.5</v>
      </c>
      <c r="G3577" s="70">
        <v>201.55</v>
      </c>
    </row>
    <row r="3578" spans="1:7" x14ac:dyDescent="0.2">
      <c r="A3578" s="70">
        <v>35084</v>
      </c>
      <c r="B3578" s="70" t="s">
        <v>400</v>
      </c>
      <c r="C3578" s="70" t="s">
        <v>401</v>
      </c>
      <c r="D3578" s="70">
        <v>2017</v>
      </c>
      <c r="E3578" s="70">
        <v>1</v>
      </c>
      <c r="F3578" s="70">
        <v>198.04</v>
      </c>
      <c r="G3578" s="70">
        <v>200.85</v>
      </c>
    </row>
    <row r="3579" spans="1:7" x14ac:dyDescent="0.2">
      <c r="A3579" s="70">
        <v>35084</v>
      </c>
      <c r="B3579" s="70" t="s">
        <v>400</v>
      </c>
      <c r="C3579" s="70" t="s">
        <v>401</v>
      </c>
      <c r="D3579" s="70">
        <v>2017</v>
      </c>
      <c r="E3579" s="70">
        <v>2</v>
      </c>
      <c r="F3579" s="70">
        <v>205.27</v>
      </c>
      <c r="G3579" s="70">
        <v>202.92</v>
      </c>
    </row>
    <row r="3580" spans="1:7" x14ac:dyDescent="0.2">
      <c r="A3580" s="70">
        <v>35084</v>
      </c>
      <c r="B3580" s="70" t="s">
        <v>400</v>
      </c>
      <c r="C3580" s="70" t="s">
        <v>401</v>
      </c>
      <c r="D3580" s="70">
        <v>2017</v>
      </c>
      <c r="E3580" s="70">
        <v>3</v>
      </c>
      <c r="F3580" s="70">
        <v>208.85</v>
      </c>
      <c r="G3580" s="70">
        <v>205.94</v>
      </c>
    </row>
    <row r="3581" spans="1:7" x14ac:dyDescent="0.2">
      <c r="A3581" s="70">
        <v>35084</v>
      </c>
      <c r="B3581" s="70" t="s">
        <v>400</v>
      </c>
      <c r="C3581" s="70" t="s">
        <v>401</v>
      </c>
      <c r="D3581" s="70">
        <v>2017</v>
      </c>
      <c r="E3581" s="70">
        <v>4</v>
      </c>
      <c r="F3581" s="70">
        <v>209.47</v>
      </c>
      <c r="G3581" s="70">
        <v>209.29</v>
      </c>
    </row>
    <row r="3582" spans="1:7" x14ac:dyDescent="0.2">
      <c r="A3582" s="70">
        <v>35084</v>
      </c>
      <c r="B3582" s="70" t="s">
        <v>400</v>
      </c>
      <c r="C3582" s="70" t="s">
        <v>401</v>
      </c>
      <c r="D3582" s="70">
        <v>2018</v>
      </c>
      <c r="E3582" s="70">
        <v>1</v>
      </c>
      <c r="F3582" s="70">
        <v>208.31</v>
      </c>
      <c r="G3582" s="70">
        <v>210.53</v>
      </c>
    </row>
    <row r="3583" spans="1:7" x14ac:dyDescent="0.2">
      <c r="A3583" s="70">
        <v>35084</v>
      </c>
      <c r="B3583" s="70" t="s">
        <v>400</v>
      </c>
      <c r="C3583" s="70" t="s">
        <v>401</v>
      </c>
      <c r="D3583" s="70">
        <v>2018</v>
      </c>
      <c r="E3583" s="70">
        <v>2</v>
      </c>
      <c r="F3583" s="70">
        <v>218.09</v>
      </c>
      <c r="G3583" s="70">
        <v>216.07</v>
      </c>
    </row>
    <row r="3584" spans="1:7" x14ac:dyDescent="0.2">
      <c r="A3584" s="70">
        <v>35084</v>
      </c>
      <c r="B3584" s="70" t="s">
        <v>400</v>
      </c>
      <c r="C3584" s="70" t="s">
        <v>401</v>
      </c>
      <c r="D3584" s="70">
        <v>2018</v>
      </c>
      <c r="E3584" s="70">
        <v>3</v>
      </c>
      <c r="F3584" s="70">
        <v>222.79</v>
      </c>
      <c r="G3584" s="70">
        <v>220.2</v>
      </c>
    </row>
    <row r="3585" spans="1:7" x14ac:dyDescent="0.2">
      <c r="A3585" s="70">
        <v>35084</v>
      </c>
      <c r="B3585" s="70" t="s">
        <v>400</v>
      </c>
      <c r="C3585" s="70" t="s">
        <v>401</v>
      </c>
      <c r="D3585" s="70">
        <v>2018</v>
      </c>
      <c r="E3585" s="70">
        <v>4</v>
      </c>
      <c r="F3585" s="70">
        <v>223.1</v>
      </c>
      <c r="G3585" s="70">
        <v>222.72</v>
      </c>
    </row>
    <row r="3586" spans="1:7" x14ac:dyDescent="0.2">
      <c r="A3586" s="70">
        <v>35084</v>
      </c>
      <c r="B3586" s="70" t="s">
        <v>400</v>
      </c>
      <c r="C3586" s="70" t="s">
        <v>401</v>
      </c>
      <c r="D3586" s="70">
        <v>2019</v>
      </c>
      <c r="E3586" s="70">
        <v>1</v>
      </c>
      <c r="F3586" s="70">
        <v>226.62</v>
      </c>
      <c r="G3586" s="70">
        <v>228.07</v>
      </c>
    </row>
    <row r="3587" spans="1:7" x14ac:dyDescent="0.2">
      <c r="A3587" s="70">
        <v>35084</v>
      </c>
      <c r="B3587" s="70" t="s">
        <v>400</v>
      </c>
      <c r="C3587" s="70" t="s">
        <v>401</v>
      </c>
      <c r="D3587" s="70">
        <v>2019</v>
      </c>
      <c r="E3587" s="70">
        <v>2</v>
      </c>
      <c r="F3587" s="70">
        <v>231.19</v>
      </c>
      <c r="G3587" s="70">
        <v>229.69</v>
      </c>
    </row>
    <row r="3588" spans="1:7" x14ac:dyDescent="0.2">
      <c r="A3588" s="70">
        <v>35084</v>
      </c>
      <c r="B3588" s="70" t="s">
        <v>400</v>
      </c>
      <c r="C3588" s="70" t="s">
        <v>401</v>
      </c>
      <c r="D3588" s="70">
        <v>2019</v>
      </c>
      <c r="E3588" s="70">
        <v>3</v>
      </c>
      <c r="F3588" s="70">
        <v>235.76</v>
      </c>
      <c r="G3588" s="70">
        <v>233.55</v>
      </c>
    </row>
    <row r="3589" spans="1:7" x14ac:dyDescent="0.2">
      <c r="A3589" s="70">
        <v>35084</v>
      </c>
      <c r="B3589" s="70" t="s">
        <v>400</v>
      </c>
      <c r="C3589" s="70" t="s">
        <v>401</v>
      </c>
      <c r="D3589" s="70">
        <v>2019</v>
      </c>
      <c r="E3589" s="70">
        <v>4</v>
      </c>
      <c r="F3589" s="70">
        <v>239.25</v>
      </c>
      <c r="G3589" s="70">
        <v>238.54</v>
      </c>
    </row>
    <row r="3590" spans="1:7" x14ac:dyDescent="0.2">
      <c r="A3590" s="70">
        <v>35084</v>
      </c>
      <c r="B3590" s="70" t="s">
        <v>400</v>
      </c>
      <c r="C3590" s="70" t="s">
        <v>401</v>
      </c>
      <c r="D3590" s="70">
        <v>2020</v>
      </c>
      <c r="E3590" s="70">
        <v>1</v>
      </c>
      <c r="F3590" s="70">
        <v>243.72</v>
      </c>
      <c r="G3590" s="70">
        <v>244.48</v>
      </c>
    </row>
    <row r="3591" spans="1:7" x14ac:dyDescent="0.2">
      <c r="A3591" s="70">
        <v>35084</v>
      </c>
      <c r="B3591" s="70" t="s">
        <v>400</v>
      </c>
      <c r="C3591" s="70" t="s">
        <v>401</v>
      </c>
      <c r="D3591" s="70">
        <v>2020</v>
      </c>
      <c r="E3591" s="70">
        <v>2</v>
      </c>
      <c r="F3591" s="70">
        <v>250.61</v>
      </c>
      <c r="G3591" s="70">
        <v>249.52</v>
      </c>
    </row>
    <row r="3592" spans="1:7" x14ac:dyDescent="0.2">
      <c r="A3592" s="70">
        <v>35084</v>
      </c>
      <c r="B3592" s="70" t="s">
        <v>400</v>
      </c>
      <c r="C3592" s="70" t="s">
        <v>401</v>
      </c>
      <c r="D3592" s="70">
        <v>2020</v>
      </c>
      <c r="E3592" s="70">
        <v>3</v>
      </c>
      <c r="F3592" s="70">
        <v>259.47000000000003</v>
      </c>
      <c r="G3592" s="70">
        <v>257.58</v>
      </c>
    </row>
    <row r="3593" spans="1:7" x14ac:dyDescent="0.2">
      <c r="A3593" s="70">
        <v>35084</v>
      </c>
      <c r="B3593" s="70" t="s">
        <v>400</v>
      </c>
      <c r="C3593" s="70" t="s">
        <v>401</v>
      </c>
      <c r="D3593" s="70">
        <v>2020</v>
      </c>
      <c r="E3593" s="70">
        <v>4</v>
      </c>
      <c r="F3593" s="70">
        <v>267.95</v>
      </c>
      <c r="G3593" s="70">
        <v>266.69</v>
      </c>
    </row>
    <row r="3594" spans="1:7" x14ac:dyDescent="0.2">
      <c r="A3594" s="70">
        <v>35084</v>
      </c>
      <c r="B3594" s="70" t="s">
        <v>400</v>
      </c>
      <c r="C3594" s="70" t="s">
        <v>401</v>
      </c>
      <c r="D3594" s="70">
        <v>2021</v>
      </c>
      <c r="E3594" s="70">
        <v>1</v>
      </c>
      <c r="F3594" s="70">
        <v>272.98</v>
      </c>
      <c r="G3594" s="70">
        <v>273.44</v>
      </c>
    </row>
    <row r="3595" spans="1:7" x14ac:dyDescent="0.2">
      <c r="A3595" s="70">
        <v>35084</v>
      </c>
      <c r="B3595" s="70" t="s">
        <v>400</v>
      </c>
      <c r="C3595" s="70" t="s">
        <v>401</v>
      </c>
      <c r="D3595" s="70">
        <v>2021</v>
      </c>
      <c r="E3595" s="70">
        <v>2</v>
      </c>
      <c r="F3595" s="70">
        <v>281.56</v>
      </c>
      <c r="G3595" s="70">
        <v>280.62</v>
      </c>
    </row>
    <row r="3596" spans="1:7" x14ac:dyDescent="0.2">
      <c r="A3596" s="70">
        <v>35084</v>
      </c>
      <c r="B3596" s="70" t="s">
        <v>400</v>
      </c>
      <c r="C3596" s="70" t="s">
        <v>401</v>
      </c>
      <c r="D3596" s="70">
        <v>2021</v>
      </c>
      <c r="E3596" s="70">
        <v>3</v>
      </c>
      <c r="F3596" s="70">
        <v>289.01</v>
      </c>
      <c r="G3596" s="70">
        <v>287.31</v>
      </c>
    </row>
    <row r="3597" spans="1:7" x14ac:dyDescent="0.2">
      <c r="A3597" s="70">
        <v>35084</v>
      </c>
      <c r="B3597" s="70" t="s">
        <v>400</v>
      </c>
      <c r="C3597" s="70" t="s">
        <v>401</v>
      </c>
      <c r="D3597" s="70">
        <v>2021</v>
      </c>
      <c r="E3597" s="70">
        <v>4</v>
      </c>
      <c r="F3597" s="70">
        <v>296.42</v>
      </c>
      <c r="G3597" s="70">
        <v>294.64</v>
      </c>
    </row>
    <row r="3598" spans="1:7" x14ac:dyDescent="0.2">
      <c r="A3598" s="70">
        <v>35614</v>
      </c>
      <c r="B3598" s="70" t="s">
        <v>402</v>
      </c>
      <c r="C3598" s="70" t="s">
        <v>403</v>
      </c>
      <c r="D3598" s="70">
        <v>1991</v>
      </c>
      <c r="E3598" s="70">
        <v>1</v>
      </c>
      <c r="F3598" s="70">
        <v>100</v>
      </c>
      <c r="G3598" s="70">
        <v>100</v>
      </c>
    </row>
    <row r="3599" spans="1:7" x14ac:dyDescent="0.2">
      <c r="A3599" s="70">
        <v>35614</v>
      </c>
      <c r="B3599" s="70" t="s">
        <v>402</v>
      </c>
      <c r="C3599" s="70" t="s">
        <v>403</v>
      </c>
      <c r="D3599" s="70">
        <v>1991</v>
      </c>
      <c r="E3599" s="70">
        <v>2</v>
      </c>
      <c r="F3599" s="70">
        <v>99.24</v>
      </c>
      <c r="G3599" s="70">
        <v>99.37</v>
      </c>
    </row>
    <row r="3600" spans="1:7" x14ac:dyDescent="0.2">
      <c r="A3600" s="70">
        <v>35614</v>
      </c>
      <c r="B3600" s="70" t="s">
        <v>402</v>
      </c>
      <c r="C3600" s="70" t="s">
        <v>403</v>
      </c>
      <c r="D3600" s="70">
        <v>1991</v>
      </c>
      <c r="E3600" s="70">
        <v>3</v>
      </c>
      <c r="F3600" s="70">
        <v>99.29</v>
      </c>
      <c r="G3600" s="70">
        <v>98.75</v>
      </c>
    </row>
    <row r="3601" spans="1:7" x14ac:dyDescent="0.2">
      <c r="A3601" s="70">
        <v>35614</v>
      </c>
      <c r="B3601" s="70" t="s">
        <v>402</v>
      </c>
      <c r="C3601" s="70" t="s">
        <v>403</v>
      </c>
      <c r="D3601" s="70">
        <v>1991</v>
      </c>
      <c r="E3601" s="70">
        <v>4</v>
      </c>
      <c r="F3601" s="70">
        <v>98.9</v>
      </c>
      <c r="G3601" s="70">
        <v>98.66</v>
      </c>
    </row>
    <row r="3602" spans="1:7" x14ac:dyDescent="0.2">
      <c r="A3602" s="70">
        <v>35614</v>
      </c>
      <c r="B3602" s="70" t="s">
        <v>402</v>
      </c>
      <c r="C3602" s="70" t="s">
        <v>403</v>
      </c>
      <c r="D3602" s="70">
        <v>1992</v>
      </c>
      <c r="E3602" s="70">
        <v>1</v>
      </c>
      <c r="F3602" s="70">
        <v>99.26</v>
      </c>
      <c r="G3602" s="70">
        <v>99.29</v>
      </c>
    </row>
    <row r="3603" spans="1:7" x14ac:dyDescent="0.2">
      <c r="A3603" s="70">
        <v>35614</v>
      </c>
      <c r="B3603" s="70" t="s">
        <v>402</v>
      </c>
      <c r="C3603" s="70" t="s">
        <v>403</v>
      </c>
      <c r="D3603" s="70">
        <v>1992</v>
      </c>
      <c r="E3603" s="70">
        <v>2</v>
      </c>
      <c r="F3603" s="70">
        <v>98.74</v>
      </c>
      <c r="G3603" s="70">
        <v>98.86</v>
      </c>
    </row>
    <row r="3604" spans="1:7" x14ac:dyDescent="0.2">
      <c r="A3604" s="70">
        <v>35614</v>
      </c>
      <c r="B3604" s="70" t="s">
        <v>402</v>
      </c>
      <c r="C3604" s="70" t="s">
        <v>403</v>
      </c>
      <c r="D3604" s="70">
        <v>1992</v>
      </c>
      <c r="E3604" s="70">
        <v>3</v>
      </c>
      <c r="F3604" s="70">
        <v>98.97</v>
      </c>
      <c r="G3604" s="70">
        <v>98.38</v>
      </c>
    </row>
    <row r="3605" spans="1:7" x14ac:dyDescent="0.2">
      <c r="A3605" s="70">
        <v>35614</v>
      </c>
      <c r="B3605" s="70" t="s">
        <v>402</v>
      </c>
      <c r="C3605" s="70" t="s">
        <v>403</v>
      </c>
      <c r="D3605" s="70">
        <v>1992</v>
      </c>
      <c r="E3605" s="70">
        <v>4</v>
      </c>
      <c r="F3605" s="70">
        <v>99.98</v>
      </c>
      <c r="G3605" s="70">
        <v>99.78</v>
      </c>
    </row>
    <row r="3606" spans="1:7" x14ac:dyDescent="0.2">
      <c r="A3606" s="70">
        <v>35614</v>
      </c>
      <c r="B3606" s="70" t="s">
        <v>402</v>
      </c>
      <c r="C3606" s="70" t="s">
        <v>403</v>
      </c>
      <c r="D3606" s="70">
        <v>1993</v>
      </c>
      <c r="E3606" s="70">
        <v>1</v>
      </c>
      <c r="F3606" s="70">
        <v>97.67</v>
      </c>
      <c r="G3606" s="70">
        <v>97.76</v>
      </c>
    </row>
    <row r="3607" spans="1:7" x14ac:dyDescent="0.2">
      <c r="A3607" s="70">
        <v>35614</v>
      </c>
      <c r="B3607" s="70" t="s">
        <v>402</v>
      </c>
      <c r="C3607" s="70" t="s">
        <v>403</v>
      </c>
      <c r="D3607" s="70">
        <v>1993</v>
      </c>
      <c r="E3607" s="70">
        <v>2</v>
      </c>
      <c r="F3607" s="70">
        <v>98.6</v>
      </c>
      <c r="G3607" s="70">
        <v>98.71</v>
      </c>
    </row>
    <row r="3608" spans="1:7" x14ac:dyDescent="0.2">
      <c r="A3608" s="70">
        <v>35614</v>
      </c>
      <c r="B3608" s="70" t="s">
        <v>402</v>
      </c>
      <c r="C3608" s="70" t="s">
        <v>403</v>
      </c>
      <c r="D3608" s="70">
        <v>1993</v>
      </c>
      <c r="E3608" s="70">
        <v>3</v>
      </c>
      <c r="F3608" s="70">
        <v>99.99</v>
      </c>
      <c r="G3608" s="70">
        <v>99.29</v>
      </c>
    </row>
    <row r="3609" spans="1:7" x14ac:dyDescent="0.2">
      <c r="A3609" s="70">
        <v>35614</v>
      </c>
      <c r="B3609" s="70" t="s">
        <v>402</v>
      </c>
      <c r="C3609" s="70" t="s">
        <v>403</v>
      </c>
      <c r="D3609" s="70">
        <v>1993</v>
      </c>
      <c r="E3609" s="70">
        <v>4</v>
      </c>
      <c r="F3609" s="70">
        <v>100.03</v>
      </c>
      <c r="G3609" s="70">
        <v>99.87</v>
      </c>
    </row>
    <row r="3610" spans="1:7" x14ac:dyDescent="0.2">
      <c r="A3610" s="70">
        <v>35614</v>
      </c>
      <c r="B3610" s="70" t="s">
        <v>402</v>
      </c>
      <c r="C3610" s="70" t="s">
        <v>403</v>
      </c>
      <c r="D3610" s="70">
        <v>1994</v>
      </c>
      <c r="E3610" s="70">
        <v>1</v>
      </c>
      <c r="F3610" s="70">
        <v>99.21</v>
      </c>
      <c r="G3610" s="70">
        <v>99.38</v>
      </c>
    </row>
    <row r="3611" spans="1:7" x14ac:dyDescent="0.2">
      <c r="A3611" s="70">
        <v>35614</v>
      </c>
      <c r="B3611" s="70" t="s">
        <v>402</v>
      </c>
      <c r="C3611" s="70" t="s">
        <v>403</v>
      </c>
      <c r="D3611" s="70">
        <v>1994</v>
      </c>
      <c r="E3611" s="70">
        <v>2</v>
      </c>
      <c r="F3611" s="70">
        <v>99.29</v>
      </c>
      <c r="G3611" s="70">
        <v>99.36</v>
      </c>
    </row>
    <row r="3612" spans="1:7" x14ac:dyDescent="0.2">
      <c r="A3612" s="70">
        <v>35614</v>
      </c>
      <c r="B3612" s="70" t="s">
        <v>402</v>
      </c>
      <c r="C3612" s="70" t="s">
        <v>403</v>
      </c>
      <c r="D3612" s="70">
        <v>1994</v>
      </c>
      <c r="E3612" s="70">
        <v>3</v>
      </c>
      <c r="F3612" s="70">
        <v>99.6</v>
      </c>
      <c r="G3612" s="70">
        <v>98.79</v>
      </c>
    </row>
    <row r="3613" spans="1:7" x14ac:dyDescent="0.2">
      <c r="A3613" s="70">
        <v>35614</v>
      </c>
      <c r="B3613" s="70" t="s">
        <v>402</v>
      </c>
      <c r="C3613" s="70" t="s">
        <v>403</v>
      </c>
      <c r="D3613" s="70">
        <v>1994</v>
      </c>
      <c r="E3613" s="70">
        <v>4</v>
      </c>
      <c r="F3613" s="70">
        <v>98.71</v>
      </c>
      <c r="G3613" s="70">
        <v>98.61</v>
      </c>
    </row>
    <row r="3614" spans="1:7" x14ac:dyDescent="0.2">
      <c r="A3614" s="70">
        <v>35614</v>
      </c>
      <c r="B3614" s="70" t="s">
        <v>402</v>
      </c>
      <c r="C3614" s="70" t="s">
        <v>403</v>
      </c>
      <c r="D3614" s="70">
        <v>1995</v>
      </c>
      <c r="E3614" s="70">
        <v>1</v>
      </c>
      <c r="F3614" s="70">
        <v>98.74</v>
      </c>
      <c r="G3614" s="70">
        <v>99.04</v>
      </c>
    </row>
    <row r="3615" spans="1:7" x14ac:dyDescent="0.2">
      <c r="A3615" s="70">
        <v>35614</v>
      </c>
      <c r="B3615" s="70" t="s">
        <v>402</v>
      </c>
      <c r="C3615" s="70" t="s">
        <v>403</v>
      </c>
      <c r="D3615" s="70">
        <v>1995</v>
      </c>
      <c r="E3615" s="70">
        <v>2</v>
      </c>
      <c r="F3615" s="70">
        <v>99.05</v>
      </c>
      <c r="G3615" s="70">
        <v>99.04</v>
      </c>
    </row>
    <row r="3616" spans="1:7" x14ac:dyDescent="0.2">
      <c r="A3616" s="70">
        <v>35614</v>
      </c>
      <c r="B3616" s="70" t="s">
        <v>402</v>
      </c>
      <c r="C3616" s="70" t="s">
        <v>403</v>
      </c>
      <c r="D3616" s="70">
        <v>1995</v>
      </c>
      <c r="E3616" s="70">
        <v>3</v>
      </c>
      <c r="F3616" s="70">
        <v>100.91</v>
      </c>
      <c r="G3616" s="70">
        <v>100.01</v>
      </c>
    </row>
    <row r="3617" spans="1:7" x14ac:dyDescent="0.2">
      <c r="A3617" s="70">
        <v>35614</v>
      </c>
      <c r="B3617" s="70" t="s">
        <v>402</v>
      </c>
      <c r="C3617" s="70" t="s">
        <v>403</v>
      </c>
      <c r="D3617" s="70">
        <v>1995</v>
      </c>
      <c r="E3617" s="70">
        <v>4</v>
      </c>
      <c r="F3617" s="70">
        <v>99.49</v>
      </c>
      <c r="G3617" s="70">
        <v>99.4</v>
      </c>
    </row>
    <row r="3618" spans="1:7" x14ac:dyDescent="0.2">
      <c r="A3618" s="70">
        <v>35614</v>
      </c>
      <c r="B3618" s="70" t="s">
        <v>402</v>
      </c>
      <c r="C3618" s="70" t="s">
        <v>403</v>
      </c>
      <c r="D3618" s="70">
        <v>1996</v>
      </c>
      <c r="E3618" s="70">
        <v>1</v>
      </c>
      <c r="F3618" s="70">
        <v>99.46</v>
      </c>
      <c r="G3618" s="70">
        <v>99.89</v>
      </c>
    </row>
    <row r="3619" spans="1:7" x14ac:dyDescent="0.2">
      <c r="A3619" s="70">
        <v>35614</v>
      </c>
      <c r="B3619" s="70" t="s">
        <v>402</v>
      </c>
      <c r="C3619" s="70" t="s">
        <v>403</v>
      </c>
      <c r="D3619" s="70">
        <v>1996</v>
      </c>
      <c r="E3619" s="70">
        <v>2</v>
      </c>
      <c r="F3619" s="70">
        <v>100.41</v>
      </c>
      <c r="G3619" s="70">
        <v>100.33</v>
      </c>
    </row>
    <row r="3620" spans="1:7" x14ac:dyDescent="0.2">
      <c r="A3620" s="70">
        <v>35614</v>
      </c>
      <c r="B3620" s="70" t="s">
        <v>402</v>
      </c>
      <c r="C3620" s="70" t="s">
        <v>403</v>
      </c>
      <c r="D3620" s="70">
        <v>1996</v>
      </c>
      <c r="E3620" s="70">
        <v>3</v>
      </c>
      <c r="F3620" s="70">
        <v>101.73</v>
      </c>
      <c r="G3620" s="70">
        <v>100.77</v>
      </c>
    </row>
    <row r="3621" spans="1:7" x14ac:dyDescent="0.2">
      <c r="A3621" s="70">
        <v>35614</v>
      </c>
      <c r="B3621" s="70" t="s">
        <v>402</v>
      </c>
      <c r="C3621" s="70" t="s">
        <v>403</v>
      </c>
      <c r="D3621" s="70">
        <v>1996</v>
      </c>
      <c r="E3621" s="70">
        <v>4</v>
      </c>
      <c r="F3621" s="70">
        <v>101.07</v>
      </c>
      <c r="G3621" s="70">
        <v>100.98</v>
      </c>
    </row>
    <row r="3622" spans="1:7" x14ac:dyDescent="0.2">
      <c r="A3622" s="70">
        <v>35614</v>
      </c>
      <c r="B3622" s="70" t="s">
        <v>402</v>
      </c>
      <c r="C3622" s="70" t="s">
        <v>403</v>
      </c>
      <c r="D3622" s="70">
        <v>1997</v>
      </c>
      <c r="E3622" s="70">
        <v>1</v>
      </c>
      <c r="F3622" s="70">
        <v>101.79</v>
      </c>
      <c r="G3622" s="70">
        <v>102.36</v>
      </c>
    </row>
    <row r="3623" spans="1:7" x14ac:dyDescent="0.2">
      <c r="A3623" s="70">
        <v>35614</v>
      </c>
      <c r="B3623" s="70" t="s">
        <v>402</v>
      </c>
      <c r="C3623" s="70" t="s">
        <v>403</v>
      </c>
      <c r="D3623" s="70">
        <v>1997</v>
      </c>
      <c r="E3623" s="70">
        <v>2</v>
      </c>
      <c r="F3623" s="70">
        <v>103.46</v>
      </c>
      <c r="G3623" s="70">
        <v>103.3</v>
      </c>
    </row>
    <row r="3624" spans="1:7" x14ac:dyDescent="0.2">
      <c r="A3624" s="70">
        <v>35614</v>
      </c>
      <c r="B3624" s="70" t="s">
        <v>402</v>
      </c>
      <c r="C3624" s="70" t="s">
        <v>403</v>
      </c>
      <c r="D3624" s="70">
        <v>1997</v>
      </c>
      <c r="E3624" s="70">
        <v>3</v>
      </c>
      <c r="F3624" s="70">
        <v>105.25</v>
      </c>
      <c r="G3624" s="70">
        <v>104.23</v>
      </c>
    </row>
    <row r="3625" spans="1:7" x14ac:dyDescent="0.2">
      <c r="A3625" s="70">
        <v>35614</v>
      </c>
      <c r="B3625" s="70" t="s">
        <v>402</v>
      </c>
      <c r="C3625" s="70" t="s">
        <v>403</v>
      </c>
      <c r="D3625" s="70">
        <v>1997</v>
      </c>
      <c r="E3625" s="70">
        <v>4</v>
      </c>
      <c r="F3625" s="70">
        <v>105.98</v>
      </c>
      <c r="G3625" s="70">
        <v>105.83</v>
      </c>
    </row>
    <row r="3626" spans="1:7" x14ac:dyDescent="0.2">
      <c r="A3626" s="70">
        <v>35614</v>
      </c>
      <c r="B3626" s="70" t="s">
        <v>402</v>
      </c>
      <c r="C3626" s="70" t="s">
        <v>403</v>
      </c>
      <c r="D3626" s="70">
        <v>1998</v>
      </c>
      <c r="E3626" s="70">
        <v>1</v>
      </c>
      <c r="F3626" s="70">
        <v>106.25</v>
      </c>
      <c r="G3626" s="70">
        <v>106.97</v>
      </c>
    </row>
    <row r="3627" spans="1:7" x14ac:dyDescent="0.2">
      <c r="A3627" s="70">
        <v>35614</v>
      </c>
      <c r="B3627" s="70" t="s">
        <v>402</v>
      </c>
      <c r="C3627" s="70" t="s">
        <v>403</v>
      </c>
      <c r="D3627" s="70">
        <v>1998</v>
      </c>
      <c r="E3627" s="70">
        <v>2</v>
      </c>
      <c r="F3627" s="70">
        <v>109.43</v>
      </c>
      <c r="G3627" s="70">
        <v>109.24</v>
      </c>
    </row>
    <row r="3628" spans="1:7" x14ac:dyDescent="0.2">
      <c r="A3628" s="70">
        <v>35614</v>
      </c>
      <c r="B3628" s="70" t="s">
        <v>402</v>
      </c>
      <c r="C3628" s="70" t="s">
        <v>403</v>
      </c>
      <c r="D3628" s="70">
        <v>1998</v>
      </c>
      <c r="E3628" s="70">
        <v>3</v>
      </c>
      <c r="F3628" s="70">
        <v>112.29</v>
      </c>
      <c r="G3628" s="70">
        <v>111.19</v>
      </c>
    </row>
    <row r="3629" spans="1:7" x14ac:dyDescent="0.2">
      <c r="A3629" s="70">
        <v>35614</v>
      </c>
      <c r="B3629" s="70" t="s">
        <v>402</v>
      </c>
      <c r="C3629" s="70" t="s">
        <v>403</v>
      </c>
      <c r="D3629" s="70">
        <v>1998</v>
      </c>
      <c r="E3629" s="70">
        <v>4</v>
      </c>
      <c r="F3629" s="70">
        <v>114.08</v>
      </c>
      <c r="G3629" s="70">
        <v>113.81</v>
      </c>
    </row>
    <row r="3630" spans="1:7" x14ac:dyDescent="0.2">
      <c r="A3630" s="70">
        <v>35614</v>
      </c>
      <c r="B3630" s="70" t="s">
        <v>402</v>
      </c>
      <c r="C3630" s="70" t="s">
        <v>403</v>
      </c>
      <c r="D3630" s="70">
        <v>1999</v>
      </c>
      <c r="E3630" s="70">
        <v>1</v>
      </c>
      <c r="F3630" s="70">
        <v>115.4</v>
      </c>
      <c r="G3630" s="70">
        <v>116.3</v>
      </c>
    </row>
    <row r="3631" spans="1:7" x14ac:dyDescent="0.2">
      <c r="A3631" s="70">
        <v>35614</v>
      </c>
      <c r="B3631" s="70" t="s">
        <v>402</v>
      </c>
      <c r="C3631" s="70" t="s">
        <v>403</v>
      </c>
      <c r="D3631" s="70">
        <v>1999</v>
      </c>
      <c r="E3631" s="70">
        <v>2</v>
      </c>
      <c r="F3631" s="70">
        <v>119.38</v>
      </c>
      <c r="G3631" s="70">
        <v>119.2</v>
      </c>
    </row>
    <row r="3632" spans="1:7" x14ac:dyDescent="0.2">
      <c r="A3632" s="70">
        <v>35614</v>
      </c>
      <c r="B3632" s="70" t="s">
        <v>402</v>
      </c>
      <c r="C3632" s="70" t="s">
        <v>403</v>
      </c>
      <c r="D3632" s="70">
        <v>1999</v>
      </c>
      <c r="E3632" s="70">
        <v>3</v>
      </c>
      <c r="F3632" s="70">
        <v>122.58</v>
      </c>
      <c r="G3632" s="70">
        <v>121.36</v>
      </c>
    </row>
    <row r="3633" spans="1:7" x14ac:dyDescent="0.2">
      <c r="A3633" s="70">
        <v>35614</v>
      </c>
      <c r="B3633" s="70" t="s">
        <v>402</v>
      </c>
      <c r="C3633" s="70" t="s">
        <v>403</v>
      </c>
      <c r="D3633" s="70">
        <v>1999</v>
      </c>
      <c r="E3633" s="70">
        <v>4</v>
      </c>
      <c r="F3633" s="70">
        <v>124.06</v>
      </c>
      <c r="G3633" s="70">
        <v>123.66</v>
      </c>
    </row>
    <row r="3634" spans="1:7" x14ac:dyDescent="0.2">
      <c r="A3634" s="70">
        <v>35614</v>
      </c>
      <c r="B3634" s="70" t="s">
        <v>402</v>
      </c>
      <c r="C3634" s="70" t="s">
        <v>403</v>
      </c>
      <c r="D3634" s="70">
        <v>2000</v>
      </c>
      <c r="E3634" s="70">
        <v>1</v>
      </c>
      <c r="F3634" s="70">
        <v>125.49</v>
      </c>
      <c r="G3634" s="70">
        <v>126.53</v>
      </c>
    </row>
    <row r="3635" spans="1:7" x14ac:dyDescent="0.2">
      <c r="A3635" s="70">
        <v>35614</v>
      </c>
      <c r="B3635" s="70" t="s">
        <v>402</v>
      </c>
      <c r="C3635" s="70" t="s">
        <v>403</v>
      </c>
      <c r="D3635" s="70">
        <v>2000</v>
      </c>
      <c r="E3635" s="70">
        <v>2</v>
      </c>
      <c r="F3635" s="70">
        <v>129.51</v>
      </c>
      <c r="G3635" s="70">
        <v>129.4</v>
      </c>
    </row>
    <row r="3636" spans="1:7" x14ac:dyDescent="0.2">
      <c r="A3636" s="70">
        <v>35614</v>
      </c>
      <c r="B3636" s="70" t="s">
        <v>402</v>
      </c>
      <c r="C3636" s="70" t="s">
        <v>403</v>
      </c>
      <c r="D3636" s="70">
        <v>2000</v>
      </c>
      <c r="E3636" s="70">
        <v>3</v>
      </c>
      <c r="F3636" s="70">
        <v>136.52000000000001</v>
      </c>
      <c r="G3636" s="70">
        <v>135.13999999999999</v>
      </c>
    </row>
    <row r="3637" spans="1:7" x14ac:dyDescent="0.2">
      <c r="A3637" s="70">
        <v>35614</v>
      </c>
      <c r="B3637" s="70" t="s">
        <v>402</v>
      </c>
      <c r="C3637" s="70" t="s">
        <v>403</v>
      </c>
      <c r="D3637" s="70">
        <v>2000</v>
      </c>
      <c r="E3637" s="70">
        <v>4</v>
      </c>
      <c r="F3637" s="70">
        <v>138.9</v>
      </c>
      <c r="G3637" s="70">
        <v>138.35</v>
      </c>
    </row>
    <row r="3638" spans="1:7" x14ac:dyDescent="0.2">
      <c r="A3638" s="70">
        <v>35614</v>
      </c>
      <c r="B3638" s="70" t="s">
        <v>402</v>
      </c>
      <c r="C3638" s="70" t="s">
        <v>403</v>
      </c>
      <c r="D3638" s="70">
        <v>2001</v>
      </c>
      <c r="E3638" s="70">
        <v>1</v>
      </c>
      <c r="F3638" s="70">
        <v>141.19</v>
      </c>
      <c r="G3638" s="70">
        <v>142.38</v>
      </c>
    </row>
    <row r="3639" spans="1:7" x14ac:dyDescent="0.2">
      <c r="A3639" s="70">
        <v>35614</v>
      </c>
      <c r="B3639" s="70" t="s">
        <v>402</v>
      </c>
      <c r="C3639" s="70" t="s">
        <v>403</v>
      </c>
      <c r="D3639" s="70">
        <v>2001</v>
      </c>
      <c r="E3639" s="70">
        <v>2</v>
      </c>
      <c r="F3639" s="70">
        <v>146.83000000000001</v>
      </c>
      <c r="G3639" s="70">
        <v>146.79</v>
      </c>
    </row>
    <row r="3640" spans="1:7" x14ac:dyDescent="0.2">
      <c r="A3640" s="70">
        <v>35614</v>
      </c>
      <c r="B3640" s="70" t="s">
        <v>402</v>
      </c>
      <c r="C3640" s="70" t="s">
        <v>403</v>
      </c>
      <c r="D3640" s="70">
        <v>2001</v>
      </c>
      <c r="E3640" s="70">
        <v>3</v>
      </c>
      <c r="F3640" s="70">
        <v>153.62</v>
      </c>
      <c r="G3640" s="70">
        <v>152.08000000000001</v>
      </c>
    </row>
    <row r="3641" spans="1:7" x14ac:dyDescent="0.2">
      <c r="A3641" s="70">
        <v>35614</v>
      </c>
      <c r="B3641" s="70" t="s">
        <v>402</v>
      </c>
      <c r="C3641" s="70" t="s">
        <v>403</v>
      </c>
      <c r="D3641" s="70">
        <v>2001</v>
      </c>
      <c r="E3641" s="70">
        <v>4</v>
      </c>
      <c r="F3641" s="70">
        <v>156.94999999999999</v>
      </c>
      <c r="G3641" s="70">
        <v>156.25</v>
      </c>
    </row>
    <row r="3642" spans="1:7" x14ac:dyDescent="0.2">
      <c r="A3642" s="70">
        <v>35614</v>
      </c>
      <c r="B3642" s="70" t="s">
        <v>402</v>
      </c>
      <c r="C3642" s="70" t="s">
        <v>403</v>
      </c>
      <c r="D3642" s="70">
        <v>2002</v>
      </c>
      <c r="E3642" s="70">
        <v>1</v>
      </c>
      <c r="F3642" s="70">
        <v>159.66</v>
      </c>
      <c r="G3642" s="70">
        <v>160.94999999999999</v>
      </c>
    </row>
    <row r="3643" spans="1:7" x14ac:dyDescent="0.2">
      <c r="A3643" s="70">
        <v>35614</v>
      </c>
      <c r="B3643" s="70" t="s">
        <v>402</v>
      </c>
      <c r="C3643" s="70" t="s">
        <v>403</v>
      </c>
      <c r="D3643" s="70">
        <v>2002</v>
      </c>
      <c r="E3643" s="70">
        <v>2</v>
      </c>
      <c r="F3643" s="70">
        <v>166.31</v>
      </c>
      <c r="G3643" s="70">
        <v>166.34</v>
      </c>
    </row>
    <row r="3644" spans="1:7" x14ac:dyDescent="0.2">
      <c r="A3644" s="70">
        <v>35614</v>
      </c>
      <c r="B3644" s="70" t="s">
        <v>402</v>
      </c>
      <c r="C3644" s="70" t="s">
        <v>403</v>
      </c>
      <c r="D3644" s="70">
        <v>2002</v>
      </c>
      <c r="E3644" s="70">
        <v>3</v>
      </c>
      <c r="F3644" s="70">
        <v>174.24</v>
      </c>
      <c r="G3644" s="70">
        <v>172.56</v>
      </c>
    </row>
    <row r="3645" spans="1:7" x14ac:dyDescent="0.2">
      <c r="A3645" s="70">
        <v>35614</v>
      </c>
      <c r="B3645" s="70" t="s">
        <v>402</v>
      </c>
      <c r="C3645" s="70" t="s">
        <v>403</v>
      </c>
      <c r="D3645" s="70">
        <v>2002</v>
      </c>
      <c r="E3645" s="70">
        <v>4</v>
      </c>
      <c r="F3645" s="70">
        <v>180.17</v>
      </c>
      <c r="G3645" s="70">
        <v>179.32</v>
      </c>
    </row>
    <row r="3646" spans="1:7" x14ac:dyDescent="0.2">
      <c r="A3646" s="70">
        <v>35614</v>
      </c>
      <c r="B3646" s="70" t="s">
        <v>402</v>
      </c>
      <c r="C3646" s="70" t="s">
        <v>403</v>
      </c>
      <c r="D3646" s="70">
        <v>2003</v>
      </c>
      <c r="E3646" s="70">
        <v>1</v>
      </c>
      <c r="F3646" s="70">
        <v>185.2</v>
      </c>
      <c r="G3646" s="70">
        <v>186.6</v>
      </c>
    </row>
    <row r="3647" spans="1:7" x14ac:dyDescent="0.2">
      <c r="A3647" s="70">
        <v>35614</v>
      </c>
      <c r="B3647" s="70" t="s">
        <v>402</v>
      </c>
      <c r="C3647" s="70" t="s">
        <v>403</v>
      </c>
      <c r="D3647" s="70">
        <v>2003</v>
      </c>
      <c r="E3647" s="70">
        <v>2</v>
      </c>
      <c r="F3647" s="70">
        <v>192.76</v>
      </c>
      <c r="G3647" s="70">
        <v>192.8</v>
      </c>
    </row>
    <row r="3648" spans="1:7" x14ac:dyDescent="0.2">
      <c r="A3648" s="70">
        <v>35614</v>
      </c>
      <c r="B3648" s="70" t="s">
        <v>402</v>
      </c>
      <c r="C3648" s="70" t="s">
        <v>403</v>
      </c>
      <c r="D3648" s="70">
        <v>2003</v>
      </c>
      <c r="E3648" s="70">
        <v>3</v>
      </c>
      <c r="F3648" s="70">
        <v>200.94</v>
      </c>
      <c r="G3648" s="70">
        <v>199.17</v>
      </c>
    </row>
    <row r="3649" spans="1:7" x14ac:dyDescent="0.2">
      <c r="A3649" s="70">
        <v>35614</v>
      </c>
      <c r="B3649" s="70" t="s">
        <v>402</v>
      </c>
      <c r="C3649" s="70" t="s">
        <v>403</v>
      </c>
      <c r="D3649" s="70">
        <v>2003</v>
      </c>
      <c r="E3649" s="70">
        <v>4</v>
      </c>
      <c r="F3649" s="70">
        <v>205.95</v>
      </c>
      <c r="G3649" s="70">
        <v>204.98</v>
      </c>
    </row>
    <row r="3650" spans="1:7" x14ac:dyDescent="0.2">
      <c r="A3650" s="70">
        <v>35614</v>
      </c>
      <c r="B3650" s="70" t="s">
        <v>402</v>
      </c>
      <c r="C3650" s="70" t="s">
        <v>403</v>
      </c>
      <c r="D3650" s="70">
        <v>2004</v>
      </c>
      <c r="E3650" s="70">
        <v>1</v>
      </c>
      <c r="F3650" s="70">
        <v>206.45</v>
      </c>
      <c r="G3650" s="70">
        <v>207.81</v>
      </c>
    </row>
    <row r="3651" spans="1:7" x14ac:dyDescent="0.2">
      <c r="A3651" s="70">
        <v>35614</v>
      </c>
      <c r="B3651" s="70" t="s">
        <v>402</v>
      </c>
      <c r="C3651" s="70" t="s">
        <v>403</v>
      </c>
      <c r="D3651" s="70">
        <v>2004</v>
      </c>
      <c r="E3651" s="70">
        <v>2</v>
      </c>
      <c r="F3651" s="70">
        <v>211.94</v>
      </c>
      <c r="G3651" s="70">
        <v>211.92</v>
      </c>
    </row>
    <row r="3652" spans="1:7" x14ac:dyDescent="0.2">
      <c r="A3652" s="70">
        <v>35614</v>
      </c>
      <c r="B3652" s="70" t="s">
        <v>402</v>
      </c>
      <c r="C3652" s="70" t="s">
        <v>403</v>
      </c>
      <c r="D3652" s="70">
        <v>2004</v>
      </c>
      <c r="E3652" s="70">
        <v>3</v>
      </c>
      <c r="F3652" s="70">
        <v>217.72</v>
      </c>
      <c r="G3652" s="70">
        <v>216.06</v>
      </c>
    </row>
    <row r="3653" spans="1:7" x14ac:dyDescent="0.2">
      <c r="A3653" s="70">
        <v>35614</v>
      </c>
      <c r="B3653" s="70" t="s">
        <v>402</v>
      </c>
      <c r="C3653" s="70" t="s">
        <v>403</v>
      </c>
      <c r="D3653" s="70">
        <v>2004</v>
      </c>
      <c r="E3653" s="70">
        <v>4</v>
      </c>
      <c r="F3653" s="70">
        <v>223.28</v>
      </c>
      <c r="G3653" s="70">
        <v>222.27</v>
      </c>
    </row>
    <row r="3654" spans="1:7" x14ac:dyDescent="0.2">
      <c r="A3654" s="70">
        <v>35614</v>
      </c>
      <c r="B3654" s="70" t="s">
        <v>402</v>
      </c>
      <c r="C3654" s="70" t="s">
        <v>403</v>
      </c>
      <c r="D3654" s="70">
        <v>2005</v>
      </c>
      <c r="E3654" s="70">
        <v>1</v>
      </c>
      <c r="F3654" s="70">
        <v>227.56</v>
      </c>
      <c r="G3654" s="70">
        <v>228.79</v>
      </c>
    </row>
    <row r="3655" spans="1:7" x14ac:dyDescent="0.2">
      <c r="A3655" s="70">
        <v>35614</v>
      </c>
      <c r="B3655" s="70" t="s">
        <v>402</v>
      </c>
      <c r="C3655" s="70" t="s">
        <v>403</v>
      </c>
      <c r="D3655" s="70">
        <v>2005</v>
      </c>
      <c r="E3655" s="70">
        <v>2</v>
      </c>
      <c r="F3655" s="70">
        <v>241.99</v>
      </c>
      <c r="G3655" s="70">
        <v>241.87</v>
      </c>
    </row>
    <row r="3656" spans="1:7" x14ac:dyDescent="0.2">
      <c r="A3656" s="70">
        <v>35614</v>
      </c>
      <c r="B3656" s="70" t="s">
        <v>402</v>
      </c>
      <c r="C3656" s="70" t="s">
        <v>403</v>
      </c>
      <c r="D3656" s="70">
        <v>2005</v>
      </c>
      <c r="E3656" s="70">
        <v>3</v>
      </c>
      <c r="F3656" s="70">
        <v>252.35</v>
      </c>
      <c r="G3656" s="70">
        <v>250.78</v>
      </c>
    </row>
    <row r="3657" spans="1:7" x14ac:dyDescent="0.2">
      <c r="A3657" s="70">
        <v>35614</v>
      </c>
      <c r="B3657" s="70" t="s">
        <v>402</v>
      </c>
      <c r="C3657" s="70" t="s">
        <v>403</v>
      </c>
      <c r="D3657" s="70">
        <v>2005</v>
      </c>
      <c r="E3657" s="70">
        <v>4</v>
      </c>
      <c r="F3657" s="70">
        <v>259.25</v>
      </c>
      <c r="G3657" s="70">
        <v>258.11</v>
      </c>
    </row>
    <row r="3658" spans="1:7" x14ac:dyDescent="0.2">
      <c r="A3658" s="70">
        <v>35614</v>
      </c>
      <c r="B3658" s="70" t="s">
        <v>402</v>
      </c>
      <c r="C3658" s="70" t="s">
        <v>403</v>
      </c>
      <c r="D3658" s="70">
        <v>2006</v>
      </c>
      <c r="E3658" s="70">
        <v>1</v>
      </c>
      <c r="F3658" s="70">
        <v>263.45999999999998</v>
      </c>
      <c r="G3658" s="70">
        <v>264.58</v>
      </c>
    </row>
    <row r="3659" spans="1:7" x14ac:dyDescent="0.2">
      <c r="A3659" s="70">
        <v>35614</v>
      </c>
      <c r="B3659" s="70" t="s">
        <v>402</v>
      </c>
      <c r="C3659" s="70" t="s">
        <v>403</v>
      </c>
      <c r="D3659" s="70">
        <v>2006</v>
      </c>
      <c r="E3659" s="70">
        <v>2</v>
      </c>
      <c r="F3659" s="70">
        <v>268.75</v>
      </c>
      <c r="G3659" s="70">
        <v>268.58</v>
      </c>
    </row>
    <row r="3660" spans="1:7" x14ac:dyDescent="0.2">
      <c r="A3660" s="70">
        <v>35614</v>
      </c>
      <c r="B3660" s="70" t="s">
        <v>402</v>
      </c>
      <c r="C3660" s="70" t="s">
        <v>403</v>
      </c>
      <c r="D3660" s="70">
        <v>2006</v>
      </c>
      <c r="E3660" s="70">
        <v>3</v>
      </c>
      <c r="F3660" s="70">
        <v>273.52</v>
      </c>
      <c r="G3660" s="70">
        <v>272.08999999999997</v>
      </c>
    </row>
    <row r="3661" spans="1:7" x14ac:dyDescent="0.2">
      <c r="A3661" s="70">
        <v>35614</v>
      </c>
      <c r="B3661" s="70" t="s">
        <v>402</v>
      </c>
      <c r="C3661" s="70" t="s">
        <v>403</v>
      </c>
      <c r="D3661" s="70">
        <v>2006</v>
      </c>
      <c r="E3661" s="70">
        <v>4</v>
      </c>
      <c r="F3661" s="70">
        <v>274.99</v>
      </c>
      <c r="G3661" s="70">
        <v>273.83999999999997</v>
      </c>
    </row>
    <row r="3662" spans="1:7" x14ac:dyDescent="0.2">
      <c r="A3662" s="70">
        <v>35614</v>
      </c>
      <c r="B3662" s="70" t="s">
        <v>402</v>
      </c>
      <c r="C3662" s="70" t="s">
        <v>403</v>
      </c>
      <c r="D3662" s="70">
        <v>2007</v>
      </c>
      <c r="E3662" s="70">
        <v>1</v>
      </c>
      <c r="F3662" s="70">
        <v>272.93</v>
      </c>
      <c r="G3662" s="70">
        <v>273.88</v>
      </c>
    </row>
    <row r="3663" spans="1:7" x14ac:dyDescent="0.2">
      <c r="A3663" s="70">
        <v>35614</v>
      </c>
      <c r="B3663" s="70" t="s">
        <v>402</v>
      </c>
      <c r="C3663" s="70" t="s">
        <v>403</v>
      </c>
      <c r="D3663" s="70">
        <v>2007</v>
      </c>
      <c r="E3663" s="70">
        <v>2</v>
      </c>
      <c r="F3663" s="70">
        <v>270.73</v>
      </c>
      <c r="G3663" s="70">
        <v>270.51</v>
      </c>
    </row>
    <row r="3664" spans="1:7" x14ac:dyDescent="0.2">
      <c r="A3664" s="70">
        <v>35614</v>
      </c>
      <c r="B3664" s="70" t="s">
        <v>402</v>
      </c>
      <c r="C3664" s="70" t="s">
        <v>403</v>
      </c>
      <c r="D3664" s="70">
        <v>2007</v>
      </c>
      <c r="E3664" s="70">
        <v>3</v>
      </c>
      <c r="F3664" s="70">
        <v>265.18</v>
      </c>
      <c r="G3664" s="70">
        <v>263.91000000000003</v>
      </c>
    </row>
    <row r="3665" spans="1:7" x14ac:dyDescent="0.2">
      <c r="A3665" s="70">
        <v>35614</v>
      </c>
      <c r="B3665" s="70" t="s">
        <v>402</v>
      </c>
      <c r="C3665" s="70" t="s">
        <v>403</v>
      </c>
      <c r="D3665" s="70">
        <v>2007</v>
      </c>
      <c r="E3665" s="70">
        <v>4</v>
      </c>
      <c r="F3665" s="70">
        <v>260.58</v>
      </c>
      <c r="G3665" s="70">
        <v>259.5</v>
      </c>
    </row>
    <row r="3666" spans="1:7" x14ac:dyDescent="0.2">
      <c r="A3666" s="70">
        <v>35614</v>
      </c>
      <c r="B3666" s="70" t="s">
        <v>402</v>
      </c>
      <c r="C3666" s="70" t="s">
        <v>403</v>
      </c>
      <c r="D3666" s="70">
        <v>2008</v>
      </c>
      <c r="E3666" s="70">
        <v>1</v>
      </c>
      <c r="F3666" s="70">
        <v>253.98</v>
      </c>
      <c r="G3666" s="70">
        <v>254.88</v>
      </c>
    </row>
    <row r="3667" spans="1:7" x14ac:dyDescent="0.2">
      <c r="A3667" s="70">
        <v>35614</v>
      </c>
      <c r="B3667" s="70" t="s">
        <v>402</v>
      </c>
      <c r="C3667" s="70" t="s">
        <v>403</v>
      </c>
      <c r="D3667" s="70">
        <v>2008</v>
      </c>
      <c r="E3667" s="70">
        <v>2</v>
      </c>
      <c r="F3667" s="70">
        <v>246.75</v>
      </c>
      <c r="G3667" s="70">
        <v>246.5</v>
      </c>
    </row>
    <row r="3668" spans="1:7" x14ac:dyDescent="0.2">
      <c r="A3668" s="70">
        <v>35614</v>
      </c>
      <c r="B3668" s="70" t="s">
        <v>402</v>
      </c>
      <c r="C3668" s="70" t="s">
        <v>403</v>
      </c>
      <c r="D3668" s="70">
        <v>2008</v>
      </c>
      <c r="E3668" s="70">
        <v>3</v>
      </c>
      <c r="F3668" s="70">
        <v>238.95</v>
      </c>
      <c r="G3668" s="70">
        <v>237.7</v>
      </c>
    </row>
    <row r="3669" spans="1:7" x14ac:dyDescent="0.2">
      <c r="A3669" s="70">
        <v>35614</v>
      </c>
      <c r="B3669" s="70" t="s">
        <v>402</v>
      </c>
      <c r="C3669" s="70" t="s">
        <v>403</v>
      </c>
      <c r="D3669" s="70">
        <v>2008</v>
      </c>
      <c r="E3669" s="70">
        <v>4</v>
      </c>
      <c r="F3669" s="70">
        <v>231.49</v>
      </c>
      <c r="G3669" s="70">
        <v>230.58</v>
      </c>
    </row>
    <row r="3670" spans="1:7" x14ac:dyDescent="0.2">
      <c r="A3670" s="70">
        <v>35614</v>
      </c>
      <c r="B3670" s="70" t="s">
        <v>402</v>
      </c>
      <c r="C3670" s="70" t="s">
        <v>403</v>
      </c>
      <c r="D3670" s="70">
        <v>2009</v>
      </c>
      <c r="E3670" s="70">
        <v>1</v>
      </c>
      <c r="F3670" s="70">
        <v>221.56</v>
      </c>
      <c r="G3670" s="70">
        <v>222.53</v>
      </c>
    </row>
    <row r="3671" spans="1:7" x14ac:dyDescent="0.2">
      <c r="A3671" s="70">
        <v>35614</v>
      </c>
      <c r="B3671" s="70" t="s">
        <v>402</v>
      </c>
      <c r="C3671" s="70" t="s">
        <v>403</v>
      </c>
      <c r="D3671" s="70">
        <v>2009</v>
      </c>
      <c r="E3671" s="70">
        <v>2</v>
      </c>
      <c r="F3671" s="70">
        <v>214.76</v>
      </c>
      <c r="G3671" s="70">
        <v>214.49</v>
      </c>
    </row>
    <row r="3672" spans="1:7" x14ac:dyDescent="0.2">
      <c r="A3672" s="70">
        <v>35614</v>
      </c>
      <c r="B3672" s="70" t="s">
        <v>402</v>
      </c>
      <c r="C3672" s="70" t="s">
        <v>403</v>
      </c>
      <c r="D3672" s="70">
        <v>2009</v>
      </c>
      <c r="E3672" s="70">
        <v>3</v>
      </c>
      <c r="F3672" s="70">
        <v>214.97</v>
      </c>
      <c r="G3672" s="70">
        <v>213.57</v>
      </c>
    </row>
    <row r="3673" spans="1:7" x14ac:dyDescent="0.2">
      <c r="A3673" s="70">
        <v>35614</v>
      </c>
      <c r="B3673" s="70" t="s">
        <v>402</v>
      </c>
      <c r="C3673" s="70" t="s">
        <v>403</v>
      </c>
      <c r="D3673" s="70">
        <v>2009</v>
      </c>
      <c r="E3673" s="70">
        <v>4</v>
      </c>
      <c r="F3673" s="70">
        <v>212.71</v>
      </c>
      <c r="G3673" s="70">
        <v>211.93</v>
      </c>
    </row>
    <row r="3674" spans="1:7" x14ac:dyDescent="0.2">
      <c r="A3674" s="70">
        <v>35614</v>
      </c>
      <c r="B3674" s="70" t="s">
        <v>402</v>
      </c>
      <c r="C3674" s="70" t="s">
        <v>403</v>
      </c>
      <c r="D3674" s="70">
        <v>2010</v>
      </c>
      <c r="E3674" s="70">
        <v>1</v>
      </c>
      <c r="F3674" s="70">
        <v>209.4</v>
      </c>
      <c r="G3674" s="70">
        <v>210.67</v>
      </c>
    </row>
    <row r="3675" spans="1:7" x14ac:dyDescent="0.2">
      <c r="A3675" s="70">
        <v>35614</v>
      </c>
      <c r="B3675" s="70" t="s">
        <v>402</v>
      </c>
      <c r="C3675" s="70" t="s">
        <v>403</v>
      </c>
      <c r="D3675" s="70">
        <v>2010</v>
      </c>
      <c r="E3675" s="70">
        <v>2</v>
      </c>
      <c r="F3675" s="70">
        <v>208.72</v>
      </c>
      <c r="G3675" s="70">
        <v>208.43</v>
      </c>
    </row>
    <row r="3676" spans="1:7" x14ac:dyDescent="0.2">
      <c r="A3676" s="70">
        <v>35614</v>
      </c>
      <c r="B3676" s="70" t="s">
        <v>402</v>
      </c>
      <c r="C3676" s="70" t="s">
        <v>403</v>
      </c>
      <c r="D3676" s="70">
        <v>2010</v>
      </c>
      <c r="E3676" s="70">
        <v>3</v>
      </c>
      <c r="F3676" s="70">
        <v>205.5</v>
      </c>
      <c r="G3676" s="70">
        <v>203.74</v>
      </c>
    </row>
    <row r="3677" spans="1:7" x14ac:dyDescent="0.2">
      <c r="A3677" s="70">
        <v>35614</v>
      </c>
      <c r="B3677" s="70" t="s">
        <v>402</v>
      </c>
      <c r="C3677" s="70" t="s">
        <v>403</v>
      </c>
      <c r="D3677" s="70">
        <v>2010</v>
      </c>
      <c r="E3677" s="70">
        <v>4</v>
      </c>
      <c r="F3677" s="70">
        <v>202</v>
      </c>
      <c r="G3677" s="70">
        <v>201.41</v>
      </c>
    </row>
    <row r="3678" spans="1:7" x14ac:dyDescent="0.2">
      <c r="A3678" s="70">
        <v>35614</v>
      </c>
      <c r="B3678" s="70" t="s">
        <v>402</v>
      </c>
      <c r="C3678" s="70" t="s">
        <v>403</v>
      </c>
      <c r="D3678" s="70">
        <v>2011</v>
      </c>
      <c r="E3678" s="70">
        <v>1</v>
      </c>
      <c r="F3678" s="70">
        <v>197.59</v>
      </c>
      <c r="G3678" s="70">
        <v>199.07</v>
      </c>
    </row>
    <row r="3679" spans="1:7" x14ac:dyDescent="0.2">
      <c r="A3679" s="70">
        <v>35614</v>
      </c>
      <c r="B3679" s="70" t="s">
        <v>402</v>
      </c>
      <c r="C3679" s="70" t="s">
        <v>403</v>
      </c>
      <c r="D3679" s="70">
        <v>2011</v>
      </c>
      <c r="E3679" s="70">
        <v>2</v>
      </c>
      <c r="F3679" s="70">
        <v>200.44</v>
      </c>
      <c r="G3679" s="70">
        <v>200.15</v>
      </c>
    </row>
    <row r="3680" spans="1:7" x14ac:dyDescent="0.2">
      <c r="A3680" s="70">
        <v>35614</v>
      </c>
      <c r="B3680" s="70" t="s">
        <v>402</v>
      </c>
      <c r="C3680" s="70" t="s">
        <v>403</v>
      </c>
      <c r="D3680" s="70">
        <v>2011</v>
      </c>
      <c r="E3680" s="70">
        <v>3</v>
      </c>
      <c r="F3680" s="70">
        <v>201.68</v>
      </c>
      <c r="G3680" s="70">
        <v>199.55</v>
      </c>
    </row>
    <row r="3681" spans="1:7" x14ac:dyDescent="0.2">
      <c r="A3681" s="70">
        <v>35614</v>
      </c>
      <c r="B3681" s="70" t="s">
        <v>402</v>
      </c>
      <c r="C3681" s="70" t="s">
        <v>403</v>
      </c>
      <c r="D3681" s="70">
        <v>2011</v>
      </c>
      <c r="E3681" s="70">
        <v>4</v>
      </c>
      <c r="F3681" s="70">
        <v>197.25</v>
      </c>
      <c r="G3681" s="70">
        <v>196.83</v>
      </c>
    </row>
    <row r="3682" spans="1:7" x14ac:dyDescent="0.2">
      <c r="A3682" s="70">
        <v>35614</v>
      </c>
      <c r="B3682" s="70" t="s">
        <v>402</v>
      </c>
      <c r="C3682" s="70" t="s">
        <v>403</v>
      </c>
      <c r="D3682" s="70">
        <v>2012</v>
      </c>
      <c r="E3682" s="70">
        <v>1</v>
      </c>
      <c r="F3682" s="70">
        <v>194.41</v>
      </c>
      <c r="G3682" s="70">
        <v>196.11</v>
      </c>
    </row>
    <row r="3683" spans="1:7" x14ac:dyDescent="0.2">
      <c r="A3683" s="70">
        <v>35614</v>
      </c>
      <c r="B3683" s="70" t="s">
        <v>402</v>
      </c>
      <c r="C3683" s="70" t="s">
        <v>403</v>
      </c>
      <c r="D3683" s="70">
        <v>2012</v>
      </c>
      <c r="E3683" s="70">
        <v>2</v>
      </c>
      <c r="F3683" s="70">
        <v>197.02</v>
      </c>
      <c r="G3683" s="70">
        <v>196.69</v>
      </c>
    </row>
    <row r="3684" spans="1:7" x14ac:dyDescent="0.2">
      <c r="A3684" s="70">
        <v>35614</v>
      </c>
      <c r="B3684" s="70" t="s">
        <v>402</v>
      </c>
      <c r="C3684" s="70" t="s">
        <v>403</v>
      </c>
      <c r="D3684" s="70">
        <v>2012</v>
      </c>
      <c r="E3684" s="70">
        <v>3</v>
      </c>
      <c r="F3684" s="70">
        <v>201.58</v>
      </c>
      <c r="G3684" s="70">
        <v>199.13</v>
      </c>
    </row>
    <row r="3685" spans="1:7" x14ac:dyDescent="0.2">
      <c r="A3685" s="70">
        <v>35614</v>
      </c>
      <c r="B3685" s="70" t="s">
        <v>402</v>
      </c>
      <c r="C3685" s="70" t="s">
        <v>403</v>
      </c>
      <c r="D3685" s="70">
        <v>2012</v>
      </c>
      <c r="E3685" s="70">
        <v>4</v>
      </c>
      <c r="F3685" s="70">
        <v>202.03</v>
      </c>
      <c r="G3685" s="70">
        <v>201.76</v>
      </c>
    </row>
    <row r="3686" spans="1:7" x14ac:dyDescent="0.2">
      <c r="A3686" s="70">
        <v>35614</v>
      </c>
      <c r="B3686" s="70" t="s">
        <v>402</v>
      </c>
      <c r="C3686" s="70" t="s">
        <v>403</v>
      </c>
      <c r="D3686" s="70">
        <v>2013</v>
      </c>
      <c r="E3686" s="70">
        <v>1</v>
      </c>
      <c r="F3686" s="70">
        <v>201.42</v>
      </c>
      <c r="G3686" s="70">
        <v>203.29</v>
      </c>
    </row>
    <row r="3687" spans="1:7" x14ac:dyDescent="0.2">
      <c r="A3687" s="70">
        <v>35614</v>
      </c>
      <c r="B3687" s="70" t="s">
        <v>402</v>
      </c>
      <c r="C3687" s="70" t="s">
        <v>403</v>
      </c>
      <c r="D3687" s="70">
        <v>2013</v>
      </c>
      <c r="E3687" s="70">
        <v>2</v>
      </c>
      <c r="F3687" s="70">
        <v>206.4</v>
      </c>
      <c r="G3687" s="70">
        <v>206</v>
      </c>
    </row>
    <row r="3688" spans="1:7" x14ac:dyDescent="0.2">
      <c r="A3688" s="70">
        <v>35614</v>
      </c>
      <c r="B3688" s="70" t="s">
        <v>402</v>
      </c>
      <c r="C3688" s="70" t="s">
        <v>403</v>
      </c>
      <c r="D3688" s="70">
        <v>2013</v>
      </c>
      <c r="E3688" s="70">
        <v>3</v>
      </c>
      <c r="F3688" s="70">
        <v>211.36</v>
      </c>
      <c r="G3688" s="70">
        <v>208.71</v>
      </c>
    </row>
    <row r="3689" spans="1:7" x14ac:dyDescent="0.2">
      <c r="A3689" s="70">
        <v>35614</v>
      </c>
      <c r="B3689" s="70" t="s">
        <v>402</v>
      </c>
      <c r="C3689" s="70" t="s">
        <v>403</v>
      </c>
      <c r="D3689" s="70">
        <v>2013</v>
      </c>
      <c r="E3689" s="70">
        <v>4</v>
      </c>
      <c r="F3689" s="70">
        <v>210.27</v>
      </c>
      <c r="G3689" s="70">
        <v>210.07</v>
      </c>
    </row>
    <row r="3690" spans="1:7" x14ac:dyDescent="0.2">
      <c r="A3690" s="70">
        <v>35614</v>
      </c>
      <c r="B3690" s="70" t="s">
        <v>402</v>
      </c>
      <c r="C3690" s="70" t="s">
        <v>403</v>
      </c>
      <c r="D3690" s="70">
        <v>2014</v>
      </c>
      <c r="E3690" s="70">
        <v>1</v>
      </c>
      <c r="F3690" s="70">
        <v>210.67</v>
      </c>
      <c r="G3690" s="70">
        <v>212.62</v>
      </c>
    </row>
    <row r="3691" spans="1:7" x14ac:dyDescent="0.2">
      <c r="A3691" s="70">
        <v>35614</v>
      </c>
      <c r="B3691" s="70" t="s">
        <v>402</v>
      </c>
      <c r="C3691" s="70" t="s">
        <v>403</v>
      </c>
      <c r="D3691" s="70">
        <v>2014</v>
      </c>
      <c r="E3691" s="70">
        <v>2</v>
      </c>
      <c r="F3691" s="70">
        <v>212.82</v>
      </c>
      <c r="G3691" s="70">
        <v>212.38</v>
      </c>
    </row>
    <row r="3692" spans="1:7" x14ac:dyDescent="0.2">
      <c r="A3692" s="70">
        <v>35614</v>
      </c>
      <c r="B3692" s="70" t="s">
        <v>402</v>
      </c>
      <c r="C3692" s="70" t="s">
        <v>403</v>
      </c>
      <c r="D3692" s="70">
        <v>2014</v>
      </c>
      <c r="E3692" s="70">
        <v>3</v>
      </c>
      <c r="F3692" s="70">
        <v>218.4</v>
      </c>
      <c r="G3692" s="70">
        <v>215.68</v>
      </c>
    </row>
    <row r="3693" spans="1:7" x14ac:dyDescent="0.2">
      <c r="A3693" s="70">
        <v>35614</v>
      </c>
      <c r="B3693" s="70" t="s">
        <v>402</v>
      </c>
      <c r="C3693" s="70" t="s">
        <v>403</v>
      </c>
      <c r="D3693" s="70">
        <v>2014</v>
      </c>
      <c r="E3693" s="70">
        <v>4</v>
      </c>
      <c r="F3693" s="70">
        <v>217.11</v>
      </c>
      <c r="G3693" s="70">
        <v>217.01</v>
      </c>
    </row>
    <row r="3694" spans="1:7" x14ac:dyDescent="0.2">
      <c r="A3694" s="70">
        <v>35614</v>
      </c>
      <c r="B3694" s="70" t="s">
        <v>402</v>
      </c>
      <c r="C3694" s="70" t="s">
        <v>403</v>
      </c>
      <c r="D3694" s="70">
        <v>2015</v>
      </c>
      <c r="E3694" s="70">
        <v>1</v>
      </c>
      <c r="F3694" s="70">
        <v>217.19</v>
      </c>
      <c r="G3694" s="70">
        <v>219.02</v>
      </c>
    </row>
    <row r="3695" spans="1:7" x14ac:dyDescent="0.2">
      <c r="A3695" s="70">
        <v>35614</v>
      </c>
      <c r="B3695" s="70" t="s">
        <v>402</v>
      </c>
      <c r="C3695" s="70" t="s">
        <v>403</v>
      </c>
      <c r="D3695" s="70">
        <v>2015</v>
      </c>
      <c r="E3695" s="70">
        <v>2</v>
      </c>
      <c r="F3695" s="70">
        <v>222.52</v>
      </c>
      <c r="G3695" s="70">
        <v>222.05</v>
      </c>
    </row>
    <row r="3696" spans="1:7" x14ac:dyDescent="0.2">
      <c r="A3696" s="70">
        <v>35614</v>
      </c>
      <c r="B3696" s="70" t="s">
        <v>402</v>
      </c>
      <c r="C3696" s="70" t="s">
        <v>403</v>
      </c>
      <c r="D3696" s="70">
        <v>2015</v>
      </c>
      <c r="E3696" s="70">
        <v>3</v>
      </c>
      <c r="F3696" s="70">
        <v>226.89</v>
      </c>
      <c r="G3696" s="70">
        <v>224.2</v>
      </c>
    </row>
    <row r="3697" spans="1:7" x14ac:dyDescent="0.2">
      <c r="A3697" s="70">
        <v>35614</v>
      </c>
      <c r="B3697" s="70" t="s">
        <v>402</v>
      </c>
      <c r="C3697" s="70" t="s">
        <v>403</v>
      </c>
      <c r="D3697" s="70">
        <v>2015</v>
      </c>
      <c r="E3697" s="70">
        <v>4</v>
      </c>
      <c r="F3697" s="70">
        <v>227.24</v>
      </c>
      <c r="G3697" s="70">
        <v>227.24</v>
      </c>
    </row>
    <row r="3698" spans="1:7" x14ac:dyDescent="0.2">
      <c r="A3698" s="70">
        <v>35614</v>
      </c>
      <c r="B3698" s="70" t="s">
        <v>402</v>
      </c>
      <c r="C3698" s="70" t="s">
        <v>403</v>
      </c>
      <c r="D3698" s="70">
        <v>2016</v>
      </c>
      <c r="E3698" s="70">
        <v>1</v>
      </c>
      <c r="F3698" s="70">
        <v>226.87</v>
      </c>
      <c r="G3698" s="70">
        <v>228.53</v>
      </c>
    </row>
    <row r="3699" spans="1:7" x14ac:dyDescent="0.2">
      <c r="A3699" s="70">
        <v>35614</v>
      </c>
      <c r="B3699" s="70" t="s">
        <v>402</v>
      </c>
      <c r="C3699" s="70" t="s">
        <v>403</v>
      </c>
      <c r="D3699" s="70">
        <v>2016</v>
      </c>
      <c r="E3699" s="70">
        <v>2</v>
      </c>
      <c r="F3699" s="70">
        <v>232.6</v>
      </c>
      <c r="G3699" s="70">
        <v>232.06</v>
      </c>
    </row>
    <row r="3700" spans="1:7" x14ac:dyDescent="0.2">
      <c r="A3700" s="70">
        <v>35614</v>
      </c>
      <c r="B3700" s="70" t="s">
        <v>402</v>
      </c>
      <c r="C3700" s="70" t="s">
        <v>403</v>
      </c>
      <c r="D3700" s="70">
        <v>2016</v>
      </c>
      <c r="E3700" s="70">
        <v>3</v>
      </c>
      <c r="F3700" s="70">
        <v>236.33</v>
      </c>
      <c r="G3700" s="70">
        <v>233.75</v>
      </c>
    </row>
    <row r="3701" spans="1:7" x14ac:dyDescent="0.2">
      <c r="A3701" s="70">
        <v>35614</v>
      </c>
      <c r="B3701" s="70" t="s">
        <v>402</v>
      </c>
      <c r="C3701" s="70" t="s">
        <v>403</v>
      </c>
      <c r="D3701" s="70">
        <v>2016</v>
      </c>
      <c r="E3701" s="70">
        <v>4</v>
      </c>
      <c r="F3701" s="70">
        <v>237.74</v>
      </c>
      <c r="G3701" s="70">
        <v>237.81</v>
      </c>
    </row>
    <row r="3702" spans="1:7" x14ac:dyDescent="0.2">
      <c r="A3702" s="70">
        <v>35614</v>
      </c>
      <c r="B3702" s="70" t="s">
        <v>402</v>
      </c>
      <c r="C3702" s="70" t="s">
        <v>403</v>
      </c>
      <c r="D3702" s="70">
        <v>2017</v>
      </c>
      <c r="E3702" s="70">
        <v>1</v>
      </c>
      <c r="F3702" s="70">
        <v>239.75</v>
      </c>
      <c r="G3702" s="70">
        <v>241.22</v>
      </c>
    </row>
    <row r="3703" spans="1:7" x14ac:dyDescent="0.2">
      <c r="A3703" s="70">
        <v>35614</v>
      </c>
      <c r="B3703" s="70" t="s">
        <v>402</v>
      </c>
      <c r="C3703" s="70" t="s">
        <v>403</v>
      </c>
      <c r="D3703" s="70">
        <v>2017</v>
      </c>
      <c r="E3703" s="70">
        <v>2</v>
      </c>
      <c r="F3703" s="70">
        <v>244.34</v>
      </c>
      <c r="G3703" s="70">
        <v>243.72</v>
      </c>
    </row>
    <row r="3704" spans="1:7" x14ac:dyDescent="0.2">
      <c r="A3704" s="70">
        <v>35614</v>
      </c>
      <c r="B3704" s="70" t="s">
        <v>402</v>
      </c>
      <c r="C3704" s="70" t="s">
        <v>403</v>
      </c>
      <c r="D3704" s="70">
        <v>2017</v>
      </c>
      <c r="E3704" s="70">
        <v>3</v>
      </c>
      <c r="F3704" s="70">
        <v>251.52</v>
      </c>
      <c r="G3704" s="70">
        <v>249.15</v>
      </c>
    </row>
    <row r="3705" spans="1:7" x14ac:dyDescent="0.2">
      <c r="A3705" s="70">
        <v>35614</v>
      </c>
      <c r="B3705" s="70" t="s">
        <v>402</v>
      </c>
      <c r="C3705" s="70" t="s">
        <v>403</v>
      </c>
      <c r="D3705" s="70">
        <v>2017</v>
      </c>
      <c r="E3705" s="70">
        <v>4</v>
      </c>
      <c r="F3705" s="70">
        <v>251.48</v>
      </c>
      <c r="G3705" s="70">
        <v>251.46</v>
      </c>
    </row>
    <row r="3706" spans="1:7" x14ac:dyDescent="0.2">
      <c r="A3706" s="70">
        <v>35614</v>
      </c>
      <c r="B3706" s="70" t="s">
        <v>402</v>
      </c>
      <c r="C3706" s="70" t="s">
        <v>403</v>
      </c>
      <c r="D3706" s="70">
        <v>2018</v>
      </c>
      <c r="E3706" s="70">
        <v>1</v>
      </c>
      <c r="F3706" s="70">
        <v>254.8</v>
      </c>
      <c r="G3706" s="70">
        <v>256.08</v>
      </c>
    </row>
    <row r="3707" spans="1:7" x14ac:dyDescent="0.2">
      <c r="A3707" s="70">
        <v>35614</v>
      </c>
      <c r="B3707" s="70" t="s">
        <v>402</v>
      </c>
      <c r="C3707" s="70" t="s">
        <v>403</v>
      </c>
      <c r="D3707" s="70">
        <v>2018</v>
      </c>
      <c r="E3707" s="70">
        <v>2</v>
      </c>
      <c r="F3707" s="70">
        <v>259.05</v>
      </c>
      <c r="G3707" s="70">
        <v>258.44</v>
      </c>
    </row>
    <row r="3708" spans="1:7" x14ac:dyDescent="0.2">
      <c r="A3708" s="70">
        <v>35614</v>
      </c>
      <c r="B3708" s="70" t="s">
        <v>402</v>
      </c>
      <c r="C3708" s="70" t="s">
        <v>403</v>
      </c>
      <c r="D3708" s="70">
        <v>2018</v>
      </c>
      <c r="E3708" s="70">
        <v>3</v>
      </c>
      <c r="F3708" s="70">
        <v>264.33</v>
      </c>
      <c r="G3708" s="70">
        <v>262.19</v>
      </c>
    </row>
    <row r="3709" spans="1:7" x14ac:dyDescent="0.2">
      <c r="A3709" s="70">
        <v>35614</v>
      </c>
      <c r="B3709" s="70" t="s">
        <v>402</v>
      </c>
      <c r="C3709" s="70" t="s">
        <v>403</v>
      </c>
      <c r="D3709" s="70">
        <v>2018</v>
      </c>
      <c r="E3709" s="70">
        <v>4</v>
      </c>
      <c r="F3709" s="70">
        <v>263.47000000000003</v>
      </c>
      <c r="G3709" s="70">
        <v>263.29000000000002</v>
      </c>
    </row>
    <row r="3710" spans="1:7" x14ac:dyDescent="0.2">
      <c r="A3710" s="70">
        <v>35614</v>
      </c>
      <c r="B3710" s="70" t="s">
        <v>402</v>
      </c>
      <c r="C3710" s="70" t="s">
        <v>403</v>
      </c>
      <c r="D3710" s="70">
        <v>2019</v>
      </c>
      <c r="E3710" s="70">
        <v>1</v>
      </c>
      <c r="F3710" s="70">
        <v>265.99</v>
      </c>
      <c r="G3710" s="70">
        <v>267.06</v>
      </c>
    </row>
    <row r="3711" spans="1:7" x14ac:dyDescent="0.2">
      <c r="A3711" s="70">
        <v>35614</v>
      </c>
      <c r="B3711" s="70" t="s">
        <v>402</v>
      </c>
      <c r="C3711" s="70" t="s">
        <v>403</v>
      </c>
      <c r="D3711" s="70">
        <v>2019</v>
      </c>
      <c r="E3711" s="70">
        <v>2</v>
      </c>
      <c r="F3711" s="70">
        <v>271.82</v>
      </c>
      <c r="G3711" s="70">
        <v>271.33</v>
      </c>
    </row>
    <row r="3712" spans="1:7" x14ac:dyDescent="0.2">
      <c r="A3712" s="70">
        <v>35614</v>
      </c>
      <c r="B3712" s="70" t="s">
        <v>402</v>
      </c>
      <c r="C3712" s="70" t="s">
        <v>403</v>
      </c>
      <c r="D3712" s="70">
        <v>2019</v>
      </c>
      <c r="E3712" s="70">
        <v>3</v>
      </c>
      <c r="F3712" s="70">
        <v>274.47000000000003</v>
      </c>
      <c r="G3712" s="70">
        <v>272.54000000000002</v>
      </c>
    </row>
    <row r="3713" spans="1:7" x14ac:dyDescent="0.2">
      <c r="A3713" s="70">
        <v>35614</v>
      </c>
      <c r="B3713" s="70" t="s">
        <v>402</v>
      </c>
      <c r="C3713" s="70" t="s">
        <v>403</v>
      </c>
      <c r="D3713" s="70">
        <v>2019</v>
      </c>
      <c r="E3713" s="70">
        <v>4</v>
      </c>
      <c r="F3713" s="70">
        <v>278.47000000000003</v>
      </c>
      <c r="G3713" s="70">
        <v>278.04000000000002</v>
      </c>
    </row>
    <row r="3714" spans="1:7" x14ac:dyDescent="0.2">
      <c r="A3714" s="70">
        <v>35614</v>
      </c>
      <c r="B3714" s="70" t="s">
        <v>402</v>
      </c>
      <c r="C3714" s="70" t="s">
        <v>403</v>
      </c>
      <c r="D3714" s="70">
        <v>2020</v>
      </c>
      <c r="E3714" s="70">
        <v>1</v>
      </c>
      <c r="F3714" s="70">
        <v>281.75</v>
      </c>
      <c r="G3714" s="70">
        <v>282.70999999999998</v>
      </c>
    </row>
    <row r="3715" spans="1:7" x14ac:dyDescent="0.2">
      <c r="A3715" s="70">
        <v>35614</v>
      </c>
      <c r="B3715" s="70" t="s">
        <v>402</v>
      </c>
      <c r="C3715" s="70" t="s">
        <v>403</v>
      </c>
      <c r="D3715" s="70">
        <v>2020</v>
      </c>
      <c r="E3715" s="70">
        <v>2</v>
      </c>
      <c r="F3715" s="70">
        <v>289.19</v>
      </c>
      <c r="G3715" s="70">
        <v>288.79000000000002</v>
      </c>
    </row>
    <row r="3716" spans="1:7" x14ac:dyDescent="0.2">
      <c r="A3716" s="70">
        <v>35614</v>
      </c>
      <c r="B3716" s="70" t="s">
        <v>402</v>
      </c>
      <c r="C3716" s="70" t="s">
        <v>403</v>
      </c>
      <c r="D3716" s="70">
        <v>2020</v>
      </c>
      <c r="E3716" s="70">
        <v>3</v>
      </c>
      <c r="F3716" s="70">
        <v>295.11</v>
      </c>
      <c r="G3716" s="70">
        <v>293.32</v>
      </c>
    </row>
    <row r="3717" spans="1:7" x14ac:dyDescent="0.2">
      <c r="A3717" s="70">
        <v>35614</v>
      </c>
      <c r="B3717" s="70" t="s">
        <v>402</v>
      </c>
      <c r="C3717" s="70" t="s">
        <v>403</v>
      </c>
      <c r="D3717" s="70">
        <v>2020</v>
      </c>
      <c r="E3717" s="70">
        <v>4</v>
      </c>
      <c r="F3717" s="70">
        <v>303.12</v>
      </c>
      <c r="G3717" s="70">
        <v>302.33</v>
      </c>
    </row>
    <row r="3718" spans="1:7" x14ac:dyDescent="0.2">
      <c r="A3718" s="70">
        <v>35614</v>
      </c>
      <c r="B3718" s="70" t="s">
        <v>402</v>
      </c>
      <c r="C3718" s="70" t="s">
        <v>403</v>
      </c>
      <c r="D3718" s="70">
        <v>2021</v>
      </c>
      <c r="E3718" s="70">
        <v>1</v>
      </c>
      <c r="F3718" s="70">
        <v>305.94</v>
      </c>
      <c r="G3718" s="70">
        <v>306.95</v>
      </c>
    </row>
    <row r="3719" spans="1:7" x14ac:dyDescent="0.2">
      <c r="A3719" s="70">
        <v>35614</v>
      </c>
      <c r="B3719" s="70" t="s">
        <v>402</v>
      </c>
      <c r="C3719" s="70" t="s">
        <v>403</v>
      </c>
      <c r="D3719" s="70">
        <v>2021</v>
      </c>
      <c r="E3719" s="70">
        <v>2</v>
      </c>
      <c r="F3719" s="70">
        <v>312.45999999999998</v>
      </c>
      <c r="G3719" s="70">
        <v>312.10000000000002</v>
      </c>
    </row>
    <row r="3720" spans="1:7" x14ac:dyDescent="0.2">
      <c r="A3720" s="70">
        <v>35614</v>
      </c>
      <c r="B3720" s="70" t="s">
        <v>402</v>
      </c>
      <c r="C3720" s="70" t="s">
        <v>403</v>
      </c>
      <c r="D3720" s="70">
        <v>2021</v>
      </c>
      <c r="E3720" s="70">
        <v>3</v>
      </c>
      <c r="F3720" s="70">
        <v>322.94</v>
      </c>
      <c r="G3720" s="70">
        <v>321.24</v>
      </c>
    </row>
    <row r="3721" spans="1:7" x14ac:dyDescent="0.2">
      <c r="A3721" s="70">
        <v>35614</v>
      </c>
      <c r="B3721" s="70" t="s">
        <v>402</v>
      </c>
      <c r="C3721" s="70" t="s">
        <v>403</v>
      </c>
      <c r="D3721" s="70">
        <v>2021</v>
      </c>
      <c r="E3721" s="70">
        <v>4</v>
      </c>
      <c r="F3721" s="70">
        <v>329.85</v>
      </c>
      <c r="G3721" s="70">
        <v>328.68</v>
      </c>
    </row>
    <row r="3722" spans="1:7" x14ac:dyDescent="0.2">
      <c r="A3722" s="70">
        <v>36084</v>
      </c>
      <c r="B3722" s="70" t="s">
        <v>404</v>
      </c>
      <c r="C3722" s="70" t="s">
        <v>353</v>
      </c>
      <c r="D3722" s="70">
        <v>1991</v>
      </c>
      <c r="E3722" s="70">
        <v>1</v>
      </c>
      <c r="F3722" s="70">
        <v>100</v>
      </c>
      <c r="G3722" s="70">
        <v>100</v>
      </c>
    </row>
    <row r="3723" spans="1:7" x14ac:dyDescent="0.2">
      <c r="A3723" s="70">
        <v>36084</v>
      </c>
      <c r="B3723" s="70" t="s">
        <v>404</v>
      </c>
      <c r="C3723" s="70" t="s">
        <v>353</v>
      </c>
      <c r="D3723" s="70">
        <v>1991</v>
      </c>
      <c r="E3723" s="70">
        <v>2</v>
      </c>
      <c r="F3723" s="70">
        <v>100.32</v>
      </c>
      <c r="G3723" s="70">
        <v>99.6</v>
      </c>
    </row>
    <row r="3724" spans="1:7" x14ac:dyDescent="0.2">
      <c r="A3724" s="70">
        <v>36084</v>
      </c>
      <c r="B3724" s="70" t="s">
        <v>404</v>
      </c>
      <c r="C3724" s="70" t="s">
        <v>353</v>
      </c>
      <c r="D3724" s="70">
        <v>1991</v>
      </c>
      <c r="E3724" s="70">
        <v>3</v>
      </c>
      <c r="F3724" s="70">
        <v>100.72</v>
      </c>
      <c r="G3724" s="70">
        <v>98.99</v>
      </c>
    </row>
    <row r="3725" spans="1:7" x14ac:dyDescent="0.2">
      <c r="A3725" s="70">
        <v>36084</v>
      </c>
      <c r="B3725" s="70" t="s">
        <v>404</v>
      </c>
      <c r="C3725" s="70" t="s">
        <v>353</v>
      </c>
      <c r="D3725" s="70">
        <v>1991</v>
      </c>
      <c r="E3725" s="70">
        <v>4</v>
      </c>
      <c r="F3725" s="70">
        <v>100.1</v>
      </c>
      <c r="G3725" s="70">
        <v>99.73</v>
      </c>
    </row>
    <row r="3726" spans="1:7" x14ac:dyDescent="0.2">
      <c r="A3726" s="70">
        <v>36084</v>
      </c>
      <c r="B3726" s="70" t="s">
        <v>404</v>
      </c>
      <c r="C3726" s="70" t="s">
        <v>353</v>
      </c>
      <c r="D3726" s="70">
        <v>1992</v>
      </c>
      <c r="E3726" s="70">
        <v>1</v>
      </c>
      <c r="F3726" s="70">
        <v>98.51</v>
      </c>
      <c r="G3726" s="70">
        <v>98.54</v>
      </c>
    </row>
    <row r="3727" spans="1:7" x14ac:dyDescent="0.2">
      <c r="A3727" s="70">
        <v>36084</v>
      </c>
      <c r="B3727" s="70" t="s">
        <v>404</v>
      </c>
      <c r="C3727" s="70" t="s">
        <v>353</v>
      </c>
      <c r="D3727" s="70">
        <v>1992</v>
      </c>
      <c r="E3727" s="70">
        <v>2</v>
      </c>
      <c r="F3727" s="70">
        <v>97.64</v>
      </c>
      <c r="G3727" s="70">
        <v>96.91</v>
      </c>
    </row>
    <row r="3728" spans="1:7" x14ac:dyDescent="0.2">
      <c r="A3728" s="70">
        <v>36084</v>
      </c>
      <c r="B3728" s="70" t="s">
        <v>404</v>
      </c>
      <c r="C3728" s="70" t="s">
        <v>353</v>
      </c>
      <c r="D3728" s="70">
        <v>1992</v>
      </c>
      <c r="E3728" s="70">
        <v>3</v>
      </c>
      <c r="F3728" s="70">
        <v>98.83</v>
      </c>
      <c r="G3728" s="70">
        <v>97.15</v>
      </c>
    </row>
    <row r="3729" spans="1:7" x14ac:dyDescent="0.2">
      <c r="A3729" s="70">
        <v>36084</v>
      </c>
      <c r="B3729" s="70" t="s">
        <v>404</v>
      </c>
      <c r="C3729" s="70" t="s">
        <v>353</v>
      </c>
      <c r="D3729" s="70">
        <v>1992</v>
      </c>
      <c r="E3729" s="70">
        <v>4</v>
      </c>
      <c r="F3729" s="70">
        <v>96.8</v>
      </c>
      <c r="G3729" s="70">
        <v>96.43</v>
      </c>
    </row>
    <row r="3730" spans="1:7" x14ac:dyDescent="0.2">
      <c r="A3730" s="70">
        <v>36084</v>
      </c>
      <c r="B3730" s="70" t="s">
        <v>404</v>
      </c>
      <c r="C3730" s="70" t="s">
        <v>353</v>
      </c>
      <c r="D3730" s="70">
        <v>1993</v>
      </c>
      <c r="E3730" s="70">
        <v>1</v>
      </c>
      <c r="F3730" s="70">
        <v>95.69</v>
      </c>
      <c r="G3730" s="70">
        <v>95.79</v>
      </c>
    </row>
    <row r="3731" spans="1:7" x14ac:dyDescent="0.2">
      <c r="A3731" s="70">
        <v>36084</v>
      </c>
      <c r="B3731" s="70" t="s">
        <v>404</v>
      </c>
      <c r="C3731" s="70" t="s">
        <v>353</v>
      </c>
      <c r="D3731" s="70">
        <v>1993</v>
      </c>
      <c r="E3731" s="70">
        <v>2</v>
      </c>
      <c r="F3731" s="70">
        <v>95.13</v>
      </c>
      <c r="G3731" s="70">
        <v>94.32</v>
      </c>
    </row>
    <row r="3732" spans="1:7" x14ac:dyDescent="0.2">
      <c r="A3732" s="70">
        <v>36084</v>
      </c>
      <c r="B3732" s="70" t="s">
        <v>404</v>
      </c>
      <c r="C3732" s="70" t="s">
        <v>353</v>
      </c>
      <c r="D3732" s="70">
        <v>1993</v>
      </c>
      <c r="E3732" s="70">
        <v>3</v>
      </c>
      <c r="F3732" s="70">
        <v>95.47</v>
      </c>
      <c r="G3732" s="70">
        <v>93.86</v>
      </c>
    </row>
    <row r="3733" spans="1:7" x14ac:dyDescent="0.2">
      <c r="A3733" s="70">
        <v>36084</v>
      </c>
      <c r="B3733" s="70" t="s">
        <v>404</v>
      </c>
      <c r="C3733" s="70" t="s">
        <v>353</v>
      </c>
      <c r="D3733" s="70">
        <v>1993</v>
      </c>
      <c r="E3733" s="70">
        <v>4</v>
      </c>
      <c r="F3733" s="70">
        <v>93.16</v>
      </c>
      <c r="G3733" s="70">
        <v>92.83</v>
      </c>
    </row>
    <row r="3734" spans="1:7" x14ac:dyDescent="0.2">
      <c r="A3734" s="70">
        <v>36084</v>
      </c>
      <c r="B3734" s="70" t="s">
        <v>404</v>
      </c>
      <c r="C3734" s="70" t="s">
        <v>353</v>
      </c>
      <c r="D3734" s="70">
        <v>1994</v>
      </c>
      <c r="E3734" s="70">
        <v>1</v>
      </c>
      <c r="F3734" s="70">
        <v>93.06</v>
      </c>
      <c r="G3734" s="70">
        <v>93.22</v>
      </c>
    </row>
    <row r="3735" spans="1:7" x14ac:dyDescent="0.2">
      <c r="A3735" s="70">
        <v>36084</v>
      </c>
      <c r="B3735" s="70" t="s">
        <v>404</v>
      </c>
      <c r="C3735" s="70" t="s">
        <v>353</v>
      </c>
      <c r="D3735" s="70">
        <v>1994</v>
      </c>
      <c r="E3735" s="70">
        <v>2</v>
      </c>
      <c r="F3735" s="70">
        <v>95.58</v>
      </c>
      <c r="G3735" s="70">
        <v>94.68</v>
      </c>
    </row>
    <row r="3736" spans="1:7" x14ac:dyDescent="0.2">
      <c r="A3736" s="70">
        <v>36084</v>
      </c>
      <c r="B3736" s="70" t="s">
        <v>404</v>
      </c>
      <c r="C3736" s="70" t="s">
        <v>353</v>
      </c>
      <c r="D3736" s="70">
        <v>1994</v>
      </c>
      <c r="E3736" s="70">
        <v>3</v>
      </c>
      <c r="F3736" s="70">
        <v>96.09</v>
      </c>
      <c r="G3736" s="70">
        <v>94.48</v>
      </c>
    </row>
    <row r="3737" spans="1:7" x14ac:dyDescent="0.2">
      <c r="A3737" s="70">
        <v>36084</v>
      </c>
      <c r="B3737" s="70" t="s">
        <v>404</v>
      </c>
      <c r="C3737" s="70" t="s">
        <v>353</v>
      </c>
      <c r="D3737" s="70">
        <v>1994</v>
      </c>
      <c r="E3737" s="70">
        <v>4</v>
      </c>
      <c r="F3737" s="70">
        <v>95</v>
      </c>
      <c r="G3737" s="70">
        <v>94.65</v>
      </c>
    </row>
    <row r="3738" spans="1:7" x14ac:dyDescent="0.2">
      <c r="A3738" s="70">
        <v>36084</v>
      </c>
      <c r="B3738" s="70" t="s">
        <v>404</v>
      </c>
      <c r="C3738" s="70" t="s">
        <v>353</v>
      </c>
      <c r="D3738" s="70">
        <v>1995</v>
      </c>
      <c r="E3738" s="70">
        <v>1</v>
      </c>
      <c r="F3738" s="70">
        <v>94.54</v>
      </c>
      <c r="G3738" s="70">
        <v>94.83</v>
      </c>
    </row>
    <row r="3739" spans="1:7" x14ac:dyDescent="0.2">
      <c r="A3739" s="70">
        <v>36084</v>
      </c>
      <c r="B3739" s="70" t="s">
        <v>404</v>
      </c>
      <c r="C3739" s="70" t="s">
        <v>353</v>
      </c>
      <c r="D3739" s="70">
        <v>1995</v>
      </c>
      <c r="E3739" s="70">
        <v>2</v>
      </c>
      <c r="F3739" s="70">
        <v>94.61</v>
      </c>
      <c r="G3739" s="70">
        <v>93.58</v>
      </c>
    </row>
    <row r="3740" spans="1:7" x14ac:dyDescent="0.2">
      <c r="A3740" s="70">
        <v>36084</v>
      </c>
      <c r="B3740" s="70" t="s">
        <v>404</v>
      </c>
      <c r="C3740" s="70" t="s">
        <v>353</v>
      </c>
      <c r="D3740" s="70">
        <v>1995</v>
      </c>
      <c r="E3740" s="70">
        <v>3</v>
      </c>
      <c r="F3740" s="70">
        <v>94.81</v>
      </c>
      <c r="G3740" s="70">
        <v>93.23</v>
      </c>
    </row>
    <row r="3741" spans="1:7" x14ac:dyDescent="0.2">
      <c r="A3741" s="70">
        <v>36084</v>
      </c>
      <c r="B3741" s="70" t="s">
        <v>404</v>
      </c>
      <c r="C3741" s="70" t="s">
        <v>353</v>
      </c>
      <c r="D3741" s="70">
        <v>1995</v>
      </c>
      <c r="E3741" s="70">
        <v>4</v>
      </c>
      <c r="F3741" s="70">
        <v>93.4</v>
      </c>
      <c r="G3741" s="70">
        <v>93.07</v>
      </c>
    </row>
    <row r="3742" spans="1:7" x14ac:dyDescent="0.2">
      <c r="A3742" s="70">
        <v>36084</v>
      </c>
      <c r="B3742" s="70" t="s">
        <v>404</v>
      </c>
      <c r="C3742" s="70" t="s">
        <v>353</v>
      </c>
      <c r="D3742" s="70">
        <v>1996</v>
      </c>
      <c r="E3742" s="70">
        <v>1</v>
      </c>
      <c r="F3742" s="70">
        <v>91.87</v>
      </c>
      <c r="G3742" s="70">
        <v>92.23</v>
      </c>
    </row>
    <row r="3743" spans="1:7" x14ac:dyDescent="0.2">
      <c r="A3743" s="70">
        <v>36084</v>
      </c>
      <c r="B3743" s="70" t="s">
        <v>404</v>
      </c>
      <c r="C3743" s="70" t="s">
        <v>353</v>
      </c>
      <c r="D3743" s="70">
        <v>1996</v>
      </c>
      <c r="E3743" s="70">
        <v>2</v>
      </c>
      <c r="F3743" s="70">
        <v>94.38</v>
      </c>
      <c r="G3743" s="70">
        <v>93.26</v>
      </c>
    </row>
    <row r="3744" spans="1:7" x14ac:dyDescent="0.2">
      <c r="A3744" s="70">
        <v>36084</v>
      </c>
      <c r="B3744" s="70" t="s">
        <v>404</v>
      </c>
      <c r="C3744" s="70" t="s">
        <v>353</v>
      </c>
      <c r="D3744" s="70">
        <v>1996</v>
      </c>
      <c r="E3744" s="70">
        <v>3</v>
      </c>
      <c r="F3744" s="70">
        <v>94.95</v>
      </c>
      <c r="G3744" s="70">
        <v>93.37</v>
      </c>
    </row>
    <row r="3745" spans="1:7" x14ac:dyDescent="0.2">
      <c r="A3745" s="70">
        <v>36084</v>
      </c>
      <c r="B3745" s="70" t="s">
        <v>404</v>
      </c>
      <c r="C3745" s="70" t="s">
        <v>353</v>
      </c>
      <c r="D3745" s="70">
        <v>1996</v>
      </c>
      <c r="E3745" s="70">
        <v>4</v>
      </c>
      <c r="F3745" s="70">
        <v>94.8</v>
      </c>
      <c r="G3745" s="70">
        <v>94.49</v>
      </c>
    </row>
    <row r="3746" spans="1:7" x14ac:dyDescent="0.2">
      <c r="A3746" s="70">
        <v>36084</v>
      </c>
      <c r="B3746" s="70" t="s">
        <v>404</v>
      </c>
      <c r="C3746" s="70" t="s">
        <v>353</v>
      </c>
      <c r="D3746" s="70">
        <v>1997</v>
      </c>
      <c r="E3746" s="70">
        <v>1</v>
      </c>
      <c r="F3746" s="70">
        <v>95.64</v>
      </c>
      <c r="G3746" s="70">
        <v>96.09</v>
      </c>
    </row>
    <row r="3747" spans="1:7" x14ac:dyDescent="0.2">
      <c r="A3747" s="70">
        <v>36084</v>
      </c>
      <c r="B3747" s="70" t="s">
        <v>404</v>
      </c>
      <c r="C3747" s="70" t="s">
        <v>353</v>
      </c>
      <c r="D3747" s="70">
        <v>1997</v>
      </c>
      <c r="E3747" s="70">
        <v>2</v>
      </c>
      <c r="F3747" s="70">
        <v>98.17</v>
      </c>
      <c r="G3747" s="70">
        <v>96.92</v>
      </c>
    </row>
    <row r="3748" spans="1:7" x14ac:dyDescent="0.2">
      <c r="A3748" s="70">
        <v>36084</v>
      </c>
      <c r="B3748" s="70" t="s">
        <v>404</v>
      </c>
      <c r="C3748" s="70" t="s">
        <v>353</v>
      </c>
      <c r="D3748" s="70">
        <v>1997</v>
      </c>
      <c r="E3748" s="70">
        <v>3</v>
      </c>
      <c r="F3748" s="70">
        <v>100.25</v>
      </c>
      <c r="G3748" s="70">
        <v>98.58</v>
      </c>
    </row>
    <row r="3749" spans="1:7" x14ac:dyDescent="0.2">
      <c r="A3749" s="70">
        <v>36084</v>
      </c>
      <c r="B3749" s="70" t="s">
        <v>404</v>
      </c>
      <c r="C3749" s="70" t="s">
        <v>353</v>
      </c>
      <c r="D3749" s="70">
        <v>1997</v>
      </c>
      <c r="E3749" s="70">
        <v>4</v>
      </c>
      <c r="F3749" s="70">
        <v>101.45</v>
      </c>
      <c r="G3749" s="70">
        <v>101.19</v>
      </c>
    </row>
    <row r="3750" spans="1:7" x14ac:dyDescent="0.2">
      <c r="A3750" s="70">
        <v>36084</v>
      </c>
      <c r="B3750" s="70" t="s">
        <v>404</v>
      </c>
      <c r="C3750" s="70" t="s">
        <v>353</v>
      </c>
      <c r="D3750" s="70">
        <v>1998</v>
      </c>
      <c r="E3750" s="70">
        <v>1</v>
      </c>
      <c r="F3750" s="70">
        <v>102.31</v>
      </c>
      <c r="G3750" s="70">
        <v>102.73</v>
      </c>
    </row>
    <row r="3751" spans="1:7" x14ac:dyDescent="0.2">
      <c r="A3751" s="70">
        <v>36084</v>
      </c>
      <c r="B3751" s="70" t="s">
        <v>404</v>
      </c>
      <c r="C3751" s="70" t="s">
        <v>353</v>
      </c>
      <c r="D3751" s="70">
        <v>1998</v>
      </c>
      <c r="E3751" s="70">
        <v>2</v>
      </c>
      <c r="F3751" s="70">
        <v>107.41</v>
      </c>
      <c r="G3751" s="70">
        <v>106.03</v>
      </c>
    </row>
    <row r="3752" spans="1:7" x14ac:dyDescent="0.2">
      <c r="A3752" s="70">
        <v>36084</v>
      </c>
      <c r="B3752" s="70" t="s">
        <v>404</v>
      </c>
      <c r="C3752" s="70" t="s">
        <v>353</v>
      </c>
      <c r="D3752" s="70">
        <v>1998</v>
      </c>
      <c r="E3752" s="70">
        <v>3</v>
      </c>
      <c r="F3752" s="70">
        <v>111.54</v>
      </c>
      <c r="G3752" s="70">
        <v>109.69</v>
      </c>
    </row>
    <row r="3753" spans="1:7" x14ac:dyDescent="0.2">
      <c r="A3753" s="70">
        <v>36084</v>
      </c>
      <c r="B3753" s="70" t="s">
        <v>404</v>
      </c>
      <c r="C3753" s="70" t="s">
        <v>353</v>
      </c>
      <c r="D3753" s="70">
        <v>1998</v>
      </c>
      <c r="E3753" s="70">
        <v>4</v>
      </c>
      <c r="F3753" s="70">
        <v>111.71</v>
      </c>
      <c r="G3753" s="70">
        <v>111.48</v>
      </c>
    </row>
    <row r="3754" spans="1:7" x14ac:dyDescent="0.2">
      <c r="A3754" s="70">
        <v>36084</v>
      </c>
      <c r="B3754" s="70" t="s">
        <v>404</v>
      </c>
      <c r="C3754" s="70" t="s">
        <v>353</v>
      </c>
      <c r="D3754" s="70">
        <v>1999</v>
      </c>
      <c r="E3754" s="70">
        <v>1</v>
      </c>
      <c r="F3754" s="70">
        <v>114.82</v>
      </c>
      <c r="G3754" s="70">
        <v>115.26</v>
      </c>
    </row>
    <row r="3755" spans="1:7" x14ac:dyDescent="0.2">
      <c r="A3755" s="70">
        <v>36084</v>
      </c>
      <c r="B3755" s="70" t="s">
        <v>404</v>
      </c>
      <c r="C3755" s="70" t="s">
        <v>353</v>
      </c>
      <c r="D3755" s="70">
        <v>1999</v>
      </c>
      <c r="E3755" s="70">
        <v>2</v>
      </c>
      <c r="F3755" s="70">
        <v>121.45</v>
      </c>
      <c r="G3755" s="70">
        <v>119.83</v>
      </c>
    </row>
    <row r="3756" spans="1:7" x14ac:dyDescent="0.2">
      <c r="A3756" s="70">
        <v>36084</v>
      </c>
      <c r="B3756" s="70" t="s">
        <v>404</v>
      </c>
      <c r="C3756" s="70" t="s">
        <v>353</v>
      </c>
      <c r="D3756" s="70">
        <v>1999</v>
      </c>
      <c r="E3756" s="70">
        <v>3</v>
      </c>
      <c r="F3756" s="70">
        <v>127.22</v>
      </c>
      <c r="G3756" s="70">
        <v>125.18</v>
      </c>
    </row>
    <row r="3757" spans="1:7" x14ac:dyDescent="0.2">
      <c r="A3757" s="70">
        <v>36084</v>
      </c>
      <c r="B3757" s="70" t="s">
        <v>404</v>
      </c>
      <c r="C3757" s="70" t="s">
        <v>353</v>
      </c>
      <c r="D3757" s="70">
        <v>1999</v>
      </c>
      <c r="E3757" s="70">
        <v>4</v>
      </c>
      <c r="F3757" s="70">
        <v>131.21</v>
      </c>
      <c r="G3757" s="70">
        <v>130.97</v>
      </c>
    </row>
    <row r="3758" spans="1:7" x14ac:dyDescent="0.2">
      <c r="A3758" s="70">
        <v>36084</v>
      </c>
      <c r="B3758" s="70" t="s">
        <v>404</v>
      </c>
      <c r="C3758" s="70" t="s">
        <v>353</v>
      </c>
      <c r="D3758" s="70">
        <v>2000</v>
      </c>
      <c r="E3758" s="70">
        <v>1</v>
      </c>
      <c r="F3758" s="70">
        <v>138.63</v>
      </c>
      <c r="G3758" s="70">
        <v>139.05000000000001</v>
      </c>
    </row>
    <row r="3759" spans="1:7" x14ac:dyDescent="0.2">
      <c r="A3759" s="70">
        <v>36084</v>
      </c>
      <c r="B3759" s="70" t="s">
        <v>404</v>
      </c>
      <c r="C3759" s="70" t="s">
        <v>353</v>
      </c>
      <c r="D3759" s="70">
        <v>2000</v>
      </c>
      <c r="E3759" s="70">
        <v>2</v>
      </c>
      <c r="F3759" s="70">
        <v>150.1</v>
      </c>
      <c r="G3759" s="70">
        <v>148.09</v>
      </c>
    </row>
    <row r="3760" spans="1:7" x14ac:dyDescent="0.2">
      <c r="A3760" s="70">
        <v>36084</v>
      </c>
      <c r="B3760" s="70" t="s">
        <v>404</v>
      </c>
      <c r="C3760" s="70" t="s">
        <v>353</v>
      </c>
      <c r="D3760" s="70">
        <v>2000</v>
      </c>
      <c r="E3760" s="70">
        <v>3</v>
      </c>
      <c r="F3760" s="70">
        <v>155.56</v>
      </c>
      <c r="G3760" s="70">
        <v>153.19999999999999</v>
      </c>
    </row>
    <row r="3761" spans="1:7" x14ac:dyDescent="0.2">
      <c r="A3761" s="70">
        <v>36084</v>
      </c>
      <c r="B3761" s="70" t="s">
        <v>404</v>
      </c>
      <c r="C3761" s="70" t="s">
        <v>353</v>
      </c>
      <c r="D3761" s="70">
        <v>2000</v>
      </c>
      <c r="E3761" s="70">
        <v>4</v>
      </c>
      <c r="F3761" s="70">
        <v>164.39</v>
      </c>
      <c r="G3761" s="70">
        <v>164.02</v>
      </c>
    </row>
    <row r="3762" spans="1:7" x14ac:dyDescent="0.2">
      <c r="A3762" s="70">
        <v>36084</v>
      </c>
      <c r="B3762" s="70" t="s">
        <v>404</v>
      </c>
      <c r="C3762" s="70" t="s">
        <v>353</v>
      </c>
      <c r="D3762" s="70">
        <v>2001</v>
      </c>
      <c r="E3762" s="70">
        <v>1</v>
      </c>
      <c r="F3762" s="70">
        <v>169.41</v>
      </c>
      <c r="G3762" s="70">
        <v>169.88</v>
      </c>
    </row>
    <row r="3763" spans="1:7" x14ac:dyDescent="0.2">
      <c r="A3763" s="70">
        <v>36084</v>
      </c>
      <c r="B3763" s="70" t="s">
        <v>404</v>
      </c>
      <c r="C3763" s="70" t="s">
        <v>353</v>
      </c>
      <c r="D3763" s="70">
        <v>2001</v>
      </c>
      <c r="E3763" s="70">
        <v>2</v>
      </c>
      <c r="F3763" s="70">
        <v>172.01</v>
      </c>
      <c r="G3763" s="70">
        <v>169.67</v>
      </c>
    </row>
    <row r="3764" spans="1:7" x14ac:dyDescent="0.2">
      <c r="A3764" s="70">
        <v>36084</v>
      </c>
      <c r="B3764" s="70" t="s">
        <v>404</v>
      </c>
      <c r="C3764" s="70" t="s">
        <v>353</v>
      </c>
      <c r="D3764" s="70">
        <v>2001</v>
      </c>
      <c r="E3764" s="70">
        <v>3</v>
      </c>
      <c r="F3764" s="70">
        <v>173.25</v>
      </c>
      <c r="G3764" s="70">
        <v>170.84</v>
      </c>
    </row>
    <row r="3765" spans="1:7" x14ac:dyDescent="0.2">
      <c r="A3765" s="70">
        <v>36084</v>
      </c>
      <c r="B3765" s="70" t="s">
        <v>404</v>
      </c>
      <c r="C3765" s="70" t="s">
        <v>353</v>
      </c>
      <c r="D3765" s="70">
        <v>2001</v>
      </c>
      <c r="E3765" s="70">
        <v>4</v>
      </c>
      <c r="F3765" s="70">
        <v>172</v>
      </c>
      <c r="G3765" s="70">
        <v>171.49</v>
      </c>
    </row>
    <row r="3766" spans="1:7" x14ac:dyDescent="0.2">
      <c r="A3766" s="70">
        <v>36084</v>
      </c>
      <c r="B3766" s="70" t="s">
        <v>404</v>
      </c>
      <c r="C3766" s="70" t="s">
        <v>353</v>
      </c>
      <c r="D3766" s="70">
        <v>2002</v>
      </c>
      <c r="E3766" s="70">
        <v>1</v>
      </c>
      <c r="F3766" s="70">
        <v>175.07</v>
      </c>
      <c r="G3766" s="70">
        <v>175.41</v>
      </c>
    </row>
    <row r="3767" spans="1:7" x14ac:dyDescent="0.2">
      <c r="A3767" s="70">
        <v>36084</v>
      </c>
      <c r="B3767" s="70" t="s">
        <v>404</v>
      </c>
      <c r="C3767" s="70" t="s">
        <v>353</v>
      </c>
      <c r="D3767" s="70">
        <v>2002</v>
      </c>
      <c r="E3767" s="70">
        <v>2</v>
      </c>
      <c r="F3767" s="70">
        <v>187.13</v>
      </c>
      <c r="G3767" s="70">
        <v>184.69</v>
      </c>
    </row>
    <row r="3768" spans="1:7" x14ac:dyDescent="0.2">
      <c r="A3768" s="70">
        <v>36084</v>
      </c>
      <c r="B3768" s="70" t="s">
        <v>404</v>
      </c>
      <c r="C3768" s="70" t="s">
        <v>353</v>
      </c>
      <c r="D3768" s="70">
        <v>2002</v>
      </c>
      <c r="E3768" s="70">
        <v>3</v>
      </c>
      <c r="F3768" s="70">
        <v>192.74</v>
      </c>
      <c r="G3768" s="70">
        <v>190.21</v>
      </c>
    </row>
    <row r="3769" spans="1:7" x14ac:dyDescent="0.2">
      <c r="A3769" s="70">
        <v>36084</v>
      </c>
      <c r="B3769" s="70" t="s">
        <v>404</v>
      </c>
      <c r="C3769" s="70" t="s">
        <v>353</v>
      </c>
      <c r="D3769" s="70">
        <v>2002</v>
      </c>
      <c r="E3769" s="70">
        <v>4</v>
      </c>
      <c r="F3769" s="70">
        <v>196.17</v>
      </c>
      <c r="G3769" s="70">
        <v>195.41</v>
      </c>
    </row>
    <row r="3770" spans="1:7" x14ac:dyDescent="0.2">
      <c r="A3770" s="70">
        <v>36084</v>
      </c>
      <c r="B3770" s="70" t="s">
        <v>404</v>
      </c>
      <c r="C3770" s="70" t="s">
        <v>353</v>
      </c>
      <c r="D3770" s="70">
        <v>2003</v>
      </c>
      <c r="E3770" s="70">
        <v>1</v>
      </c>
      <c r="F3770" s="70">
        <v>197.08</v>
      </c>
      <c r="G3770" s="70">
        <v>197.46</v>
      </c>
    </row>
    <row r="3771" spans="1:7" x14ac:dyDescent="0.2">
      <c r="A3771" s="70">
        <v>36084</v>
      </c>
      <c r="B3771" s="70" t="s">
        <v>404</v>
      </c>
      <c r="C3771" s="70" t="s">
        <v>353</v>
      </c>
      <c r="D3771" s="70">
        <v>2003</v>
      </c>
      <c r="E3771" s="70">
        <v>2</v>
      </c>
      <c r="F3771" s="70">
        <v>203.74</v>
      </c>
      <c r="G3771" s="70">
        <v>201.11</v>
      </c>
    </row>
    <row r="3772" spans="1:7" x14ac:dyDescent="0.2">
      <c r="A3772" s="70">
        <v>36084</v>
      </c>
      <c r="B3772" s="70" t="s">
        <v>404</v>
      </c>
      <c r="C3772" s="70" t="s">
        <v>353</v>
      </c>
      <c r="D3772" s="70">
        <v>2003</v>
      </c>
      <c r="E3772" s="70">
        <v>3</v>
      </c>
      <c r="F3772" s="70">
        <v>210.22</v>
      </c>
      <c r="G3772" s="70">
        <v>207.59</v>
      </c>
    </row>
    <row r="3773" spans="1:7" x14ac:dyDescent="0.2">
      <c r="A3773" s="70">
        <v>36084</v>
      </c>
      <c r="B3773" s="70" t="s">
        <v>404</v>
      </c>
      <c r="C3773" s="70" t="s">
        <v>353</v>
      </c>
      <c r="D3773" s="70">
        <v>2003</v>
      </c>
      <c r="E3773" s="70">
        <v>4</v>
      </c>
      <c r="F3773" s="70">
        <v>217.97</v>
      </c>
      <c r="G3773" s="70">
        <v>217</v>
      </c>
    </row>
    <row r="3774" spans="1:7" x14ac:dyDescent="0.2">
      <c r="A3774" s="70">
        <v>36084</v>
      </c>
      <c r="B3774" s="70" t="s">
        <v>404</v>
      </c>
      <c r="C3774" s="70" t="s">
        <v>353</v>
      </c>
      <c r="D3774" s="70">
        <v>2004</v>
      </c>
      <c r="E3774" s="70">
        <v>1</v>
      </c>
      <c r="F3774" s="70">
        <v>227.21</v>
      </c>
      <c r="G3774" s="70">
        <v>227.58</v>
      </c>
    </row>
    <row r="3775" spans="1:7" x14ac:dyDescent="0.2">
      <c r="A3775" s="70">
        <v>36084</v>
      </c>
      <c r="B3775" s="70" t="s">
        <v>404</v>
      </c>
      <c r="C3775" s="70" t="s">
        <v>353</v>
      </c>
      <c r="D3775" s="70">
        <v>2004</v>
      </c>
      <c r="E3775" s="70">
        <v>2</v>
      </c>
      <c r="F3775" s="70">
        <v>240.76</v>
      </c>
      <c r="G3775" s="70">
        <v>237.84</v>
      </c>
    </row>
    <row r="3776" spans="1:7" x14ac:dyDescent="0.2">
      <c r="A3776" s="70">
        <v>36084</v>
      </c>
      <c r="B3776" s="70" t="s">
        <v>404</v>
      </c>
      <c r="C3776" s="70" t="s">
        <v>353</v>
      </c>
      <c r="D3776" s="70">
        <v>2004</v>
      </c>
      <c r="E3776" s="70">
        <v>3</v>
      </c>
      <c r="F3776" s="70">
        <v>253.84</v>
      </c>
      <c r="G3776" s="70">
        <v>250.52</v>
      </c>
    </row>
    <row r="3777" spans="1:7" x14ac:dyDescent="0.2">
      <c r="A3777" s="70">
        <v>36084</v>
      </c>
      <c r="B3777" s="70" t="s">
        <v>404</v>
      </c>
      <c r="C3777" s="70" t="s">
        <v>353</v>
      </c>
      <c r="D3777" s="70">
        <v>2004</v>
      </c>
      <c r="E3777" s="70">
        <v>4</v>
      </c>
      <c r="F3777" s="70">
        <v>266.2</v>
      </c>
      <c r="G3777" s="70">
        <v>264.95</v>
      </c>
    </row>
    <row r="3778" spans="1:7" x14ac:dyDescent="0.2">
      <c r="A3778" s="70">
        <v>36084</v>
      </c>
      <c r="B3778" s="70" t="s">
        <v>404</v>
      </c>
      <c r="C3778" s="70" t="s">
        <v>353</v>
      </c>
      <c r="D3778" s="70">
        <v>2005</v>
      </c>
      <c r="E3778" s="70">
        <v>1</v>
      </c>
      <c r="F3778" s="70">
        <v>283.11</v>
      </c>
      <c r="G3778" s="70">
        <v>283.70999999999998</v>
      </c>
    </row>
    <row r="3779" spans="1:7" x14ac:dyDescent="0.2">
      <c r="A3779" s="70">
        <v>36084</v>
      </c>
      <c r="B3779" s="70" t="s">
        <v>404</v>
      </c>
      <c r="C3779" s="70" t="s">
        <v>353</v>
      </c>
      <c r="D3779" s="70">
        <v>2005</v>
      </c>
      <c r="E3779" s="70">
        <v>2</v>
      </c>
      <c r="F3779" s="70">
        <v>296.01</v>
      </c>
      <c r="G3779" s="70">
        <v>292.52999999999997</v>
      </c>
    </row>
    <row r="3780" spans="1:7" x14ac:dyDescent="0.2">
      <c r="A3780" s="70">
        <v>36084</v>
      </c>
      <c r="B3780" s="70" t="s">
        <v>404</v>
      </c>
      <c r="C3780" s="70" t="s">
        <v>353</v>
      </c>
      <c r="D3780" s="70">
        <v>2005</v>
      </c>
      <c r="E3780" s="70">
        <v>3</v>
      </c>
      <c r="F3780" s="70">
        <v>306.99</v>
      </c>
      <c r="G3780" s="70">
        <v>302.74</v>
      </c>
    </row>
    <row r="3781" spans="1:7" x14ac:dyDescent="0.2">
      <c r="A3781" s="70">
        <v>36084</v>
      </c>
      <c r="B3781" s="70" t="s">
        <v>404</v>
      </c>
      <c r="C3781" s="70" t="s">
        <v>353</v>
      </c>
      <c r="D3781" s="70">
        <v>2005</v>
      </c>
      <c r="E3781" s="70">
        <v>4</v>
      </c>
      <c r="F3781" s="70">
        <v>309.10000000000002</v>
      </c>
      <c r="G3781" s="70">
        <v>307.47000000000003</v>
      </c>
    </row>
    <row r="3782" spans="1:7" x14ac:dyDescent="0.2">
      <c r="A3782" s="70">
        <v>36084</v>
      </c>
      <c r="B3782" s="70" t="s">
        <v>404</v>
      </c>
      <c r="C3782" s="70" t="s">
        <v>353</v>
      </c>
      <c r="D3782" s="70">
        <v>2006</v>
      </c>
      <c r="E3782" s="70">
        <v>1</v>
      </c>
      <c r="F3782" s="70">
        <v>307.99</v>
      </c>
      <c r="G3782" s="70">
        <v>308.95999999999998</v>
      </c>
    </row>
    <row r="3783" spans="1:7" x14ac:dyDescent="0.2">
      <c r="A3783" s="70">
        <v>36084</v>
      </c>
      <c r="B3783" s="70" t="s">
        <v>404</v>
      </c>
      <c r="C3783" s="70" t="s">
        <v>353</v>
      </c>
      <c r="D3783" s="70">
        <v>2006</v>
      </c>
      <c r="E3783" s="70">
        <v>2</v>
      </c>
      <c r="F3783" s="70">
        <v>311.45999999999998</v>
      </c>
      <c r="G3783" s="70">
        <v>308.13</v>
      </c>
    </row>
    <row r="3784" spans="1:7" x14ac:dyDescent="0.2">
      <c r="A3784" s="70">
        <v>36084</v>
      </c>
      <c r="B3784" s="70" t="s">
        <v>404</v>
      </c>
      <c r="C3784" s="70" t="s">
        <v>353</v>
      </c>
      <c r="D3784" s="70">
        <v>2006</v>
      </c>
      <c r="E3784" s="70">
        <v>3</v>
      </c>
      <c r="F3784" s="70">
        <v>305.07</v>
      </c>
      <c r="G3784" s="70">
        <v>300.35000000000002</v>
      </c>
    </row>
    <row r="3785" spans="1:7" x14ac:dyDescent="0.2">
      <c r="A3785" s="70">
        <v>36084</v>
      </c>
      <c r="B3785" s="70" t="s">
        <v>404</v>
      </c>
      <c r="C3785" s="70" t="s">
        <v>353</v>
      </c>
      <c r="D3785" s="70">
        <v>2006</v>
      </c>
      <c r="E3785" s="70">
        <v>4</v>
      </c>
      <c r="F3785" s="70">
        <v>298.89</v>
      </c>
      <c r="G3785" s="70">
        <v>297.01</v>
      </c>
    </row>
    <row r="3786" spans="1:7" x14ac:dyDescent="0.2">
      <c r="A3786" s="70">
        <v>36084</v>
      </c>
      <c r="B3786" s="70" t="s">
        <v>404</v>
      </c>
      <c r="C3786" s="70" t="s">
        <v>353</v>
      </c>
      <c r="D3786" s="70">
        <v>2007</v>
      </c>
      <c r="E3786" s="70">
        <v>1</v>
      </c>
      <c r="F3786" s="70">
        <v>292.92</v>
      </c>
      <c r="G3786" s="70">
        <v>294.52999999999997</v>
      </c>
    </row>
    <row r="3787" spans="1:7" x14ac:dyDescent="0.2">
      <c r="A3787" s="70">
        <v>36084</v>
      </c>
      <c r="B3787" s="70" t="s">
        <v>404</v>
      </c>
      <c r="C3787" s="70" t="s">
        <v>353</v>
      </c>
      <c r="D3787" s="70">
        <v>2007</v>
      </c>
      <c r="E3787" s="70">
        <v>2</v>
      </c>
      <c r="F3787" s="70">
        <v>283.13</v>
      </c>
      <c r="G3787" s="70">
        <v>280.14</v>
      </c>
    </row>
    <row r="3788" spans="1:7" x14ac:dyDescent="0.2">
      <c r="A3788" s="70">
        <v>36084</v>
      </c>
      <c r="B3788" s="70" t="s">
        <v>404</v>
      </c>
      <c r="C3788" s="70" t="s">
        <v>353</v>
      </c>
      <c r="D3788" s="70">
        <v>2007</v>
      </c>
      <c r="E3788" s="70">
        <v>3</v>
      </c>
      <c r="F3788" s="70">
        <v>270.37</v>
      </c>
      <c r="G3788" s="70">
        <v>265.85000000000002</v>
      </c>
    </row>
    <row r="3789" spans="1:7" x14ac:dyDescent="0.2">
      <c r="A3789" s="70">
        <v>36084</v>
      </c>
      <c r="B3789" s="70" t="s">
        <v>404</v>
      </c>
      <c r="C3789" s="70" t="s">
        <v>353</v>
      </c>
      <c r="D3789" s="70">
        <v>2007</v>
      </c>
      <c r="E3789" s="70">
        <v>4</v>
      </c>
      <c r="F3789" s="70">
        <v>244.78</v>
      </c>
      <c r="G3789" s="70">
        <v>242.95</v>
      </c>
    </row>
    <row r="3790" spans="1:7" x14ac:dyDescent="0.2">
      <c r="A3790" s="70">
        <v>36084</v>
      </c>
      <c r="B3790" s="70" t="s">
        <v>404</v>
      </c>
      <c r="C3790" s="70" t="s">
        <v>353</v>
      </c>
      <c r="D3790" s="70">
        <v>2008</v>
      </c>
      <c r="E3790" s="70">
        <v>1</v>
      </c>
      <c r="F3790" s="70">
        <v>218.93</v>
      </c>
      <c r="G3790" s="70">
        <v>220.6</v>
      </c>
    </row>
    <row r="3791" spans="1:7" x14ac:dyDescent="0.2">
      <c r="A3791" s="70">
        <v>36084</v>
      </c>
      <c r="B3791" s="70" t="s">
        <v>404</v>
      </c>
      <c r="C3791" s="70" t="s">
        <v>353</v>
      </c>
      <c r="D3791" s="70">
        <v>2008</v>
      </c>
      <c r="E3791" s="70">
        <v>2</v>
      </c>
      <c r="F3791" s="70">
        <v>208.17</v>
      </c>
      <c r="G3791" s="70">
        <v>206.04</v>
      </c>
    </row>
    <row r="3792" spans="1:7" x14ac:dyDescent="0.2">
      <c r="A3792" s="70">
        <v>36084</v>
      </c>
      <c r="B3792" s="70" t="s">
        <v>404</v>
      </c>
      <c r="C3792" s="70" t="s">
        <v>353</v>
      </c>
      <c r="D3792" s="70">
        <v>2008</v>
      </c>
      <c r="E3792" s="70">
        <v>3</v>
      </c>
      <c r="F3792" s="70">
        <v>193.66</v>
      </c>
      <c r="G3792" s="70">
        <v>190.17</v>
      </c>
    </row>
    <row r="3793" spans="1:7" x14ac:dyDescent="0.2">
      <c r="A3793" s="70">
        <v>36084</v>
      </c>
      <c r="B3793" s="70" t="s">
        <v>404</v>
      </c>
      <c r="C3793" s="70" t="s">
        <v>353</v>
      </c>
      <c r="D3793" s="70">
        <v>2008</v>
      </c>
      <c r="E3793" s="70">
        <v>4</v>
      </c>
      <c r="F3793" s="70">
        <v>178.02</v>
      </c>
      <c r="G3793" s="70">
        <v>176.53</v>
      </c>
    </row>
    <row r="3794" spans="1:7" x14ac:dyDescent="0.2">
      <c r="A3794" s="70">
        <v>36084</v>
      </c>
      <c r="B3794" s="70" t="s">
        <v>404</v>
      </c>
      <c r="C3794" s="70" t="s">
        <v>353</v>
      </c>
      <c r="D3794" s="70">
        <v>2009</v>
      </c>
      <c r="E3794" s="70">
        <v>1</v>
      </c>
      <c r="F3794" s="70">
        <v>160.84</v>
      </c>
      <c r="G3794" s="70">
        <v>162.44</v>
      </c>
    </row>
    <row r="3795" spans="1:7" x14ac:dyDescent="0.2">
      <c r="A3795" s="70">
        <v>36084</v>
      </c>
      <c r="B3795" s="70" t="s">
        <v>404</v>
      </c>
      <c r="C3795" s="70" t="s">
        <v>353</v>
      </c>
      <c r="D3795" s="70">
        <v>2009</v>
      </c>
      <c r="E3795" s="70">
        <v>2</v>
      </c>
      <c r="F3795" s="70">
        <v>162.46</v>
      </c>
      <c r="G3795" s="70">
        <v>160.66</v>
      </c>
    </row>
    <row r="3796" spans="1:7" x14ac:dyDescent="0.2">
      <c r="A3796" s="70">
        <v>36084</v>
      </c>
      <c r="B3796" s="70" t="s">
        <v>404</v>
      </c>
      <c r="C3796" s="70" t="s">
        <v>353</v>
      </c>
      <c r="D3796" s="70">
        <v>2009</v>
      </c>
      <c r="E3796" s="70">
        <v>3</v>
      </c>
      <c r="F3796" s="70">
        <v>166.86</v>
      </c>
      <c r="G3796" s="70">
        <v>163.77000000000001</v>
      </c>
    </row>
    <row r="3797" spans="1:7" x14ac:dyDescent="0.2">
      <c r="A3797" s="70">
        <v>36084</v>
      </c>
      <c r="B3797" s="70" t="s">
        <v>404</v>
      </c>
      <c r="C3797" s="70" t="s">
        <v>353</v>
      </c>
      <c r="D3797" s="70">
        <v>2009</v>
      </c>
      <c r="E3797" s="70">
        <v>4</v>
      </c>
      <c r="F3797" s="70">
        <v>170.23</v>
      </c>
      <c r="G3797" s="70">
        <v>168.79</v>
      </c>
    </row>
    <row r="3798" spans="1:7" x14ac:dyDescent="0.2">
      <c r="A3798" s="70">
        <v>36084</v>
      </c>
      <c r="B3798" s="70" t="s">
        <v>404</v>
      </c>
      <c r="C3798" s="70" t="s">
        <v>353</v>
      </c>
      <c r="D3798" s="70">
        <v>2010</v>
      </c>
      <c r="E3798" s="70">
        <v>1</v>
      </c>
      <c r="F3798" s="70">
        <v>168.89</v>
      </c>
      <c r="G3798" s="70">
        <v>170.81</v>
      </c>
    </row>
    <row r="3799" spans="1:7" x14ac:dyDescent="0.2">
      <c r="A3799" s="70">
        <v>36084</v>
      </c>
      <c r="B3799" s="70" t="s">
        <v>404</v>
      </c>
      <c r="C3799" s="70" t="s">
        <v>353</v>
      </c>
      <c r="D3799" s="70">
        <v>2010</v>
      </c>
      <c r="E3799" s="70">
        <v>2</v>
      </c>
      <c r="F3799" s="70">
        <v>172.02</v>
      </c>
      <c r="G3799" s="70">
        <v>169.88</v>
      </c>
    </row>
    <row r="3800" spans="1:7" x14ac:dyDescent="0.2">
      <c r="A3800" s="70">
        <v>36084</v>
      </c>
      <c r="B3800" s="70" t="s">
        <v>404</v>
      </c>
      <c r="C3800" s="70" t="s">
        <v>353</v>
      </c>
      <c r="D3800" s="70">
        <v>2010</v>
      </c>
      <c r="E3800" s="70">
        <v>3</v>
      </c>
      <c r="F3800" s="70">
        <v>171.03</v>
      </c>
      <c r="G3800" s="70">
        <v>167.85</v>
      </c>
    </row>
    <row r="3801" spans="1:7" x14ac:dyDescent="0.2">
      <c r="A3801" s="70">
        <v>36084</v>
      </c>
      <c r="B3801" s="70" t="s">
        <v>404</v>
      </c>
      <c r="C3801" s="70" t="s">
        <v>353</v>
      </c>
      <c r="D3801" s="70">
        <v>2010</v>
      </c>
      <c r="E3801" s="70">
        <v>4</v>
      </c>
      <c r="F3801" s="70">
        <v>166.64</v>
      </c>
      <c r="G3801" s="70">
        <v>165.39</v>
      </c>
    </row>
    <row r="3802" spans="1:7" x14ac:dyDescent="0.2">
      <c r="A3802" s="70">
        <v>36084</v>
      </c>
      <c r="B3802" s="70" t="s">
        <v>404</v>
      </c>
      <c r="C3802" s="70" t="s">
        <v>353</v>
      </c>
      <c r="D3802" s="70">
        <v>2011</v>
      </c>
      <c r="E3802" s="70">
        <v>1</v>
      </c>
      <c r="F3802" s="70">
        <v>161.75</v>
      </c>
      <c r="G3802" s="70">
        <v>163.69</v>
      </c>
    </row>
    <row r="3803" spans="1:7" x14ac:dyDescent="0.2">
      <c r="A3803" s="70">
        <v>36084</v>
      </c>
      <c r="B3803" s="70" t="s">
        <v>404</v>
      </c>
      <c r="C3803" s="70" t="s">
        <v>353</v>
      </c>
      <c r="D3803" s="70">
        <v>2011</v>
      </c>
      <c r="E3803" s="70">
        <v>2</v>
      </c>
      <c r="F3803" s="70">
        <v>164.06</v>
      </c>
      <c r="G3803" s="70">
        <v>161.63</v>
      </c>
    </row>
    <row r="3804" spans="1:7" x14ac:dyDescent="0.2">
      <c r="A3804" s="70">
        <v>36084</v>
      </c>
      <c r="B3804" s="70" t="s">
        <v>404</v>
      </c>
      <c r="C3804" s="70" t="s">
        <v>353</v>
      </c>
      <c r="D3804" s="70">
        <v>2011</v>
      </c>
      <c r="E3804" s="70">
        <v>3</v>
      </c>
      <c r="F3804" s="70">
        <v>163.44999999999999</v>
      </c>
      <c r="G3804" s="70">
        <v>160.55000000000001</v>
      </c>
    </row>
    <row r="3805" spans="1:7" x14ac:dyDescent="0.2">
      <c r="A3805" s="70">
        <v>36084</v>
      </c>
      <c r="B3805" s="70" t="s">
        <v>404</v>
      </c>
      <c r="C3805" s="70" t="s">
        <v>353</v>
      </c>
      <c r="D3805" s="70">
        <v>2011</v>
      </c>
      <c r="E3805" s="70">
        <v>4</v>
      </c>
      <c r="F3805" s="70">
        <v>162.19</v>
      </c>
      <c r="G3805" s="70">
        <v>161.28</v>
      </c>
    </row>
    <row r="3806" spans="1:7" x14ac:dyDescent="0.2">
      <c r="A3806" s="70">
        <v>36084</v>
      </c>
      <c r="B3806" s="70" t="s">
        <v>404</v>
      </c>
      <c r="C3806" s="70" t="s">
        <v>353</v>
      </c>
      <c r="D3806" s="70">
        <v>2012</v>
      </c>
      <c r="E3806" s="70">
        <v>1</v>
      </c>
      <c r="F3806" s="70">
        <v>161.47999999999999</v>
      </c>
      <c r="G3806" s="70">
        <v>163.28</v>
      </c>
    </row>
    <row r="3807" spans="1:7" x14ac:dyDescent="0.2">
      <c r="A3807" s="70">
        <v>36084</v>
      </c>
      <c r="B3807" s="70" t="s">
        <v>404</v>
      </c>
      <c r="C3807" s="70" t="s">
        <v>353</v>
      </c>
      <c r="D3807" s="70">
        <v>2012</v>
      </c>
      <c r="E3807" s="70">
        <v>2</v>
      </c>
      <c r="F3807" s="70">
        <v>171.65</v>
      </c>
      <c r="G3807" s="70">
        <v>168.77</v>
      </c>
    </row>
    <row r="3808" spans="1:7" x14ac:dyDescent="0.2">
      <c r="A3808" s="70">
        <v>36084</v>
      </c>
      <c r="B3808" s="70" t="s">
        <v>404</v>
      </c>
      <c r="C3808" s="70" t="s">
        <v>353</v>
      </c>
      <c r="D3808" s="70">
        <v>2012</v>
      </c>
      <c r="E3808" s="70">
        <v>3</v>
      </c>
      <c r="F3808" s="70">
        <v>179.49</v>
      </c>
      <c r="G3808" s="70">
        <v>176.46</v>
      </c>
    </row>
    <row r="3809" spans="1:7" x14ac:dyDescent="0.2">
      <c r="A3809" s="70">
        <v>36084</v>
      </c>
      <c r="B3809" s="70" t="s">
        <v>404</v>
      </c>
      <c r="C3809" s="70" t="s">
        <v>353</v>
      </c>
      <c r="D3809" s="70">
        <v>2012</v>
      </c>
      <c r="E3809" s="70">
        <v>4</v>
      </c>
      <c r="F3809" s="70">
        <v>183.03</v>
      </c>
      <c r="G3809" s="70">
        <v>182.4</v>
      </c>
    </row>
    <row r="3810" spans="1:7" x14ac:dyDescent="0.2">
      <c r="A3810" s="70">
        <v>36084</v>
      </c>
      <c r="B3810" s="70" t="s">
        <v>404</v>
      </c>
      <c r="C3810" s="70" t="s">
        <v>353</v>
      </c>
      <c r="D3810" s="70">
        <v>2013</v>
      </c>
      <c r="E3810" s="70">
        <v>1</v>
      </c>
      <c r="F3810" s="70">
        <v>193.04</v>
      </c>
      <c r="G3810" s="70">
        <v>194.92</v>
      </c>
    </row>
    <row r="3811" spans="1:7" x14ac:dyDescent="0.2">
      <c r="A3811" s="70">
        <v>36084</v>
      </c>
      <c r="B3811" s="70" t="s">
        <v>404</v>
      </c>
      <c r="C3811" s="70" t="s">
        <v>353</v>
      </c>
      <c r="D3811" s="70">
        <v>2013</v>
      </c>
      <c r="E3811" s="70">
        <v>2</v>
      </c>
      <c r="F3811" s="70">
        <v>211.98</v>
      </c>
      <c r="G3811" s="70">
        <v>208.1</v>
      </c>
    </row>
    <row r="3812" spans="1:7" x14ac:dyDescent="0.2">
      <c r="A3812" s="70">
        <v>36084</v>
      </c>
      <c r="B3812" s="70" t="s">
        <v>404</v>
      </c>
      <c r="C3812" s="70" t="s">
        <v>353</v>
      </c>
      <c r="D3812" s="70">
        <v>2013</v>
      </c>
      <c r="E3812" s="70">
        <v>3</v>
      </c>
      <c r="F3812" s="70">
        <v>221.32</v>
      </c>
      <c r="G3812" s="70">
        <v>217.82</v>
      </c>
    </row>
    <row r="3813" spans="1:7" x14ac:dyDescent="0.2">
      <c r="A3813" s="70">
        <v>36084</v>
      </c>
      <c r="B3813" s="70" t="s">
        <v>404</v>
      </c>
      <c r="C3813" s="70" t="s">
        <v>353</v>
      </c>
      <c r="D3813" s="70">
        <v>2013</v>
      </c>
      <c r="E3813" s="70">
        <v>4</v>
      </c>
      <c r="F3813" s="70">
        <v>225.49</v>
      </c>
      <c r="G3813" s="70">
        <v>225.16</v>
      </c>
    </row>
    <row r="3814" spans="1:7" x14ac:dyDescent="0.2">
      <c r="A3814" s="70">
        <v>36084</v>
      </c>
      <c r="B3814" s="70" t="s">
        <v>404</v>
      </c>
      <c r="C3814" s="70" t="s">
        <v>353</v>
      </c>
      <c r="D3814" s="70">
        <v>2014</v>
      </c>
      <c r="E3814" s="70">
        <v>1</v>
      </c>
      <c r="F3814" s="70">
        <v>230.62</v>
      </c>
      <c r="G3814" s="70">
        <v>232.34</v>
      </c>
    </row>
    <row r="3815" spans="1:7" x14ac:dyDescent="0.2">
      <c r="A3815" s="70">
        <v>36084</v>
      </c>
      <c r="B3815" s="70" t="s">
        <v>404</v>
      </c>
      <c r="C3815" s="70" t="s">
        <v>353</v>
      </c>
      <c r="D3815" s="70">
        <v>2014</v>
      </c>
      <c r="E3815" s="70">
        <v>2</v>
      </c>
      <c r="F3815" s="70">
        <v>243.24</v>
      </c>
      <c r="G3815" s="70">
        <v>238.69</v>
      </c>
    </row>
    <row r="3816" spans="1:7" x14ac:dyDescent="0.2">
      <c r="A3816" s="70">
        <v>36084</v>
      </c>
      <c r="B3816" s="70" t="s">
        <v>404</v>
      </c>
      <c r="C3816" s="70" t="s">
        <v>353</v>
      </c>
      <c r="D3816" s="70">
        <v>2014</v>
      </c>
      <c r="E3816" s="70">
        <v>3</v>
      </c>
      <c r="F3816" s="70">
        <v>247.83</v>
      </c>
      <c r="G3816" s="70">
        <v>244.18</v>
      </c>
    </row>
    <row r="3817" spans="1:7" x14ac:dyDescent="0.2">
      <c r="A3817" s="70">
        <v>36084</v>
      </c>
      <c r="B3817" s="70" t="s">
        <v>404</v>
      </c>
      <c r="C3817" s="70" t="s">
        <v>353</v>
      </c>
      <c r="D3817" s="70">
        <v>2014</v>
      </c>
      <c r="E3817" s="70">
        <v>4</v>
      </c>
      <c r="F3817" s="70">
        <v>251.97</v>
      </c>
      <c r="G3817" s="70">
        <v>251.95</v>
      </c>
    </row>
    <row r="3818" spans="1:7" x14ac:dyDescent="0.2">
      <c r="A3818" s="70">
        <v>36084</v>
      </c>
      <c r="B3818" s="70" t="s">
        <v>404</v>
      </c>
      <c r="C3818" s="70" t="s">
        <v>353</v>
      </c>
      <c r="D3818" s="70">
        <v>2015</v>
      </c>
      <c r="E3818" s="70">
        <v>1</v>
      </c>
      <c r="F3818" s="70">
        <v>255.86</v>
      </c>
      <c r="G3818" s="70">
        <v>257.02</v>
      </c>
    </row>
    <row r="3819" spans="1:7" x14ac:dyDescent="0.2">
      <c r="A3819" s="70">
        <v>36084</v>
      </c>
      <c r="B3819" s="70" t="s">
        <v>404</v>
      </c>
      <c r="C3819" s="70" t="s">
        <v>353</v>
      </c>
      <c r="D3819" s="70">
        <v>2015</v>
      </c>
      <c r="E3819" s="70">
        <v>2</v>
      </c>
      <c r="F3819" s="70">
        <v>267.18</v>
      </c>
      <c r="G3819" s="70">
        <v>262.37</v>
      </c>
    </row>
    <row r="3820" spans="1:7" x14ac:dyDescent="0.2">
      <c r="A3820" s="70">
        <v>36084</v>
      </c>
      <c r="B3820" s="70" t="s">
        <v>404</v>
      </c>
      <c r="C3820" s="70" t="s">
        <v>353</v>
      </c>
      <c r="D3820" s="70">
        <v>2015</v>
      </c>
      <c r="E3820" s="70">
        <v>3</v>
      </c>
      <c r="F3820" s="70">
        <v>271.83999999999997</v>
      </c>
      <c r="G3820" s="70">
        <v>268.12</v>
      </c>
    </row>
    <row r="3821" spans="1:7" x14ac:dyDescent="0.2">
      <c r="A3821" s="70">
        <v>36084</v>
      </c>
      <c r="B3821" s="70" t="s">
        <v>404</v>
      </c>
      <c r="C3821" s="70" t="s">
        <v>353</v>
      </c>
      <c r="D3821" s="70">
        <v>2015</v>
      </c>
      <c r="E3821" s="70">
        <v>4</v>
      </c>
      <c r="F3821" s="70">
        <v>272.5</v>
      </c>
      <c r="G3821" s="70">
        <v>272.69</v>
      </c>
    </row>
    <row r="3822" spans="1:7" x14ac:dyDescent="0.2">
      <c r="A3822" s="70">
        <v>36084</v>
      </c>
      <c r="B3822" s="70" t="s">
        <v>404</v>
      </c>
      <c r="C3822" s="70" t="s">
        <v>353</v>
      </c>
      <c r="D3822" s="70">
        <v>2016</v>
      </c>
      <c r="E3822" s="70">
        <v>1</v>
      </c>
      <c r="F3822" s="70">
        <v>278.47000000000003</v>
      </c>
      <c r="G3822" s="70">
        <v>279</v>
      </c>
    </row>
    <row r="3823" spans="1:7" x14ac:dyDescent="0.2">
      <c r="A3823" s="70">
        <v>36084</v>
      </c>
      <c r="B3823" s="70" t="s">
        <v>404</v>
      </c>
      <c r="C3823" s="70" t="s">
        <v>353</v>
      </c>
      <c r="D3823" s="70">
        <v>2016</v>
      </c>
      <c r="E3823" s="70">
        <v>2</v>
      </c>
      <c r="F3823" s="70">
        <v>289.23</v>
      </c>
      <c r="G3823" s="70">
        <v>284.32</v>
      </c>
    </row>
    <row r="3824" spans="1:7" x14ac:dyDescent="0.2">
      <c r="A3824" s="70">
        <v>36084</v>
      </c>
      <c r="B3824" s="70" t="s">
        <v>404</v>
      </c>
      <c r="C3824" s="70" t="s">
        <v>353</v>
      </c>
      <c r="D3824" s="70">
        <v>2016</v>
      </c>
      <c r="E3824" s="70">
        <v>3</v>
      </c>
      <c r="F3824" s="70">
        <v>293.79000000000002</v>
      </c>
      <c r="G3824" s="70">
        <v>290.08999999999997</v>
      </c>
    </row>
    <row r="3825" spans="1:7" x14ac:dyDescent="0.2">
      <c r="A3825" s="70">
        <v>36084</v>
      </c>
      <c r="B3825" s="70" t="s">
        <v>404</v>
      </c>
      <c r="C3825" s="70" t="s">
        <v>353</v>
      </c>
      <c r="D3825" s="70">
        <v>2016</v>
      </c>
      <c r="E3825" s="70">
        <v>4</v>
      </c>
      <c r="F3825" s="70">
        <v>294.83</v>
      </c>
      <c r="G3825" s="70">
        <v>295.02</v>
      </c>
    </row>
    <row r="3826" spans="1:7" x14ac:dyDescent="0.2">
      <c r="A3826" s="70">
        <v>36084</v>
      </c>
      <c r="B3826" s="70" t="s">
        <v>404</v>
      </c>
      <c r="C3826" s="70" t="s">
        <v>353</v>
      </c>
      <c r="D3826" s="70">
        <v>2017</v>
      </c>
      <c r="E3826" s="70">
        <v>1</v>
      </c>
      <c r="F3826" s="70">
        <v>303.51</v>
      </c>
      <c r="G3826" s="70">
        <v>303.5</v>
      </c>
    </row>
    <row r="3827" spans="1:7" x14ac:dyDescent="0.2">
      <c r="A3827" s="70">
        <v>36084</v>
      </c>
      <c r="B3827" s="70" t="s">
        <v>404</v>
      </c>
      <c r="C3827" s="70" t="s">
        <v>353</v>
      </c>
      <c r="D3827" s="70">
        <v>2017</v>
      </c>
      <c r="E3827" s="70">
        <v>2</v>
      </c>
      <c r="F3827" s="70">
        <v>313.92</v>
      </c>
      <c r="G3827" s="70">
        <v>308.94</v>
      </c>
    </row>
    <row r="3828" spans="1:7" x14ac:dyDescent="0.2">
      <c r="A3828" s="70">
        <v>36084</v>
      </c>
      <c r="B3828" s="70" t="s">
        <v>404</v>
      </c>
      <c r="C3828" s="70" t="s">
        <v>353</v>
      </c>
      <c r="D3828" s="70">
        <v>2017</v>
      </c>
      <c r="E3828" s="70">
        <v>3</v>
      </c>
      <c r="F3828" s="70">
        <v>319.36</v>
      </c>
      <c r="G3828" s="70">
        <v>315.52</v>
      </c>
    </row>
    <row r="3829" spans="1:7" x14ac:dyDescent="0.2">
      <c r="A3829" s="70">
        <v>36084</v>
      </c>
      <c r="B3829" s="70" t="s">
        <v>404</v>
      </c>
      <c r="C3829" s="70" t="s">
        <v>353</v>
      </c>
      <c r="D3829" s="70">
        <v>2017</v>
      </c>
      <c r="E3829" s="70">
        <v>4</v>
      </c>
      <c r="F3829" s="70">
        <v>324.89999999999998</v>
      </c>
      <c r="G3829" s="70">
        <v>324.99</v>
      </c>
    </row>
    <row r="3830" spans="1:7" x14ac:dyDescent="0.2">
      <c r="A3830" s="70">
        <v>36084</v>
      </c>
      <c r="B3830" s="70" t="s">
        <v>404</v>
      </c>
      <c r="C3830" s="70" t="s">
        <v>353</v>
      </c>
      <c r="D3830" s="70">
        <v>2018</v>
      </c>
      <c r="E3830" s="70">
        <v>1</v>
      </c>
      <c r="F3830" s="70">
        <v>332.24</v>
      </c>
      <c r="G3830" s="70">
        <v>331.99</v>
      </c>
    </row>
    <row r="3831" spans="1:7" x14ac:dyDescent="0.2">
      <c r="A3831" s="70">
        <v>36084</v>
      </c>
      <c r="B3831" s="70" t="s">
        <v>404</v>
      </c>
      <c r="C3831" s="70" t="s">
        <v>353</v>
      </c>
      <c r="D3831" s="70">
        <v>2018</v>
      </c>
      <c r="E3831" s="70">
        <v>2</v>
      </c>
      <c r="F3831" s="70">
        <v>340.38</v>
      </c>
      <c r="G3831" s="70">
        <v>335.16</v>
      </c>
    </row>
    <row r="3832" spans="1:7" x14ac:dyDescent="0.2">
      <c r="A3832" s="70">
        <v>36084</v>
      </c>
      <c r="B3832" s="70" t="s">
        <v>404</v>
      </c>
      <c r="C3832" s="70" t="s">
        <v>353</v>
      </c>
      <c r="D3832" s="70">
        <v>2018</v>
      </c>
      <c r="E3832" s="70">
        <v>3</v>
      </c>
      <c r="F3832" s="70">
        <v>344.24</v>
      </c>
      <c r="G3832" s="70">
        <v>340.24</v>
      </c>
    </row>
    <row r="3833" spans="1:7" x14ac:dyDescent="0.2">
      <c r="A3833" s="70">
        <v>36084</v>
      </c>
      <c r="B3833" s="70" t="s">
        <v>404</v>
      </c>
      <c r="C3833" s="70" t="s">
        <v>353</v>
      </c>
      <c r="D3833" s="70">
        <v>2018</v>
      </c>
      <c r="E3833" s="70">
        <v>4</v>
      </c>
      <c r="F3833" s="70">
        <v>340.91</v>
      </c>
      <c r="G3833" s="70">
        <v>340.78</v>
      </c>
    </row>
    <row r="3834" spans="1:7" x14ac:dyDescent="0.2">
      <c r="A3834" s="70">
        <v>36084</v>
      </c>
      <c r="B3834" s="70" t="s">
        <v>404</v>
      </c>
      <c r="C3834" s="70" t="s">
        <v>353</v>
      </c>
      <c r="D3834" s="70">
        <v>2019</v>
      </c>
      <c r="E3834" s="70">
        <v>1</v>
      </c>
      <c r="F3834" s="70">
        <v>342.41</v>
      </c>
      <c r="G3834" s="70">
        <v>342.14</v>
      </c>
    </row>
    <row r="3835" spans="1:7" x14ac:dyDescent="0.2">
      <c r="A3835" s="70">
        <v>36084</v>
      </c>
      <c r="B3835" s="70" t="s">
        <v>404</v>
      </c>
      <c r="C3835" s="70" t="s">
        <v>353</v>
      </c>
      <c r="D3835" s="70">
        <v>2019</v>
      </c>
      <c r="E3835" s="70">
        <v>2</v>
      </c>
      <c r="F3835" s="70">
        <v>350.52</v>
      </c>
      <c r="G3835" s="70">
        <v>345.31</v>
      </c>
    </row>
    <row r="3836" spans="1:7" x14ac:dyDescent="0.2">
      <c r="A3836" s="70">
        <v>36084</v>
      </c>
      <c r="B3836" s="70" t="s">
        <v>404</v>
      </c>
      <c r="C3836" s="70" t="s">
        <v>353</v>
      </c>
      <c r="D3836" s="70">
        <v>2019</v>
      </c>
      <c r="E3836" s="70">
        <v>3</v>
      </c>
      <c r="F3836" s="70">
        <v>349.31</v>
      </c>
      <c r="G3836" s="70">
        <v>345.2</v>
      </c>
    </row>
    <row r="3837" spans="1:7" x14ac:dyDescent="0.2">
      <c r="A3837" s="70">
        <v>36084</v>
      </c>
      <c r="B3837" s="70" t="s">
        <v>404</v>
      </c>
      <c r="C3837" s="70" t="s">
        <v>353</v>
      </c>
      <c r="D3837" s="70">
        <v>2019</v>
      </c>
      <c r="E3837" s="70">
        <v>4</v>
      </c>
      <c r="F3837" s="70">
        <v>351.54</v>
      </c>
      <c r="G3837" s="70">
        <v>351.21</v>
      </c>
    </row>
    <row r="3838" spans="1:7" x14ac:dyDescent="0.2">
      <c r="A3838" s="70">
        <v>36084</v>
      </c>
      <c r="B3838" s="70" t="s">
        <v>404</v>
      </c>
      <c r="C3838" s="70" t="s">
        <v>353</v>
      </c>
      <c r="D3838" s="70">
        <v>2020</v>
      </c>
      <c r="E3838" s="70">
        <v>1</v>
      </c>
      <c r="F3838" s="70">
        <v>358.8</v>
      </c>
      <c r="G3838" s="70">
        <v>358.77</v>
      </c>
    </row>
    <row r="3839" spans="1:7" x14ac:dyDescent="0.2">
      <c r="A3839" s="70">
        <v>36084</v>
      </c>
      <c r="B3839" s="70" t="s">
        <v>404</v>
      </c>
      <c r="C3839" s="70" t="s">
        <v>353</v>
      </c>
      <c r="D3839" s="70">
        <v>2020</v>
      </c>
      <c r="E3839" s="70">
        <v>2</v>
      </c>
      <c r="F3839" s="70">
        <v>358.93</v>
      </c>
      <c r="G3839" s="70">
        <v>353.55</v>
      </c>
    </row>
    <row r="3840" spans="1:7" x14ac:dyDescent="0.2">
      <c r="A3840" s="70">
        <v>36084</v>
      </c>
      <c r="B3840" s="70" t="s">
        <v>404</v>
      </c>
      <c r="C3840" s="70" t="s">
        <v>353</v>
      </c>
      <c r="D3840" s="70">
        <v>2020</v>
      </c>
      <c r="E3840" s="70">
        <v>3</v>
      </c>
      <c r="F3840" s="70">
        <v>374.82</v>
      </c>
      <c r="G3840" s="70">
        <v>370.38</v>
      </c>
    </row>
    <row r="3841" spans="1:7" x14ac:dyDescent="0.2">
      <c r="A3841" s="70">
        <v>36084</v>
      </c>
      <c r="B3841" s="70" t="s">
        <v>404</v>
      </c>
      <c r="C3841" s="70" t="s">
        <v>353</v>
      </c>
      <c r="D3841" s="70">
        <v>2020</v>
      </c>
      <c r="E3841" s="70">
        <v>4</v>
      </c>
      <c r="F3841" s="70">
        <v>382.51</v>
      </c>
      <c r="G3841" s="70">
        <v>381.99</v>
      </c>
    </row>
    <row r="3842" spans="1:7" x14ac:dyDescent="0.2">
      <c r="A3842" s="70">
        <v>36084</v>
      </c>
      <c r="B3842" s="70" t="s">
        <v>404</v>
      </c>
      <c r="C3842" s="70" t="s">
        <v>353</v>
      </c>
      <c r="D3842" s="70">
        <v>2021</v>
      </c>
      <c r="E3842" s="70">
        <v>1</v>
      </c>
      <c r="F3842" s="70">
        <v>390.68</v>
      </c>
      <c r="G3842" s="70">
        <v>390.85</v>
      </c>
    </row>
    <row r="3843" spans="1:7" x14ac:dyDescent="0.2">
      <c r="A3843" s="70">
        <v>36084</v>
      </c>
      <c r="B3843" s="70" t="s">
        <v>404</v>
      </c>
      <c r="C3843" s="70" t="s">
        <v>353</v>
      </c>
      <c r="D3843" s="70">
        <v>2021</v>
      </c>
      <c r="E3843" s="70">
        <v>2</v>
      </c>
      <c r="F3843" s="70">
        <v>425.13</v>
      </c>
      <c r="G3843" s="70">
        <v>418.81</v>
      </c>
    </row>
    <row r="3844" spans="1:7" x14ac:dyDescent="0.2">
      <c r="A3844" s="70">
        <v>36084</v>
      </c>
      <c r="B3844" s="70" t="s">
        <v>404</v>
      </c>
      <c r="C3844" s="70" t="s">
        <v>353</v>
      </c>
      <c r="D3844" s="70">
        <v>2021</v>
      </c>
      <c r="E3844" s="70">
        <v>3</v>
      </c>
      <c r="F3844" s="70">
        <v>437.61</v>
      </c>
      <c r="G3844" s="70">
        <v>432.26</v>
      </c>
    </row>
    <row r="3845" spans="1:7" x14ac:dyDescent="0.2">
      <c r="A3845" s="70">
        <v>36084</v>
      </c>
      <c r="B3845" s="70" t="s">
        <v>404</v>
      </c>
      <c r="C3845" s="70" t="s">
        <v>353</v>
      </c>
      <c r="D3845" s="70">
        <v>2021</v>
      </c>
      <c r="E3845" s="70">
        <v>4</v>
      </c>
      <c r="F3845" s="70">
        <v>443.63</v>
      </c>
      <c r="G3845" s="70">
        <v>443.01</v>
      </c>
    </row>
    <row r="3846" spans="1:7" x14ac:dyDescent="0.2">
      <c r="A3846" s="70">
        <v>36740</v>
      </c>
      <c r="B3846" s="70" t="s">
        <v>405</v>
      </c>
      <c r="C3846" s="70" t="s">
        <v>383</v>
      </c>
      <c r="D3846" s="70">
        <v>1991</v>
      </c>
      <c r="E3846" s="70">
        <v>1</v>
      </c>
      <c r="F3846" s="70">
        <v>100</v>
      </c>
      <c r="G3846" s="70">
        <v>100</v>
      </c>
    </row>
    <row r="3847" spans="1:7" x14ac:dyDescent="0.2">
      <c r="A3847" s="70">
        <v>36740</v>
      </c>
      <c r="B3847" s="70" t="s">
        <v>405</v>
      </c>
      <c r="C3847" s="70" t="s">
        <v>383</v>
      </c>
      <c r="D3847" s="70">
        <v>1991</v>
      </c>
      <c r="E3847" s="70">
        <v>2</v>
      </c>
      <c r="F3847" s="70">
        <v>100.9</v>
      </c>
      <c r="G3847" s="70">
        <v>100.85</v>
      </c>
    </row>
    <row r="3848" spans="1:7" x14ac:dyDescent="0.2">
      <c r="A3848" s="70">
        <v>36740</v>
      </c>
      <c r="B3848" s="70" t="s">
        <v>405</v>
      </c>
      <c r="C3848" s="70" t="s">
        <v>383</v>
      </c>
      <c r="D3848" s="70">
        <v>1991</v>
      </c>
      <c r="E3848" s="70">
        <v>3</v>
      </c>
      <c r="F3848" s="70">
        <v>99.03</v>
      </c>
      <c r="G3848" s="70">
        <v>98.4</v>
      </c>
    </row>
    <row r="3849" spans="1:7" x14ac:dyDescent="0.2">
      <c r="A3849" s="70">
        <v>36740</v>
      </c>
      <c r="B3849" s="70" t="s">
        <v>405</v>
      </c>
      <c r="C3849" s="70" t="s">
        <v>383</v>
      </c>
      <c r="D3849" s="70">
        <v>1991</v>
      </c>
      <c r="E3849" s="70">
        <v>4</v>
      </c>
      <c r="F3849" s="70">
        <v>99.8</v>
      </c>
      <c r="G3849" s="70">
        <v>99.66</v>
      </c>
    </row>
    <row r="3850" spans="1:7" x14ac:dyDescent="0.2">
      <c r="A3850" s="70">
        <v>36740</v>
      </c>
      <c r="B3850" s="70" t="s">
        <v>405</v>
      </c>
      <c r="C3850" s="70" t="s">
        <v>383</v>
      </c>
      <c r="D3850" s="70">
        <v>1992</v>
      </c>
      <c r="E3850" s="70">
        <v>1</v>
      </c>
      <c r="F3850" s="70">
        <v>99.89</v>
      </c>
      <c r="G3850" s="70">
        <v>99.91</v>
      </c>
    </row>
    <row r="3851" spans="1:7" x14ac:dyDescent="0.2">
      <c r="A3851" s="70">
        <v>36740</v>
      </c>
      <c r="B3851" s="70" t="s">
        <v>405</v>
      </c>
      <c r="C3851" s="70" t="s">
        <v>383</v>
      </c>
      <c r="D3851" s="70">
        <v>1992</v>
      </c>
      <c r="E3851" s="70">
        <v>2</v>
      </c>
      <c r="F3851" s="70">
        <v>99.92</v>
      </c>
      <c r="G3851" s="70">
        <v>99.85</v>
      </c>
    </row>
    <row r="3852" spans="1:7" x14ac:dyDescent="0.2">
      <c r="A3852" s="70">
        <v>36740</v>
      </c>
      <c r="B3852" s="70" t="s">
        <v>405</v>
      </c>
      <c r="C3852" s="70" t="s">
        <v>383</v>
      </c>
      <c r="D3852" s="70">
        <v>1992</v>
      </c>
      <c r="E3852" s="70">
        <v>3</v>
      </c>
      <c r="F3852" s="70">
        <v>100.48</v>
      </c>
      <c r="G3852" s="70">
        <v>99.85</v>
      </c>
    </row>
    <row r="3853" spans="1:7" x14ac:dyDescent="0.2">
      <c r="A3853" s="70">
        <v>36740</v>
      </c>
      <c r="B3853" s="70" t="s">
        <v>405</v>
      </c>
      <c r="C3853" s="70" t="s">
        <v>383</v>
      </c>
      <c r="D3853" s="70">
        <v>1992</v>
      </c>
      <c r="E3853" s="70">
        <v>4</v>
      </c>
      <c r="F3853" s="70">
        <v>100.42</v>
      </c>
      <c r="G3853" s="70">
        <v>100.27</v>
      </c>
    </row>
    <row r="3854" spans="1:7" x14ac:dyDescent="0.2">
      <c r="A3854" s="70">
        <v>36740</v>
      </c>
      <c r="B3854" s="70" t="s">
        <v>405</v>
      </c>
      <c r="C3854" s="70" t="s">
        <v>383</v>
      </c>
      <c r="D3854" s="70">
        <v>1993</v>
      </c>
      <c r="E3854" s="70">
        <v>1</v>
      </c>
      <c r="F3854" s="70">
        <v>100.54</v>
      </c>
      <c r="G3854" s="70">
        <v>100.56</v>
      </c>
    </row>
    <row r="3855" spans="1:7" x14ac:dyDescent="0.2">
      <c r="A3855" s="70">
        <v>36740</v>
      </c>
      <c r="B3855" s="70" t="s">
        <v>405</v>
      </c>
      <c r="C3855" s="70" t="s">
        <v>383</v>
      </c>
      <c r="D3855" s="70">
        <v>1993</v>
      </c>
      <c r="E3855" s="70">
        <v>2</v>
      </c>
      <c r="F3855" s="70">
        <v>101.08</v>
      </c>
      <c r="G3855" s="70">
        <v>100.99</v>
      </c>
    </row>
    <row r="3856" spans="1:7" x14ac:dyDescent="0.2">
      <c r="A3856" s="70">
        <v>36740</v>
      </c>
      <c r="B3856" s="70" t="s">
        <v>405</v>
      </c>
      <c r="C3856" s="70" t="s">
        <v>383</v>
      </c>
      <c r="D3856" s="70">
        <v>1993</v>
      </c>
      <c r="E3856" s="70">
        <v>3</v>
      </c>
      <c r="F3856" s="70">
        <v>102.27</v>
      </c>
      <c r="G3856" s="70">
        <v>101.67</v>
      </c>
    </row>
    <row r="3857" spans="1:7" x14ac:dyDescent="0.2">
      <c r="A3857" s="70">
        <v>36740</v>
      </c>
      <c r="B3857" s="70" t="s">
        <v>405</v>
      </c>
      <c r="C3857" s="70" t="s">
        <v>383</v>
      </c>
      <c r="D3857" s="70">
        <v>1993</v>
      </c>
      <c r="E3857" s="70">
        <v>4</v>
      </c>
      <c r="F3857" s="70">
        <v>101.73</v>
      </c>
      <c r="G3857" s="70">
        <v>101.55</v>
      </c>
    </row>
    <row r="3858" spans="1:7" x14ac:dyDescent="0.2">
      <c r="A3858" s="70">
        <v>36740</v>
      </c>
      <c r="B3858" s="70" t="s">
        <v>405</v>
      </c>
      <c r="C3858" s="70" t="s">
        <v>383</v>
      </c>
      <c r="D3858" s="70">
        <v>1994</v>
      </c>
      <c r="E3858" s="70">
        <v>1</v>
      </c>
      <c r="F3858" s="70">
        <v>101.77</v>
      </c>
      <c r="G3858" s="70">
        <v>101.81</v>
      </c>
    </row>
    <row r="3859" spans="1:7" x14ac:dyDescent="0.2">
      <c r="A3859" s="70">
        <v>36740</v>
      </c>
      <c r="B3859" s="70" t="s">
        <v>405</v>
      </c>
      <c r="C3859" s="70" t="s">
        <v>383</v>
      </c>
      <c r="D3859" s="70">
        <v>1994</v>
      </c>
      <c r="E3859" s="70">
        <v>2</v>
      </c>
      <c r="F3859" s="70">
        <v>102.05</v>
      </c>
      <c r="G3859" s="70">
        <v>101.91</v>
      </c>
    </row>
    <row r="3860" spans="1:7" x14ac:dyDescent="0.2">
      <c r="A3860" s="70">
        <v>36740</v>
      </c>
      <c r="B3860" s="70" t="s">
        <v>405</v>
      </c>
      <c r="C3860" s="70" t="s">
        <v>383</v>
      </c>
      <c r="D3860" s="70">
        <v>1994</v>
      </c>
      <c r="E3860" s="70">
        <v>3</v>
      </c>
      <c r="F3860" s="70">
        <v>103.49</v>
      </c>
      <c r="G3860" s="70">
        <v>102.95</v>
      </c>
    </row>
    <row r="3861" spans="1:7" x14ac:dyDescent="0.2">
      <c r="A3861" s="70">
        <v>36740</v>
      </c>
      <c r="B3861" s="70" t="s">
        <v>405</v>
      </c>
      <c r="C3861" s="70" t="s">
        <v>383</v>
      </c>
      <c r="D3861" s="70">
        <v>1994</v>
      </c>
      <c r="E3861" s="70">
        <v>4</v>
      </c>
      <c r="F3861" s="70">
        <v>102.91</v>
      </c>
      <c r="G3861" s="70">
        <v>102.69</v>
      </c>
    </row>
    <row r="3862" spans="1:7" x14ac:dyDescent="0.2">
      <c r="A3862" s="70">
        <v>36740</v>
      </c>
      <c r="B3862" s="70" t="s">
        <v>405</v>
      </c>
      <c r="C3862" s="70" t="s">
        <v>383</v>
      </c>
      <c r="D3862" s="70">
        <v>1995</v>
      </c>
      <c r="E3862" s="70">
        <v>1</v>
      </c>
      <c r="F3862" s="70">
        <v>102.71</v>
      </c>
      <c r="G3862" s="70">
        <v>102.74</v>
      </c>
    </row>
    <row r="3863" spans="1:7" x14ac:dyDescent="0.2">
      <c r="A3863" s="70">
        <v>36740</v>
      </c>
      <c r="B3863" s="70" t="s">
        <v>405</v>
      </c>
      <c r="C3863" s="70" t="s">
        <v>383</v>
      </c>
      <c r="D3863" s="70">
        <v>1995</v>
      </c>
      <c r="E3863" s="70">
        <v>2</v>
      </c>
      <c r="F3863" s="70">
        <v>104.21</v>
      </c>
      <c r="G3863" s="70">
        <v>104.04</v>
      </c>
    </row>
    <row r="3864" spans="1:7" x14ac:dyDescent="0.2">
      <c r="A3864" s="70">
        <v>36740</v>
      </c>
      <c r="B3864" s="70" t="s">
        <v>405</v>
      </c>
      <c r="C3864" s="70" t="s">
        <v>383</v>
      </c>
      <c r="D3864" s="70">
        <v>1995</v>
      </c>
      <c r="E3864" s="70">
        <v>3</v>
      </c>
      <c r="F3864" s="70">
        <v>104.59</v>
      </c>
      <c r="G3864" s="70">
        <v>104.13</v>
      </c>
    </row>
    <row r="3865" spans="1:7" x14ac:dyDescent="0.2">
      <c r="A3865" s="70">
        <v>36740</v>
      </c>
      <c r="B3865" s="70" t="s">
        <v>405</v>
      </c>
      <c r="C3865" s="70" t="s">
        <v>383</v>
      </c>
      <c r="D3865" s="70">
        <v>1995</v>
      </c>
      <c r="E3865" s="70">
        <v>4</v>
      </c>
      <c r="F3865" s="70">
        <v>105.03</v>
      </c>
      <c r="G3865" s="70">
        <v>104.76</v>
      </c>
    </row>
    <row r="3866" spans="1:7" x14ac:dyDescent="0.2">
      <c r="A3866" s="70">
        <v>36740</v>
      </c>
      <c r="B3866" s="70" t="s">
        <v>405</v>
      </c>
      <c r="C3866" s="70" t="s">
        <v>383</v>
      </c>
      <c r="D3866" s="70">
        <v>1996</v>
      </c>
      <c r="E3866" s="70">
        <v>1</v>
      </c>
      <c r="F3866" s="70">
        <v>105.5</v>
      </c>
      <c r="G3866" s="70">
        <v>105.53</v>
      </c>
    </row>
    <row r="3867" spans="1:7" x14ac:dyDescent="0.2">
      <c r="A3867" s="70">
        <v>36740</v>
      </c>
      <c r="B3867" s="70" t="s">
        <v>405</v>
      </c>
      <c r="C3867" s="70" t="s">
        <v>383</v>
      </c>
      <c r="D3867" s="70">
        <v>1996</v>
      </c>
      <c r="E3867" s="70">
        <v>2</v>
      </c>
      <c r="F3867" s="70">
        <v>105.44</v>
      </c>
      <c r="G3867" s="70">
        <v>105.23</v>
      </c>
    </row>
    <row r="3868" spans="1:7" x14ac:dyDescent="0.2">
      <c r="A3868" s="70">
        <v>36740</v>
      </c>
      <c r="B3868" s="70" t="s">
        <v>405</v>
      </c>
      <c r="C3868" s="70" t="s">
        <v>383</v>
      </c>
      <c r="D3868" s="70">
        <v>1996</v>
      </c>
      <c r="E3868" s="70">
        <v>3</v>
      </c>
      <c r="F3868" s="70">
        <v>105.69</v>
      </c>
      <c r="G3868" s="70">
        <v>105.31</v>
      </c>
    </row>
    <row r="3869" spans="1:7" x14ac:dyDescent="0.2">
      <c r="A3869" s="70">
        <v>36740</v>
      </c>
      <c r="B3869" s="70" t="s">
        <v>405</v>
      </c>
      <c r="C3869" s="70" t="s">
        <v>383</v>
      </c>
      <c r="D3869" s="70">
        <v>1996</v>
      </c>
      <c r="E3869" s="70">
        <v>4</v>
      </c>
      <c r="F3869" s="70">
        <v>106.27</v>
      </c>
      <c r="G3869" s="70">
        <v>105.97</v>
      </c>
    </row>
    <row r="3870" spans="1:7" x14ac:dyDescent="0.2">
      <c r="A3870" s="70">
        <v>36740</v>
      </c>
      <c r="B3870" s="70" t="s">
        <v>405</v>
      </c>
      <c r="C3870" s="70" t="s">
        <v>383</v>
      </c>
      <c r="D3870" s="70">
        <v>1997</v>
      </c>
      <c r="E3870" s="70">
        <v>1</v>
      </c>
      <c r="F3870" s="70">
        <v>106.24</v>
      </c>
      <c r="G3870" s="70">
        <v>106.24</v>
      </c>
    </row>
    <row r="3871" spans="1:7" x14ac:dyDescent="0.2">
      <c r="A3871" s="70">
        <v>36740</v>
      </c>
      <c r="B3871" s="70" t="s">
        <v>405</v>
      </c>
      <c r="C3871" s="70" t="s">
        <v>383</v>
      </c>
      <c r="D3871" s="70">
        <v>1997</v>
      </c>
      <c r="E3871" s="70">
        <v>2</v>
      </c>
      <c r="F3871" s="70">
        <v>107.47</v>
      </c>
      <c r="G3871" s="70">
        <v>107.25</v>
      </c>
    </row>
    <row r="3872" spans="1:7" x14ac:dyDescent="0.2">
      <c r="A3872" s="70">
        <v>36740</v>
      </c>
      <c r="B3872" s="70" t="s">
        <v>405</v>
      </c>
      <c r="C3872" s="70" t="s">
        <v>383</v>
      </c>
      <c r="D3872" s="70">
        <v>1997</v>
      </c>
      <c r="E3872" s="70">
        <v>3</v>
      </c>
      <c r="F3872" s="70">
        <v>108.02</v>
      </c>
      <c r="G3872" s="70">
        <v>107.67</v>
      </c>
    </row>
    <row r="3873" spans="1:7" x14ac:dyDescent="0.2">
      <c r="A3873" s="70">
        <v>36740</v>
      </c>
      <c r="B3873" s="70" t="s">
        <v>405</v>
      </c>
      <c r="C3873" s="70" t="s">
        <v>383</v>
      </c>
      <c r="D3873" s="70">
        <v>1997</v>
      </c>
      <c r="E3873" s="70">
        <v>4</v>
      </c>
      <c r="F3873" s="70">
        <v>109.44</v>
      </c>
      <c r="G3873" s="70">
        <v>109.12</v>
      </c>
    </row>
    <row r="3874" spans="1:7" x14ac:dyDescent="0.2">
      <c r="A3874" s="70">
        <v>36740</v>
      </c>
      <c r="B3874" s="70" t="s">
        <v>405</v>
      </c>
      <c r="C3874" s="70" t="s">
        <v>383</v>
      </c>
      <c r="D3874" s="70">
        <v>1998</v>
      </c>
      <c r="E3874" s="70">
        <v>1</v>
      </c>
      <c r="F3874" s="70">
        <v>110.02</v>
      </c>
      <c r="G3874" s="70">
        <v>110.02</v>
      </c>
    </row>
    <row r="3875" spans="1:7" x14ac:dyDescent="0.2">
      <c r="A3875" s="70">
        <v>36740</v>
      </c>
      <c r="B3875" s="70" t="s">
        <v>405</v>
      </c>
      <c r="C3875" s="70" t="s">
        <v>383</v>
      </c>
      <c r="D3875" s="70">
        <v>1998</v>
      </c>
      <c r="E3875" s="70">
        <v>2</v>
      </c>
      <c r="F3875" s="70">
        <v>111.14</v>
      </c>
      <c r="G3875" s="70">
        <v>110.9</v>
      </c>
    </row>
    <row r="3876" spans="1:7" x14ac:dyDescent="0.2">
      <c r="A3876" s="70">
        <v>36740</v>
      </c>
      <c r="B3876" s="70" t="s">
        <v>405</v>
      </c>
      <c r="C3876" s="70" t="s">
        <v>383</v>
      </c>
      <c r="D3876" s="70">
        <v>1998</v>
      </c>
      <c r="E3876" s="70">
        <v>3</v>
      </c>
      <c r="F3876" s="70">
        <v>112.87</v>
      </c>
      <c r="G3876" s="70">
        <v>112.5</v>
      </c>
    </row>
    <row r="3877" spans="1:7" x14ac:dyDescent="0.2">
      <c r="A3877" s="70">
        <v>36740</v>
      </c>
      <c r="B3877" s="70" t="s">
        <v>405</v>
      </c>
      <c r="C3877" s="70" t="s">
        <v>383</v>
      </c>
      <c r="D3877" s="70">
        <v>1998</v>
      </c>
      <c r="E3877" s="70">
        <v>4</v>
      </c>
      <c r="F3877" s="70">
        <v>114.14</v>
      </c>
      <c r="G3877" s="70">
        <v>113.82</v>
      </c>
    </row>
    <row r="3878" spans="1:7" x14ac:dyDescent="0.2">
      <c r="A3878" s="70">
        <v>36740</v>
      </c>
      <c r="B3878" s="70" t="s">
        <v>405</v>
      </c>
      <c r="C3878" s="70" t="s">
        <v>383</v>
      </c>
      <c r="D3878" s="70">
        <v>1999</v>
      </c>
      <c r="E3878" s="70">
        <v>1</v>
      </c>
      <c r="F3878" s="70">
        <v>115.86</v>
      </c>
      <c r="G3878" s="70">
        <v>115.91</v>
      </c>
    </row>
    <row r="3879" spans="1:7" x14ac:dyDescent="0.2">
      <c r="A3879" s="70">
        <v>36740</v>
      </c>
      <c r="B3879" s="70" t="s">
        <v>405</v>
      </c>
      <c r="C3879" s="70" t="s">
        <v>383</v>
      </c>
      <c r="D3879" s="70">
        <v>1999</v>
      </c>
      <c r="E3879" s="70">
        <v>2</v>
      </c>
      <c r="F3879" s="70">
        <v>117.7</v>
      </c>
      <c r="G3879" s="70">
        <v>117.43</v>
      </c>
    </row>
    <row r="3880" spans="1:7" x14ac:dyDescent="0.2">
      <c r="A3880" s="70">
        <v>36740</v>
      </c>
      <c r="B3880" s="70" t="s">
        <v>405</v>
      </c>
      <c r="C3880" s="70" t="s">
        <v>383</v>
      </c>
      <c r="D3880" s="70">
        <v>1999</v>
      </c>
      <c r="E3880" s="70">
        <v>3</v>
      </c>
      <c r="F3880" s="70">
        <v>119.73</v>
      </c>
      <c r="G3880" s="70">
        <v>119.25</v>
      </c>
    </row>
    <row r="3881" spans="1:7" x14ac:dyDescent="0.2">
      <c r="A3881" s="70">
        <v>36740</v>
      </c>
      <c r="B3881" s="70" t="s">
        <v>405</v>
      </c>
      <c r="C3881" s="70" t="s">
        <v>383</v>
      </c>
      <c r="D3881" s="70">
        <v>1999</v>
      </c>
      <c r="E3881" s="70">
        <v>4</v>
      </c>
      <c r="F3881" s="70">
        <v>121.26</v>
      </c>
      <c r="G3881" s="70">
        <v>120.94</v>
      </c>
    </row>
    <row r="3882" spans="1:7" x14ac:dyDescent="0.2">
      <c r="A3882" s="70">
        <v>36740</v>
      </c>
      <c r="B3882" s="70" t="s">
        <v>405</v>
      </c>
      <c r="C3882" s="70" t="s">
        <v>383</v>
      </c>
      <c r="D3882" s="70">
        <v>2000</v>
      </c>
      <c r="E3882" s="70">
        <v>1</v>
      </c>
      <c r="F3882" s="70">
        <v>124.39</v>
      </c>
      <c r="G3882" s="70">
        <v>124.54</v>
      </c>
    </row>
    <row r="3883" spans="1:7" x14ac:dyDescent="0.2">
      <c r="A3883" s="70">
        <v>36740</v>
      </c>
      <c r="B3883" s="70" t="s">
        <v>405</v>
      </c>
      <c r="C3883" s="70" t="s">
        <v>383</v>
      </c>
      <c r="D3883" s="70">
        <v>2000</v>
      </c>
      <c r="E3883" s="70">
        <v>2</v>
      </c>
      <c r="F3883" s="70">
        <v>126.05</v>
      </c>
      <c r="G3883" s="70">
        <v>125.71</v>
      </c>
    </row>
    <row r="3884" spans="1:7" x14ac:dyDescent="0.2">
      <c r="A3884" s="70">
        <v>36740</v>
      </c>
      <c r="B3884" s="70" t="s">
        <v>405</v>
      </c>
      <c r="C3884" s="70" t="s">
        <v>383</v>
      </c>
      <c r="D3884" s="70">
        <v>2000</v>
      </c>
      <c r="E3884" s="70">
        <v>3</v>
      </c>
      <c r="F3884" s="70">
        <v>128.37</v>
      </c>
      <c r="G3884" s="70">
        <v>127.78</v>
      </c>
    </row>
    <row r="3885" spans="1:7" x14ac:dyDescent="0.2">
      <c r="A3885" s="70">
        <v>36740</v>
      </c>
      <c r="B3885" s="70" t="s">
        <v>405</v>
      </c>
      <c r="C3885" s="70" t="s">
        <v>383</v>
      </c>
      <c r="D3885" s="70">
        <v>2000</v>
      </c>
      <c r="E3885" s="70">
        <v>4</v>
      </c>
      <c r="F3885" s="70">
        <v>129.94999999999999</v>
      </c>
      <c r="G3885" s="70">
        <v>129.63</v>
      </c>
    </row>
    <row r="3886" spans="1:7" x14ac:dyDescent="0.2">
      <c r="A3886" s="70">
        <v>36740</v>
      </c>
      <c r="B3886" s="70" t="s">
        <v>405</v>
      </c>
      <c r="C3886" s="70" t="s">
        <v>383</v>
      </c>
      <c r="D3886" s="70">
        <v>2001</v>
      </c>
      <c r="E3886" s="70">
        <v>1</v>
      </c>
      <c r="F3886" s="70">
        <v>131.63999999999999</v>
      </c>
      <c r="G3886" s="70">
        <v>131.93</v>
      </c>
    </row>
    <row r="3887" spans="1:7" x14ac:dyDescent="0.2">
      <c r="A3887" s="70">
        <v>36740</v>
      </c>
      <c r="B3887" s="70" t="s">
        <v>405</v>
      </c>
      <c r="C3887" s="70" t="s">
        <v>383</v>
      </c>
      <c r="D3887" s="70">
        <v>2001</v>
      </c>
      <c r="E3887" s="70">
        <v>2</v>
      </c>
      <c r="F3887" s="70">
        <v>135.04</v>
      </c>
      <c r="G3887" s="70">
        <v>134.61000000000001</v>
      </c>
    </row>
    <row r="3888" spans="1:7" x14ac:dyDescent="0.2">
      <c r="A3888" s="70">
        <v>36740</v>
      </c>
      <c r="B3888" s="70" t="s">
        <v>405</v>
      </c>
      <c r="C3888" s="70" t="s">
        <v>383</v>
      </c>
      <c r="D3888" s="70">
        <v>2001</v>
      </c>
      <c r="E3888" s="70">
        <v>3</v>
      </c>
      <c r="F3888" s="70">
        <v>137.87</v>
      </c>
      <c r="G3888" s="70">
        <v>137.13999999999999</v>
      </c>
    </row>
    <row r="3889" spans="1:7" x14ac:dyDescent="0.2">
      <c r="A3889" s="70">
        <v>36740</v>
      </c>
      <c r="B3889" s="70" t="s">
        <v>405</v>
      </c>
      <c r="C3889" s="70" t="s">
        <v>383</v>
      </c>
      <c r="D3889" s="70">
        <v>2001</v>
      </c>
      <c r="E3889" s="70">
        <v>4</v>
      </c>
      <c r="F3889" s="70">
        <v>139.63999999999999</v>
      </c>
      <c r="G3889" s="70">
        <v>139.34</v>
      </c>
    </row>
    <row r="3890" spans="1:7" x14ac:dyDescent="0.2">
      <c r="A3890" s="70">
        <v>36740</v>
      </c>
      <c r="B3890" s="70" t="s">
        <v>405</v>
      </c>
      <c r="C3890" s="70" t="s">
        <v>383</v>
      </c>
      <c r="D3890" s="70">
        <v>2002</v>
      </c>
      <c r="E3890" s="70">
        <v>1</v>
      </c>
      <c r="F3890" s="70">
        <v>141</v>
      </c>
      <c r="G3890" s="70">
        <v>141.44999999999999</v>
      </c>
    </row>
    <row r="3891" spans="1:7" x14ac:dyDescent="0.2">
      <c r="A3891" s="70">
        <v>36740</v>
      </c>
      <c r="B3891" s="70" t="s">
        <v>405</v>
      </c>
      <c r="C3891" s="70" t="s">
        <v>383</v>
      </c>
      <c r="D3891" s="70">
        <v>2002</v>
      </c>
      <c r="E3891" s="70">
        <v>2</v>
      </c>
      <c r="F3891" s="70">
        <v>144.82</v>
      </c>
      <c r="G3891" s="70">
        <v>144.29</v>
      </c>
    </row>
    <row r="3892" spans="1:7" x14ac:dyDescent="0.2">
      <c r="A3892" s="70">
        <v>36740</v>
      </c>
      <c r="B3892" s="70" t="s">
        <v>405</v>
      </c>
      <c r="C3892" s="70" t="s">
        <v>383</v>
      </c>
      <c r="D3892" s="70">
        <v>2002</v>
      </c>
      <c r="E3892" s="70">
        <v>3</v>
      </c>
      <c r="F3892" s="70">
        <v>147.59</v>
      </c>
      <c r="G3892" s="70">
        <v>146.71</v>
      </c>
    </row>
    <row r="3893" spans="1:7" x14ac:dyDescent="0.2">
      <c r="A3893" s="70">
        <v>36740</v>
      </c>
      <c r="B3893" s="70" t="s">
        <v>405</v>
      </c>
      <c r="C3893" s="70" t="s">
        <v>383</v>
      </c>
      <c r="D3893" s="70">
        <v>2002</v>
      </c>
      <c r="E3893" s="70">
        <v>4</v>
      </c>
      <c r="F3893" s="70">
        <v>149.91</v>
      </c>
      <c r="G3893" s="70">
        <v>149.6</v>
      </c>
    </row>
    <row r="3894" spans="1:7" x14ac:dyDescent="0.2">
      <c r="A3894" s="70">
        <v>36740</v>
      </c>
      <c r="B3894" s="70" t="s">
        <v>405</v>
      </c>
      <c r="C3894" s="70" t="s">
        <v>383</v>
      </c>
      <c r="D3894" s="70">
        <v>2003</v>
      </c>
      <c r="E3894" s="70">
        <v>1</v>
      </c>
      <c r="F3894" s="70">
        <v>151.80000000000001</v>
      </c>
      <c r="G3894" s="70">
        <v>152.41</v>
      </c>
    </row>
    <row r="3895" spans="1:7" x14ac:dyDescent="0.2">
      <c r="A3895" s="70">
        <v>36740</v>
      </c>
      <c r="B3895" s="70" t="s">
        <v>405</v>
      </c>
      <c r="C3895" s="70" t="s">
        <v>383</v>
      </c>
      <c r="D3895" s="70">
        <v>2003</v>
      </c>
      <c r="E3895" s="70">
        <v>2</v>
      </c>
      <c r="F3895" s="70">
        <v>156.04</v>
      </c>
      <c r="G3895" s="70">
        <v>155.4</v>
      </c>
    </row>
    <row r="3896" spans="1:7" x14ac:dyDescent="0.2">
      <c r="A3896" s="70">
        <v>36740</v>
      </c>
      <c r="B3896" s="70" t="s">
        <v>405</v>
      </c>
      <c r="C3896" s="70" t="s">
        <v>383</v>
      </c>
      <c r="D3896" s="70">
        <v>2003</v>
      </c>
      <c r="E3896" s="70">
        <v>3</v>
      </c>
      <c r="F3896" s="70">
        <v>159.63999999999999</v>
      </c>
      <c r="G3896" s="70">
        <v>158.61000000000001</v>
      </c>
    </row>
    <row r="3897" spans="1:7" x14ac:dyDescent="0.2">
      <c r="A3897" s="70">
        <v>36740</v>
      </c>
      <c r="B3897" s="70" t="s">
        <v>405</v>
      </c>
      <c r="C3897" s="70" t="s">
        <v>383</v>
      </c>
      <c r="D3897" s="70">
        <v>2003</v>
      </c>
      <c r="E3897" s="70">
        <v>4</v>
      </c>
      <c r="F3897" s="70">
        <v>163.97</v>
      </c>
      <c r="G3897" s="70">
        <v>163.65</v>
      </c>
    </row>
    <row r="3898" spans="1:7" x14ac:dyDescent="0.2">
      <c r="A3898" s="70">
        <v>36740</v>
      </c>
      <c r="B3898" s="70" t="s">
        <v>405</v>
      </c>
      <c r="C3898" s="70" t="s">
        <v>383</v>
      </c>
      <c r="D3898" s="70">
        <v>2004</v>
      </c>
      <c r="E3898" s="70">
        <v>1</v>
      </c>
      <c r="F3898" s="70">
        <v>168.62</v>
      </c>
      <c r="G3898" s="70">
        <v>169.41</v>
      </c>
    </row>
    <row r="3899" spans="1:7" x14ac:dyDescent="0.2">
      <c r="A3899" s="70">
        <v>36740</v>
      </c>
      <c r="B3899" s="70" t="s">
        <v>405</v>
      </c>
      <c r="C3899" s="70" t="s">
        <v>383</v>
      </c>
      <c r="D3899" s="70">
        <v>2004</v>
      </c>
      <c r="E3899" s="70">
        <v>2</v>
      </c>
      <c r="F3899" s="70">
        <v>176.94</v>
      </c>
      <c r="G3899" s="70">
        <v>176.18</v>
      </c>
    </row>
    <row r="3900" spans="1:7" x14ac:dyDescent="0.2">
      <c r="A3900" s="70">
        <v>36740</v>
      </c>
      <c r="B3900" s="70" t="s">
        <v>405</v>
      </c>
      <c r="C3900" s="70" t="s">
        <v>383</v>
      </c>
      <c r="D3900" s="70">
        <v>2004</v>
      </c>
      <c r="E3900" s="70">
        <v>3</v>
      </c>
      <c r="F3900" s="70">
        <v>185.9</v>
      </c>
      <c r="G3900" s="70">
        <v>184.67</v>
      </c>
    </row>
    <row r="3901" spans="1:7" x14ac:dyDescent="0.2">
      <c r="A3901" s="70">
        <v>36740</v>
      </c>
      <c r="B3901" s="70" t="s">
        <v>405</v>
      </c>
      <c r="C3901" s="70" t="s">
        <v>383</v>
      </c>
      <c r="D3901" s="70">
        <v>2004</v>
      </c>
      <c r="E3901" s="70">
        <v>4</v>
      </c>
      <c r="F3901" s="70">
        <v>194.3</v>
      </c>
      <c r="G3901" s="70">
        <v>193.91</v>
      </c>
    </row>
    <row r="3902" spans="1:7" x14ac:dyDescent="0.2">
      <c r="A3902" s="70">
        <v>36740</v>
      </c>
      <c r="B3902" s="70" t="s">
        <v>405</v>
      </c>
      <c r="C3902" s="70" t="s">
        <v>383</v>
      </c>
      <c r="D3902" s="70">
        <v>2005</v>
      </c>
      <c r="E3902" s="70">
        <v>1</v>
      </c>
      <c r="F3902" s="70">
        <v>206.83</v>
      </c>
      <c r="G3902" s="70">
        <v>207.83</v>
      </c>
    </row>
    <row r="3903" spans="1:7" x14ac:dyDescent="0.2">
      <c r="A3903" s="70">
        <v>36740</v>
      </c>
      <c r="B3903" s="70" t="s">
        <v>405</v>
      </c>
      <c r="C3903" s="70" t="s">
        <v>383</v>
      </c>
      <c r="D3903" s="70">
        <v>2005</v>
      </c>
      <c r="E3903" s="70">
        <v>2</v>
      </c>
      <c r="F3903" s="70">
        <v>225.23</v>
      </c>
      <c r="G3903" s="70">
        <v>224.32</v>
      </c>
    </row>
    <row r="3904" spans="1:7" x14ac:dyDescent="0.2">
      <c r="A3904" s="70">
        <v>36740</v>
      </c>
      <c r="B3904" s="70" t="s">
        <v>405</v>
      </c>
      <c r="C3904" s="70" t="s">
        <v>383</v>
      </c>
      <c r="D3904" s="70">
        <v>2005</v>
      </c>
      <c r="E3904" s="70">
        <v>3</v>
      </c>
      <c r="F3904" s="70">
        <v>244.15</v>
      </c>
      <c r="G3904" s="70">
        <v>242.44</v>
      </c>
    </row>
    <row r="3905" spans="1:7" x14ac:dyDescent="0.2">
      <c r="A3905" s="70">
        <v>36740</v>
      </c>
      <c r="B3905" s="70" t="s">
        <v>405</v>
      </c>
      <c r="C3905" s="70" t="s">
        <v>383</v>
      </c>
      <c r="D3905" s="70">
        <v>2005</v>
      </c>
      <c r="E3905" s="70">
        <v>4</v>
      </c>
      <c r="F3905" s="70">
        <v>257.77</v>
      </c>
      <c r="G3905" s="70">
        <v>257.20999999999998</v>
      </c>
    </row>
    <row r="3906" spans="1:7" x14ac:dyDescent="0.2">
      <c r="A3906" s="70">
        <v>36740</v>
      </c>
      <c r="B3906" s="70" t="s">
        <v>405</v>
      </c>
      <c r="C3906" s="70" t="s">
        <v>383</v>
      </c>
      <c r="D3906" s="70">
        <v>2006</v>
      </c>
      <c r="E3906" s="70">
        <v>1</v>
      </c>
      <c r="F3906" s="70">
        <v>266.44</v>
      </c>
      <c r="G3906" s="70">
        <v>267.70999999999998</v>
      </c>
    </row>
    <row r="3907" spans="1:7" x14ac:dyDescent="0.2">
      <c r="A3907" s="70">
        <v>36740</v>
      </c>
      <c r="B3907" s="70" t="s">
        <v>405</v>
      </c>
      <c r="C3907" s="70" t="s">
        <v>383</v>
      </c>
      <c r="D3907" s="70">
        <v>2006</v>
      </c>
      <c r="E3907" s="70">
        <v>2</v>
      </c>
      <c r="F3907" s="70">
        <v>275.99</v>
      </c>
      <c r="G3907" s="70">
        <v>275.08999999999997</v>
      </c>
    </row>
    <row r="3908" spans="1:7" x14ac:dyDescent="0.2">
      <c r="A3908" s="70">
        <v>36740</v>
      </c>
      <c r="B3908" s="70" t="s">
        <v>405</v>
      </c>
      <c r="C3908" s="70" t="s">
        <v>383</v>
      </c>
      <c r="D3908" s="70">
        <v>2006</v>
      </c>
      <c r="E3908" s="70">
        <v>3</v>
      </c>
      <c r="F3908" s="70">
        <v>277.55</v>
      </c>
      <c r="G3908" s="70">
        <v>275.54000000000002</v>
      </c>
    </row>
    <row r="3909" spans="1:7" x14ac:dyDescent="0.2">
      <c r="A3909" s="70">
        <v>36740</v>
      </c>
      <c r="B3909" s="70" t="s">
        <v>405</v>
      </c>
      <c r="C3909" s="70" t="s">
        <v>383</v>
      </c>
      <c r="D3909" s="70">
        <v>2006</v>
      </c>
      <c r="E3909" s="70">
        <v>4</v>
      </c>
      <c r="F3909" s="70">
        <v>275.91000000000003</v>
      </c>
      <c r="G3909" s="70">
        <v>275.06</v>
      </c>
    </row>
    <row r="3910" spans="1:7" x14ac:dyDescent="0.2">
      <c r="A3910" s="70">
        <v>36740</v>
      </c>
      <c r="B3910" s="70" t="s">
        <v>405</v>
      </c>
      <c r="C3910" s="70" t="s">
        <v>383</v>
      </c>
      <c r="D3910" s="70">
        <v>2007</v>
      </c>
      <c r="E3910" s="70">
        <v>1</v>
      </c>
      <c r="F3910" s="70">
        <v>269.67</v>
      </c>
      <c r="G3910" s="70">
        <v>271.11</v>
      </c>
    </row>
    <row r="3911" spans="1:7" x14ac:dyDescent="0.2">
      <c r="A3911" s="70">
        <v>36740</v>
      </c>
      <c r="B3911" s="70" t="s">
        <v>405</v>
      </c>
      <c r="C3911" s="70" t="s">
        <v>383</v>
      </c>
      <c r="D3911" s="70">
        <v>2007</v>
      </c>
      <c r="E3911" s="70">
        <v>2</v>
      </c>
      <c r="F3911" s="70">
        <v>263.98</v>
      </c>
      <c r="G3911" s="70">
        <v>263.23</v>
      </c>
    </row>
    <row r="3912" spans="1:7" x14ac:dyDescent="0.2">
      <c r="A3912" s="70">
        <v>36740</v>
      </c>
      <c r="B3912" s="70" t="s">
        <v>405</v>
      </c>
      <c r="C3912" s="70" t="s">
        <v>383</v>
      </c>
      <c r="D3912" s="70">
        <v>2007</v>
      </c>
      <c r="E3912" s="70">
        <v>3</v>
      </c>
      <c r="F3912" s="70">
        <v>251.63</v>
      </c>
      <c r="G3912" s="70">
        <v>249.88</v>
      </c>
    </row>
    <row r="3913" spans="1:7" x14ac:dyDescent="0.2">
      <c r="A3913" s="70">
        <v>36740</v>
      </c>
      <c r="B3913" s="70" t="s">
        <v>405</v>
      </c>
      <c r="C3913" s="70" t="s">
        <v>383</v>
      </c>
      <c r="D3913" s="70">
        <v>2007</v>
      </c>
      <c r="E3913" s="70">
        <v>4</v>
      </c>
      <c r="F3913" s="70">
        <v>235.68</v>
      </c>
      <c r="G3913" s="70">
        <v>234.58</v>
      </c>
    </row>
    <row r="3914" spans="1:7" x14ac:dyDescent="0.2">
      <c r="A3914" s="70">
        <v>36740</v>
      </c>
      <c r="B3914" s="70" t="s">
        <v>405</v>
      </c>
      <c r="C3914" s="70" t="s">
        <v>383</v>
      </c>
      <c r="D3914" s="70">
        <v>2008</v>
      </c>
      <c r="E3914" s="70">
        <v>1</v>
      </c>
      <c r="F3914" s="70">
        <v>218.95</v>
      </c>
      <c r="G3914" s="70">
        <v>220.4</v>
      </c>
    </row>
    <row r="3915" spans="1:7" x14ac:dyDescent="0.2">
      <c r="A3915" s="70">
        <v>36740</v>
      </c>
      <c r="B3915" s="70" t="s">
        <v>405</v>
      </c>
      <c r="C3915" s="70" t="s">
        <v>383</v>
      </c>
      <c r="D3915" s="70">
        <v>2008</v>
      </c>
      <c r="E3915" s="70">
        <v>2</v>
      </c>
      <c r="F3915" s="70">
        <v>203.8</v>
      </c>
      <c r="G3915" s="70">
        <v>203.2</v>
      </c>
    </row>
    <row r="3916" spans="1:7" x14ac:dyDescent="0.2">
      <c r="A3916" s="70">
        <v>36740</v>
      </c>
      <c r="B3916" s="70" t="s">
        <v>405</v>
      </c>
      <c r="C3916" s="70" t="s">
        <v>383</v>
      </c>
      <c r="D3916" s="70">
        <v>2008</v>
      </c>
      <c r="E3916" s="70">
        <v>3</v>
      </c>
      <c r="F3916" s="70">
        <v>190.43</v>
      </c>
      <c r="G3916" s="70">
        <v>189.18</v>
      </c>
    </row>
    <row r="3917" spans="1:7" x14ac:dyDescent="0.2">
      <c r="A3917" s="70">
        <v>36740</v>
      </c>
      <c r="B3917" s="70" t="s">
        <v>405</v>
      </c>
      <c r="C3917" s="70" t="s">
        <v>383</v>
      </c>
      <c r="D3917" s="70">
        <v>2008</v>
      </c>
      <c r="E3917" s="70">
        <v>4</v>
      </c>
      <c r="F3917" s="70">
        <v>173.7</v>
      </c>
      <c r="G3917" s="70">
        <v>172.6</v>
      </c>
    </row>
    <row r="3918" spans="1:7" x14ac:dyDescent="0.2">
      <c r="A3918" s="70">
        <v>36740</v>
      </c>
      <c r="B3918" s="70" t="s">
        <v>405</v>
      </c>
      <c r="C3918" s="70" t="s">
        <v>383</v>
      </c>
      <c r="D3918" s="70">
        <v>2009</v>
      </c>
      <c r="E3918" s="70">
        <v>1</v>
      </c>
      <c r="F3918" s="70">
        <v>158.30000000000001</v>
      </c>
      <c r="G3918" s="70">
        <v>159.63999999999999</v>
      </c>
    </row>
    <row r="3919" spans="1:7" x14ac:dyDescent="0.2">
      <c r="A3919" s="70">
        <v>36740</v>
      </c>
      <c r="B3919" s="70" t="s">
        <v>405</v>
      </c>
      <c r="C3919" s="70" t="s">
        <v>383</v>
      </c>
      <c r="D3919" s="70">
        <v>2009</v>
      </c>
      <c r="E3919" s="70">
        <v>2</v>
      </c>
      <c r="F3919" s="70">
        <v>145.87</v>
      </c>
      <c r="G3919" s="70">
        <v>145.32</v>
      </c>
    </row>
    <row r="3920" spans="1:7" x14ac:dyDescent="0.2">
      <c r="A3920" s="70">
        <v>36740</v>
      </c>
      <c r="B3920" s="70" t="s">
        <v>405</v>
      </c>
      <c r="C3920" s="70" t="s">
        <v>383</v>
      </c>
      <c r="D3920" s="70">
        <v>2009</v>
      </c>
      <c r="E3920" s="70">
        <v>3</v>
      </c>
      <c r="F3920" s="70">
        <v>143.33000000000001</v>
      </c>
      <c r="G3920" s="70">
        <v>142.41999999999999</v>
      </c>
    </row>
    <row r="3921" spans="1:7" x14ac:dyDescent="0.2">
      <c r="A3921" s="70">
        <v>36740</v>
      </c>
      <c r="B3921" s="70" t="s">
        <v>405</v>
      </c>
      <c r="C3921" s="70" t="s">
        <v>383</v>
      </c>
      <c r="D3921" s="70">
        <v>2009</v>
      </c>
      <c r="E3921" s="70">
        <v>4</v>
      </c>
      <c r="F3921" s="70">
        <v>141.30000000000001</v>
      </c>
      <c r="G3921" s="70">
        <v>140.30000000000001</v>
      </c>
    </row>
    <row r="3922" spans="1:7" x14ac:dyDescent="0.2">
      <c r="A3922" s="70">
        <v>36740</v>
      </c>
      <c r="B3922" s="70" t="s">
        <v>405</v>
      </c>
      <c r="C3922" s="70" t="s">
        <v>383</v>
      </c>
      <c r="D3922" s="70">
        <v>2010</v>
      </c>
      <c r="E3922" s="70">
        <v>1</v>
      </c>
      <c r="F3922" s="70">
        <v>134.57</v>
      </c>
      <c r="G3922" s="70">
        <v>135.91</v>
      </c>
    </row>
    <row r="3923" spans="1:7" x14ac:dyDescent="0.2">
      <c r="A3923" s="70">
        <v>36740</v>
      </c>
      <c r="B3923" s="70" t="s">
        <v>405</v>
      </c>
      <c r="C3923" s="70" t="s">
        <v>383</v>
      </c>
      <c r="D3923" s="70">
        <v>2010</v>
      </c>
      <c r="E3923" s="70">
        <v>2</v>
      </c>
      <c r="F3923" s="70">
        <v>135.72999999999999</v>
      </c>
      <c r="G3923" s="70">
        <v>135.11000000000001</v>
      </c>
    </row>
    <row r="3924" spans="1:7" x14ac:dyDescent="0.2">
      <c r="A3924" s="70">
        <v>36740</v>
      </c>
      <c r="B3924" s="70" t="s">
        <v>405</v>
      </c>
      <c r="C3924" s="70" t="s">
        <v>383</v>
      </c>
      <c r="D3924" s="70">
        <v>2010</v>
      </c>
      <c r="E3924" s="70">
        <v>3</v>
      </c>
      <c r="F3924" s="70">
        <v>130.36000000000001</v>
      </c>
      <c r="G3924" s="70">
        <v>129.51</v>
      </c>
    </row>
    <row r="3925" spans="1:7" x14ac:dyDescent="0.2">
      <c r="A3925" s="70">
        <v>36740</v>
      </c>
      <c r="B3925" s="70" t="s">
        <v>405</v>
      </c>
      <c r="C3925" s="70" t="s">
        <v>383</v>
      </c>
      <c r="D3925" s="70">
        <v>2010</v>
      </c>
      <c r="E3925" s="70">
        <v>4</v>
      </c>
      <c r="F3925" s="70">
        <v>128.32</v>
      </c>
      <c r="G3925" s="70">
        <v>127.42</v>
      </c>
    </row>
    <row r="3926" spans="1:7" x14ac:dyDescent="0.2">
      <c r="A3926" s="70">
        <v>36740</v>
      </c>
      <c r="B3926" s="70" t="s">
        <v>405</v>
      </c>
      <c r="C3926" s="70" t="s">
        <v>383</v>
      </c>
      <c r="D3926" s="70">
        <v>2011</v>
      </c>
      <c r="E3926" s="70">
        <v>1</v>
      </c>
      <c r="F3926" s="70">
        <v>123.12</v>
      </c>
      <c r="G3926" s="70">
        <v>124.49</v>
      </c>
    </row>
    <row r="3927" spans="1:7" x14ac:dyDescent="0.2">
      <c r="A3927" s="70">
        <v>36740</v>
      </c>
      <c r="B3927" s="70" t="s">
        <v>405</v>
      </c>
      <c r="C3927" s="70" t="s">
        <v>383</v>
      </c>
      <c r="D3927" s="70">
        <v>2011</v>
      </c>
      <c r="E3927" s="70">
        <v>2</v>
      </c>
      <c r="F3927" s="70">
        <v>125.63</v>
      </c>
      <c r="G3927" s="70">
        <v>124.88</v>
      </c>
    </row>
    <row r="3928" spans="1:7" x14ac:dyDescent="0.2">
      <c r="A3928" s="70">
        <v>36740</v>
      </c>
      <c r="B3928" s="70" t="s">
        <v>405</v>
      </c>
      <c r="C3928" s="70" t="s">
        <v>383</v>
      </c>
      <c r="D3928" s="70">
        <v>2011</v>
      </c>
      <c r="E3928" s="70">
        <v>3</v>
      </c>
      <c r="F3928" s="70">
        <v>127.08</v>
      </c>
      <c r="G3928" s="70">
        <v>126.22</v>
      </c>
    </row>
    <row r="3929" spans="1:7" x14ac:dyDescent="0.2">
      <c r="A3929" s="70">
        <v>36740</v>
      </c>
      <c r="B3929" s="70" t="s">
        <v>405</v>
      </c>
      <c r="C3929" s="70" t="s">
        <v>383</v>
      </c>
      <c r="D3929" s="70">
        <v>2011</v>
      </c>
      <c r="E3929" s="70">
        <v>4</v>
      </c>
      <c r="F3929" s="70">
        <v>128.16</v>
      </c>
      <c r="G3929" s="70">
        <v>127.4</v>
      </c>
    </row>
    <row r="3930" spans="1:7" x14ac:dyDescent="0.2">
      <c r="A3930" s="70">
        <v>36740</v>
      </c>
      <c r="B3930" s="70" t="s">
        <v>405</v>
      </c>
      <c r="C3930" s="70" t="s">
        <v>383</v>
      </c>
      <c r="D3930" s="70">
        <v>2012</v>
      </c>
      <c r="E3930" s="70">
        <v>1</v>
      </c>
      <c r="F3930" s="70">
        <v>128.03</v>
      </c>
      <c r="G3930" s="70">
        <v>129.5</v>
      </c>
    </row>
    <row r="3931" spans="1:7" x14ac:dyDescent="0.2">
      <c r="A3931" s="70">
        <v>36740</v>
      </c>
      <c r="B3931" s="70" t="s">
        <v>405</v>
      </c>
      <c r="C3931" s="70" t="s">
        <v>383</v>
      </c>
      <c r="D3931" s="70">
        <v>2012</v>
      </c>
      <c r="E3931" s="70">
        <v>2</v>
      </c>
      <c r="F3931" s="70">
        <v>133.53</v>
      </c>
      <c r="G3931" s="70">
        <v>132.57</v>
      </c>
    </row>
    <row r="3932" spans="1:7" x14ac:dyDescent="0.2">
      <c r="A3932" s="70">
        <v>36740</v>
      </c>
      <c r="B3932" s="70" t="s">
        <v>405</v>
      </c>
      <c r="C3932" s="70" t="s">
        <v>383</v>
      </c>
      <c r="D3932" s="70">
        <v>2012</v>
      </c>
      <c r="E3932" s="70">
        <v>3</v>
      </c>
      <c r="F3932" s="70">
        <v>136.26</v>
      </c>
      <c r="G3932" s="70">
        <v>135.28</v>
      </c>
    </row>
    <row r="3933" spans="1:7" x14ac:dyDescent="0.2">
      <c r="A3933" s="70">
        <v>36740</v>
      </c>
      <c r="B3933" s="70" t="s">
        <v>405</v>
      </c>
      <c r="C3933" s="70" t="s">
        <v>383</v>
      </c>
      <c r="D3933" s="70">
        <v>2012</v>
      </c>
      <c r="E3933" s="70">
        <v>4</v>
      </c>
      <c r="F3933" s="70">
        <v>140.68</v>
      </c>
      <c r="G3933" s="70">
        <v>140.11000000000001</v>
      </c>
    </row>
    <row r="3934" spans="1:7" x14ac:dyDescent="0.2">
      <c r="A3934" s="70">
        <v>36740</v>
      </c>
      <c r="B3934" s="70" t="s">
        <v>405</v>
      </c>
      <c r="C3934" s="70" t="s">
        <v>383</v>
      </c>
      <c r="D3934" s="70">
        <v>2013</v>
      </c>
      <c r="E3934" s="70">
        <v>1</v>
      </c>
      <c r="F3934" s="70">
        <v>145.03</v>
      </c>
      <c r="G3934" s="70">
        <v>146.61000000000001</v>
      </c>
    </row>
    <row r="3935" spans="1:7" x14ac:dyDescent="0.2">
      <c r="A3935" s="70">
        <v>36740</v>
      </c>
      <c r="B3935" s="70" t="s">
        <v>405</v>
      </c>
      <c r="C3935" s="70" t="s">
        <v>383</v>
      </c>
      <c r="D3935" s="70">
        <v>2013</v>
      </c>
      <c r="E3935" s="70">
        <v>2</v>
      </c>
      <c r="F3935" s="70">
        <v>153.05000000000001</v>
      </c>
      <c r="G3935" s="70">
        <v>151.82</v>
      </c>
    </row>
    <row r="3936" spans="1:7" x14ac:dyDescent="0.2">
      <c r="A3936" s="70">
        <v>36740</v>
      </c>
      <c r="B3936" s="70" t="s">
        <v>405</v>
      </c>
      <c r="C3936" s="70" t="s">
        <v>383</v>
      </c>
      <c r="D3936" s="70">
        <v>2013</v>
      </c>
      <c r="E3936" s="70">
        <v>3</v>
      </c>
      <c r="F3936" s="70">
        <v>159.91</v>
      </c>
      <c r="G3936" s="70">
        <v>158.68</v>
      </c>
    </row>
    <row r="3937" spans="1:7" x14ac:dyDescent="0.2">
      <c r="A3937" s="70">
        <v>36740</v>
      </c>
      <c r="B3937" s="70" t="s">
        <v>405</v>
      </c>
      <c r="C3937" s="70" t="s">
        <v>383</v>
      </c>
      <c r="D3937" s="70">
        <v>2013</v>
      </c>
      <c r="E3937" s="70">
        <v>4</v>
      </c>
      <c r="F3937" s="70">
        <v>162.30000000000001</v>
      </c>
      <c r="G3937" s="70">
        <v>161.99</v>
      </c>
    </row>
    <row r="3938" spans="1:7" x14ac:dyDescent="0.2">
      <c r="A3938" s="70">
        <v>36740</v>
      </c>
      <c r="B3938" s="70" t="s">
        <v>405</v>
      </c>
      <c r="C3938" s="70" t="s">
        <v>383</v>
      </c>
      <c r="D3938" s="70">
        <v>2014</v>
      </c>
      <c r="E3938" s="70">
        <v>1</v>
      </c>
      <c r="F3938" s="70">
        <v>164.11</v>
      </c>
      <c r="G3938" s="70">
        <v>165.68</v>
      </c>
    </row>
    <row r="3939" spans="1:7" x14ac:dyDescent="0.2">
      <c r="A3939" s="70">
        <v>36740</v>
      </c>
      <c r="B3939" s="70" t="s">
        <v>405</v>
      </c>
      <c r="C3939" s="70" t="s">
        <v>383</v>
      </c>
      <c r="D3939" s="70">
        <v>2014</v>
      </c>
      <c r="E3939" s="70">
        <v>2</v>
      </c>
      <c r="F3939" s="70">
        <v>169.65</v>
      </c>
      <c r="G3939" s="70">
        <v>168.22</v>
      </c>
    </row>
    <row r="3940" spans="1:7" x14ac:dyDescent="0.2">
      <c r="A3940" s="70">
        <v>36740</v>
      </c>
      <c r="B3940" s="70" t="s">
        <v>405</v>
      </c>
      <c r="C3940" s="70" t="s">
        <v>383</v>
      </c>
      <c r="D3940" s="70">
        <v>2014</v>
      </c>
      <c r="E3940" s="70">
        <v>3</v>
      </c>
      <c r="F3940" s="70">
        <v>174.3</v>
      </c>
      <c r="G3940" s="70">
        <v>172.95</v>
      </c>
    </row>
    <row r="3941" spans="1:7" x14ac:dyDescent="0.2">
      <c r="A3941" s="70">
        <v>36740</v>
      </c>
      <c r="B3941" s="70" t="s">
        <v>405</v>
      </c>
      <c r="C3941" s="70" t="s">
        <v>383</v>
      </c>
      <c r="D3941" s="70">
        <v>2014</v>
      </c>
      <c r="E3941" s="70">
        <v>4</v>
      </c>
      <c r="F3941" s="70">
        <v>174.19</v>
      </c>
      <c r="G3941" s="70">
        <v>174.14</v>
      </c>
    </row>
    <row r="3942" spans="1:7" x14ac:dyDescent="0.2">
      <c r="A3942" s="70">
        <v>36740</v>
      </c>
      <c r="B3942" s="70" t="s">
        <v>405</v>
      </c>
      <c r="C3942" s="70" t="s">
        <v>383</v>
      </c>
      <c r="D3942" s="70">
        <v>2015</v>
      </c>
      <c r="E3942" s="70">
        <v>1</v>
      </c>
      <c r="F3942" s="70">
        <v>175.72</v>
      </c>
      <c r="G3942" s="70">
        <v>177.14</v>
      </c>
    </row>
    <row r="3943" spans="1:7" x14ac:dyDescent="0.2">
      <c r="A3943" s="70">
        <v>36740</v>
      </c>
      <c r="B3943" s="70" t="s">
        <v>405</v>
      </c>
      <c r="C3943" s="70" t="s">
        <v>383</v>
      </c>
      <c r="D3943" s="70">
        <v>2015</v>
      </c>
      <c r="E3943" s="70">
        <v>2</v>
      </c>
      <c r="F3943" s="70">
        <v>183.51</v>
      </c>
      <c r="G3943" s="70">
        <v>181.9</v>
      </c>
    </row>
    <row r="3944" spans="1:7" x14ac:dyDescent="0.2">
      <c r="A3944" s="70">
        <v>36740</v>
      </c>
      <c r="B3944" s="70" t="s">
        <v>405</v>
      </c>
      <c r="C3944" s="70" t="s">
        <v>383</v>
      </c>
      <c r="D3944" s="70">
        <v>2015</v>
      </c>
      <c r="E3944" s="70">
        <v>3</v>
      </c>
      <c r="F3944" s="70">
        <v>186.3</v>
      </c>
      <c r="G3944" s="70">
        <v>184.99</v>
      </c>
    </row>
    <row r="3945" spans="1:7" x14ac:dyDescent="0.2">
      <c r="A3945" s="70">
        <v>36740</v>
      </c>
      <c r="B3945" s="70" t="s">
        <v>405</v>
      </c>
      <c r="C3945" s="70" t="s">
        <v>383</v>
      </c>
      <c r="D3945" s="70">
        <v>2015</v>
      </c>
      <c r="E3945" s="70">
        <v>4</v>
      </c>
      <c r="F3945" s="70">
        <v>189.46</v>
      </c>
      <c r="G3945" s="70">
        <v>189.56</v>
      </c>
    </row>
    <row r="3946" spans="1:7" x14ac:dyDescent="0.2">
      <c r="A3946" s="70">
        <v>36740</v>
      </c>
      <c r="B3946" s="70" t="s">
        <v>405</v>
      </c>
      <c r="C3946" s="70" t="s">
        <v>383</v>
      </c>
      <c r="D3946" s="70">
        <v>2016</v>
      </c>
      <c r="E3946" s="70">
        <v>1</v>
      </c>
      <c r="F3946" s="70">
        <v>192.72</v>
      </c>
      <c r="G3946" s="70">
        <v>194.05</v>
      </c>
    </row>
    <row r="3947" spans="1:7" x14ac:dyDescent="0.2">
      <c r="A3947" s="70">
        <v>36740</v>
      </c>
      <c r="B3947" s="70" t="s">
        <v>405</v>
      </c>
      <c r="C3947" s="70" t="s">
        <v>383</v>
      </c>
      <c r="D3947" s="70">
        <v>2016</v>
      </c>
      <c r="E3947" s="70">
        <v>2</v>
      </c>
      <c r="F3947" s="70">
        <v>200.41</v>
      </c>
      <c r="G3947" s="70">
        <v>198.59</v>
      </c>
    </row>
    <row r="3948" spans="1:7" x14ac:dyDescent="0.2">
      <c r="A3948" s="70">
        <v>36740</v>
      </c>
      <c r="B3948" s="70" t="s">
        <v>405</v>
      </c>
      <c r="C3948" s="70" t="s">
        <v>383</v>
      </c>
      <c r="D3948" s="70">
        <v>2016</v>
      </c>
      <c r="E3948" s="70">
        <v>3</v>
      </c>
      <c r="F3948" s="70">
        <v>205.46</v>
      </c>
      <c r="G3948" s="70">
        <v>204.2</v>
      </c>
    </row>
    <row r="3949" spans="1:7" x14ac:dyDescent="0.2">
      <c r="A3949" s="70">
        <v>36740</v>
      </c>
      <c r="B3949" s="70" t="s">
        <v>405</v>
      </c>
      <c r="C3949" s="70" t="s">
        <v>383</v>
      </c>
      <c r="D3949" s="70">
        <v>2016</v>
      </c>
      <c r="E3949" s="70">
        <v>4</v>
      </c>
      <c r="F3949" s="70">
        <v>208.73</v>
      </c>
      <c r="G3949" s="70">
        <v>208.93</v>
      </c>
    </row>
    <row r="3950" spans="1:7" x14ac:dyDescent="0.2">
      <c r="A3950" s="70">
        <v>36740</v>
      </c>
      <c r="B3950" s="70" t="s">
        <v>405</v>
      </c>
      <c r="C3950" s="70" t="s">
        <v>383</v>
      </c>
      <c r="D3950" s="70">
        <v>2017</v>
      </c>
      <c r="E3950" s="70">
        <v>1</v>
      </c>
      <c r="F3950" s="70">
        <v>212.75</v>
      </c>
      <c r="G3950" s="70">
        <v>213.92</v>
      </c>
    </row>
    <row r="3951" spans="1:7" x14ac:dyDescent="0.2">
      <c r="A3951" s="70">
        <v>36740</v>
      </c>
      <c r="B3951" s="70" t="s">
        <v>405</v>
      </c>
      <c r="C3951" s="70" t="s">
        <v>383</v>
      </c>
      <c r="D3951" s="70">
        <v>2017</v>
      </c>
      <c r="E3951" s="70">
        <v>2</v>
      </c>
      <c r="F3951" s="70">
        <v>220.65</v>
      </c>
      <c r="G3951" s="70">
        <v>218.7</v>
      </c>
    </row>
    <row r="3952" spans="1:7" x14ac:dyDescent="0.2">
      <c r="A3952" s="70">
        <v>36740</v>
      </c>
      <c r="B3952" s="70" t="s">
        <v>405</v>
      </c>
      <c r="C3952" s="70" t="s">
        <v>383</v>
      </c>
      <c r="D3952" s="70">
        <v>2017</v>
      </c>
      <c r="E3952" s="70">
        <v>3</v>
      </c>
      <c r="F3952" s="70">
        <v>223.16</v>
      </c>
      <c r="G3952" s="70">
        <v>221.99</v>
      </c>
    </row>
    <row r="3953" spans="1:7" x14ac:dyDescent="0.2">
      <c r="A3953" s="70">
        <v>36740</v>
      </c>
      <c r="B3953" s="70" t="s">
        <v>405</v>
      </c>
      <c r="C3953" s="70" t="s">
        <v>383</v>
      </c>
      <c r="D3953" s="70">
        <v>2017</v>
      </c>
      <c r="E3953" s="70">
        <v>4</v>
      </c>
      <c r="F3953" s="70">
        <v>225.9</v>
      </c>
      <c r="G3953" s="70">
        <v>226.12</v>
      </c>
    </row>
    <row r="3954" spans="1:7" x14ac:dyDescent="0.2">
      <c r="A3954" s="70">
        <v>36740</v>
      </c>
      <c r="B3954" s="70" t="s">
        <v>405</v>
      </c>
      <c r="C3954" s="70" t="s">
        <v>383</v>
      </c>
      <c r="D3954" s="70">
        <v>2018</v>
      </c>
      <c r="E3954" s="70">
        <v>1</v>
      </c>
      <c r="F3954" s="70">
        <v>231.6</v>
      </c>
      <c r="G3954" s="70">
        <v>232.6</v>
      </c>
    </row>
    <row r="3955" spans="1:7" x14ac:dyDescent="0.2">
      <c r="A3955" s="70">
        <v>36740</v>
      </c>
      <c r="B3955" s="70" t="s">
        <v>405</v>
      </c>
      <c r="C3955" s="70" t="s">
        <v>383</v>
      </c>
      <c r="D3955" s="70">
        <v>2018</v>
      </c>
      <c r="E3955" s="70">
        <v>2</v>
      </c>
      <c r="F3955" s="70">
        <v>237.65</v>
      </c>
      <c r="G3955" s="70">
        <v>235.7</v>
      </c>
    </row>
    <row r="3956" spans="1:7" x14ac:dyDescent="0.2">
      <c r="A3956" s="70">
        <v>36740</v>
      </c>
      <c r="B3956" s="70" t="s">
        <v>405</v>
      </c>
      <c r="C3956" s="70" t="s">
        <v>383</v>
      </c>
      <c r="D3956" s="70">
        <v>2018</v>
      </c>
      <c r="E3956" s="70">
        <v>3</v>
      </c>
      <c r="F3956" s="70">
        <v>241.17</v>
      </c>
      <c r="G3956" s="70">
        <v>239.99</v>
      </c>
    </row>
    <row r="3957" spans="1:7" x14ac:dyDescent="0.2">
      <c r="A3957" s="70">
        <v>36740</v>
      </c>
      <c r="B3957" s="70" t="s">
        <v>405</v>
      </c>
      <c r="C3957" s="70" t="s">
        <v>383</v>
      </c>
      <c r="D3957" s="70">
        <v>2018</v>
      </c>
      <c r="E3957" s="70">
        <v>4</v>
      </c>
      <c r="F3957" s="70">
        <v>244.21</v>
      </c>
      <c r="G3957" s="70">
        <v>244.44</v>
      </c>
    </row>
    <row r="3958" spans="1:7" x14ac:dyDescent="0.2">
      <c r="A3958" s="70">
        <v>36740</v>
      </c>
      <c r="B3958" s="70" t="s">
        <v>405</v>
      </c>
      <c r="C3958" s="70" t="s">
        <v>383</v>
      </c>
      <c r="D3958" s="70">
        <v>2019</v>
      </c>
      <c r="E3958" s="70">
        <v>1</v>
      </c>
      <c r="F3958" s="70">
        <v>246.94</v>
      </c>
      <c r="G3958" s="70">
        <v>247.75</v>
      </c>
    </row>
    <row r="3959" spans="1:7" x14ac:dyDescent="0.2">
      <c r="A3959" s="70">
        <v>36740</v>
      </c>
      <c r="B3959" s="70" t="s">
        <v>405</v>
      </c>
      <c r="C3959" s="70" t="s">
        <v>383</v>
      </c>
      <c r="D3959" s="70">
        <v>2019</v>
      </c>
      <c r="E3959" s="70">
        <v>2</v>
      </c>
      <c r="F3959" s="70">
        <v>253.29</v>
      </c>
      <c r="G3959" s="70">
        <v>251.47</v>
      </c>
    </row>
    <row r="3960" spans="1:7" x14ac:dyDescent="0.2">
      <c r="A3960" s="70">
        <v>36740</v>
      </c>
      <c r="B3960" s="70" t="s">
        <v>405</v>
      </c>
      <c r="C3960" s="70" t="s">
        <v>383</v>
      </c>
      <c r="D3960" s="70">
        <v>2019</v>
      </c>
      <c r="E3960" s="70">
        <v>3</v>
      </c>
      <c r="F3960" s="70">
        <v>256.27999999999997</v>
      </c>
      <c r="G3960" s="70">
        <v>254.98</v>
      </c>
    </row>
    <row r="3961" spans="1:7" x14ac:dyDescent="0.2">
      <c r="A3961" s="70">
        <v>36740</v>
      </c>
      <c r="B3961" s="70" t="s">
        <v>405</v>
      </c>
      <c r="C3961" s="70" t="s">
        <v>383</v>
      </c>
      <c r="D3961" s="70">
        <v>2019</v>
      </c>
      <c r="E3961" s="70">
        <v>4</v>
      </c>
      <c r="F3961" s="70">
        <v>259.45</v>
      </c>
      <c r="G3961" s="70">
        <v>259.67</v>
      </c>
    </row>
    <row r="3962" spans="1:7" x14ac:dyDescent="0.2">
      <c r="A3962" s="70">
        <v>36740</v>
      </c>
      <c r="B3962" s="70" t="s">
        <v>405</v>
      </c>
      <c r="C3962" s="70" t="s">
        <v>383</v>
      </c>
      <c r="D3962" s="70">
        <v>2020</v>
      </c>
      <c r="E3962" s="70">
        <v>1</v>
      </c>
      <c r="F3962" s="70">
        <v>263.38</v>
      </c>
      <c r="G3962" s="70">
        <v>264.14999999999998</v>
      </c>
    </row>
    <row r="3963" spans="1:7" x14ac:dyDescent="0.2">
      <c r="A3963" s="70">
        <v>36740</v>
      </c>
      <c r="B3963" s="70" t="s">
        <v>405</v>
      </c>
      <c r="C3963" s="70" t="s">
        <v>383</v>
      </c>
      <c r="D3963" s="70">
        <v>2020</v>
      </c>
      <c r="E3963" s="70">
        <v>2</v>
      </c>
      <c r="F3963" s="70">
        <v>268.04000000000002</v>
      </c>
      <c r="G3963" s="70">
        <v>266.29000000000002</v>
      </c>
    </row>
    <row r="3964" spans="1:7" x14ac:dyDescent="0.2">
      <c r="A3964" s="70">
        <v>36740</v>
      </c>
      <c r="B3964" s="70" t="s">
        <v>405</v>
      </c>
      <c r="C3964" s="70" t="s">
        <v>383</v>
      </c>
      <c r="D3964" s="70">
        <v>2020</v>
      </c>
      <c r="E3964" s="70">
        <v>3</v>
      </c>
      <c r="F3964" s="70">
        <v>272.89</v>
      </c>
      <c r="G3964" s="70">
        <v>271.42</v>
      </c>
    </row>
    <row r="3965" spans="1:7" x14ac:dyDescent="0.2">
      <c r="A3965" s="70">
        <v>36740</v>
      </c>
      <c r="B3965" s="70" t="s">
        <v>405</v>
      </c>
      <c r="C3965" s="70" t="s">
        <v>383</v>
      </c>
      <c r="D3965" s="70">
        <v>2020</v>
      </c>
      <c r="E3965" s="70">
        <v>4</v>
      </c>
      <c r="F3965" s="70">
        <v>280.64999999999998</v>
      </c>
      <c r="G3965" s="70">
        <v>280.89999999999998</v>
      </c>
    </row>
    <row r="3966" spans="1:7" x14ac:dyDescent="0.2">
      <c r="A3966" s="70">
        <v>36740</v>
      </c>
      <c r="B3966" s="70" t="s">
        <v>405</v>
      </c>
      <c r="C3966" s="70" t="s">
        <v>383</v>
      </c>
      <c r="D3966" s="70">
        <v>2021</v>
      </c>
      <c r="E3966" s="70">
        <v>1</v>
      </c>
      <c r="F3966" s="70">
        <v>289.91000000000003</v>
      </c>
      <c r="G3966" s="70">
        <v>290.68</v>
      </c>
    </row>
    <row r="3967" spans="1:7" x14ac:dyDescent="0.2">
      <c r="A3967" s="70">
        <v>36740</v>
      </c>
      <c r="B3967" s="70" t="s">
        <v>405</v>
      </c>
      <c r="C3967" s="70" t="s">
        <v>383</v>
      </c>
      <c r="D3967" s="70">
        <v>2021</v>
      </c>
      <c r="E3967" s="70">
        <v>2</v>
      </c>
      <c r="F3967" s="70">
        <v>310.81</v>
      </c>
      <c r="G3967" s="70">
        <v>308.95</v>
      </c>
    </row>
    <row r="3968" spans="1:7" x14ac:dyDescent="0.2">
      <c r="A3968" s="70">
        <v>36740</v>
      </c>
      <c r="B3968" s="70" t="s">
        <v>405</v>
      </c>
      <c r="C3968" s="70" t="s">
        <v>383</v>
      </c>
      <c r="D3968" s="70">
        <v>2021</v>
      </c>
      <c r="E3968" s="70">
        <v>3</v>
      </c>
      <c r="F3968" s="70">
        <v>329.94</v>
      </c>
      <c r="G3968" s="70">
        <v>328.02</v>
      </c>
    </row>
    <row r="3969" spans="1:7" x14ac:dyDescent="0.2">
      <c r="A3969" s="70">
        <v>36740</v>
      </c>
      <c r="B3969" s="70" t="s">
        <v>405</v>
      </c>
      <c r="C3969" s="70" t="s">
        <v>383</v>
      </c>
      <c r="D3969" s="70">
        <v>2021</v>
      </c>
      <c r="E3969" s="70">
        <v>4</v>
      </c>
      <c r="F3969" s="70">
        <v>342.25</v>
      </c>
      <c r="G3969" s="70">
        <v>342.56</v>
      </c>
    </row>
    <row r="3970" spans="1:7" x14ac:dyDescent="0.2">
      <c r="A3970" s="70">
        <v>37964</v>
      </c>
      <c r="B3970" s="70" t="s">
        <v>406</v>
      </c>
      <c r="C3970" s="70" t="s">
        <v>395</v>
      </c>
      <c r="D3970" s="70">
        <v>1991</v>
      </c>
      <c r="E3970" s="70">
        <v>1</v>
      </c>
      <c r="F3970" s="70">
        <v>100</v>
      </c>
      <c r="G3970" s="70">
        <v>100</v>
      </c>
    </row>
    <row r="3971" spans="1:7" x14ac:dyDescent="0.2">
      <c r="A3971" s="70">
        <v>37964</v>
      </c>
      <c r="B3971" s="70" t="s">
        <v>406</v>
      </c>
      <c r="C3971" s="70" t="s">
        <v>395</v>
      </c>
      <c r="D3971" s="70">
        <v>1991</v>
      </c>
      <c r="E3971" s="70">
        <v>2</v>
      </c>
      <c r="F3971" s="70">
        <v>100.53</v>
      </c>
      <c r="G3971" s="70">
        <v>100.63</v>
      </c>
    </row>
    <row r="3972" spans="1:7" x14ac:dyDescent="0.2">
      <c r="A3972" s="70">
        <v>37964</v>
      </c>
      <c r="B3972" s="70" t="s">
        <v>406</v>
      </c>
      <c r="C3972" s="70" t="s">
        <v>395</v>
      </c>
      <c r="D3972" s="70">
        <v>1991</v>
      </c>
      <c r="E3972" s="70">
        <v>3</v>
      </c>
      <c r="F3972" s="70">
        <v>102.54</v>
      </c>
      <c r="G3972" s="70">
        <v>102.57</v>
      </c>
    </row>
    <row r="3973" spans="1:7" x14ac:dyDescent="0.2">
      <c r="A3973" s="70">
        <v>37964</v>
      </c>
      <c r="B3973" s="70" t="s">
        <v>406</v>
      </c>
      <c r="C3973" s="70" t="s">
        <v>395</v>
      </c>
      <c r="D3973" s="70">
        <v>1991</v>
      </c>
      <c r="E3973" s="70">
        <v>4</v>
      </c>
      <c r="F3973" s="70">
        <v>101.64</v>
      </c>
      <c r="G3973" s="70">
        <v>101.45</v>
      </c>
    </row>
    <row r="3974" spans="1:7" x14ac:dyDescent="0.2">
      <c r="A3974" s="70">
        <v>37964</v>
      </c>
      <c r="B3974" s="70" t="s">
        <v>406</v>
      </c>
      <c r="C3974" s="70" t="s">
        <v>395</v>
      </c>
      <c r="D3974" s="70">
        <v>1992</v>
      </c>
      <c r="E3974" s="70">
        <v>1</v>
      </c>
      <c r="F3974" s="70">
        <v>103.15</v>
      </c>
      <c r="G3974" s="70">
        <v>103.16</v>
      </c>
    </row>
    <row r="3975" spans="1:7" x14ac:dyDescent="0.2">
      <c r="A3975" s="70">
        <v>37964</v>
      </c>
      <c r="B3975" s="70" t="s">
        <v>406</v>
      </c>
      <c r="C3975" s="70" t="s">
        <v>395</v>
      </c>
      <c r="D3975" s="70">
        <v>1992</v>
      </c>
      <c r="E3975" s="70">
        <v>2</v>
      </c>
      <c r="F3975" s="70">
        <v>102.62</v>
      </c>
      <c r="G3975" s="70">
        <v>102.73</v>
      </c>
    </row>
    <row r="3976" spans="1:7" x14ac:dyDescent="0.2">
      <c r="A3976" s="70">
        <v>37964</v>
      </c>
      <c r="B3976" s="70" t="s">
        <v>406</v>
      </c>
      <c r="C3976" s="70" t="s">
        <v>395</v>
      </c>
      <c r="D3976" s="70">
        <v>1992</v>
      </c>
      <c r="E3976" s="70">
        <v>3</v>
      </c>
      <c r="F3976" s="70">
        <v>102.26</v>
      </c>
      <c r="G3976" s="70">
        <v>102.28</v>
      </c>
    </row>
    <row r="3977" spans="1:7" x14ac:dyDescent="0.2">
      <c r="A3977" s="70">
        <v>37964</v>
      </c>
      <c r="B3977" s="70" t="s">
        <v>406</v>
      </c>
      <c r="C3977" s="70" t="s">
        <v>395</v>
      </c>
      <c r="D3977" s="70">
        <v>1992</v>
      </c>
      <c r="E3977" s="70">
        <v>4</v>
      </c>
      <c r="F3977" s="70">
        <v>103.94</v>
      </c>
      <c r="G3977" s="70">
        <v>103.75</v>
      </c>
    </row>
    <row r="3978" spans="1:7" x14ac:dyDescent="0.2">
      <c r="A3978" s="70">
        <v>37964</v>
      </c>
      <c r="B3978" s="70" t="s">
        <v>406</v>
      </c>
      <c r="C3978" s="70" t="s">
        <v>395</v>
      </c>
      <c r="D3978" s="70">
        <v>1993</v>
      </c>
      <c r="E3978" s="70">
        <v>1</v>
      </c>
      <c r="F3978" s="70">
        <v>101.87</v>
      </c>
      <c r="G3978" s="70">
        <v>101.91</v>
      </c>
    </row>
    <row r="3979" spans="1:7" x14ac:dyDescent="0.2">
      <c r="A3979" s="70">
        <v>37964</v>
      </c>
      <c r="B3979" s="70" t="s">
        <v>406</v>
      </c>
      <c r="C3979" s="70" t="s">
        <v>395</v>
      </c>
      <c r="D3979" s="70">
        <v>1993</v>
      </c>
      <c r="E3979" s="70">
        <v>2</v>
      </c>
      <c r="F3979" s="70">
        <v>102.43</v>
      </c>
      <c r="G3979" s="70">
        <v>102.53</v>
      </c>
    </row>
    <row r="3980" spans="1:7" x14ac:dyDescent="0.2">
      <c r="A3980" s="70">
        <v>37964</v>
      </c>
      <c r="B3980" s="70" t="s">
        <v>406</v>
      </c>
      <c r="C3980" s="70" t="s">
        <v>395</v>
      </c>
      <c r="D3980" s="70">
        <v>1993</v>
      </c>
      <c r="E3980" s="70">
        <v>3</v>
      </c>
      <c r="F3980" s="70">
        <v>102.46</v>
      </c>
      <c r="G3980" s="70">
        <v>102.46</v>
      </c>
    </row>
    <row r="3981" spans="1:7" x14ac:dyDescent="0.2">
      <c r="A3981" s="70">
        <v>37964</v>
      </c>
      <c r="B3981" s="70" t="s">
        <v>406</v>
      </c>
      <c r="C3981" s="70" t="s">
        <v>395</v>
      </c>
      <c r="D3981" s="70">
        <v>1993</v>
      </c>
      <c r="E3981" s="70">
        <v>4</v>
      </c>
      <c r="F3981" s="70">
        <v>101.98</v>
      </c>
      <c r="G3981" s="70">
        <v>101.76</v>
      </c>
    </row>
    <row r="3982" spans="1:7" x14ac:dyDescent="0.2">
      <c r="A3982" s="70">
        <v>37964</v>
      </c>
      <c r="B3982" s="70" t="s">
        <v>406</v>
      </c>
      <c r="C3982" s="70" t="s">
        <v>395</v>
      </c>
      <c r="D3982" s="70">
        <v>1994</v>
      </c>
      <c r="E3982" s="70">
        <v>1</v>
      </c>
      <c r="F3982" s="70">
        <v>101.69</v>
      </c>
      <c r="G3982" s="70">
        <v>101.81</v>
      </c>
    </row>
    <row r="3983" spans="1:7" x14ac:dyDescent="0.2">
      <c r="A3983" s="70">
        <v>37964</v>
      </c>
      <c r="B3983" s="70" t="s">
        <v>406</v>
      </c>
      <c r="C3983" s="70" t="s">
        <v>395</v>
      </c>
      <c r="D3983" s="70">
        <v>1994</v>
      </c>
      <c r="E3983" s="70">
        <v>2</v>
      </c>
      <c r="F3983" s="70">
        <v>101.5</v>
      </c>
      <c r="G3983" s="70">
        <v>101.56</v>
      </c>
    </row>
    <row r="3984" spans="1:7" x14ac:dyDescent="0.2">
      <c r="A3984" s="70">
        <v>37964</v>
      </c>
      <c r="B3984" s="70" t="s">
        <v>406</v>
      </c>
      <c r="C3984" s="70" t="s">
        <v>395</v>
      </c>
      <c r="D3984" s="70">
        <v>1994</v>
      </c>
      <c r="E3984" s="70">
        <v>3</v>
      </c>
      <c r="F3984" s="70">
        <v>101.01</v>
      </c>
      <c r="G3984" s="70">
        <v>100.94</v>
      </c>
    </row>
    <row r="3985" spans="1:7" x14ac:dyDescent="0.2">
      <c r="A3985" s="70">
        <v>37964</v>
      </c>
      <c r="B3985" s="70" t="s">
        <v>406</v>
      </c>
      <c r="C3985" s="70" t="s">
        <v>395</v>
      </c>
      <c r="D3985" s="70">
        <v>1994</v>
      </c>
      <c r="E3985" s="70">
        <v>4</v>
      </c>
      <c r="F3985" s="70">
        <v>101.66</v>
      </c>
      <c r="G3985" s="70">
        <v>101.47</v>
      </c>
    </row>
    <row r="3986" spans="1:7" x14ac:dyDescent="0.2">
      <c r="A3986" s="70">
        <v>37964</v>
      </c>
      <c r="B3986" s="70" t="s">
        <v>406</v>
      </c>
      <c r="C3986" s="70" t="s">
        <v>395</v>
      </c>
      <c r="D3986" s="70">
        <v>1995</v>
      </c>
      <c r="E3986" s="70">
        <v>1</v>
      </c>
      <c r="F3986" s="70">
        <v>101.17</v>
      </c>
      <c r="G3986" s="70">
        <v>101.38</v>
      </c>
    </row>
    <row r="3987" spans="1:7" x14ac:dyDescent="0.2">
      <c r="A3987" s="70">
        <v>37964</v>
      </c>
      <c r="B3987" s="70" t="s">
        <v>406</v>
      </c>
      <c r="C3987" s="70" t="s">
        <v>395</v>
      </c>
      <c r="D3987" s="70">
        <v>1995</v>
      </c>
      <c r="E3987" s="70">
        <v>2</v>
      </c>
      <c r="F3987" s="70">
        <v>101.07</v>
      </c>
      <c r="G3987" s="70">
        <v>101.11</v>
      </c>
    </row>
    <row r="3988" spans="1:7" x14ac:dyDescent="0.2">
      <c r="A3988" s="70">
        <v>37964</v>
      </c>
      <c r="B3988" s="70" t="s">
        <v>406</v>
      </c>
      <c r="C3988" s="70" t="s">
        <v>395</v>
      </c>
      <c r="D3988" s="70">
        <v>1995</v>
      </c>
      <c r="E3988" s="70">
        <v>3</v>
      </c>
      <c r="F3988" s="70">
        <v>101.85</v>
      </c>
      <c r="G3988" s="70">
        <v>101.69</v>
      </c>
    </row>
    <row r="3989" spans="1:7" x14ac:dyDescent="0.2">
      <c r="A3989" s="70">
        <v>37964</v>
      </c>
      <c r="B3989" s="70" t="s">
        <v>406</v>
      </c>
      <c r="C3989" s="70" t="s">
        <v>395</v>
      </c>
      <c r="D3989" s="70">
        <v>1995</v>
      </c>
      <c r="E3989" s="70">
        <v>4</v>
      </c>
      <c r="F3989" s="70">
        <v>101.58</v>
      </c>
      <c r="G3989" s="70">
        <v>101.38</v>
      </c>
    </row>
    <row r="3990" spans="1:7" x14ac:dyDescent="0.2">
      <c r="A3990" s="70">
        <v>37964</v>
      </c>
      <c r="B3990" s="70" t="s">
        <v>406</v>
      </c>
      <c r="C3990" s="70" t="s">
        <v>395</v>
      </c>
      <c r="D3990" s="70">
        <v>1996</v>
      </c>
      <c r="E3990" s="70">
        <v>1</v>
      </c>
      <c r="F3990" s="70">
        <v>101.65</v>
      </c>
      <c r="G3990" s="70">
        <v>101.99</v>
      </c>
    </row>
    <row r="3991" spans="1:7" x14ac:dyDescent="0.2">
      <c r="A3991" s="70">
        <v>37964</v>
      </c>
      <c r="B3991" s="70" t="s">
        <v>406</v>
      </c>
      <c r="C3991" s="70" t="s">
        <v>395</v>
      </c>
      <c r="D3991" s="70">
        <v>1996</v>
      </c>
      <c r="E3991" s="70">
        <v>2</v>
      </c>
      <c r="F3991" s="70">
        <v>101.8</v>
      </c>
      <c r="G3991" s="70">
        <v>101.84</v>
      </c>
    </row>
    <row r="3992" spans="1:7" x14ac:dyDescent="0.2">
      <c r="A3992" s="70">
        <v>37964</v>
      </c>
      <c r="B3992" s="70" t="s">
        <v>406</v>
      </c>
      <c r="C3992" s="70" t="s">
        <v>395</v>
      </c>
      <c r="D3992" s="70">
        <v>1996</v>
      </c>
      <c r="E3992" s="70">
        <v>3</v>
      </c>
      <c r="F3992" s="70">
        <v>101.73</v>
      </c>
      <c r="G3992" s="70">
        <v>101.4</v>
      </c>
    </row>
    <row r="3993" spans="1:7" x14ac:dyDescent="0.2">
      <c r="A3993" s="70">
        <v>37964</v>
      </c>
      <c r="B3993" s="70" t="s">
        <v>406</v>
      </c>
      <c r="C3993" s="70" t="s">
        <v>395</v>
      </c>
      <c r="D3993" s="70">
        <v>1996</v>
      </c>
      <c r="E3993" s="70">
        <v>4</v>
      </c>
      <c r="F3993" s="70">
        <v>101.51</v>
      </c>
      <c r="G3993" s="70">
        <v>101.37</v>
      </c>
    </row>
    <row r="3994" spans="1:7" x14ac:dyDescent="0.2">
      <c r="A3994" s="70">
        <v>37964</v>
      </c>
      <c r="B3994" s="70" t="s">
        <v>406</v>
      </c>
      <c r="C3994" s="70" t="s">
        <v>395</v>
      </c>
      <c r="D3994" s="70">
        <v>1997</v>
      </c>
      <c r="E3994" s="70">
        <v>1</v>
      </c>
      <c r="F3994" s="70">
        <v>100.84</v>
      </c>
      <c r="G3994" s="70">
        <v>101.29</v>
      </c>
    </row>
    <row r="3995" spans="1:7" x14ac:dyDescent="0.2">
      <c r="A3995" s="70">
        <v>37964</v>
      </c>
      <c r="B3995" s="70" t="s">
        <v>406</v>
      </c>
      <c r="C3995" s="70" t="s">
        <v>395</v>
      </c>
      <c r="D3995" s="70">
        <v>1997</v>
      </c>
      <c r="E3995" s="70">
        <v>2</v>
      </c>
      <c r="F3995" s="70">
        <v>101.42</v>
      </c>
      <c r="G3995" s="70">
        <v>101.47</v>
      </c>
    </row>
    <row r="3996" spans="1:7" x14ac:dyDescent="0.2">
      <c r="A3996" s="70">
        <v>37964</v>
      </c>
      <c r="B3996" s="70" t="s">
        <v>406</v>
      </c>
      <c r="C3996" s="70" t="s">
        <v>395</v>
      </c>
      <c r="D3996" s="70">
        <v>1997</v>
      </c>
      <c r="E3996" s="70">
        <v>3</v>
      </c>
      <c r="F3996" s="70">
        <v>100.85</v>
      </c>
      <c r="G3996" s="70">
        <v>100.35</v>
      </c>
    </row>
    <row r="3997" spans="1:7" x14ac:dyDescent="0.2">
      <c r="A3997" s="70">
        <v>37964</v>
      </c>
      <c r="B3997" s="70" t="s">
        <v>406</v>
      </c>
      <c r="C3997" s="70" t="s">
        <v>395</v>
      </c>
      <c r="D3997" s="70">
        <v>1997</v>
      </c>
      <c r="E3997" s="70">
        <v>4</v>
      </c>
      <c r="F3997" s="70">
        <v>101.26</v>
      </c>
      <c r="G3997" s="70">
        <v>101.15</v>
      </c>
    </row>
    <row r="3998" spans="1:7" x14ac:dyDescent="0.2">
      <c r="A3998" s="70">
        <v>37964</v>
      </c>
      <c r="B3998" s="70" t="s">
        <v>406</v>
      </c>
      <c r="C3998" s="70" t="s">
        <v>395</v>
      </c>
      <c r="D3998" s="70">
        <v>1998</v>
      </c>
      <c r="E3998" s="70">
        <v>1</v>
      </c>
      <c r="F3998" s="70">
        <v>100.76</v>
      </c>
      <c r="G3998" s="70">
        <v>101.37</v>
      </c>
    </row>
    <row r="3999" spans="1:7" x14ac:dyDescent="0.2">
      <c r="A3999" s="70">
        <v>37964</v>
      </c>
      <c r="B3999" s="70" t="s">
        <v>406</v>
      </c>
      <c r="C3999" s="70" t="s">
        <v>395</v>
      </c>
      <c r="D3999" s="70">
        <v>1998</v>
      </c>
      <c r="E3999" s="70">
        <v>2</v>
      </c>
      <c r="F3999" s="70">
        <v>102</v>
      </c>
      <c r="G3999" s="70">
        <v>102.07</v>
      </c>
    </row>
    <row r="4000" spans="1:7" x14ac:dyDescent="0.2">
      <c r="A4000" s="70">
        <v>37964</v>
      </c>
      <c r="B4000" s="70" t="s">
        <v>406</v>
      </c>
      <c r="C4000" s="70" t="s">
        <v>395</v>
      </c>
      <c r="D4000" s="70">
        <v>1998</v>
      </c>
      <c r="E4000" s="70">
        <v>3</v>
      </c>
      <c r="F4000" s="70">
        <v>103.54</v>
      </c>
      <c r="G4000" s="70">
        <v>102.79</v>
      </c>
    </row>
    <row r="4001" spans="1:7" x14ac:dyDescent="0.2">
      <c r="A4001" s="70">
        <v>37964</v>
      </c>
      <c r="B4001" s="70" t="s">
        <v>406</v>
      </c>
      <c r="C4001" s="70" t="s">
        <v>395</v>
      </c>
      <c r="D4001" s="70">
        <v>1998</v>
      </c>
      <c r="E4001" s="70">
        <v>4</v>
      </c>
      <c r="F4001" s="70">
        <v>103.64</v>
      </c>
      <c r="G4001" s="70">
        <v>103.6</v>
      </c>
    </row>
    <row r="4002" spans="1:7" x14ac:dyDescent="0.2">
      <c r="A4002" s="70">
        <v>37964</v>
      </c>
      <c r="B4002" s="70" t="s">
        <v>406</v>
      </c>
      <c r="C4002" s="70" t="s">
        <v>395</v>
      </c>
      <c r="D4002" s="70">
        <v>1999</v>
      </c>
      <c r="E4002" s="70">
        <v>1</v>
      </c>
      <c r="F4002" s="70">
        <v>103.36</v>
      </c>
      <c r="G4002" s="70">
        <v>104.13</v>
      </c>
    </row>
    <row r="4003" spans="1:7" x14ac:dyDescent="0.2">
      <c r="A4003" s="70">
        <v>37964</v>
      </c>
      <c r="B4003" s="70" t="s">
        <v>406</v>
      </c>
      <c r="C4003" s="70" t="s">
        <v>395</v>
      </c>
      <c r="D4003" s="70">
        <v>1999</v>
      </c>
      <c r="E4003" s="70">
        <v>2</v>
      </c>
      <c r="F4003" s="70">
        <v>105.27</v>
      </c>
      <c r="G4003" s="70">
        <v>105.34</v>
      </c>
    </row>
    <row r="4004" spans="1:7" x14ac:dyDescent="0.2">
      <c r="A4004" s="70">
        <v>37964</v>
      </c>
      <c r="B4004" s="70" t="s">
        <v>406</v>
      </c>
      <c r="C4004" s="70" t="s">
        <v>395</v>
      </c>
      <c r="D4004" s="70">
        <v>1999</v>
      </c>
      <c r="E4004" s="70">
        <v>3</v>
      </c>
      <c r="F4004" s="70">
        <v>107.72</v>
      </c>
      <c r="G4004" s="70">
        <v>106.74</v>
      </c>
    </row>
    <row r="4005" spans="1:7" x14ac:dyDescent="0.2">
      <c r="A4005" s="70">
        <v>37964</v>
      </c>
      <c r="B4005" s="70" t="s">
        <v>406</v>
      </c>
      <c r="C4005" s="70" t="s">
        <v>395</v>
      </c>
      <c r="D4005" s="70">
        <v>1999</v>
      </c>
      <c r="E4005" s="70">
        <v>4</v>
      </c>
      <c r="F4005" s="70">
        <v>106.83</v>
      </c>
      <c r="G4005" s="70">
        <v>106.8</v>
      </c>
    </row>
    <row r="4006" spans="1:7" x14ac:dyDescent="0.2">
      <c r="A4006" s="70">
        <v>37964</v>
      </c>
      <c r="B4006" s="70" t="s">
        <v>406</v>
      </c>
      <c r="C4006" s="70" t="s">
        <v>395</v>
      </c>
      <c r="D4006" s="70">
        <v>2000</v>
      </c>
      <c r="E4006" s="70">
        <v>1</v>
      </c>
      <c r="F4006" s="70">
        <v>108.38</v>
      </c>
      <c r="G4006" s="70">
        <v>109.41</v>
      </c>
    </row>
    <row r="4007" spans="1:7" x14ac:dyDescent="0.2">
      <c r="A4007" s="70">
        <v>37964</v>
      </c>
      <c r="B4007" s="70" t="s">
        <v>406</v>
      </c>
      <c r="C4007" s="70" t="s">
        <v>395</v>
      </c>
      <c r="D4007" s="70">
        <v>2000</v>
      </c>
      <c r="E4007" s="70">
        <v>2</v>
      </c>
      <c r="F4007" s="70">
        <v>109.29</v>
      </c>
      <c r="G4007" s="70">
        <v>109.33</v>
      </c>
    </row>
    <row r="4008" spans="1:7" x14ac:dyDescent="0.2">
      <c r="A4008" s="70">
        <v>37964</v>
      </c>
      <c r="B4008" s="70" t="s">
        <v>406</v>
      </c>
      <c r="C4008" s="70" t="s">
        <v>395</v>
      </c>
      <c r="D4008" s="70">
        <v>2000</v>
      </c>
      <c r="E4008" s="70">
        <v>3</v>
      </c>
      <c r="F4008" s="70">
        <v>111.65</v>
      </c>
      <c r="G4008" s="70">
        <v>110.46</v>
      </c>
    </row>
    <row r="4009" spans="1:7" x14ac:dyDescent="0.2">
      <c r="A4009" s="70">
        <v>37964</v>
      </c>
      <c r="B4009" s="70" t="s">
        <v>406</v>
      </c>
      <c r="C4009" s="70" t="s">
        <v>395</v>
      </c>
      <c r="D4009" s="70">
        <v>2000</v>
      </c>
      <c r="E4009" s="70">
        <v>4</v>
      </c>
      <c r="F4009" s="70">
        <v>111.74</v>
      </c>
      <c r="G4009" s="70">
        <v>111.69</v>
      </c>
    </row>
    <row r="4010" spans="1:7" x14ac:dyDescent="0.2">
      <c r="A4010" s="70">
        <v>37964</v>
      </c>
      <c r="B4010" s="70" t="s">
        <v>406</v>
      </c>
      <c r="C4010" s="70" t="s">
        <v>395</v>
      </c>
      <c r="D4010" s="70">
        <v>2001</v>
      </c>
      <c r="E4010" s="70">
        <v>1</v>
      </c>
      <c r="F4010" s="70">
        <v>112.79</v>
      </c>
      <c r="G4010" s="70">
        <v>114.08</v>
      </c>
    </row>
    <row r="4011" spans="1:7" x14ac:dyDescent="0.2">
      <c r="A4011" s="70">
        <v>37964</v>
      </c>
      <c r="B4011" s="70" t="s">
        <v>406</v>
      </c>
      <c r="C4011" s="70" t="s">
        <v>395</v>
      </c>
      <c r="D4011" s="70">
        <v>2001</v>
      </c>
      <c r="E4011" s="70">
        <v>2</v>
      </c>
      <c r="F4011" s="70">
        <v>117.02</v>
      </c>
      <c r="G4011" s="70">
        <v>117.01</v>
      </c>
    </row>
    <row r="4012" spans="1:7" x14ac:dyDescent="0.2">
      <c r="A4012" s="70">
        <v>37964</v>
      </c>
      <c r="B4012" s="70" t="s">
        <v>406</v>
      </c>
      <c r="C4012" s="70" t="s">
        <v>395</v>
      </c>
      <c r="D4012" s="70">
        <v>2001</v>
      </c>
      <c r="E4012" s="70">
        <v>3</v>
      </c>
      <c r="F4012" s="70">
        <v>121.48</v>
      </c>
      <c r="G4012" s="70">
        <v>120.1</v>
      </c>
    </row>
    <row r="4013" spans="1:7" x14ac:dyDescent="0.2">
      <c r="A4013" s="70">
        <v>37964</v>
      </c>
      <c r="B4013" s="70" t="s">
        <v>406</v>
      </c>
      <c r="C4013" s="70" t="s">
        <v>395</v>
      </c>
      <c r="D4013" s="70">
        <v>2001</v>
      </c>
      <c r="E4013" s="70">
        <v>4</v>
      </c>
      <c r="F4013" s="70">
        <v>121.47</v>
      </c>
      <c r="G4013" s="70">
        <v>121.33</v>
      </c>
    </row>
    <row r="4014" spans="1:7" x14ac:dyDescent="0.2">
      <c r="A4014" s="70">
        <v>37964</v>
      </c>
      <c r="B4014" s="70" t="s">
        <v>406</v>
      </c>
      <c r="C4014" s="70" t="s">
        <v>395</v>
      </c>
      <c r="D4014" s="70">
        <v>2002</v>
      </c>
      <c r="E4014" s="70">
        <v>1</v>
      </c>
      <c r="F4014" s="70">
        <v>123.16</v>
      </c>
      <c r="G4014" s="70">
        <v>124.8</v>
      </c>
    </row>
    <row r="4015" spans="1:7" x14ac:dyDescent="0.2">
      <c r="A4015" s="70">
        <v>37964</v>
      </c>
      <c r="B4015" s="70" t="s">
        <v>406</v>
      </c>
      <c r="C4015" s="70" t="s">
        <v>395</v>
      </c>
      <c r="D4015" s="70">
        <v>2002</v>
      </c>
      <c r="E4015" s="70">
        <v>2</v>
      </c>
      <c r="F4015" s="70">
        <v>128.4</v>
      </c>
      <c r="G4015" s="70">
        <v>128.26</v>
      </c>
    </row>
    <row r="4016" spans="1:7" x14ac:dyDescent="0.2">
      <c r="A4016" s="70">
        <v>37964</v>
      </c>
      <c r="B4016" s="70" t="s">
        <v>406</v>
      </c>
      <c r="C4016" s="70" t="s">
        <v>395</v>
      </c>
      <c r="D4016" s="70">
        <v>2002</v>
      </c>
      <c r="E4016" s="70">
        <v>3</v>
      </c>
      <c r="F4016" s="70">
        <v>132.83000000000001</v>
      </c>
      <c r="G4016" s="70">
        <v>131.36000000000001</v>
      </c>
    </row>
    <row r="4017" spans="1:7" x14ac:dyDescent="0.2">
      <c r="A4017" s="70">
        <v>37964</v>
      </c>
      <c r="B4017" s="70" t="s">
        <v>406</v>
      </c>
      <c r="C4017" s="70" t="s">
        <v>395</v>
      </c>
      <c r="D4017" s="70">
        <v>2002</v>
      </c>
      <c r="E4017" s="70">
        <v>4</v>
      </c>
      <c r="F4017" s="70">
        <v>137.19</v>
      </c>
      <c r="G4017" s="70">
        <v>136.94</v>
      </c>
    </row>
    <row r="4018" spans="1:7" x14ac:dyDescent="0.2">
      <c r="A4018" s="70">
        <v>37964</v>
      </c>
      <c r="B4018" s="70" t="s">
        <v>406</v>
      </c>
      <c r="C4018" s="70" t="s">
        <v>395</v>
      </c>
      <c r="D4018" s="70">
        <v>2003</v>
      </c>
      <c r="E4018" s="70">
        <v>1</v>
      </c>
      <c r="F4018" s="70">
        <v>136.77000000000001</v>
      </c>
      <c r="G4018" s="70">
        <v>138.71</v>
      </c>
    </row>
    <row r="4019" spans="1:7" x14ac:dyDescent="0.2">
      <c r="A4019" s="70">
        <v>37964</v>
      </c>
      <c r="B4019" s="70" t="s">
        <v>406</v>
      </c>
      <c r="C4019" s="70" t="s">
        <v>395</v>
      </c>
      <c r="D4019" s="70">
        <v>2003</v>
      </c>
      <c r="E4019" s="70">
        <v>2</v>
      </c>
      <c r="F4019" s="70">
        <v>144.31</v>
      </c>
      <c r="G4019" s="70">
        <v>144.02000000000001</v>
      </c>
    </row>
    <row r="4020" spans="1:7" x14ac:dyDescent="0.2">
      <c r="A4020" s="70">
        <v>37964</v>
      </c>
      <c r="B4020" s="70" t="s">
        <v>406</v>
      </c>
      <c r="C4020" s="70" t="s">
        <v>395</v>
      </c>
      <c r="D4020" s="70">
        <v>2003</v>
      </c>
      <c r="E4020" s="70">
        <v>3</v>
      </c>
      <c r="F4020" s="70">
        <v>150.34</v>
      </c>
      <c r="G4020" s="70">
        <v>148.86000000000001</v>
      </c>
    </row>
    <row r="4021" spans="1:7" x14ac:dyDescent="0.2">
      <c r="A4021" s="70">
        <v>37964</v>
      </c>
      <c r="B4021" s="70" t="s">
        <v>406</v>
      </c>
      <c r="C4021" s="70" t="s">
        <v>395</v>
      </c>
      <c r="D4021" s="70">
        <v>2003</v>
      </c>
      <c r="E4021" s="70">
        <v>4</v>
      </c>
      <c r="F4021" s="70">
        <v>155.34</v>
      </c>
      <c r="G4021" s="70">
        <v>154.96</v>
      </c>
    </row>
    <row r="4022" spans="1:7" x14ac:dyDescent="0.2">
      <c r="A4022" s="70">
        <v>37964</v>
      </c>
      <c r="B4022" s="70" t="s">
        <v>406</v>
      </c>
      <c r="C4022" s="70" t="s">
        <v>395</v>
      </c>
      <c r="D4022" s="70">
        <v>2004</v>
      </c>
      <c r="E4022" s="70">
        <v>1</v>
      </c>
      <c r="F4022" s="70">
        <v>154.91</v>
      </c>
      <c r="G4022" s="70">
        <v>157.09</v>
      </c>
    </row>
    <row r="4023" spans="1:7" x14ac:dyDescent="0.2">
      <c r="A4023" s="70">
        <v>37964</v>
      </c>
      <c r="B4023" s="70" t="s">
        <v>406</v>
      </c>
      <c r="C4023" s="70" t="s">
        <v>395</v>
      </c>
      <c r="D4023" s="70">
        <v>2004</v>
      </c>
      <c r="E4023" s="70">
        <v>2</v>
      </c>
      <c r="F4023" s="70">
        <v>163.87</v>
      </c>
      <c r="G4023" s="70">
        <v>163.37</v>
      </c>
    </row>
    <row r="4024" spans="1:7" x14ac:dyDescent="0.2">
      <c r="A4024" s="70">
        <v>37964</v>
      </c>
      <c r="B4024" s="70" t="s">
        <v>406</v>
      </c>
      <c r="C4024" s="70" t="s">
        <v>395</v>
      </c>
      <c r="D4024" s="70">
        <v>2004</v>
      </c>
      <c r="E4024" s="70">
        <v>3</v>
      </c>
      <c r="F4024" s="70">
        <v>172.18</v>
      </c>
      <c r="G4024" s="70">
        <v>170.83</v>
      </c>
    </row>
    <row r="4025" spans="1:7" x14ac:dyDescent="0.2">
      <c r="A4025" s="70">
        <v>37964</v>
      </c>
      <c r="B4025" s="70" t="s">
        <v>406</v>
      </c>
      <c r="C4025" s="70" t="s">
        <v>395</v>
      </c>
      <c r="D4025" s="70">
        <v>2004</v>
      </c>
      <c r="E4025" s="70">
        <v>4</v>
      </c>
      <c r="F4025" s="70">
        <v>176.29</v>
      </c>
      <c r="G4025" s="70">
        <v>175.84</v>
      </c>
    </row>
    <row r="4026" spans="1:7" x14ac:dyDescent="0.2">
      <c r="A4026" s="70">
        <v>37964</v>
      </c>
      <c r="B4026" s="70" t="s">
        <v>406</v>
      </c>
      <c r="C4026" s="70" t="s">
        <v>395</v>
      </c>
      <c r="D4026" s="70">
        <v>2005</v>
      </c>
      <c r="E4026" s="70">
        <v>1</v>
      </c>
      <c r="F4026" s="70">
        <v>179.69</v>
      </c>
      <c r="G4026" s="70">
        <v>181.94</v>
      </c>
    </row>
    <row r="4027" spans="1:7" x14ac:dyDescent="0.2">
      <c r="A4027" s="70">
        <v>37964</v>
      </c>
      <c r="B4027" s="70" t="s">
        <v>406</v>
      </c>
      <c r="C4027" s="70" t="s">
        <v>395</v>
      </c>
      <c r="D4027" s="70">
        <v>2005</v>
      </c>
      <c r="E4027" s="70">
        <v>2</v>
      </c>
      <c r="F4027" s="70">
        <v>189.89</v>
      </c>
      <c r="G4027" s="70">
        <v>189.22</v>
      </c>
    </row>
    <row r="4028" spans="1:7" x14ac:dyDescent="0.2">
      <c r="A4028" s="70">
        <v>37964</v>
      </c>
      <c r="B4028" s="70" t="s">
        <v>406</v>
      </c>
      <c r="C4028" s="70" t="s">
        <v>395</v>
      </c>
      <c r="D4028" s="70">
        <v>2005</v>
      </c>
      <c r="E4028" s="70">
        <v>3</v>
      </c>
      <c r="F4028" s="70">
        <v>197.89</v>
      </c>
      <c r="G4028" s="70">
        <v>196.74</v>
      </c>
    </row>
    <row r="4029" spans="1:7" x14ac:dyDescent="0.2">
      <c r="A4029" s="70">
        <v>37964</v>
      </c>
      <c r="B4029" s="70" t="s">
        <v>406</v>
      </c>
      <c r="C4029" s="70" t="s">
        <v>395</v>
      </c>
      <c r="D4029" s="70">
        <v>2005</v>
      </c>
      <c r="E4029" s="70">
        <v>4</v>
      </c>
      <c r="F4029" s="70">
        <v>208.27</v>
      </c>
      <c r="G4029" s="70">
        <v>207.77</v>
      </c>
    </row>
    <row r="4030" spans="1:7" x14ac:dyDescent="0.2">
      <c r="A4030" s="70">
        <v>37964</v>
      </c>
      <c r="B4030" s="70" t="s">
        <v>406</v>
      </c>
      <c r="C4030" s="70" t="s">
        <v>395</v>
      </c>
      <c r="D4030" s="70">
        <v>2006</v>
      </c>
      <c r="E4030" s="70">
        <v>1</v>
      </c>
      <c r="F4030" s="70">
        <v>215.47</v>
      </c>
      <c r="G4030" s="70">
        <v>217.78</v>
      </c>
    </row>
    <row r="4031" spans="1:7" x14ac:dyDescent="0.2">
      <c r="A4031" s="70">
        <v>37964</v>
      </c>
      <c r="B4031" s="70" t="s">
        <v>406</v>
      </c>
      <c r="C4031" s="70" t="s">
        <v>395</v>
      </c>
      <c r="D4031" s="70">
        <v>2006</v>
      </c>
      <c r="E4031" s="70">
        <v>2</v>
      </c>
      <c r="F4031" s="70">
        <v>223.53</v>
      </c>
      <c r="G4031" s="70">
        <v>222.61</v>
      </c>
    </row>
    <row r="4032" spans="1:7" x14ac:dyDescent="0.2">
      <c r="A4032" s="70">
        <v>37964</v>
      </c>
      <c r="B4032" s="70" t="s">
        <v>406</v>
      </c>
      <c r="C4032" s="70" t="s">
        <v>395</v>
      </c>
      <c r="D4032" s="70">
        <v>2006</v>
      </c>
      <c r="E4032" s="70">
        <v>3</v>
      </c>
      <c r="F4032" s="70">
        <v>227.86</v>
      </c>
      <c r="G4032" s="70">
        <v>227.04</v>
      </c>
    </row>
    <row r="4033" spans="1:7" x14ac:dyDescent="0.2">
      <c r="A4033" s="70">
        <v>37964</v>
      </c>
      <c r="B4033" s="70" t="s">
        <v>406</v>
      </c>
      <c r="C4033" s="70" t="s">
        <v>395</v>
      </c>
      <c r="D4033" s="70">
        <v>2006</v>
      </c>
      <c r="E4033" s="70">
        <v>4</v>
      </c>
      <c r="F4033" s="70">
        <v>228.59</v>
      </c>
      <c r="G4033" s="70">
        <v>228.01</v>
      </c>
    </row>
    <row r="4034" spans="1:7" x14ac:dyDescent="0.2">
      <c r="A4034" s="70">
        <v>37964</v>
      </c>
      <c r="B4034" s="70" t="s">
        <v>406</v>
      </c>
      <c r="C4034" s="70" t="s">
        <v>395</v>
      </c>
      <c r="D4034" s="70">
        <v>2007</v>
      </c>
      <c r="E4034" s="70">
        <v>1</v>
      </c>
      <c r="F4034" s="70">
        <v>227.3</v>
      </c>
      <c r="G4034" s="70">
        <v>229.53</v>
      </c>
    </row>
    <row r="4035" spans="1:7" x14ac:dyDescent="0.2">
      <c r="A4035" s="70">
        <v>37964</v>
      </c>
      <c r="B4035" s="70" t="s">
        <v>406</v>
      </c>
      <c r="C4035" s="70" t="s">
        <v>395</v>
      </c>
      <c r="D4035" s="70">
        <v>2007</v>
      </c>
      <c r="E4035" s="70">
        <v>2</v>
      </c>
      <c r="F4035" s="70">
        <v>231.67</v>
      </c>
      <c r="G4035" s="70">
        <v>230.43</v>
      </c>
    </row>
    <row r="4036" spans="1:7" x14ac:dyDescent="0.2">
      <c r="A4036" s="70">
        <v>37964</v>
      </c>
      <c r="B4036" s="70" t="s">
        <v>406</v>
      </c>
      <c r="C4036" s="70" t="s">
        <v>395</v>
      </c>
      <c r="D4036" s="70">
        <v>2007</v>
      </c>
      <c r="E4036" s="70">
        <v>3</v>
      </c>
      <c r="F4036" s="70">
        <v>229.83</v>
      </c>
      <c r="G4036" s="70">
        <v>229.49</v>
      </c>
    </row>
    <row r="4037" spans="1:7" x14ac:dyDescent="0.2">
      <c r="A4037" s="70">
        <v>37964</v>
      </c>
      <c r="B4037" s="70" t="s">
        <v>406</v>
      </c>
      <c r="C4037" s="70" t="s">
        <v>395</v>
      </c>
      <c r="D4037" s="70">
        <v>2007</v>
      </c>
      <c r="E4037" s="70">
        <v>4</v>
      </c>
      <c r="F4037" s="70">
        <v>227.84</v>
      </c>
      <c r="G4037" s="70">
        <v>227.09</v>
      </c>
    </row>
    <row r="4038" spans="1:7" x14ac:dyDescent="0.2">
      <c r="A4038" s="70">
        <v>37964</v>
      </c>
      <c r="B4038" s="70" t="s">
        <v>406</v>
      </c>
      <c r="C4038" s="70" t="s">
        <v>395</v>
      </c>
      <c r="D4038" s="70">
        <v>2008</v>
      </c>
      <c r="E4038" s="70">
        <v>1</v>
      </c>
      <c r="F4038" s="70">
        <v>227.7</v>
      </c>
      <c r="G4038" s="70">
        <v>230.09</v>
      </c>
    </row>
    <row r="4039" spans="1:7" x14ac:dyDescent="0.2">
      <c r="A4039" s="70">
        <v>37964</v>
      </c>
      <c r="B4039" s="70" t="s">
        <v>406</v>
      </c>
      <c r="C4039" s="70" t="s">
        <v>395</v>
      </c>
      <c r="D4039" s="70">
        <v>2008</v>
      </c>
      <c r="E4039" s="70">
        <v>2</v>
      </c>
      <c r="F4039" s="70">
        <v>226.12</v>
      </c>
      <c r="G4039" s="70">
        <v>224.52</v>
      </c>
    </row>
    <row r="4040" spans="1:7" x14ac:dyDescent="0.2">
      <c r="A4040" s="70">
        <v>37964</v>
      </c>
      <c r="B4040" s="70" t="s">
        <v>406</v>
      </c>
      <c r="C4040" s="70" t="s">
        <v>395</v>
      </c>
      <c r="D4040" s="70">
        <v>2008</v>
      </c>
      <c r="E4040" s="70">
        <v>3</v>
      </c>
      <c r="F4040" s="70">
        <v>221.13</v>
      </c>
      <c r="G4040" s="70">
        <v>221.04</v>
      </c>
    </row>
    <row r="4041" spans="1:7" x14ac:dyDescent="0.2">
      <c r="A4041" s="70">
        <v>37964</v>
      </c>
      <c r="B4041" s="70" t="s">
        <v>406</v>
      </c>
      <c r="C4041" s="70" t="s">
        <v>395</v>
      </c>
      <c r="D4041" s="70">
        <v>2008</v>
      </c>
      <c r="E4041" s="70">
        <v>4</v>
      </c>
      <c r="F4041" s="70">
        <v>220.04</v>
      </c>
      <c r="G4041" s="70">
        <v>219.22</v>
      </c>
    </row>
    <row r="4042" spans="1:7" x14ac:dyDescent="0.2">
      <c r="A4042" s="70">
        <v>37964</v>
      </c>
      <c r="B4042" s="70" t="s">
        <v>406</v>
      </c>
      <c r="C4042" s="70" t="s">
        <v>395</v>
      </c>
      <c r="D4042" s="70">
        <v>2009</v>
      </c>
      <c r="E4042" s="70">
        <v>1</v>
      </c>
      <c r="F4042" s="70">
        <v>214.62</v>
      </c>
      <c r="G4042" s="70">
        <v>217.32</v>
      </c>
    </row>
    <row r="4043" spans="1:7" x14ac:dyDescent="0.2">
      <c r="A4043" s="70">
        <v>37964</v>
      </c>
      <c r="B4043" s="70" t="s">
        <v>406</v>
      </c>
      <c r="C4043" s="70" t="s">
        <v>395</v>
      </c>
      <c r="D4043" s="70">
        <v>2009</v>
      </c>
      <c r="E4043" s="70">
        <v>2</v>
      </c>
      <c r="F4043" s="70">
        <v>217.49</v>
      </c>
      <c r="G4043" s="70">
        <v>215.42</v>
      </c>
    </row>
    <row r="4044" spans="1:7" x14ac:dyDescent="0.2">
      <c r="A4044" s="70">
        <v>37964</v>
      </c>
      <c r="B4044" s="70" t="s">
        <v>406</v>
      </c>
      <c r="C4044" s="70" t="s">
        <v>395</v>
      </c>
      <c r="D4044" s="70">
        <v>2009</v>
      </c>
      <c r="E4044" s="70">
        <v>3</v>
      </c>
      <c r="F4044" s="70">
        <v>217.91</v>
      </c>
      <c r="G4044" s="70">
        <v>217.81</v>
      </c>
    </row>
    <row r="4045" spans="1:7" x14ac:dyDescent="0.2">
      <c r="A4045" s="70">
        <v>37964</v>
      </c>
      <c r="B4045" s="70" t="s">
        <v>406</v>
      </c>
      <c r="C4045" s="70" t="s">
        <v>395</v>
      </c>
      <c r="D4045" s="70">
        <v>2009</v>
      </c>
      <c r="E4045" s="70">
        <v>4</v>
      </c>
      <c r="F4045" s="70">
        <v>220.34</v>
      </c>
      <c r="G4045" s="70">
        <v>219.7</v>
      </c>
    </row>
    <row r="4046" spans="1:7" x14ac:dyDescent="0.2">
      <c r="A4046" s="70">
        <v>37964</v>
      </c>
      <c r="B4046" s="70" t="s">
        <v>406</v>
      </c>
      <c r="C4046" s="70" t="s">
        <v>395</v>
      </c>
      <c r="D4046" s="70">
        <v>2010</v>
      </c>
      <c r="E4046" s="70">
        <v>1</v>
      </c>
      <c r="F4046" s="70">
        <v>212.43</v>
      </c>
      <c r="G4046" s="70">
        <v>215.55</v>
      </c>
    </row>
    <row r="4047" spans="1:7" x14ac:dyDescent="0.2">
      <c r="A4047" s="70">
        <v>37964</v>
      </c>
      <c r="B4047" s="70" t="s">
        <v>406</v>
      </c>
      <c r="C4047" s="70" t="s">
        <v>395</v>
      </c>
      <c r="D4047" s="70">
        <v>2010</v>
      </c>
      <c r="E4047" s="70">
        <v>2</v>
      </c>
      <c r="F4047" s="70">
        <v>217.96</v>
      </c>
      <c r="G4047" s="70">
        <v>215.34</v>
      </c>
    </row>
    <row r="4048" spans="1:7" x14ac:dyDescent="0.2">
      <c r="A4048" s="70">
        <v>37964</v>
      </c>
      <c r="B4048" s="70" t="s">
        <v>406</v>
      </c>
      <c r="C4048" s="70" t="s">
        <v>395</v>
      </c>
      <c r="D4048" s="70">
        <v>2010</v>
      </c>
      <c r="E4048" s="70">
        <v>3</v>
      </c>
      <c r="F4048" s="70">
        <v>206.5</v>
      </c>
      <c r="G4048" s="70">
        <v>206.23</v>
      </c>
    </row>
    <row r="4049" spans="1:7" x14ac:dyDescent="0.2">
      <c r="A4049" s="70">
        <v>37964</v>
      </c>
      <c r="B4049" s="70" t="s">
        <v>406</v>
      </c>
      <c r="C4049" s="70" t="s">
        <v>395</v>
      </c>
      <c r="D4049" s="70">
        <v>2010</v>
      </c>
      <c r="E4049" s="70">
        <v>4</v>
      </c>
      <c r="F4049" s="70">
        <v>205.79</v>
      </c>
      <c r="G4049" s="70">
        <v>205.52</v>
      </c>
    </row>
    <row r="4050" spans="1:7" x14ac:dyDescent="0.2">
      <c r="A4050" s="70">
        <v>37964</v>
      </c>
      <c r="B4050" s="70" t="s">
        <v>406</v>
      </c>
      <c r="C4050" s="70" t="s">
        <v>395</v>
      </c>
      <c r="D4050" s="70">
        <v>2011</v>
      </c>
      <c r="E4050" s="70">
        <v>1</v>
      </c>
      <c r="F4050" s="70">
        <v>197.87</v>
      </c>
      <c r="G4050" s="70">
        <v>201.17</v>
      </c>
    </row>
    <row r="4051" spans="1:7" x14ac:dyDescent="0.2">
      <c r="A4051" s="70">
        <v>37964</v>
      </c>
      <c r="B4051" s="70" t="s">
        <v>406</v>
      </c>
      <c r="C4051" s="70" t="s">
        <v>395</v>
      </c>
      <c r="D4051" s="70">
        <v>2011</v>
      </c>
      <c r="E4051" s="70">
        <v>2</v>
      </c>
      <c r="F4051" s="70">
        <v>200.16</v>
      </c>
      <c r="G4051" s="70">
        <v>197.26</v>
      </c>
    </row>
    <row r="4052" spans="1:7" x14ac:dyDescent="0.2">
      <c r="A4052" s="70">
        <v>37964</v>
      </c>
      <c r="B4052" s="70" t="s">
        <v>406</v>
      </c>
      <c r="C4052" s="70" t="s">
        <v>395</v>
      </c>
      <c r="D4052" s="70">
        <v>2011</v>
      </c>
      <c r="E4052" s="70">
        <v>3</v>
      </c>
      <c r="F4052" s="70">
        <v>201.72</v>
      </c>
      <c r="G4052" s="70">
        <v>201.18</v>
      </c>
    </row>
    <row r="4053" spans="1:7" x14ac:dyDescent="0.2">
      <c r="A4053" s="70">
        <v>37964</v>
      </c>
      <c r="B4053" s="70" t="s">
        <v>406</v>
      </c>
      <c r="C4053" s="70" t="s">
        <v>395</v>
      </c>
      <c r="D4053" s="70">
        <v>2011</v>
      </c>
      <c r="E4053" s="70">
        <v>4</v>
      </c>
      <c r="F4053" s="70">
        <v>191.46</v>
      </c>
      <c r="G4053" s="70">
        <v>191.65</v>
      </c>
    </row>
    <row r="4054" spans="1:7" x14ac:dyDescent="0.2">
      <c r="A4054" s="70">
        <v>37964</v>
      </c>
      <c r="B4054" s="70" t="s">
        <v>406</v>
      </c>
      <c r="C4054" s="70" t="s">
        <v>395</v>
      </c>
      <c r="D4054" s="70">
        <v>2012</v>
      </c>
      <c r="E4054" s="70">
        <v>1</v>
      </c>
      <c r="F4054" s="70">
        <v>187.99</v>
      </c>
      <c r="G4054" s="70">
        <v>191.35</v>
      </c>
    </row>
    <row r="4055" spans="1:7" x14ac:dyDescent="0.2">
      <c r="A4055" s="70">
        <v>37964</v>
      </c>
      <c r="B4055" s="70" t="s">
        <v>406</v>
      </c>
      <c r="C4055" s="70" t="s">
        <v>395</v>
      </c>
      <c r="D4055" s="70">
        <v>2012</v>
      </c>
      <c r="E4055" s="70">
        <v>2</v>
      </c>
      <c r="F4055" s="70">
        <v>196</v>
      </c>
      <c r="G4055" s="70">
        <v>192.85</v>
      </c>
    </row>
    <row r="4056" spans="1:7" x14ac:dyDescent="0.2">
      <c r="A4056" s="70">
        <v>37964</v>
      </c>
      <c r="B4056" s="70" t="s">
        <v>406</v>
      </c>
      <c r="C4056" s="70" t="s">
        <v>395</v>
      </c>
      <c r="D4056" s="70">
        <v>2012</v>
      </c>
      <c r="E4056" s="70">
        <v>3</v>
      </c>
      <c r="F4056" s="70">
        <v>193.14</v>
      </c>
      <c r="G4056" s="70">
        <v>192.21</v>
      </c>
    </row>
    <row r="4057" spans="1:7" x14ac:dyDescent="0.2">
      <c r="A4057" s="70">
        <v>37964</v>
      </c>
      <c r="B4057" s="70" t="s">
        <v>406</v>
      </c>
      <c r="C4057" s="70" t="s">
        <v>395</v>
      </c>
      <c r="D4057" s="70">
        <v>2012</v>
      </c>
      <c r="E4057" s="70">
        <v>4</v>
      </c>
      <c r="F4057" s="70">
        <v>190.96</v>
      </c>
      <c r="G4057" s="70">
        <v>191.67</v>
      </c>
    </row>
    <row r="4058" spans="1:7" x14ac:dyDescent="0.2">
      <c r="A4058" s="70">
        <v>37964</v>
      </c>
      <c r="B4058" s="70" t="s">
        <v>406</v>
      </c>
      <c r="C4058" s="70" t="s">
        <v>395</v>
      </c>
      <c r="D4058" s="70">
        <v>2013</v>
      </c>
      <c r="E4058" s="70">
        <v>1</v>
      </c>
      <c r="F4058" s="70">
        <v>192.3</v>
      </c>
      <c r="G4058" s="70">
        <v>195.87</v>
      </c>
    </row>
    <row r="4059" spans="1:7" x14ac:dyDescent="0.2">
      <c r="A4059" s="70">
        <v>37964</v>
      </c>
      <c r="B4059" s="70" t="s">
        <v>406</v>
      </c>
      <c r="C4059" s="70" t="s">
        <v>395</v>
      </c>
      <c r="D4059" s="70">
        <v>2013</v>
      </c>
      <c r="E4059" s="70">
        <v>2</v>
      </c>
      <c r="F4059" s="70">
        <v>199.84</v>
      </c>
      <c r="G4059" s="70">
        <v>196.42</v>
      </c>
    </row>
    <row r="4060" spans="1:7" x14ac:dyDescent="0.2">
      <c r="A4060" s="70">
        <v>37964</v>
      </c>
      <c r="B4060" s="70" t="s">
        <v>406</v>
      </c>
      <c r="C4060" s="70" t="s">
        <v>395</v>
      </c>
      <c r="D4060" s="70">
        <v>2013</v>
      </c>
      <c r="E4060" s="70">
        <v>3</v>
      </c>
      <c r="F4060" s="70">
        <v>196.13</v>
      </c>
      <c r="G4060" s="70">
        <v>194.87</v>
      </c>
    </row>
    <row r="4061" spans="1:7" x14ac:dyDescent="0.2">
      <c r="A4061" s="70">
        <v>37964</v>
      </c>
      <c r="B4061" s="70" t="s">
        <v>406</v>
      </c>
      <c r="C4061" s="70" t="s">
        <v>395</v>
      </c>
      <c r="D4061" s="70">
        <v>2013</v>
      </c>
      <c r="E4061" s="70">
        <v>4</v>
      </c>
      <c r="F4061" s="70">
        <v>195.92</v>
      </c>
      <c r="G4061" s="70">
        <v>197.04</v>
      </c>
    </row>
    <row r="4062" spans="1:7" x14ac:dyDescent="0.2">
      <c r="A4062" s="70">
        <v>37964</v>
      </c>
      <c r="B4062" s="70" t="s">
        <v>406</v>
      </c>
      <c r="C4062" s="70" t="s">
        <v>395</v>
      </c>
      <c r="D4062" s="70">
        <v>2014</v>
      </c>
      <c r="E4062" s="70">
        <v>1</v>
      </c>
      <c r="F4062" s="70">
        <v>193.77</v>
      </c>
      <c r="G4062" s="70">
        <v>197.37</v>
      </c>
    </row>
    <row r="4063" spans="1:7" x14ac:dyDescent="0.2">
      <c r="A4063" s="70">
        <v>37964</v>
      </c>
      <c r="B4063" s="70" t="s">
        <v>406</v>
      </c>
      <c r="C4063" s="70" t="s">
        <v>395</v>
      </c>
      <c r="D4063" s="70">
        <v>2014</v>
      </c>
      <c r="E4063" s="70">
        <v>2</v>
      </c>
      <c r="F4063" s="70">
        <v>201.58</v>
      </c>
      <c r="G4063" s="70">
        <v>198.08</v>
      </c>
    </row>
    <row r="4064" spans="1:7" x14ac:dyDescent="0.2">
      <c r="A4064" s="70">
        <v>37964</v>
      </c>
      <c r="B4064" s="70" t="s">
        <v>406</v>
      </c>
      <c r="C4064" s="70" t="s">
        <v>395</v>
      </c>
      <c r="D4064" s="70">
        <v>2014</v>
      </c>
      <c r="E4064" s="70">
        <v>3</v>
      </c>
      <c r="F4064" s="70">
        <v>207.34</v>
      </c>
      <c r="G4064" s="70">
        <v>205.82</v>
      </c>
    </row>
    <row r="4065" spans="1:7" x14ac:dyDescent="0.2">
      <c r="A4065" s="70">
        <v>37964</v>
      </c>
      <c r="B4065" s="70" t="s">
        <v>406</v>
      </c>
      <c r="C4065" s="70" t="s">
        <v>395</v>
      </c>
      <c r="D4065" s="70">
        <v>2014</v>
      </c>
      <c r="E4065" s="70">
        <v>4</v>
      </c>
      <c r="F4065" s="70">
        <v>201.62</v>
      </c>
      <c r="G4065" s="70">
        <v>202.9</v>
      </c>
    </row>
    <row r="4066" spans="1:7" x14ac:dyDescent="0.2">
      <c r="A4066" s="70">
        <v>37964</v>
      </c>
      <c r="B4066" s="70" t="s">
        <v>406</v>
      </c>
      <c r="C4066" s="70" t="s">
        <v>395</v>
      </c>
      <c r="D4066" s="70">
        <v>2015</v>
      </c>
      <c r="E4066" s="70">
        <v>1</v>
      </c>
      <c r="F4066" s="70">
        <v>196.04</v>
      </c>
      <c r="G4066" s="70">
        <v>199.76</v>
      </c>
    </row>
    <row r="4067" spans="1:7" x14ac:dyDescent="0.2">
      <c r="A4067" s="70">
        <v>37964</v>
      </c>
      <c r="B4067" s="70" t="s">
        <v>406</v>
      </c>
      <c r="C4067" s="70" t="s">
        <v>395</v>
      </c>
      <c r="D4067" s="70">
        <v>2015</v>
      </c>
      <c r="E4067" s="70">
        <v>2</v>
      </c>
      <c r="F4067" s="70">
        <v>212.9</v>
      </c>
      <c r="G4067" s="70">
        <v>209.11</v>
      </c>
    </row>
    <row r="4068" spans="1:7" x14ac:dyDescent="0.2">
      <c r="A4068" s="70">
        <v>37964</v>
      </c>
      <c r="B4068" s="70" t="s">
        <v>406</v>
      </c>
      <c r="C4068" s="70" t="s">
        <v>395</v>
      </c>
      <c r="D4068" s="70">
        <v>2015</v>
      </c>
      <c r="E4068" s="70">
        <v>3</v>
      </c>
      <c r="F4068" s="70">
        <v>209.95</v>
      </c>
      <c r="G4068" s="70">
        <v>208.46</v>
      </c>
    </row>
    <row r="4069" spans="1:7" x14ac:dyDescent="0.2">
      <c r="A4069" s="70">
        <v>37964</v>
      </c>
      <c r="B4069" s="70" t="s">
        <v>406</v>
      </c>
      <c r="C4069" s="70" t="s">
        <v>395</v>
      </c>
      <c r="D4069" s="70">
        <v>2015</v>
      </c>
      <c r="E4069" s="70">
        <v>4</v>
      </c>
      <c r="F4069" s="70">
        <v>207.18</v>
      </c>
      <c r="G4069" s="70">
        <v>208.48</v>
      </c>
    </row>
    <row r="4070" spans="1:7" x14ac:dyDescent="0.2">
      <c r="A4070" s="70">
        <v>37964</v>
      </c>
      <c r="B4070" s="70" t="s">
        <v>406</v>
      </c>
      <c r="C4070" s="70" t="s">
        <v>395</v>
      </c>
      <c r="D4070" s="70">
        <v>2016</v>
      </c>
      <c r="E4070" s="70">
        <v>1</v>
      </c>
      <c r="F4070" s="70">
        <v>208.28</v>
      </c>
      <c r="G4070" s="70">
        <v>212.13</v>
      </c>
    </row>
    <row r="4071" spans="1:7" x14ac:dyDescent="0.2">
      <c r="A4071" s="70">
        <v>37964</v>
      </c>
      <c r="B4071" s="70" t="s">
        <v>406</v>
      </c>
      <c r="C4071" s="70" t="s">
        <v>395</v>
      </c>
      <c r="D4071" s="70">
        <v>2016</v>
      </c>
      <c r="E4071" s="70">
        <v>2</v>
      </c>
      <c r="F4071" s="70">
        <v>220.22</v>
      </c>
      <c r="G4071" s="70">
        <v>216.42</v>
      </c>
    </row>
    <row r="4072" spans="1:7" x14ac:dyDescent="0.2">
      <c r="A4072" s="70">
        <v>37964</v>
      </c>
      <c r="B4072" s="70" t="s">
        <v>406</v>
      </c>
      <c r="C4072" s="70" t="s">
        <v>395</v>
      </c>
      <c r="D4072" s="70">
        <v>2016</v>
      </c>
      <c r="E4072" s="70">
        <v>3</v>
      </c>
      <c r="F4072" s="70">
        <v>221.5</v>
      </c>
      <c r="G4072" s="70">
        <v>219.99</v>
      </c>
    </row>
    <row r="4073" spans="1:7" x14ac:dyDescent="0.2">
      <c r="A4073" s="70">
        <v>37964</v>
      </c>
      <c r="B4073" s="70" t="s">
        <v>406</v>
      </c>
      <c r="C4073" s="70" t="s">
        <v>395</v>
      </c>
      <c r="D4073" s="70">
        <v>2016</v>
      </c>
      <c r="E4073" s="70">
        <v>4</v>
      </c>
      <c r="F4073" s="70">
        <v>223.72</v>
      </c>
      <c r="G4073" s="70">
        <v>225.11</v>
      </c>
    </row>
    <row r="4074" spans="1:7" x14ac:dyDescent="0.2">
      <c r="A4074" s="70">
        <v>37964</v>
      </c>
      <c r="B4074" s="70" t="s">
        <v>406</v>
      </c>
      <c r="C4074" s="70" t="s">
        <v>395</v>
      </c>
      <c r="D4074" s="70">
        <v>2017</v>
      </c>
      <c r="E4074" s="70">
        <v>1</v>
      </c>
      <c r="F4074" s="70">
        <v>223.34</v>
      </c>
      <c r="G4074" s="70">
        <v>227.14</v>
      </c>
    </row>
    <row r="4075" spans="1:7" x14ac:dyDescent="0.2">
      <c r="A4075" s="70">
        <v>37964</v>
      </c>
      <c r="B4075" s="70" t="s">
        <v>406</v>
      </c>
      <c r="C4075" s="70" t="s">
        <v>395</v>
      </c>
      <c r="D4075" s="70">
        <v>2017</v>
      </c>
      <c r="E4075" s="70">
        <v>2</v>
      </c>
      <c r="F4075" s="70">
        <v>235.46</v>
      </c>
      <c r="G4075" s="70">
        <v>231.66</v>
      </c>
    </row>
    <row r="4076" spans="1:7" x14ac:dyDescent="0.2">
      <c r="A4076" s="70">
        <v>37964</v>
      </c>
      <c r="B4076" s="70" t="s">
        <v>406</v>
      </c>
      <c r="C4076" s="70" t="s">
        <v>395</v>
      </c>
      <c r="D4076" s="70">
        <v>2017</v>
      </c>
      <c r="E4076" s="70">
        <v>3</v>
      </c>
      <c r="F4076" s="70">
        <v>237.79</v>
      </c>
      <c r="G4076" s="70">
        <v>236.34</v>
      </c>
    </row>
    <row r="4077" spans="1:7" x14ac:dyDescent="0.2">
      <c r="A4077" s="70">
        <v>37964</v>
      </c>
      <c r="B4077" s="70" t="s">
        <v>406</v>
      </c>
      <c r="C4077" s="70" t="s">
        <v>395</v>
      </c>
      <c r="D4077" s="70">
        <v>2017</v>
      </c>
      <c r="E4077" s="70">
        <v>4</v>
      </c>
      <c r="F4077" s="70">
        <v>240.16</v>
      </c>
      <c r="G4077" s="70">
        <v>241.52</v>
      </c>
    </row>
    <row r="4078" spans="1:7" x14ac:dyDescent="0.2">
      <c r="A4078" s="70">
        <v>37964</v>
      </c>
      <c r="B4078" s="70" t="s">
        <v>406</v>
      </c>
      <c r="C4078" s="70" t="s">
        <v>395</v>
      </c>
      <c r="D4078" s="70">
        <v>2018</v>
      </c>
      <c r="E4078" s="70">
        <v>1</v>
      </c>
      <c r="F4078" s="70">
        <v>242.96</v>
      </c>
      <c r="G4078" s="70">
        <v>246.65</v>
      </c>
    </row>
    <row r="4079" spans="1:7" x14ac:dyDescent="0.2">
      <c r="A4079" s="70">
        <v>37964</v>
      </c>
      <c r="B4079" s="70" t="s">
        <v>406</v>
      </c>
      <c r="C4079" s="70" t="s">
        <v>395</v>
      </c>
      <c r="D4079" s="70">
        <v>2018</v>
      </c>
      <c r="E4079" s="70">
        <v>2</v>
      </c>
      <c r="F4079" s="70">
        <v>258.58999999999997</v>
      </c>
      <c r="G4079" s="70">
        <v>254.86</v>
      </c>
    </row>
    <row r="4080" spans="1:7" x14ac:dyDescent="0.2">
      <c r="A4080" s="70">
        <v>37964</v>
      </c>
      <c r="B4080" s="70" t="s">
        <v>406</v>
      </c>
      <c r="C4080" s="70" t="s">
        <v>395</v>
      </c>
      <c r="D4080" s="70">
        <v>2018</v>
      </c>
      <c r="E4080" s="70">
        <v>3</v>
      </c>
      <c r="F4080" s="70">
        <v>259.06</v>
      </c>
      <c r="G4080" s="70">
        <v>257.64</v>
      </c>
    </row>
    <row r="4081" spans="1:7" x14ac:dyDescent="0.2">
      <c r="A4081" s="70">
        <v>37964</v>
      </c>
      <c r="B4081" s="70" t="s">
        <v>406</v>
      </c>
      <c r="C4081" s="70" t="s">
        <v>395</v>
      </c>
      <c r="D4081" s="70">
        <v>2018</v>
      </c>
      <c r="E4081" s="70">
        <v>4</v>
      </c>
      <c r="F4081" s="70">
        <v>261.25</v>
      </c>
      <c r="G4081" s="70">
        <v>262.56</v>
      </c>
    </row>
    <row r="4082" spans="1:7" x14ac:dyDescent="0.2">
      <c r="A4082" s="70">
        <v>37964</v>
      </c>
      <c r="B4082" s="70" t="s">
        <v>406</v>
      </c>
      <c r="C4082" s="70" t="s">
        <v>395</v>
      </c>
      <c r="D4082" s="70">
        <v>2019</v>
      </c>
      <c r="E4082" s="70">
        <v>1</v>
      </c>
      <c r="F4082" s="70">
        <v>266.38</v>
      </c>
      <c r="G4082" s="70">
        <v>269.92</v>
      </c>
    </row>
    <row r="4083" spans="1:7" x14ac:dyDescent="0.2">
      <c r="A4083" s="70">
        <v>37964</v>
      </c>
      <c r="B4083" s="70" t="s">
        <v>406</v>
      </c>
      <c r="C4083" s="70" t="s">
        <v>395</v>
      </c>
      <c r="D4083" s="70">
        <v>2019</v>
      </c>
      <c r="E4083" s="70">
        <v>2</v>
      </c>
      <c r="F4083" s="70">
        <v>274.58999999999997</v>
      </c>
      <c r="G4083" s="70">
        <v>271.20999999999998</v>
      </c>
    </row>
    <row r="4084" spans="1:7" x14ac:dyDescent="0.2">
      <c r="A4084" s="70">
        <v>37964</v>
      </c>
      <c r="B4084" s="70" t="s">
        <v>406</v>
      </c>
      <c r="C4084" s="70" t="s">
        <v>395</v>
      </c>
      <c r="D4084" s="70">
        <v>2019</v>
      </c>
      <c r="E4084" s="70">
        <v>3</v>
      </c>
      <c r="F4084" s="70">
        <v>278</v>
      </c>
      <c r="G4084" s="70">
        <v>276.52999999999997</v>
      </c>
    </row>
    <row r="4085" spans="1:7" x14ac:dyDescent="0.2">
      <c r="A4085" s="70">
        <v>37964</v>
      </c>
      <c r="B4085" s="70" t="s">
        <v>406</v>
      </c>
      <c r="C4085" s="70" t="s">
        <v>395</v>
      </c>
      <c r="D4085" s="70">
        <v>2019</v>
      </c>
      <c r="E4085" s="70">
        <v>4</v>
      </c>
      <c r="F4085" s="70">
        <v>279.98</v>
      </c>
      <c r="G4085" s="70">
        <v>281.18</v>
      </c>
    </row>
    <row r="4086" spans="1:7" x14ac:dyDescent="0.2">
      <c r="A4086" s="70">
        <v>37964</v>
      </c>
      <c r="B4086" s="70" t="s">
        <v>406</v>
      </c>
      <c r="C4086" s="70" t="s">
        <v>395</v>
      </c>
      <c r="D4086" s="70">
        <v>2020</v>
      </c>
      <c r="E4086" s="70">
        <v>1</v>
      </c>
      <c r="F4086" s="70">
        <v>286.05</v>
      </c>
      <c r="G4086" s="70">
        <v>289.43</v>
      </c>
    </row>
    <row r="4087" spans="1:7" x14ac:dyDescent="0.2">
      <c r="A4087" s="70">
        <v>37964</v>
      </c>
      <c r="B4087" s="70" t="s">
        <v>406</v>
      </c>
      <c r="C4087" s="70" t="s">
        <v>395</v>
      </c>
      <c r="D4087" s="70">
        <v>2020</v>
      </c>
      <c r="E4087" s="70">
        <v>2</v>
      </c>
      <c r="F4087" s="70">
        <v>294.02</v>
      </c>
      <c r="G4087" s="70">
        <v>291.04000000000002</v>
      </c>
    </row>
    <row r="4088" spans="1:7" x14ac:dyDescent="0.2">
      <c r="A4088" s="70">
        <v>37964</v>
      </c>
      <c r="B4088" s="70" t="s">
        <v>406</v>
      </c>
      <c r="C4088" s="70" t="s">
        <v>395</v>
      </c>
      <c r="D4088" s="70">
        <v>2020</v>
      </c>
      <c r="E4088" s="70">
        <v>3</v>
      </c>
      <c r="F4088" s="70">
        <v>306.08</v>
      </c>
      <c r="G4088" s="70">
        <v>304.32</v>
      </c>
    </row>
    <row r="4089" spans="1:7" x14ac:dyDescent="0.2">
      <c r="A4089" s="70">
        <v>37964</v>
      </c>
      <c r="B4089" s="70" t="s">
        <v>406</v>
      </c>
      <c r="C4089" s="70" t="s">
        <v>395</v>
      </c>
      <c r="D4089" s="70">
        <v>2020</v>
      </c>
      <c r="E4089" s="70">
        <v>4</v>
      </c>
      <c r="F4089" s="70">
        <v>315.14</v>
      </c>
      <c r="G4089" s="70">
        <v>316.39999999999998</v>
      </c>
    </row>
    <row r="4090" spans="1:7" x14ac:dyDescent="0.2">
      <c r="A4090" s="70">
        <v>37964</v>
      </c>
      <c r="B4090" s="70" t="s">
        <v>406</v>
      </c>
      <c r="C4090" s="70" t="s">
        <v>395</v>
      </c>
      <c r="D4090" s="70">
        <v>2021</v>
      </c>
      <c r="E4090" s="70">
        <v>1</v>
      </c>
      <c r="F4090" s="70">
        <v>318.26</v>
      </c>
      <c r="G4090" s="70">
        <v>321.66000000000003</v>
      </c>
    </row>
    <row r="4091" spans="1:7" x14ac:dyDescent="0.2">
      <c r="A4091" s="70">
        <v>37964</v>
      </c>
      <c r="B4091" s="70" t="s">
        <v>406</v>
      </c>
      <c r="C4091" s="70" t="s">
        <v>395</v>
      </c>
      <c r="D4091" s="70">
        <v>2021</v>
      </c>
      <c r="E4091" s="70">
        <v>2</v>
      </c>
      <c r="F4091" s="70">
        <v>335.46</v>
      </c>
      <c r="G4091" s="70">
        <v>332.62</v>
      </c>
    </row>
    <row r="4092" spans="1:7" x14ac:dyDescent="0.2">
      <c r="A4092" s="70">
        <v>37964</v>
      </c>
      <c r="B4092" s="70" t="s">
        <v>406</v>
      </c>
      <c r="C4092" s="70" t="s">
        <v>395</v>
      </c>
      <c r="D4092" s="70">
        <v>2021</v>
      </c>
      <c r="E4092" s="70">
        <v>3</v>
      </c>
      <c r="F4092" s="70">
        <v>340.78</v>
      </c>
      <c r="G4092" s="70">
        <v>338.71</v>
      </c>
    </row>
    <row r="4093" spans="1:7" x14ac:dyDescent="0.2">
      <c r="A4093" s="70">
        <v>37964</v>
      </c>
      <c r="B4093" s="70" t="s">
        <v>406</v>
      </c>
      <c r="C4093" s="70" t="s">
        <v>395</v>
      </c>
      <c r="D4093" s="70">
        <v>2021</v>
      </c>
      <c r="E4093" s="70">
        <v>4</v>
      </c>
      <c r="F4093" s="70">
        <v>341.46</v>
      </c>
      <c r="G4093" s="70">
        <v>342.63</v>
      </c>
    </row>
    <row r="4094" spans="1:7" x14ac:dyDescent="0.2">
      <c r="A4094" s="70">
        <v>38060</v>
      </c>
      <c r="B4094" s="70" t="s">
        <v>407</v>
      </c>
      <c r="C4094" s="70" t="s">
        <v>120</v>
      </c>
      <c r="D4094" s="70">
        <v>1991</v>
      </c>
      <c r="E4094" s="70">
        <v>1</v>
      </c>
      <c r="F4094" s="70">
        <v>100</v>
      </c>
      <c r="G4094" s="70">
        <v>100</v>
      </c>
    </row>
    <row r="4095" spans="1:7" x14ac:dyDescent="0.2">
      <c r="A4095" s="70">
        <v>38060</v>
      </c>
      <c r="B4095" s="70" t="s">
        <v>407</v>
      </c>
      <c r="C4095" s="70" t="s">
        <v>120</v>
      </c>
      <c r="D4095" s="70">
        <v>1991</v>
      </c>
      <c r="E4095" s="70">
        <v>2</v>
      </c>
      <c r="F4095" s="70">
        <v>99.63</v>
      </c>
      <c r="G4095" s="70">
        <v>99.56</v>
      </c>
    </row>
    <row r="4096" spans="1:7" x14ac:dyDescent="0.2">
      <c r="A4096" s="70">
        <v>38060</v>
      </c>
      <c r="B4096" s="70" t="s">
        <v>407</v>
      </c>
      <c r="C4096" s="70" t="s">
        <v>120</v>
      </c>
      <c r="D4096" s="70">
        <v>1991</v>
      </c>
      <c r="E4096" s="70">
        <v>3</v>
      </c>
      <c r="F4096" s="70">
        <v>101.12</v>
      </c>
      <c r="G4096" s="70">
        <v>100.52</v>
      </c>
    </row>
    <row r="4097" spans="1:7" x14ac:dyDescent="0.2">
      <c r="A4097" s="70">
        <v>38060</v>
      </c>
      <c r="B4097" s="70" t="s">
        <v>407</v>
      </c>
      <c r="C4097" s="70" t="s">
        <v>120</v>
      </c>
      <c r="D4097" s="70">
        <v>1991</v>
      </c>
      <c r="E4097" s="70">
        <v>4</v>
      </c>
      <c r="F4097" s="70">
        <v>101.38</v>
      </c>
      <c r="G4097" s="70">
        <v>101.11</v>
      </c>
    </row>
    <row r="4098" spans="1:7" x14ac:dyDescent="0.2">
      <c r="A4098" s="70">
        <v>38060</v>
      </c>
      <c r="B4098" s="70" t="s">
        <v>407</v>
      </c>
      <c r="C4098" s="70" t="s">
        <v>120</v>
      </c>
      <c r="D4098" s="70">
        <v>1992</v>
      </c>
      <c r="E4098" s="70">
        <v>1</v>
      </c>
      <c r="F4098" s="70">
        <v>100.93</v>
      </c>
      <c r="G4098" s="70">
        <v>100.93</v>
      </c>
    </row>
    <row r="4099" spans="1:7" x14ac:dyDescent="0.2">
      <c r="A4099" s="70">
        <v>38060</v>
      </c>
      <c r="B4099" s="70" t="s">
        <v>407</v>
      </c>
      <c r="C4099" s="70" t="s">
        <v>120</v>
      </c>
      <c r="D4099" s="70">
        <v>1992</v>
      </c>
      <c r="E4099" s="70">
        <v>2</v>
      </c>
      <c r="F4099" s="70">
        <v>101.01</v>
      </c>
      <c r="G4099" s="70">
        <v>100.92</v>
      </c>
    </row>
    <row r="4100" spans="1:7" x14ac:dyDescent="0.2">
      <c r="A4100" s="70">
        <v>38060</v>
      </c>
      <c r="B4100" s="70" t="s">
        <v>407</v>
      </c>
      <c r="C4100" s="70" t="s">
        <v>120</v>
      </c>
      <c r="D4100" s="70">
        <v>1992</v>
      </c>
      <c r="E4100" s="70">
        <v>3</v>
      </c>
      <c r="F4100" s="70">
        <v>102.37</v>
      </c>
      <c r="G4100" s="70">
        <v>101.77</v>
      </c>
    </row>
    <row r="4101" spans="1:7" x14ac:dyDescent="0.2">
      <c r="A4101" s="70">
        <v>38060</v>
      </c>
      <c r="B4101" s="70" t="s">
        <v>407</v>
      </c>
      <c r="C4101" s="70" t="s">
        <v>120</v>
      </c>
      <c r="D4101" s="70">
        <v>1992</v>
      </c>
      <c r="E4101" s="70">
        <v>4</v>
      </c>
      <c r="F4101" s="70">
        <v>102.41</v>
      </c>
      <c r="G4101" s="70">
        <v>102.15</v>
      </c>
    </row>
    <row r="4102" spans="1:7" x14ac:dyDescent="0.2">
      <c r="A4102" s="70">
        <v>38060</v>
      </c>
      <c r="B4102" s="70" t="s">
        <v>407</v>
      </c>
      <c r="C4102" s="70" t="s">
        <v>120</v>
      </c>
      <c r="D4102" s="70">
        <v>1993</v>
      </c>
      <c r="E4102" s="70">
        <v>1</v>
      </c>
      <c r="F4102" s="70">
        <v>103.22</v>
      </c>
      <c r="G4102" s="70">
        <v>103.23</v>
      </c>
    </row>
    <row r="4103" spans="1:7" x14ac:dyDescent="0.2">
      <c r="A4103" s="70">
        <v>38060</v>
      </c>
      <c r="B4103" s="70" t="s">
        <v>407</v>
      </c>
      <c r="C4103" s="70" t="s">
        <v>120</v>
      </c>
      <c r="D4103" s="70">
        <v>1993</v>
      </c>
      <c r="E4103" s="70">
        <v>2</v>
      </c>
      <c r="F4103" s="70">
        <v>104.28</v>
      </c>
      <c r="G4103" s="70">
        <v>104.16</v>
      </c>
    </row>
    <row r="4104" spans="1:7" x14ac:dyDescent="0.2">
      <c r="A4104" s="70">
        <v>38060</v>
      </c>
      <c r="B4104" s="70" t="s">
        <v>407</v>
      </c>
      <c r="C4104" s="70" t="s">
        <v>120</v>
      </c>
      <c r="D4104" s="70">
        <v>1993</v>
      </c>
      <c r="E4104" s="70">
        <v>3</v>
      </c>
      <c r="F4104" s="70">
        <v>105.52</v>
      </c>
      <c r="G4104" s="70">
        <v>104.93</v>
      </c>
    </row>
    <row r="4105" spans="1:7" x14ac:dyDescent="0.2">
      <c r="A4105" s="70">
        <v>38060</v>
      </c>
      <c r="B4105" s="70" t="s">
        <v>407</v>
      </c>
      <c r="C4105" s="70" t="s">
        <v>120</v>
      </c>
      <c r="D4105" s="70">
        <v>1993</v>
      </c>
      <c r="E4105" s="70">
        <v>4</v>
      </c>
      <c r="F4105" s="70">
        <v>106.56</v>
      </c>
      <c r="G4105" s="70">
        <v>106.31</v>
      </c>
    </row>
    <row r="4106" spans="1:7" x14ac:dyDescent="0.2">
      <c r="A4106" s="70">
        <v>38060</v>
      </c>
      <c r="B4106" s="70" t="s">
        <v>407</v>
      </c>
      <c r="C4106" s="70" t="s">
        <v>120</v>
      </c>
      <c r="D4106" s="70">
        <v>1994</v>
      </c>
      <c r="E4106" s="70">
        <v>1</v>
      </c>
      <c r="F4106" s="70">
        <v>107.97</v>
      </c>
      <c r="G4106" s="70">
        <v>107.95</v>
      </c>
    </row>
    <row r="4107" spans="1:7" x14ac:dyDescent="0.2">
      <c r="A4107" s="70">
        <v>38060</v>
      </c>
      <c r="B4107" s="70" t="s">
        <v>407</v>
      </c>
      <c r="C4107" s="70" t="s">
        <v>120</v>
      </c>
      <c r="D4107" s="70">
        <v>1994</v>
      </c>
      <c r="E4107" s="70">
        <v>2</v>
      </c>
      <c r="F4107" s="70">
        <v>110.42</v>
      </c>
      <c r="G4107" s="70">
        <v>110.23</v>
      </c>
    </row>
    <row r="4108" spans="1:7" x14ac:dyDescent="0.2">
      <c r="A4108" s="70">
        <v>38060</v>
      </c>
      <c r="B4108" s="70" t="s">
        <v>407</v>
      </c>
      <c r="C4108" s="70" t="s">
        <v>120</v>
      </c>
      <c r="D4108" s="70">
        <v>1994</v>
      </c>
      <c r="E4108" s="70">
        <v>3</v>
      </c>
      <c r="F4108" s="70">
        <v>112.98</v>
      </c>
      <c r="G4108" s="70">
        <v>112.4</v>
      </c>
    </row>
    <row r="4109" spans="1:7" x14ac:dyDescent="0.2">
      <c r="A4109" s="70">
        <v>38060</v>
      </c>
      <c r="B4109" s="70" t="s">
        <v>407</v>
      </c>
      <c r="C4109" s="70" t="s">
        <v>120</v>
      </c>
      <c r="D4109" s="70">
        <v>1994</v>
      </c>
      <c r="E4109" s="70">
        <v>4</v>
      </c>
      <c r="F4109" s="70">
        <v>114.65</v>
      </c>
      <c r="G4109" s="70">
        <v>114.4</v>
      </c>
    </row>
    <row r="4110" spans="1:7" x14ac:dyDescent="0.2">
      <c r="A4110" s="70">
        <v>38060</v>
      </c>
      <c r="B4110" s="70" t="s">
        <v>407</v>
      </c>
      <c r="C4110" s="70" t="s">
        <v>120</v>
      </c>
      <c r="D4110" s="70">
        <v>1995</v>
      </c>
      <c r="E4110" s="70">
        <v>1</v>
      </c>
      <c r="F4110" s="70">
        <v>116.18</v>
      </c>
      <c r="G4110" s="70">
        <v>116.14</v>
      </c>
    </row>
    <row r="4111" spans="1:7" x14ac:dyDescent="0.2">
      <c r="A4111" s="70">
        <v>38060</v>
      </c>
      <c r="B4111" s="70" t="s">
        <v>407</v>
      </c>
      <c r="C4111" s="70" t="s">
        <v>120</v>
      </c>
      <c r="D4111" s="70">
        <v>1995</v>
      </c>
      <c r="E4111" s="70">
        <v>2</v>
      </c>
      <c r="F4111" s="70">
        <v>117.99</v>
      </c>
      <c r="G4111" s="70">
        <v>117.74</v>
      </c>
    </row>
    <row r="4112" spans="1:7" x14ac:dyDescent="0.2">
      <c r="A4112" s="70">
        <v>38060</v>
      </c>
      <c r="B4112" s="70" t="s">
        <v>407</v>
      </c>
      <c r="C4112" s="70" t="s">
        <v>120</v>
      </c>
      <c r="D4112" s="70">
        <v>1995</v>
      </c>
      <c r="E4112" s="70">
        <v>3</v>
      </c>
      <c r="F4112" s="70">
        <v>119.99</v>
      </c>
      <c r="G4112" s="70">
        <v>119.44</v>
      </c>
    </row>
    <row r="4113" spans="1:7" x14ac:dyDescent="0.2">
      <c r="A4113" s="70">
        <v>38060</v>
      </c>
      <c r="B4113" s="70" t="s">
        <v>407</v>
      </c>
      <c r="C4113" s="70" t="s">
        <v>120</v>
      </c>
      <c r="D4113" s="70">
        <v>1995</v>
      </c>
      <c r="E4113" s="70">
        <v>4</v>
      </c>
      <c r="F4113" s="70">
        <v>121.41</v>
      </c>
      <c r="G4113" s="70">
        <v>121.15</v>
      </c>
    </row>
    <row r="4114" spans="1:7" x14ac:dyDescent="0.2">
      <c r="A4114" s="70">
        <v>38060</v>
      </c>
      <c r="B4114" s="70" t="s">
        <v>407</v>
      </c>
      <c r="C4114" s="70" t="s">
        <v>120</v>
      </c>
      <c r="D4114" s="70">
        <v>1996</v>
      </c>
      <c r="E4114" s="70">
        <v>1</v>
      </c>
      <c r="F4114" s="70">
        <v>123.14</v>
      </c>
      <c r="G4114" s="70">
        <v>123.09</v>
      </c>
    </row>
    <row r="4115" spans="1:7" x14ac:dyDescent="0.2">
      <c r="A4115" s="70">
        <v>38060</v>
      </c>
      <c r="B4115" s="70" t="s">
        <v>407</v>
      </c>
      <c r="C4115" s="70" t="s">
        <v>120</v>
      </c>
      <c r="D4115" s="70">
        <v>1996</v>
      </c>
      <c r="E4115" s="70">
        <v>2</v>
      </c>
      <c r="F4115" s="70">
        <v>124.71</v>
      </c>
      <c r="G4115" s="70">
        <v>124.39</v>
      </c>
    </row>
    <row r="4116" spans="1:7" x14ac:dyDescent="0.2">
      <c r="A4116" s="70">
        <v>38060</v>
      </c>
      <c r="B4116" s="70" t="s">
        <v>407</v>
      </c>
      <c r="C4116" s="70" t="s">
        <v>120</v>
      </c>
      <c r="D4116" s="70">
        <v>1996</v>
      </c>
      <c r="E4116" s="70">
        <v>3</v>
      </c>
      <c r="F4116" s="70">
        <v>127.3</v>
      </c>
      <c r="G4116" s="70">
        <v>126.81</v>
      </c>
    </row>
    <row r="4117" spans="1:7" x14ac:dyDescent="0.2">
      <c r="A4117" s="70">
        <v>38060</v>
      </c>
      <c r="B4117" s="70" t="s">
        <v>407</v>
      </c>
      <c r="C4117" s="70" t="s">
        <v>120</v>
      </c>
      <c r="D4117" s="70">
        <v>1996</v>
      </c>
      <c r="E4117" s="70">
        <v>4</v>
      </c>
      <c r="F4117" s="70">
        <v>127.82</v>
      </c>
      <c r="G4117" s="70">
        <v>127.51</v>
      </c>
    </row>
    <row r="4118" spans="1:7" x14ac:dyDescent="0.2">
      <c r="A4118" s="70">
        <v>38060</v>
      </c>
      <c r="B4118" s="70" t="s">
        <v>407</v>
      </c>
      <c r="C4118" s="70" t="s">
        <v>120</v>
      </c>
      <c r="D4118" s="70">
        <v>1997</v>
      </c>
      <c r="E4118" s="70">
        <v>1</v>
      </c>
      <c r="F4118" s="70">
        <v>129.16999999999999</v>
      </c>
      <c r="G4118" s="70">
        <v>129.11000000000001</v>
      </c>
    </row>
    <row r="4119" spans="1:7" x14ac:dyDescent="0.2">
      <c r="A4119" s="70">
        <v>38060</v>
      </c>
      <c r="B4119" s="70" t="s">
        <v>407</v>
      </c>
      <c r="C4119" s="70" t="s">
        <v>120</v>
      </c>
      <c r="D4119" s="70">
        <v>1997</v>
      </c>
      <c r="E4119" s="70">
        <v>2</v>
      </c>
      <c r="F4119" s="70">
        <v>130.69</v>
      </c>
      <c r="G4119" s="70">
        <v>130.30000000000001</v>
      </c>
    </row>
    <row r="4120" spans="1:7" x14ac:dyDescent="0.2">
      <c r="A4120" s="70">
        <v>38060</v>
      </c>
      <c r="B4120" s="70" t="s">
        <v>407</v>
      </c>
      <c r="C4120" s="70" t="s">
        <v>120</v>
      </c>
      <c r="D4120" s="70">
        <v>1997</v>
      </c>
      <c r="E4120" s="70">
        <v>3</v>
      </c>
      <c r="F4120" s="70">
        <v>132.13999999999999</v>
      </c>
      <c r="G4120" s="70">
        <v>131.68</v>
      </c>
    </row>
    <row r="4121" spans="1:7" x14ac:dyDescent="0.2">
      <c r="A4121" s="70">
        <v>38060</v>
      </c>
      <c r="B4121" s="70" t="s">
        <v>407</v>
      </c>
      <c r="C4121" s="70" t="s">
        <v>120</v>
      </c>
      <c r="D4121" s="70">
        <v>1997</v>
      </c>
      <c r="E4121" s="70">
        <v>4</v>
      </c>
      <c r="F4121" s="70">
        <v>134.25</v>
      </c>
      <c r="G4121" s="70">
        <v>133.91999999999999</v>
      </c>
    </row>
    <row r="4122" spans="1:7" x14ac:dyDescent="0.2">
      <c r="A4122" s="70">
        <v>38060</v>
      </c>
      <c r="B4122" s="70" t="s">
        <v>407</v>
      </c>
      <c r="C4122" s="70" t="s">
        <v>120</v>
      </c>
      <c r="D4122" s="70">
        <v>1998</v>
      </c>
      <c r="E4122" s="70">
        <v>1</v>
      </c>
      <c r="F4122" s="70">
        <v>135.78</v>
      </c>
      <c r="G4122" s="70">
        <v>135.72</v>
      </c>
    </row>
    <row r="4123" spans="1:7" x14ac:dyDescent="0.2">
      <c r="A4123" s="70">
        <v>38060</v>
      </c>
      <c r="B4123" s="70" t="s">
        <v>407</v>
      </c>
      <c r="C4123" s="70" t="s">
        <v>120</v>
      </c>
      <c r="D4123" s="70">
        <v>1998</v>
      </c>
      <c r="E4123" s="70">
        <v>2</v>
      </c>
      <c r="F4123" s="70">
        <v>138.18</v>
      </c>
      <c r="G4123" s="70">
        <v>137.72999999999999</v>
      </c>
    </row>
    <row r="4124" spans="1:7" x14ac:dyDescent="0.2">
      <c r="A4124" s="70">
        <v>38060</v>
      </c>
      <c r="B4124" s="70" t="s">
        <v>407</v>
      </c>
      <c r="C4124" s="70" t="s">
        <v>120</v>
      </c>
      <c r="D4124" s="70">
        <v>1998</v>
      </c>
      <c r="E4124" s="70">
        <v>3</v>
      </c>
      <c r="F4124" s="70">
        <v>140.59</v>
      </c>
      <c r="G4124" s="70">
        <v>140.13999999999999</v>
      </c>
    </row>
    <row r="4125" spans="1:7" x14ac:dyDescent="0.2">
      <c r="A4125" s="70">
        <v>38060</v>
      </c>
      <c r="B4125" s="70" t="s">
        <v>407</v>
      </c>
      <c r="C4125" s="70" t="s">
        <v>120</v>
      </c>
      <c r="D4125" s="70">
        <v>1998</v>
      </c>
      <c r="E4125" s="70">
        <v>4</v>
      </c>
      <c r="F4125" s="70">
        <v>142.94999999999999</v>
      </c>
      <c r="G4125" s="70">
        <v>142.59</v>
      </c>
    </row>
    <row r="4126" spans="1:7" x14ac:dyDescent="0.2">
      <c r="A4126" s="70">
        <v>38060</v>
      </c>
      <c r="B4126" s="70" t="s">
        <v>407</v>
      </c>
      <c r="C4126" s="70" t="s">
        <v>120</v>
      </c>
      <c r="D4126" s="70">
        <v>1999</v>
      </c>
      <c r="E4126" s="70">
        <v>1</v>
      </c>
      <c r="F4126" s="70">
        <v>144.66999999999999</v>
      </c>
      <c r="G4126" s="70">
        <v>144.63999999999999</v>
      </c>
    </row>
    <row r="4127" spans="1:7" x14ac:dyDescent="0.2">
      <c r="A4127" s="70">
        <v>38060</v>
      </c>
      <c r="B4127" s="70" t="s">
        <v>407</v>
      </c>
      <c r="C4127" s="70" t="s">
        <v>120</v>
      </c>
      <c r="D4127" s="70">
        <v>1999</v>
      </c>
      <c r="E4127" s="70">
        <v>2</v>
      </c>
      <c r="F4127" s="70">
        <v>148.03</v>
      </c>
      <c r="G4127" s="70">
        <v>147.51</v>
      </c>
    </row>
    <row r="4128" spans="1:7" x14ac:dyDescent="0.2">
      <c r="A4128" s="70">
        <v>38060</v>
      </c>
      <c r="B4128" s="70" t="s">
        <v>407</v>
      </c>
      <c r="C4128" s="70" t="s">
        <v>120</v>
      </c>
      <c r="D4128" s="70">
        <v>1999</v>
      </c>
      <c r="E4128" s="70">
        <v>3</v>
      </c>
      <c r="F4128" s="70">
        <v>150.51</v>
      </c>
      <c r="G4128" s="70">
        <v>150.02000000000001</v>
      </c>
    </row>
    <row r="4129" spans="1:7" x14ac:dyDescent="0.2">
      <c r="A4129" s="70">
        <v>38060</v>
      </c>
      <c r="B4129" s="70" t="s">
        <v>407</v>
      </c>
      <c r="C4129" s="70" t="s">
        <v>120</v>
      </c>
      <c r="D4129" s="70">
        <v>1999</v>
      </c>
      <c r="E4129" s="70">
        <v>4</v>
      </c>
      <c r="F4129" s="70">
        <v>153.38999999999999</v>
      </c>
      <c r="G4129" s="70">
        <v>153.01</v>
      </c>
    </row>
    <row r="4130" spans="1:7" x14ac:dyDescent="0.2">
      <c r="A4130" s="70">
        <v>38060</v>
      </c>
      <c r="B4130" s="70" t="s">
        <v>407</v>
      </c>
      <c r="C4130" s="70" t="s">
        <v>120</v>
      </c>
      <c r="D4130" s="70">
        <v>2000</v>
      </c>
      <c r="E4130" s="70">
        <v>1</v>
      </c>
      <c r="F4130" s="70">
        <v>156.22999999999999</v>
      </c>
      <c r="G4130" s="70">
        <v>156.24</v>
      </c>
    </row>
    <row r="4131" spans="1:7" x14ac:dyDescent="0.2">
      <c r="A4131" s="70">
        <v>38060</v>
      </c>
      <c r="B4131" s="70" t="s">
        <v>407</v>
      </c>
      <c r="C4131" s="70" t="s">
        <v>120</v>
      </c>
      <c r="D4131" s="70">
        <v>2000</v>
      </c>
      <c r="E4131" s="70">
        <v>2</v>
      </c>
      <c r="F4131" s="70">
        <v>159.33000000000001</v>
      </c>
      <c r="G4131" s="70">
        <v>158.74</v>
      </c>
    </row>
    <row r="4132" spans="1:7" x14ac:dyDescent="0.2">
      <c r="A4132" s="70">
        <v>38060</v>
      </c>
      <c r="B4132" s="70" t="s">
        <v>407</v>
      </c>
      <c r="C4132" s="70" t="s">
        <v>120</v>
      </c>
      <c r="D4132" s="70">
        <v>2000</v>
      </c>
      <c r="E4132" s="70">
        <v>3</v>
      </c>
      <c r="F4132" s="70">
        <v>161.32</v>
      </c>
      <c r="G4132" s="70">
        <v>160.76</v>
      </c>
    </row>
    <row r="4133" spans="1:7" x14ac:dyDescent="0.2">
      <c r="A4133" s="70">
        <v>38060</v>
      </c>
      <c r="B4133" s="70" t="s">
        <v>407</v>
      </c>
      <c r="C4133" s="70" t="s">
        <v>120</v>
      </c>
      <c r="D4133" s="70">
        <v>2000</v>
      </c>
      <c r="E4133" s="70">
        <v>4</v>
      </c>
      <c r="F4133" s="70">
        <v>163.22999999999999</v>
      </c>
      <c r="G4133" s="70">
        <v>162.84</v>
      </c>
    </row>
    <row r="4134" spans="1:7" x14ac:dyDescent="0.2">
      <c r="A4134" s="70">
        <v>38060</v>
      </c>
      <c r="B4134" s="70" t="s">
        <v>407</v>
      </c>
      <c r="C4134" s="70" t="s">
        <v>120</v>
      </c>
      <c r="D4134" s="70">
        <v>2001</v>
      </c>
      <c r="E4134" s="70">
        <v>1</v>
      </c>
      <c r="F4134" s="70">
        <v>165.22</v>
      </c>
      <c r="G4134" s="70">
        <v>165.29</v>
      </c>
    </row>
    <row r="4135" spans="1:7" x14ac:dyDescent="0.2">
      <c r="A4135" s="70">
        <v>38060</v>
      </c>
      <c r="B4135" s="70" t="s">
        <v>407</v>
      </c>
      <c r="C4135" s="70" t="s">
        <v>120</v>
      </c>
      <c r="D4135" s="70">
        <v>2001</v>
      </c>
      <c r="E4135" s="70">
        <v>2</v>
      </c>
      <c r="F4135" s="70">
        <v>168.03</v>
      </c>
      <c r="G4135" s="70">
        <v>167.39</v>
      </c>
    </row>
    <row r="4136" spans="1:7" x14ac:dyDescent="0.2">
      <c r="A4136" s="70">
        <v>38060</v>
      </c>
      <c r="B4136" s="70" t="s">
        <v>407</v>
      </c>
      <c r="C4136" s="70" t="s">
        <v>120</v>
      </c>
      <c r="D4136" s="70">
        <v>2001</v>
      </c>
      <c r="E4136" s="70">
        <v>3</v>
      </c>
      <c r="F4136" s="70">
        <v>170.33</v>
      </c>
      <c r="G4136" s="70">
        <v>169.66</v>
      </c>
    </row>
    <row r="4137" spans="1:7" x14ac:dyDescent="0.2">
      <c r="A4137" s="70">
        <v>38060</v>
      </c>
      <c r="B4137" s="70" t="s">
        <v>407</v>
      </c>
      <c r="C4137" s="70" t="s">
        <v>120</v>
      </c>
      <c r="D4137" s="70">
        <v>2001</v>
      </c>
      <c r="E4137" s="70">
        <v>4</v>
      </c>
      <c r="F4137" s="70">
        <v>172.04</v>
      </c>
      <c r="G4137" s="70">
        <v>171.66</v>
      </c>
    </row>
    <row r="4138" spans="1:7" x14ac:dyDescent="0.2">
      <c r="A4138" s="70">
        <v>38060</v>
      </c>
      <c r="B4138" s="70" t="s">
        <v>407</v>
      </c>
      <c r="C4138" s="70" t="s">
        <v>120</v>
      </c>
      <c r="D4138" s="70">
        <v>2002</v>
      </c>
      <c r="E4138" s="70">
        <v>1</v>
      </c>
      <c r="F4138" s="70">
        <v>173.41</v>
      </c>
      <c r="G4138" s="70">
        <v>173.58</v>
      </c>
    </row>
    <row r="4139" spans="1:7" x14ac:dyDescent="0.2">
      <c r="A4139" s="70">
        <v>38060</v>
      </c>
      <c r="B4139" s="70" t="s">
        <v>407</v>
      </c>
      <c r="C4139" s="70" t="s">
        <v>120</v>
      </c>
      <c r="D4139" s="70">
        <v>2002</v>
      </c>
      <c r="E4139" s="70">
        <v>2</v>
      </c>
      <c r="F4139" s="70">
        <v>176.53</v>
      </c>
      <c r="G4139" s="70">
        <v>175.84</v>
      </c>
    </row>
    <row r="4140" spans="1:7" x14ac:dyDescent="0.2">
      <c r="A4140" s="70">
        <v>38060</v>
      </c>
      <c r="B4140" s="70" t="s">
        <v>407</v>
      </c>
      <c r="C4140" s="70" t="s">
        <v>120</v>
      </c>
      <c r="D4140" s="70">
        <v>2002</v>
      </c>
      <c r="E4140" s="70">
        <v>3</v>
      </c>
      <c r="F4140" s="70">
        <v>178.96</v>
      </c>
      <c r="G4140" s="70">
        <v>178.13</v>
      </c>
    </row>
    <row r="4141" spans="1:7" x14ac:dyDescent="0.2">
      <c r="A4141" s="70">
        <v>38060</v>
      </c>
      <c r="B4141" s="70" t="s">
        <v>407</v>
      </c>
      <c r="C4141" s="70" t="s">
        <v>120</v>
      </c>
      <c r="D4141" s="70">
        <v>2002</v>
      </c>
      <c r="E4141" s="70">
        <v>4</v>
      </c>
      <c r="F4141" s="70">
        <v>180.51</v>
      </c>
      <c r="G4141" s="70">
        <v>180.12</v>
      </c>
    </row>
    <row r="4142" spans="1:7" x14ac:dyDescent="0.2">
      <c r="A4142" s="70">
        <v>38060</v>
      </c>
      <c r="B4142" s="70" t="s">
        <v>407</v>
      </c>
      <c r="C4142" s="70" t="s">
        <v>120</v>
      </c>
      <c r="D4142" s="70">
        <v>2003</v>
      </c>
      <c r="E4142" s="70">
        <v>1</v>
      </c>
      <c r="F4142" s="70">
        <v>183.1</v>
      </c>
      <c r="G4142" s="70">
        <v>183.43</v>
      </c>
    </row>
    <row r="4143" spans="1:7" x14ac:dyDescent="0.2">
      <c r="A4143" s="70">
        <v>38060</v>
      </c>
      <c r="B4143" s="70" t="s">
        <v>407</v>
      </c>
      <c r="C4143" s="70" t="s">
        <v>120</v>
      </c>
      <c r="D4143" s="70">
        <v>2003</v>
      </c>
      <c r="E4143" s="70">
        <v>2</v>
      </c>
      <c r="F4143" s="70">
        <v>186.92</v>
      </c>
      <c r="G4143" s="70">
        <v>186.16</v>
      </c>
    </row>
    <row r="4144" spans="1:7" x14ac:dyDescent="0.2">
      <c r="A4144" s="70">
        <v>38060</v>
      </c>
      <c r="B4144" s="70" t="s">
        <v>407</v>
      </c>
      <c r="C4144" s="70" t="s">
        <v>120</v>
      </c>
      <c r="D4144" s="70">
        <v>2003</v>
      </c>
      <c r="E4144" s="70">
        <v>3</v>
      </c>
      <c r="F4144" s="70">
        <v>190.13</v>
      </c>
      <c r="G4144" s="70">
        <v>189.09</v>
      </c>
    </row>
    <row r="4145" spans="1:7" x14ac:dyDescent="0.2">
      <c r="A4145" s="70">
        <v>38060</v>
      </c>
      <c r="B4145" s="70" t="s">
        <v>407</v>
      </c>
      <c r="C4145" s="70" t="s">
        <v>120</v>
      </c>
      <c r="D4145" s="70">
        <v>2003</v>
      </c>
      <c r="E4145" s="70">
        <v>4</v>
      </c>
      <c r="F4145" s="70">
        <v>194.19</v>
      </c>
      <c r="G4145" s="70">
        <v>193.79</v>
      </c>
    </row>
    <row r="4146" spans="1:7" x14ac:dyDescent="0.2">
      <c r="A4146" s="70">
        <v>38060</v>
      </c>
      <c r="B4146" s="70" t="s">
        <v>407</v>
      </c>
      <c r="C4146" s="70" t="s">
        <v>120</v>
      </c>
      <c r="D4146" s="70">
        <v>2004</v>
      </c>
      <c r="E4146" s="70">
        <v>1</v>
      </c>
      <c r="F4146" s="70">
        <v>198.47</v>
      </c>
      <c r="G4146" s="70">
        <v>199.05</v>
      </c>
    </row>
    <row r="4147" spans="1:7" x14ac:dyDescent="0.2">
      <c r="A4147" s="70">
        <v>38060</v>
      </c>
      <c r="B4147" s="70" t="s">
        <v>407</v>
      </c>
      <c r="C4147" s="70" t="s">
        <v>120</v>
      </c>
      <c r="D4147" s="70">
        <v>2004</v>
      </c>
      <c r="E4147" s="70">
        <v>2</v>
      </c>
      <c r="F4147" s="70">
        <v>206.64</v>
      </c>
      <c r="G4147" s="70">
        <v>205.75</v>
      </c>
    </row>
    <row r="4148" spans="1:7" x14ac:dyDescent="0.2">
      <c r="A4148" s="70">
        <v>38060</v>
      </c>
      <c r="B4148" s="70" t="s">
        <v>407</v>
      </c>
      <c r="C4148" s="70" t="s">
        <v>120</v>
      </c>
      <c r="D4148" s="70">
        <v>2004</v>
      </c>
      <c r="E4148" s="70">
        <v>3</v>
      </c>
      <c r="F4148" s="70">
        <v>218.04</v>
      </c>
      <c r="G4148" s="70">
        <v>216.62</v>
      </c>
    </row>
    <row r="4149" spans="1:7" x14ac:dyDescent="0.2">
      <c r="A4149" s="70">
        <v>38060</v>
      </c>
      <c r="B4149" s="70" t="s">
        <v>407</v>
      </c>
      <c r="C4149" s="70" t="s">
        <v>120</v>
      </c>
      <c r="D4149" s="70">
        <v>2004</v>
      </c>
      <c r="E4149" s="70">
        <v>4</v>
      </c>
      <c r="F4149" s="70">
        <v>232.4</v>
      </c>
      <c r="G4149" s="70">
        <v>231.91</v>
      </c>
    </row>
    <row r="4150" spans="1:7" x14ac:dyDescent="0.2">
      <c r="A4150" s="70">
        <v>38060</v>
      </c>
      <c r="B4150" s="70" t="s">
        <v>407</v>
      </c>
      <c r="C4150" s="70" t="s">
        <v>120</v>
      </c>
      <c r="D4150" s="70">
        <v>2005</v>
      </c>
      <c r="E4150" s="70">
        <v>1</v>
      </c>
      <c r="F4150" s="70">
        <v>250.18</v>
      </c>
      <c r="G4150" s="70">
        <v>251.27</v>
      </c>
    </row>
    <row r="4151" spans="1:7" x14ac:dyDescent="0.2">
      <c r="A4151" s="70">
        <v>38060</v>
      </c>
      <c r="B4151" s="70" t="s">
        <v>407</v>
      </c>
      <c r="C4151" s="70" t="s">
        <v>120</v>
      </c>
      <c r="D4151" s="70">
        <v>2005</v>
      </c>
      <c r="E4151" s="70">
        <v>2</v>
      </c>
      <c r="F4151" s="70">
        <v>277.45</v>
      </c>
      <c r="G4151" s="70">
        <v>276.24</v>
      </c>
    </row>
    <row r="4152" spans="1:7" x14ac:dyDescent="0.2">
      <c r="A4152" s="70">
        <v>38060</v>
      </c>
      <c r="B4152" s="70" t="s">
        <v>407</v>
      </c>
      <c r="C4152" s="70" t="s">
        <v>120</v>
      </c>
      <c r="D4152" s="70">
        <v>2005</v>
      </c>
      <c r="E4152" s="70">
        <v>3</v>
      </c>
      <c r="F4152" s="70">
        <v>303.10000000000002</v>
      </c>
      <c r="G4152" s="70">
        <v>300.7</v>
      </c>
    </row>
    <row r="4153" spans="1:7" x14ac:dyDescent="0.2">
      <c r="A4153" s="70">
        <v>38060</v>
      </c>
      <c r="B4153" s="70" t="s">
        <v>407</v>
      </c>
      <c r="C4153" s="70" t="s">
        <v>120</v>
      </c>
      <c r="D4153" s="70">
        <v>2005</v>
      </c>
      <c r="E4153" s="70">
        <v>4</v>
      </c>
      <c r="F4153" s="70">
        <v>316.02</v>
      </c>
      <c r="G4153" s="70">
        <v>315.22000000000003</v>
      </c>
    </row>
    <row r="4154" spans="1:7" x14ac:dyDescent="0.2">
      <c r="A4154" s="70">
        <v>38060</v>
      </c>
      <c r="B4154" s="70" t="s">
        <v>407</v>
      </c>
      <c r="C4154" s="70" t="s">
        <v>120</v>
      </c>
      <c r="D4154" s="70">
        <v>2006</v>
      </c>
      <c r="E4154" s="70">
        <v>1</v>
      </c>
      <c r="F4154" s="70">
        <v>324.5</v>
      </c>
      <c r="G4154" s="70">
        <v>326.55</v>
      </c>
    </row>
    <row r="4155" spans="1:7" x14ac:dyDescent="0.2">
      <c r="A4155" s="70">
        <v>38060</v>
      </c>
      <c r="B4155" s="70" t="s">
        <v>407</v>
      </c>
      <c r="C4155" s="70" t="s">
        <v>120</v>
      </c>
      <c r="D4155" s="70">
        <v>2006</v>
      </c>
      <c r="E4155" s="70">
        <v>2</v>
      </c>
      <c r="F4155" s="70">
        <v>332.02</v>
      </c>
      <c r="G4155" s="70">
        <v>330.7</v>
      </c>
    </row>
    <row r="4156" spans="1:7" x14ac:dyDescent="0.2">
      <c r="A4156" s="70">
        <v>38060</v>
      </c>
      <c r="B4156" s="70" t="s">
        <v>407</v>
      </c>
      <c r="C4156" s="70" t="s">
        <v>120</v>
      </c>
      <c r="D4156" s="70">
        <v>2006</v>
      </c>
      <c r="E4156" s="70">
        <v>3</v>
      </c>
      <c r="F4156" s="70">
        <v>330.63</v>
      </c>
      <c r="G4156" s="70">
        <v>327.47000000000003</v>
      </c>
    </row>
    <row r="4157" spans="1:7" x14ac:dyDescent="0.2">
      <c r="A4157" s="70">
        <v>38060</v>
      </c>
      <c r="B4157" s="70" t="s">
        <v>407</v>
      </c>
      <c r="C4157" s="70" t="s">
        <v>120</v>
      </c>
      <c r="D4157" s="70">
        <v>2006</v>
      </c>
      <c r="E4157" s="70">
        <v>4</v>
      </c>
      <c r="F4157" s="70">
        <v>325.39</v>
      </c>
      <c r="G4157" s="70">
        <v>324.26</v>
      </c>
    </row>
    <row r="4158" spans="1:7" x14ac:dyDescent="0.2">
      <c r="A4158" s="70">
        <v>38060</v>
      </c>
      <c r="B4158" s="70" t="s">
        <v>407</v>
      </c>
      <c r="C4158" s="70" t="s">
        <v>120</v>
      </c>
      <c r="D4158" s="70">
        <v>2007</v>
      </c>
      <c r="E4158" s="70">
        <v>1</v>
      </c>
      <c r="F4158" s="70">
        <v>316.95</v>
      </c>
      <c r="G4158" s="70">
        <v>319.67</v>
      </c>
    </row>
    <row r="4159" spans="1:7" x14ac:dyDescent="0.2">
      <c r="A4159" s="70">
        <v>38060</v>
      </c>
      <c r="B4159" s="70" t="s">
        <v>407</v>
      </c>
      <c r="C4159" s="70" t="s">
        <v>120</v>
      </c>
      <c r="D4159" s="70">
        <v>2007</v>
      </c>
      <c r="E4159" s="70">
        <v>2</v>
      </c>
      <c r="F4159" s="70">
        <v>309.37</v>
      </c>
      <c r="G4159" s="70">
        <v>308.16000000000003</v>
      </c>
    </row>
    <row r="4160" spans="1:7" x14ac:dyDescent="0.2">
      <c r="A4160" s="70">
        <v>38060</v>
      </c>
      <c r="B4160" s="70" t="s">
        <v>407</v>
      </c>
      <c r="C4160" s="70" t="s">
        <v>120</v>
      </c>
      <c r="D4160" s="70">
        <v>2007</v>
      </c>
      <c r="E4160" s="70">
        <v>3</v>
      </c>
      <c r="F4160" s="70">
        <v>294.77</v>
      </c>
      <c r="G4160" s="70">
        <v>291.64</v>
      </c>
    </row>
    <row r="4161" spans="1:7" x14ac:dyDescent="0.2">
      <c r="A4161" s="70">
        <v>38060</v>
      </c>
      <c r="B4161" s="70" t="s">
        <v>407</v>
      </c>
      <c r="C4161" s="70" t="s">
        <v>120</v>
      </c>
      <c r="D4161" s="70">
        <v>2007</v>
      </c>
      <c r="E4161" s="70">
        <v>4</v>
      </c>
      <c r="F4161" s="70">
        <v>273.27999999999997</v>
      </c>
      <c r="G4161" s="70">
        <v>272.08999999999997</v>
      </c>
    </row>
    <row r="4162" spans="1:7" x14ac:dyDescent="0.2">
      <c r="A4162" s="70">
        <v>38060</v>
      </c>
      <c r="B4162" s="70" t="s">
        <v>407</v>
      </c>
      <c r="C4162" s="70" t="s">
        <v>120</v>
      </c>
      <c r="D4162" s="70">
        <v>2008</v>
      </c>
      <c r="E4162" s="70">
        <v>1</v>
      </c>
      <c r="F4162" s="70">
        <v>249.62</v>
      </c>
      <c r="G4162" s="70">
        <v>252.2</v>
      </c>
    </row>
    <row r="4163" spans="1:7" x14ac:dyDescent="0.2">
      <c r="A4163" s="70">
        <v>38060</v>
      </c>
      <c r="B4163" s="70" t="s">
        <v>407</v>
      </c>
      <c r="C4163" s="70" t="s">
        <v>120</v>
      </c>
      <c r="D4163" s="70">
        <v>2008</v>
      </c>
      <c r="E4163" s="70">
        <v>2</v>
      </c>
      <c r="F4163" s="70">
        <v>232.41</v>
      </c>
      <c r="G4163" s="70">
        <v>231.45</v>
      </c>
    </row>
    <row r="4164" spans="1:7" x14ac:dyDescent="0.2">
      <c r="A4164" s="70">
        <v>38060</v>
      </c>
      <c r="B4164" s="70" t="s">
        <v>407</v>
      </c>
      <c r="C4164" s="70" t="s">
        <v>120</v>
      </c>
      <c r="D4164" s="70">
        <v>2008</v>
      </c>
      <c r="E4164" s="70">
        <v>3</v>
      </c>
      <c r="F4164" s="70">
        <v>213.1</v>
      </c>
      <c r="G4164" s="70">
        <v>210.79</v>
      </c>
    </row>
    <row r="4165" spans="1:7" x14ac:dyDescent="0.2">
      <c r="A4165" s="70">
        <v>38060</v>
      </c>
      <c r="B4165" s="70" t="s">
        <v>407</v>
      </c>
      <c r="C4165" s="70" t="s">
        <v>120</v>
      </c>
      <c r="D4165" s="70">
        <v>2008</v>
      </c>
      <c r="E4165" s="70">
        <v>4</v>
      </c>
      <c r="F4165" s="70">
        <v>189.1</v>
      </c>
      <c r="G4165" s="70">
        <v>188.17</v>
      </c>
    </row>
    <row r="4166" spans="1:7" x14ac:dyDescent="0.2">
      <c r="A4166" s="70">
        <v>38060</v>
      </c>
      <c r="B4166" s="70" t="s">
        <v>407</v>
      </c>
      <c r="C4166" s="70" t="s">
        <v>120</v>
      </c>
      <c r="D4166" s="70">
        <v>2009</v>
      </c>
      <c r="E4166" s="70">
        <v>1</v>
      </c>
      <c r="F4166" s="70">
        <v>164.28</v>
      </c>
      <c r="G4166" s="70">
        <v>166.11</v>
      </c>
    </row>
    <row r="4167" spans="1:7" x14ac:dyDescent="0.2">
      <c r="A4167" s="70">
        <v>38060</v>
      </c>
      <c r="B4167" s="70" t="s">
        <v>407</v>
      </c>
      <c r="C4167" s="70" t="s">
        <v>120</v>
      </c>
      <c r="D4167" s="70">
        <v>2009</v>
      </c>
      <c r="E4167" s="70">
        <v>2</v>
      </c>
      <c r="F4167" s="70">
        <v>158.85</v>
      </c>
      <c r="G4167" s="70">
        <v>158.07</v>
      </c>
    </row>
    <row r="4168" spans="1:7" x14ac:dyDescent="0.2">
      <c r="A4168" s="70">
        <v>38060</v>
      </c>
      <c r="B4168" s="70" t="s">
        <v>407</v>
      </c>
      <c r="C4168" s="70" t="s">
        <v>120</v>
      </c>
      <c r="D4168" s="70">
        <v>2009</v>
      </c>
      <c r="E4168" s="70">
        <v>3</v>
      </c>
      <c r="F4168" s="70">
        <v>162.04</v>
      </c>
      <c r="G4168" s="70">
        <v>160.37</v>
      </c>
    </row>
    <row r="4169" spans="1:7" x14ac:dyDescent="0.2">
      <c r="A4169" s="70">
        <v>38060</v>
      </c>
      <c r="B4169" s="70" t="s">
        <v>407</v>
      </c>
      <c r="C4169" s="70" t="s">
        <v>120</v>
      </c>
      <c r="D4169" s="70">
        <v>2009</v>
      </c>
      <c r="E4169" s="70">
        <v>4</v>
      </c>
      <c r="F4169" s="70">
        <v>163.06</v>
      </c>
      <c r="G4169" s="70">
        <v>162.31</v>
      </c>
    </row>
    <row r="4170" spans="1:7" x14ac:dyDescent="0.2">
      <c r="A4170" s="70">
        <v>38060</v>
      </c>
      <c r="B4170" s="70" t="s">
        <v>407</v>
      </c>
      <c r="C4170" s="70" t="s">
        <v>120</v>
      </c>
      <c r="D4170" s="70">
        <v>2010</v>
      </c>
      <c r="E4170" s="70">
        <v>1</v>
      </c>
      <c r="F4170" s="70">
        <v>158.63999999999999</v>
      </c>
      <c r="G4170" s="70">
        <v>160.34</v>
      </c>
    </row>
    <row r="4171" spans="1:7" x14ac:dyDescent="0.2">
      <c r="A4171" s="70">
        <v>38060</v>
      </c>
      <c r="B4171" s="70" t="s">
        <v>407</v>
      </c>
      <c r="C4171" s="70" t="s">
        <v>120</v>
      </c>
      <c r="D4171" s="70">
        <v>2010</v>
      </c>
      <c r="E4171" s="70">
        <v>2</v>
      </c>
      <c r="F4171" s="70">
        <v>158.77000000000001</v>
      </c>
      <c r="G4171" s="70">
        <v>157.87</v>
      </c>
    </row>
    <row r="4172" spans="1:7" x14ac:dyDescent="0.2">
      <c r="A4172" s="70">
        <v>38060</v>
      </c>
      <c r="B4172" s="70" t="s">
        <v>407</v>
      </c>
      <c r="C4172" s="70" t="s">
        <v>120</v>
      </c>
      <c r="D4172" s="70">
        <v>2010</v>
      </c>
      <c r="E4172" s="70">
        <v>3</v>
      </c>
      <c r="F4172" s="70">
        <v>152.74</v>
      </c>
      <c r="G4172" s="70">
        <v>151.31</v>
      </c>
    </row>
    <row r="4173" spans="1:7" x14ac:dyDescent="0.2">
      <c r="A4173" s="70">
        <v>38060</v>
      </c>
      <c r="B4173" s="70" t="s">
        <v>407</v>
      </c>
      <c r="C4173" s="70" t="s">
        <v>120</v>
      </c>
      <c r="D4173" s="70">
        <v>2010</v>
      </c>
      <c r="E4173" s="70">
        <v>4</v>
      </c>
      <c r="F4173" s="70">
        <v>147.43</v>
      </c>
      <c r="G4173" s="70">
        <v>146.9</v>
      </c>
    </row>
    <row r="4174" spans="1:7" x14ac:dyDescent="0.2">
      <c r="A4174" s="70">
        <v>38060</v>
      </c>
      <c r="B4174" s="70" t="s">
        <v>407</v>
      </c>
      <c r="C4174" s="70" t="s">
        <v>120</v>
      </c>
      <c r="D4174" s="70">
        <v>2011</v>
      </c>
      <c r="E4174" s="70">
        <v>1</v>
      </c>
      <c r="F4174" s="70">
        <v>143.29</v>
      </c>
      <c r="G4174" s="70">
        <v>144.62</v>
      </c>
    </row>
    <row r="4175" spans="1:7" x14ac:dyDescent="0.2">
      <c r="A4175" s="70">
        <v>38060</v>
      </c>
      <c r="B4175" s="70" t="s">
        <v>407</v>
      </c>
      <c r="C4175" s="70" t="s">
        <v>120</v>
      </c>
      <c r="D4175" s="70">
        <v>2011</v>
      </c>
      <c r="E4175" s="70">
        <v>2</v>
      </c>
      <c r="F4175" s="70">
        <v>144.05000000000001</v>
      </c>
      <c r="G4175" s="70">
        <v>143.07</v>
      </c>
    </row>
    <row r="4176" spans="1:7" x14ac:dyDescent="0.2">
      <c r="A4176" s="70">
        <v>38060</v>
      </c>
      <c r="B4176" s="70" t="s">
        <v>407</v>
      </c>
      <c r="C4176" s="70" t="s">
        <v>120</v>
      </c>
      <c r="D4176" s="70">
        <v>2011</v>
      </c>
      <c r="E4176" s="70">
        <v>3</v>
      </c>
      <c r="F4176" s="70">
        <v>144.56</v>
      </c>
      <c r="G4176" s="70">
        <v>143.41</v>
      </c>
    </row>
    <row r="4177" spans="1:7" x14ac:dyDescent="0.2">
      <c r="A4177" s="70">
        <v>38060</v>
      </c>
      <c r="B4177" s="70" t="s">
        <v>407</v>
      </c>
      <c r="C4177" s="70" t="s">
        <v>120</v>
      </c>
      <c r="D4177" s="70">
        <v>2011</v>
      </c>
      <c r="E4177" s="70">
        <v>4</v>
      </c>
      <c r="F4177" s="70">
        <v>148.46</v>
      </c>
      <c r="G4177" s="70">
        <v>148.15</v>
      </c>
    </row>
    <row r="4178" spans="1:7" x14ac:dyDescent="0.2">
      <c r="A4178" s="70">
        <v>38060</v>
      </c>
      <c r="B4178" s="70" t="s">
        <v>407</v>
      </c>
      <c r="C4178" s="70" t="s">
        <v>120</v>
      </c>
      <c r="D4178" s="70">
        <v>2012</v>
      </c>
      <c r="E4178" s="70">
        <v>1</v>
      </c>
      <c r="F4178" s="70">
        <v>154.84</v>
      </c>
      <c r="G4178" s="70">
        <v>155.91999999999999</v>
      </c>
    </row>
    <row r="4179" spans="1:7" x14ac:dyDescent="0.2">
      <c r="A4179" s="70">
        <v>38060</v>
      </c>
      <c r="B4179" s="70" t="s">
        <v>407</v>
      </c>
      <c r="C4179" s="70" t="s">
        <v>120</v>
      </c>
      <c r="D4179" s="70">
        <v>2012</v>
      </c>
      <c r="E4179" s="70">
        <v>2</v>
      </c>
      <c r="F4179" s="70">
        <v>167.58</v>
      </c>
      <c r="G4179" s="70">
        <v>166.36</v>
      </c>
    </row>
    <row r="4180" spans="1:7" x14ac:dyDescent="0.2">
      <c r="A4180" s="70">
        <v>38060</v>
      </c>
      <c r="B4180" s="70" t="s">
        <v>407</v>
      </c>
      <c r="C4180" s="70" t="s">
        <v>120</v>
      </c>
      <c r="D4180" s="70">
        <v>2012</v>
      </c>
      <c r="E4180" s="70">
        <v>3</v>
      </c>
      <c r="F4180" s="70">
        <v>175.9</v>
      </c>
      <c r="G4180" s="70">
        <v>174.7</v>
      </c>
    </row>
    <row r="4181" spans="1:7" x14ac:dyDescent="0.2">
      <c r="A4181" s="70">
        <v>38060</v>
      </c>
      <c r="B4181" s="70" t="s">
        <v>407</v>
      </c>
      <c r="C4181" s="70" t="s">
        <v>120</v>
      </c>
      <c r="D4181" s="70">
        <v>2012</v>
      </c>
      <c r="E4181" s="70">
        <v>4</v>
      </c>
      <c r="F4181" s="70">
        <v>183.3</v>
      </c>
      <c r="G4181" s="70">
        <v>183.15</v>
      </c>
    </row>
    <row r="4182" spans="1:7" x14ac:dyDescent="0.2">
      <c r="A4182" s="70">
        <v>38060</v>
      </c>
      <c r="B4182" s="70" t="s">
        <v>407</v>
      </c>
      <c r="C4182" s="70" t="s">
        <v>120</v>
      </c>
      <c r="D4182" s="70">
        <v>2013</v>
      </c>
      <c r="E4182" s="70">
        <v>1</v>
      </c>
      <c r="F4182" s="70">
        <v>191.68</v>
      </c>
      <c r="G4182" s="70">
        <v>192.62</v>
      </c>
    </row>
    <row r="4183" spans="1:7" x14ac:dyDescent="0.2">
      <c r="A4183" s="70">
        <v>38060</v>
      </c>
      <c r="B4183" s="70" t="s">
        <v>407</v>
      </c>
      <c r="C4183" s="70" t="s">
        <v>120</v>
      </c>
      <c r="D4183" s="70">
        <v>2013</v>
      </c>
      <c r="E4183" s="70">
        <v>2</v>
      </c>
      <c r="F4183" s="70">
        <v>201.83</v>
      </c>
      <c r="G4183" s="70">
        <v>200.39</v>
      </c>
    </row>
    <row r="4184" spans="1:7" x14ac:dyDescent="0.2">
      <c r="A4184" s="70">
        <v>38060</v>
      </c>
      <c r="B4184" s="70" t="s">
        <v>407</v>
      </c>
      <c r="C4184" s="70" t="s">
        <v>120</v>
      </c>
      <c r="D4184" s="70">
        <v>2013</v>
      </c>
      <c r="E4184" s="70">
        <v>3</v>
      </c>
      <c r="F4184" s="70">
        <v>209.07</v>
      </c>
      <c r="G4184" s="70">
        <v>207.8</v>
      </c>
    </row>
    <row r="4185" spans="1:7" x14ac:dyDescent="0.2">
      <c r="A4185" s="70">
        <v>38060</v>
      </c>
      <c r="B4185" s="70" t="s">
        <v>407</v>
      </c>
      <c r="C4185" s="70" t="s">
        <v>120</v>
      </c>
      <c r="D4185" s="70">
        <v>2013</v>
      </c>
      <c r="E4185" s="70">
        <v>4</v>
      </c>
      <c r="F4185" s="70">
        <v>213.17</v>
      </c>
      <c r="G4185" s="70">
        <v>213.16</v>
      </c>
    </row>
    <row r="4186" spans="1:7" x14ac:dyDescent="0.2">
      <c r="A4186" s="70">
        <v>38060</v>
      </c>
      <c r="B4186" s="70" t="s">
        <v>407</v>
      </c>
      <c r="C4186" s="70" t="s">
        <v>120</v>
      </c>
      <c r="D4186" s="70">
        <v>2014</v>
      </c>
      <c r="E4186" s="70">
        <v>1</v>
      </c>
      <c r="F4186" s="70">
        <v>216.13</v>
      </c>
      <c r="G4186" s="70">
        <v>216.8</v>
      </c>
    </row>
    <row r="4187" spans="1:7" x14ac:dyDescent="0.2">
      <c r="A4187" s="70">
        <v>38060</v>
      </c>
      <c r="B4187" s="70" t="s">
        <v>407</v>
      </c>
      <c r="C4187" s="70" t="s">
        <v>120</v>
      </c>
      <c r="D4187" s="70">
        <v>2014</v>
      </c>
      <c r="E4187" s="70">
        <v>2</v>
      </c>
      <c r="F4187" s="70">
        <v>220.68</v>
      </c>
      <c r="G4187" s="70">
        <v>219.28</v>
      </c>
    </row>
    <row r="4188" spans="1:7" x14ac:dyDescent="0.2">
      <c r="A4188" s="70">
        <v>38060</v>
      </c>
      <c r="B4188" s="70" t="s">
        <v>407</v>
      </c>
      <c r="C4188" s="70" t="s">
        <v>120</v>
      </c>
      <c r="D4188" s="70">
        <v>2014</v>
      </c>
      <c r="E4188" s="70">
        <v>3</v>
      </c>
      <c r="F4188" s="70">
        <v>222.94</v>
      </c>
      <c r="G4188" s="70">
        <v>221.66</v>
      </c>
    </row>
    <row r="4189" spans="1:7" x14ac:dyDescent="0.2">
      <c r="A4189" s="70">
        <v>38060</v>
      </c>
      <c r="B4189" s="70" t="s">
        <v>407</v>
      </c>
      <c r="C4189" s="70" t="s">
        <v>120</v>
      </c>
      <c r="D4189" s="70">
        <v>2014</v>
      </c>
      <c r="E4189" s="70">
        <v>4</v>
      </c>
      <c r="F4189" s="70">
        <v>224.81</v>
      </c>
      <c r="G4189" s="70">
        <v>224.83</v>
      </c>
    </row>
    <row r="4190" spans="1:7" x14ac:dyDescent="0.2">
      <c r="A4190" s="70">
        <v>38060</v>
      </c>
      <c r="B4190" s="70" t="s">
        <v>407</v>
      </c>
      <c r="C4190" s="70" t="s">
        <v>120</v>
      </c>
      <c r="D4190" s="70">
        <v>2015</v>
      </c>
      <c r="E4190" s="70">
        <v>1</v>
      </c>
      <c r="F4190" s="70">
        <v>227.92</v>
      </c>
      <c r="G4190" s="70">
        <v>228.34</v>
      </c>
    </row>
    <row r="4191" spans="1:7" x14ac:dyDescent="0.2">
      <c r="A4191" s="70">
        <v>38060</v>
      </c>
      <c r="B4191" s="70" t="s">
        <v>407</v>
      </c>
      <c r="C4191" s="70" t="s">
        <v>120</v>
      </c>
      <c r="D4191" s="70">
        <v>2015</v>
      </c>
      <c r="E4191" s="70">
        <v>2</v>
      </c>
      <c r="F4191" s="70">
        <v>233.99</v>
      </c>
      <c r="G4191" s="70">
        <v>232.67</v>
      </c>
    </row>
    <row r="4192" spans="1:7" x14ac:dyDescent="0.2">
      <c r="A4192" s="70">
        <v>38060</v>
      </c>
      <c r="B4192" s="70" t="s">
        <v>407</v>
      </c>
      <c r="C4192" s="70" t="s">
        <v>120</v>
      </c>
      <c r="D4192" s="70">
        <v>2015</v>
      </c>
      <c r="E4192" s="70">
        <v>3</v>
      </c>
      <c r="F4192" s="70">
        <v>238.78</v>
      </c>
      <c r="G4192" s="70">
        <v>237.53</v>
      </c>
    </row>
    <row r="4193" spans="1:7" x14ac:dyDescent="0.2">
      <c r="A4193" s="70">
        <v>38060</v>
      </c>
      <c r="B4193" s="70" t="s">
        <v>407</v>
      </c>
      <c r="C4193" s="70" t="s">
        <v>120</v>
      </c>
      <c r="D4193" s="70">
        <v>2015</v>
      </c>
      <c r="E4193" s="70">
        <v>4</v>
      </c>
      <c r="F4193" s="70">
        <v>242.16</v>
      </c>
      <c r="G4193" s="70">
        <v>242.17</v>
      </c>
    </row>
    <row r="4194" spans="1:7" x14ac:dyDescent="0.2">
      <c r="A4194" s="70">
        <v>38060</v>
      </c>
      <c r="B4194" s="70" t="s">
        <v>407</v>
      </c>
      <c r="C4194" s="70" t="s">
        <v>120</v>
      </c>
      <c r="D4194" s="70">
        <v>2016</v>
      </c>
      <c r="E4194" s="70">
        <v>1</v>
      </c>
      <c r="F4194" s="70">
        <v>245.54</v>
      </c>
      <c r="G4194" s="70">
        <v>245.73</v>
      </c>
    </row>
    <row r="4195" spans="1:7" x14ac:dyDescent="0.2">
      <c r="A4195" s="70">
        <v>38060</v>
      </c>
      <c r="B4195" s="70" t="s">
        <v>407</v>
      </c>
      <c r="C4195" s="70" t="s">
        <v>120</v>
      </c>
      <c r="D4195" s="70">
        <v>2016</v>
      </c>
      <c r="E4195" s="70">
        <v>2</v>
      </c>
      <c r="F4195" s="70">
        <v>251.15</v>
      </c>
      <c r="G4195" s="70">
        <v>249.89</v>
      </c>
    </row>
    <row r="4196" spans="1:7" x14ac:dyDescent="0.2">
      <c r="A4196" s="70">
        <v>38060</v>
      </c>
      <c r="B4196" s="70" t="s">
        <v>407</v>
      </c>
      <c r="C4196" s="70" t="s">
        <v>120</v>
      </c>
      <c r="D4196" s="70">
        <v>2016</v>
      </c>
      <c r="E4196" s="70">
        <v>3</v>
      </c>
      <c r="F4196" s="70">
        <v>255.87</v>
      </c>
      <c r="G4196" s="70">
        <v>254.67</v>
      </c>
    </row>
    <row r="4197" spans="1:7" x14ac:dyDescent="0.2">
      <c r="A4197" s="70">
        <v>38060</v>
      </c>
      <c r="B4197" s="70" t="s">
        <v>407</v>
      </c>
      <c r="C4197" s="70" t="s">
        <v>120</v>
      </c>
      <c r="D4197" s="70">
        <v>2016</v>
      </c>
      <c r="E4197" s="70">
        <v>4</v>
      </c>
      <c r="F4197" s="70">
        <v>259.54000000000002</v>
      </c>
      <c r="G4197" s="70">
        <v>259.51</v>
      </c>
    </row>
    <row r="4198" spans="1:7" x14ac:dyDescent="0.2">
      <c r="A4198" s="70">
        <v>38060</v>
      </c>
      <c r="B4198" s="70" t="s">
        <v>407</v>
      </c>
      <c r="C4198" s="70" t="s">
        <v>120</v>
      </c>
      <c r="D4198" s="70">
        <v>2017</v>
      </c>
      <c r="E4198" s="70">
        <v>1</v>
      </c>
      <c r="F4198" s="70">
        <v>264.88</v>
      </c>
      <c r="G4198" s="70">
        <v>264.88</v>
      </c>
    </row>
    <row r="4199" spans="1:7" x14ac:dyDescent="0.2">
      <c r="A4199" s="70">
        <v>38060</v>
      </c>
      <c r="B4199" s="70" t="s">
        <v>407</v>
      </c>
      <c r="C4199" s="70" t="s">
        <v>120</v>
      </c>
      <c r="D4199" s="70">
        <v>2017</v>
      </c>
      <c r="E4199" s="70">
        <v>2</v>
      </c>
      <c r="F4199" s="70">
        <v>270.77999999999997</v>
      </c>
      <c r="G4199" s="70">
        <v>269.55</v>
      </c>
    </row>
    <row r="4200" spans="1:7" x14ac:dyDescent="0.2">
      <c r="A4200" s="70">
        <v>38060</v>
      </c>
      <c r="B4200" s="70" t="s">
        <v>407</v>
      </c>
      <c r="C4200" s="70" t="s">
        <v>120</v>
      </c>
      <c r="D4200" s="70">
        <v>2017</v>
      </c>
      <c r="E4200" s="70">
        <v>3</v>
      </c>
      <c r="F4200" s="70">
        <v>275.45</v>
      </c>
      <c r="G4200" s="70">
        <v>274.16000000000003</v>
      </c>
    </row>
    <row r="4201" spans="1:7" x14ac:dyDescent="0.2">
      <c r="A4201" s="70">
        <v>38060</v>
      </c>
      <c r="B4201" s="70" t="s">
        <v>407</v>
      </c>
      <c r="C4201" s="70" t="s">
        <v>120</v>
      </c>
      <c r="D4201" s="70">
        <v>2017</v>
      </c>
      <c r="E4201" s="70">
        <v>4</v>
      </c>
      <c r="F4201" s="70">
        <v>279.57</v>
      </c>
      <c r="G4201" s="70">
        <v>279.58</v>
      </c>
    </row>
    <row r="4202" spans="1:7" x14ac:dyDescent="0.2">
      <c r="A4202" s="70">
        <v>38060</v>
      </c>
      <c r="B4202" s="70" t="s">
        <v>407</v>
      </c>
      <c r="C4202" s="70" t="s">
        <v>120</v>
      </c>
      <c r="D4202" s="70">
        <v>2018</v>
      </c>
      <c r="E4202" s="70">
        <v>1</v>
      </c>
      <c r="F4202" s="70">
        <v>286.32</v>
      </c>
      <c r="G4202" s="70">
        <v>286.23</v>
      </c>
    </row>
    <row r="4203" spans="1:7" x14ac:dyDescent="0.2">
      <c r="A4203" s="70">
        <v>38060</v>
      </c>
      <c r="B4203" s="70" t="s">
        <v>407</v>
      </c>
      <c r="C4203" s="70" t="s">
        <v>120</v>
      </c>
      <c r="D4203" s="70">
        <v>2018</v>
      </c>
      <c r="E4203" s="70">
        <v>2</v>
      </c>
      <c r="F4203" s="70">
        <v>292.58</v>
      </c>
      <c r="G4203" s="70">
        <v>291.37</v>
      </c>
    </row>
    <row r="4204" spans="1:7" x14ac:dyDescent="0.2">
      <c r="A4204" s="70">
        <v>38060</v>
      </c>
      <c r="B4204" s="70" t="s">
        <v>407</v>
      </c>
      <c r="C4204" s="70" t="s">
        <v>120</v>
      </c>
      <c r="D4204" s="70">
        <v>2018</v>
      </c>
      <c r="E4204" s="70">
        <v>3</v>
      </c>
      <c r="F4204" s="70">
        <v>297.68</v>
      </c>
      <c r="G4204" s="70">
        <v>296.10000000000002</v>
      </c>
    </row>
    <row r="4205" spans="1:7" x14ac:dyDescent="0.2">
      <c r="A4205" s="70">
        <v>38060</v>
      </c>
      <c r="B4205" s="70" t="s">
        <v>407</v>
      </c>
      <c r="C4205" s="70" t="s">
        <v>120</v>
      </c>
      <c r="D4205" s="70">
        <v>2018</v>
      </c>
      <c r="E4205" s="70">
        <v>4</v>
      </c>
      <c r="F4205" s="70">
        <v>302.92</v>
      </c>
      <c r="G4205" s="70">
        <v>303.01</v>
      </c>
    </row>
    <row r="4206" spans="1:7" x14ac:dyDescent="0.2">
      <c r="A4206" s="70">
        <v>38060</v>
      </c>
      <c r="B4206" s="70" t="s">
        <v>407</v>
      </c>
      <c r="C4206" s="70" t="s">
        <v>120</v>
      </c>
      <c r="D4206" s="70">
        <v>2019</v>
      </c>
      <c r="E4206" s="70">
        <v>1</v>
      </c>
      <c r="F4206" s="70">
        <v>307.89</v>
      </c>
      <c r="G4206" s="70">
        <v>307.89999999999998</v>
      </c>
    </row>
    <row r="4207" spans="1:7" x14ac:dyDescent="0.2">
      <c r="A4207" s="70">
        <v>38060</v>
      </c>
      <c r="B4207" s="70" t="s">
        <v>407</v>
      </c>
      <c r="C4207" s="70" t="s">
        <v>120</v>
      </c>
      <c r="D4207" s="70">
        <v>2019</v>
      </c>
      <c r="E4207" s="70">
        <v>2</v>
      </c>
      <c r="F4207" s="70">
        <v>313.95999999999998</v>
      </c>
      <c r="G4207" s="70">
        <v>312.72000000000003</v>
      </c>
    </row>
    <row r="4208" spans="1:7" x14ac:dyDescent="0.2">
      <c r="A4208" s="70">
        <v>38060</v>
      </c>
      <c r="B4208" s="70" t="s">
        <v>407</v>
      </c>
      <c r="C4208" s="70" t="s">
        <v>120</v>
      </c>
      <c r="D4208" s="70">
        <v>2019</v>
      </c>
      <c r="E4208" s="70">
        <v>3</v>
      </c>
      <c r="F4208" s="70">
        <v>319.47000000000003</v>
      </c>
      <c r="G4208" s="70">
        <v>317.48</v>
      </c>
    </row>
    <row r="4209" spans="1:7" x14ac:dyDescent="0.2">
      <c r="A4209" s="70">
        <v>38060</v>
      </c>
      <c r="B4209" s="70" t="s">
        <v>407</v>
      </c>
      <c r="C4209" s="70" t="s">
        <v>120</v>
      </c>
      <c r="D4209" s="70">
        <v>2019</v>
      </c>
      <c r="E4209" s="70">
        <v>4</v>
      </c>
      <c r="F4209" s="70">
        <v>325.22000000000003</v>
      </c>
      <c r="G4209" s="70">
        <v>325.37</v>
      </c>
    </row>
    <row r="4210" spans="1:7" x14ac:dyDescent="0.2">
      <c r="A4210" s="70">
        <v>38060</v>
      </c>
      <c r="B4210" s="70" t="s">
        <v>407</v>
      </c>
      <c r="C4210" s="70" t="s">
        <v>120</v>
      </c>
      <c r="D4210" s="70">
        <v>2020</v>
      </c>
      <c r="E4210" s="70">
        <v>1</v>
      </c>
      <c r="F4210" s="70">
        <v>333.63</v>
      </c>
      <c r="G4210" s="70">
        <v>333.92</v>
      </c>
    </row>
    <row r="4211" spans="1:7" x14ac:dyDescent="0.2">
      <c r="A4211" s="70">
        <v>38060</v>
      </c>
      <c r="B4211" s="70" t="s">
        <v>407</v>
      </c>
      <c r="C4211" s="70" t="s">
        <v>120</v>
      </c>
      <c r="D4211" s="70">
        <v>2020</v>
      </c>
      <c r="E4211" s="70">
        <v>2</v>
      </c>
      <c r="F4211" s="70">
        <v>342.86</v>
      </c>
      <c r="G4211" s="70">
        <v>341.48</v>
      </c>
    </row>
    <row r="4212" spans="1:7" x14ac:dyDescent="0.2">
      <c r="A4212" s="70">
        <v>38060</v>
      </c>
      <c r="B4212" s="70" t="s">
        <v>407</v>
      </c>
      <c r="C4212" s="70" t="s">
        <v>120</v>
      </c>
      <c r="D4212" s="70">
        <v>2020</v>
      </c>
      <c r="E4212" s="70">
        <v>3</v>
      </c>
      <c r="F4212" s="70">
        <v>358.46</v>
      </c>
      <c r="G4212" s="70">
        <v>355.89</v>
      </c>
    </row>
    <row r="4213" spans="1:7" x14ac:dyDescent="0.2">
      <c r="A4213" s="70">
        <v>38060</v>
      </c>
      <c r="B4213" s="70" t="s">
        <v>407</v>
      </c>
      <c r="C4213" s="70" t="s">
        <v>120</v>
      </c>
      <c r="D4213" s="70">
        <v>2020</v>
      </c>
      <c r="E4213" s="70">
        <v>4</v>
      </c>
      <c r="F4213" s="70">
        <v>375.28</v>
      </c>
      <c r="G4213" s="70">
        <v>375.5</v>
      </c>
    </row>
    <row r="4214" spans="1:7" x14ac:dyDescent="0.2">
      <c r="A4214" s="70">
        <v>38060</v>
      </c>
      <c r="B4214" s="70" t="s">
        <v>407</v>
      </c>
      <c r="C4214" s="70" t="s">
        <v>120</v>
      </c>
      <c r="D4214" s="70">
        <v>2021</v>
      </c>
      <c r="E4214" s="70">
        <v>1</v>
      </c>
      <c r="F4214" s="70">
        <v>399.92</v>
      </c>
      <c r="G4214" s="70">
        <v>400.6</v>
      </c>
    </row>
    <row r="4215" spans="1:7" x14ac:dyDescent="0.2">
      <c r="A4215" s="70">
        <v>38060</v>
      </c>
      <c r="B4215" s="70" t="s">
        <v>407</v>
      </c>
      <c r="C4215" s="70" t="s">
        <v>120</v>
      </c>
      <c r="D4215" s="70">
        <v>2021</v>
      </c>
      <c r="E4215" s="70">
        <v>2</v>
      </c>
      <c r="F4215" s="70">
        <v>444.74</v>
      </c>
      <c r="G4215" s="70">
        <v>442.93</v>
      </c>
    </row>
    <row r="4216" spans="1:7" x14ac:dyDescent="0.2">
      <c r="A4216" s="70">
        <v>38060</v>
      </c>
      <c r="B4216" s="70" t="s">
        <v>407</v>
      </c>
      <c r="C4216" s="70" t="s">
        <v>120</v>
      </c>
      <c r="D4216" s="70">
        <v>2021</v>
      </c>
      <c r="E4216" s="70">
        <v>3</v>
      </c>
      <c r="F4216" s="70">
        <v>474.19</v>
      </c>
      <c r="G4216" s="70">
        <v>470.44</v>
      </c>
    </row>
    <row r="4217" spans="1:7" x14ac:dyDescent="0.2">
      <c r="A4217" s="70">
        <v>38060</v>
      </c>
      <c r="B4217" s="70" t="s">
        <v>407</v>
      </c>
      <c r="C4217" s="70" t="s">
        <v>120</v>
      </c>
      <c r="D4217" s="70">
        <v>2021</v>
      </c>
      <c r="E4217" s="70">
        <v>4</v>
      </c>
      <c r="F4217" s="70">
        <v>481.72</v>
      </c>
      <c r="G4217" s="70">
        <v>482.06</v>
      </c>
    </row>
    <row r="4218" spans="1:7" x14ac:dyDescent="0.2">
      <c r="A4218" s="70">
        <v>38300</v>
      </c>
      <c r="B4218" s="70" t="s">
        <v>408</v>
      </c>
      <c r="C4218" s="70" t="s">
        <v>409</v>
      </c>
      <c r="D4218" s="70">
        <v>1991</v>
      </c>
      <c r="E4218" s="70">
        <v>1</v>
      </c>
      <c r="F4218" s="70">
        <v>100</v>
      </c>
      <c r="G4218" s="70">
        <v>100</v>
      </c>
    </row>
    <row r="4219" spans="1:7" x14ac:dyDescent="0.2">
      <c r="A4219" s="70">
        <v>38300</v>
      </c>
      <c r="B4219" s="70" t="s">
        <v>408</v>
      </c>
      <c r="C4219" s="70" t="s">
        <v>409</v>
      </c>
      <c r="D4219" s="70">
        <v>1991</v>
      </c>
      <c r="E4219" s="70">
        <v>2</v>
      </c>
      <c r="F4219" s="70">
        <v>100.14</v>
      </c>
      <c r="G4219" s="70">
        <v>99.83</v>
      </c>
    </row>
    <row r="4220" spans="1:7" x14ac:dyDescent="0.2">
      <c r="A4220" s="70">
        <v>38300</v>
      </c>
      <c r="B4220" s="70" t="s">
        <v>408</v>
      </c>
      <c r="C4220" s="70" t="s">
        <v>409</v>
      </c>
      <c r="D4220" s="70">
        <v>1991</v>
      </c>
      <c r="E4220" s="70">
        <v>3</v>
      </c>
      <c r="F4220" s="70">
        <v>102.02</v>
      </c>
      <c r="G4220" s="70">
        <v>101.04</v>
      </c>
    </row>
    <row r="4221" spans="1:7" x14ac:dyDescent="0.2">
      <c r="A4221" s="70">
        <v>38300</v>
      </c>
      <c r="B4221" s="70" t="s">
        <v>408</v>
      </c>
      <c r="C4221" s="70" t="s">
        <v>409</v>
      </c>
      <c r="D4221" s="70">
        <v>1991</v>
      </c>
      <c r="E4221" s="70">
        <v>4</v>
      </c>
      <c r="F4221" s="70">
        <v>101.21</v>
      </c>
      <c r="G4221" s="70">
        <v>101.07</v>
      </c>
    </row>
    <row r="4222" spans="1:7" x14ac:dyDescent="0.2">
      <c r="A4222" s="70">
        <v>38300</v>
      </c>
      <c r="B4222" s="70" t="s">
        <v>408</v>
      </c>
      <c r="C4222" s="70" t="s">
        <v>409</v>
      </c>
      <c r="D4222" s="70">
        <v>1992</v>
      </c>
      <c r="E4222" s="70">
        <v>1</v>
      </c>
      <c r="F4222" s="70">
        <v>103.23</v>
      </c>
      <c r="G4222" s="70">
        <v>103.31</v>
      </c>
    </row>
    <row r="4223" spans="1:7" x14ac:dyDescent="0.2">
      <c r="A4223" s="70">
        <v>38300</v>
      </c>
      <c r="B4223" s="70" t="s">
        <v>408</v>
      </c>
      <c r="C4223" s="70" t="s">
        <v>409</v>
      </c>
      <c r="D4223" s="70">
        <v>1992</v>
      </c>
      <c r="E4223" s="70">
        <v>2</v>
      </c>
      <c r="F4223" s="70">
        <v>105.62</v>
      </c>
      <c r="G4223" s="70">
        <v>105.27</v>
      </c>
    </row>
    <row r="4224" spans="1:7" x14ac:dyDescent="0.2">
      <c r="A4224" s="70">
        <v>38300</v>
      </c>
      <c r="B4224" s="70" t="s">
        <v>408</v>
      </c>
      <c r="C4224" s="70" t="s">
        <v>409</v>
      </c>
      <c r="D4224" s="70">
        <v>1992</v>
      </c>
      <c r="E4224" s="70">
        <v>3</v>
      </c>
      <c r="F4224" s="70">
        <v>105.97</v>
      </c>
      <c r="G4224" s="70">
        <v>104.91</v>
      </c>
    </row>
    <row r="4225" spans="1:7" x14ac:dyDescent="0.2">
      <c r="A4225" s="70">
        <v>38300</v>
      </c>
      <c r="B4225" s="70" t="s">
        <v>408</v>
      </c>
      <c r="C4225" s="70" t="s">
        <v>409</v>
      </c>
      <c r="D4225" s="70">
        <v>1992</v>
      </c>
      <c r="E4225" s="70">
        <v>4</v>
      </c>
      <c r="F4225" s="70">
        <v>108.51</v>
      </c>
      <c r="G4225" s="70">
        <v>108.33</v>
      </c>
    </row>
    <row r="4226" spans="1:7" x14ac:dyDescent="0.2">
      <c r="A4226" s="70">
        <v>38300</v>
      </c>
      <c r="B4226" s="70" t="s">
        <v>408</v>
      </c>
      <c r="C4226" s="70" t="s">
        <v>409</v>
      </c>
      <c r="D4226" s="70">
        <v>1993</v>
      </c>
      <c r="E4226" s="70">
        <v>1</v>
      </c>
      <c r="F4226" s="70">
        <v>108.11</v>
      </c>
      <c r="G4226" s="70">
        <v>108.36</v>
      </c>
    </row>
    <row r="4227" spans="1:7" x14ac:dyDescent="0.2">
      <c r="A4227" s="70">
        <v>38300</v>
      </c>
      <c r="B4227" s="70" t="s">
        <v>408</v>
      </c>
      <c r="C4227" s="70" t="s">
        <v>409</v>
      </c>
      <c r="D4227" s="70">
        <v>1993</v>
      </c>
      <c r="E4227" s="70">
        <v>2</v>
      </c>
      <c r="F4227" s="70">
        <v>109.1</v>
      </c>
      <c r="G4227" s="70">
        <v>108.63</v>
      </c>
    </row>
    <row r="4228" spans="1:7" x14ac:dyDescent="0.2">
      <c r="A4228" s="70">
        <v>38300</v>
      </c>
      <c r="B4228" s="70" t="s">
        <v>408</v>
      </c>
      <c r="C4228" s="70" t="s">
        <v>409</v>
      </c>
      <c r="D4228" s="70">
        <v>1993</v>
      </c>
      <c r="E4228" s="70">
        <v>3</v>
      </c>
      <c r="F4228" s="70">
        <v>110.12</v>
      </c>
      <c r="G4228" s="70">
        <v>109</v>
      </c>
    </row>
    <row r="4229" spans="1:7" x14ac:dyDescent="0.2">
      <c r="A4229" s="70">
        <v>38300</v>
      </c>
      <c r="B4229" s="70" t="s">
        <v>408</v>
      </c>
      <c r="C4229" s="70" t="s">
        <v>409</v>
      </c>
      <c r="D4229" s="70">
        <v>1993</v>
      </c>
      <c r="E4229" s="70">
        <v>4</v>
      </c>
      <c r="F4229" s="70">
        <v>111.11</v>
      </c>
      <c r="G4229" s="70">
        <v>110.84</v>
      </c>
    </row>
    <row r="4230" spans="1:7" x14ac:dyDescent="0.2">
      <c r="A4230" s="70">
        <v>38300</v>
      </c>
      <c r="B4230" s="70" t="s">
        <v>408</v>
      </c>
      <c r="C4230" s="70" t="s">
        <v>409</v>
      </c>
      <c r="D4230" s="70">
        <v>1994</v>
      </c>
      <c r="E4230" s="70">
        <v>1</v>
      </c>
      <c r="F4230" s="70">
        <v>112.17</v>
      </c>
      <c r="G4230" s="70">
        <v>112.66</v>
      </c>
    </row>
    <row r="4231" spans="1:7" x14ac:dyDescent="0.2">
      <c r="A4231" s="70">
        <v>38300</v>
      </c>
      <c r="B4231" s="70" t="s">
        <v>408</v>
      </c>
      <c r="C4231" s="70" t="s">
        <v>409</v>
      </c>
      <c r="D4231" s="70">
        <v>1994</v>
      </c>
      <c r="E4231" s="70">
        <v>2</v>
      </c>
      <c r="F4231" s="70">
        <v>113.41</v>
      </c>
      <c r="G4231" s="70">
        <v>112.81</v>
      </c>
    </row>
    <row r="4232" spans="1:7" x14ac:dyDescent="0.2">
      <c r="A4232" s="70">
        <v>38300</v>
      </c>
      <c r="B4232" s="70" t="s">
        <v>408</v>
      </c>
      <c r="C4232" s="70" t="s">
        <v>409</v>
      </c>
      <c r="D4232" s="70">
        <v>1994</v>
      </c>
      <c r="E4232" s="70">
        <v>3</v>
      </c>
      <c r="F4232" s="70">
        <v>114.98</v>
      </c>
      <c r="G4232" s="70">
        <v>113.75</v>
      </c>
    </row>
    <row r="4233" spans="1:7" x14ac:dyDescent="0.2">
      <c r="A4233" s="70">
        <v>38300</v>
      </c>
      <c r="B4233" s="70" t="s">
        <v>408</v>
      </c>
      <c r="C4233" s="70" t="s">
        <v>409</v>
      </c>
      <c r="D4233" s="70">
        <v>1994</v>
      </c>
      <c r="E4233" s="70">
        <v>4</v>
      </c>
      <c r="F4233" s="70">
        <v>114.48</v>
      </c>
      <c r="G4233" s="70">
        <v>114.16</v>
      </c>
    </row>
    <row r="4234" spans="1:7" x14ac:dyDescent="0.2">
      <c r="A4234" s="70">
        <v>38300</v>
      </c>
      <c r="B4234" s="70" t="s">
        <v>408</v>
      </c>
      <c r="C4234" s="70" t="s">
        <v>409</v>
      </c>
      <c r="D4234" s="70">
        <v>1995</v>
      </c>
      <c r="E4234" s="70">
        <v>1</v>
      </c>
      <c r="F4234" s="70">
        <v>113.25</v>
      </c>
      <c r="G4234" s="70">
        <v>113.98</v>
      </c>
    </row>
    <row r="4235" spans="1:7" x14ac:dyDescent="0.2">
      <c r="A4235" s="70">
        <v>38300</v>
      </c>
      <c r="B4235" s="70" t="s">
        <v>408</v>
      </c>
      <c r="C4235" s="70" t="s">
        <v>409</v>
      </c>
      <c r="D4235" s="70">
        <v>1995</v>
      </c>
      <c r="E4235" s="70">
        <v>2</v>
      </c>
      <c r="F4235" s="70">
        <v>116.16</v>
      </c>
      <c r="G4235" s="70">
        <v>115.4</v>
      </c>
    </row>
    <row r="4236" spans="1:7" x14ac:dyDescent="0.2">
      <c r="A4236" s="70">
        <v>38300</v>
      </c>
      <c r="B4236" s="70" t="s">
        <v>408</v>
      </c>
      <c r="C4236" s="70" t="s">
        <v>409</v>
      </c>
      <c r="D4236" s="70">
        <v>1995</v>
      </c>
      <c r="E4236" s="70">
        <v>3</v>
      </c>
      <c r="F4236" s="70">
        <v>117.09</v>
      </c>
      <c r="G4236" s="70">
        <v>115.77</v>
      </c>
    </row>
    <row r="4237" spans="1:7" x14ac:dyDescent="0.2">
      <c r="A4237" s="70">
        <v>38300</v>
      </c>
      <c r="B4237" s="70" t="s">
        <v>408</v>
      </c>
      <c r="C4237" s="70" t="s">
        <v>409</v>
      </c>
      <c r="D4237" s="70">
        <v>1995</v>
      </c>
      <c r="E4237" s="70">
        <v>4</v>
      </c>
      <c r="F4237" s="70">
        <v>115.69</v>
      </c>
      <c r="G4237" s="70">
        <v>115.37</v>
      </c>
    </row>
    <row r="4238" spans="1:7" x14ac:dyDescent="0.2">
      <c r="A4238" s="70">
        <v>38300</v>
      </c>
      <c r="B4238" s="70" t="s">
        <v>408</v>
      </c>
      <c r="C4238" s="70" t="s">
        <v>409</v>
      </c>
      <c r="D4238" s="70">
        <v>1996</v>
      </c>
      <c r="E4238" s="70">
        <v>1</v>
      </c>
      <c r="F4238" s="70">
        <v>114.59</v>
      </c>
      <c r="G4238" s="70">
        <v>115.51</v>
      </c>
    </row>
    <row r="4239" spans="1:7" x14ac:dyDescent="0.2">
      <c r="A4239" s="70">
        <v>38300</v>
      </c>
      <c r="B4239" s="70" t="s">
        <v>408</v>
      </c>
      <c r="C4239" s="70" t="s">
        <v>409</v>
      </c>
      <c r="D4239" s="70">
        <v>1996</v>
      </c>
      <c r="E4239" s="70">
        <v>2</v>
      </c>
      <c r="F4239" s="70">
        <v>117.51</v>
      </c>
      <c r="G4239" s="70">
        <v>116.66</v>
      </c>
    </row>
    <row r="4240" spans="1:7" x14ac:dyDescent="0.2">
      <c r="A4240" s="70">
        <v>38300</v>
      </c>
      <c r="B4240" s="70" t="s">
        <v>408</v>
      </c>
      <c r="C4240" s="70" t="s">
        <v>409</v>
      </c>
      <c r="D4240" s="70">
        <v>1996</v>
      </c>
      <c r="E4240" s="70">
        <v>3</v>
      </c>
      <c r="F4240" s="70">
        <v>117.37</v>
      </c>
      <c r="G4240" s="70">
        <v>115.95</v>
      </c>
    </row>
    <row r="4241" spans="1:7" x14ac:dyDescent="0.2">
      <c r="A4241" s="70">
        <v>38300</v>
      </c>
      <c r="B4241" s="70" t="s">
        <v>408</v>
      </c>
      <c r="C4241" s="70" t="s">
        <v>409</v>
      </c>
      <c r="D4241" s="70">
        <v>1996</v>
      </c>
      <c r="E4241" s="70">
        <v>4</v>
      </c>
      <c r="F4241" s="70">
        <v>118.71</v>
      </c>
      <c r="G4241" s="70">
        <v>118.44</v>
      </c>
    </row>
    <row r="4242" spans="1:7" x14ac:dyDescent="0.2">
      <c r="A4242" s="70">
        <v>38300</v>
      </c>
      <c r="B4242" s="70" t="s">
        <v>408</v>
      </c>
      <c r="C4242" s="70" t="s">
        <v>409</v>
      </c>
      <c r="D4242" s="70">
        <v>1997</v>
      </c>
      <c r="E4242" s="70">
        <v>1</v>
      </c>
      <c r="F4242" s="70">
        <v>116.66</v>
      </c>
      <c r="G4242" s="70">
        <v>117.7</v>
      </c>
    </row>
    <row r="4243" spans="1:7" x14ac:dyDescent="0.2">
      <c r="A4243" s="70">
        <v>38300</v>
      </c>
      <c r="B4243" s="70" t="s">
        <v>408</v>
      </c>
      <c r="C4243" s="70" t="s">
        <v>409</v>
      </c>
      <c r="D4243" s="70">
        <v>1997</v>
      </c>
      <c r="E4243" s="70">
        <v>2</v>
      </c>
      <c r="F4243" s="70">
        <v>118.16</v>
      </c>
      <c r="G4243" s="70">
        <v>117.22</v>
      </c>
    </row>
    <row r="4244" spans="1:7" x14ac:dyDescent="0.2">
      <c r="A4244" s="70">
        <v>38300</v>
      </c>
      <c r="B4244" s="70" t="s">
        <v>408</v>
      </c>
      <c r="C4244" s="70" t="s">
        <v>409</v>
      </c>
      <c r="D4244" s="70">
        <v>1997</v>
      </c>
      <c r="E4244" s="70">
        <v>3</v>
      </c>
      <c r="F4244" s="70">
        <v>119.6</v>
      </c>
      <c r="G4244" s="70">
        <v>118.11</v>
      </c>
    </row>
    <row r="4245" spans="1:7" x14ac:dyDescent="0.2">
      <c r="A4245" s="70">
        <v>38300</v>
      </c>
      <c r="B4245" s="70" t="s">
        <v>408</v>
      </c>
      <c r="C4245" s="70" t="s">
        <v>409</v>
      </c>
      <c r="D4245" s="70">
        <v>1997</v>
      </c>
      <c r="E4245" s="70">
        <v>4</v>
      </c>
      <c r="F4245" s="70">
        <v>118.61</v>
      </c>
      <c r="G4245" s="70">
        <v>118.4</v>
      </c>
    </row>
    <row r="4246" spans="1:7" x14ac:dyDescent="0.2">
      <c r="A4246" s="70">
        <v>38300</v>
      </c>
      <c r="B4246" s="70" t="s">
        <v>408</v>
      </c>
      <c r="C4246" s="70" t="s">
        <v>409</v>
      </c>
      <c r="D4246" s="70">
        <v>1998</v>
      </c>
      <c r="E4246" s="70">
        <v>1</v>
      </c>
      <c r="F4246" s="70">
        <v>118.31</v>
      </c>
      <c r="G4246" s="70">
        <v>119.4</v>
      </c>
    </row>
    <row r="4247" spans="1:7" x14ac:dyDescent="0.2">
      <c r="A4247" s="70">
        <v>38300</v>
      </c>
      <c r="B4247" s="70" t="s">
        <v>408</v>
      </c>
      <c r="C4247" s="70" t="s">
        <v>409</v>
      </c>
      <c r="D4247" s="70">
        <v>1998</v>
      </c>
      <c r="E4247" s="70">
        <v>2</v>
      </c>
      <c r="F4247" s="70">
        <v>122.33</v>
      </c>
      <c r="G4247" s="70">
        <v>121.33</v>
      </c>
    </row>
    <row r="4248" spans="1:7" x14ac:dyDescent="0.2">
      <c r="A4248" s="70">
        <v>38300</v>
      </c>
      <c r="B4248" s="70" t="s">
        <v>408</v>
      </c>
      <c r="C4248" s="70" t="s">
        <v>409</v>
      </c>
      <c r="D4248" s="70">
        <v>1998</v>
      </c>
      <c r="E4248" s="70">
        <v>3</v>
      </c>
      <c r="F4248" s="70">
        <v>123.28</v>
      </c>
      <c r="G4248" s="70">
        <v>121.7</v>
      </c>
    </row>
    <row r="4249" spans="1:7" x14ac:dyDescent="0.2">
      <c r="A4249" s="70">
        <v>38300</v>
      </c>
      <c r="B4249" s="70" t="s">
        <v>408</v>
      </c>
      <c r="C4249" s="70" t="s">
        <v>409</v>
      </c>
      <c r="D4249" s="70">
        <v>1998</v>
      </c>
      <c r="E4249" s="70">
        <v>4</v>
      </c>
      <c r="F4249" s="70">
        <v>122.69</v>
      </c>
      <c r="G4249" s="70">
        <v>122.52</v>
      </c>
    </row>
    <row r="4250" spans="1:7" x14ac:dyDescent="0.2">
      <c r="A4250" s="70">
        <v>38300</v>
      </c>
      <c r="B4250" s="70" t="s">
        <v>408</v>
      </c>
      <c r="C4250" s="70" t="s">
        <v>409</v>
      </c>
      <c r="D4250" s="70">
        <v>1999</v>
      </c>
      <c r="E4250" s="70">
        <v>1</v>
      </c>
      <c r="F4250" s="70">
        <v>123.87</v>
      </c>
      <c r="G4250" s="70">
        <v>125</v>
      </c>
    </row>
    <row r="4251" spans="1:7" x14ac:dyDescent="0.2">
      <c r="A4251" s="70">
        <v>38300</v>
      </c>
      <c r="B4251" s="70" t="s">
        <v>408</v>
      </c>
      <c r="C4251" s="70" t="s">
        <v>409</v>
      </c>
      <c r="D4251" s="70">
        <v>1999</v>
      </c>
      <c r="E4251" s="70">
        <v>2</v>
      </c>
      <c r="F4251" s="70">
        <v>127.35</v>
      </c>
      <c r="G4251" s="70">
        <v>126.32</v>
      </c>
    </row>
    <row r="4252" spans="1:7" x14ac:dyDescent="0.2">
      <c r="A4252" s="70">
        <v>38300</v>
      </c>
      <c r="B4252" s="70" t="s">
        <v>408</v>
      </c>
      <c r="C4252" s="70" t="s">
        <v>409</v>
      </c>
      <c r="D4252" s="70">
        <v>1999</v>
      </c>
      <c r="E4252" s="70">
        <v>3</v>
      </c>
      <c r="F4252" s="70">
        <v>130.11000000000001</v>
      </c>
      <c r="G4252" s="70">
        <v>128.37</v>
      </c>
    </row>
    <row r="4253" spans="1:7" x14ac:dyDescent="0.2">
      <c r="A4253" s="70">
        <v>38300</v>
      </c>
      <c r="B4253" s="70" t="s">
        <v>408</v>
      </c>
      <c r="C4253" s="70" t="s">
        <v>409</v>
      </c>
      <c r="D4253" s="70">
        <v>1999</v>
      </c>
      <c r="E4253" s="70">
        <v>4</v>
      </c>
      <c r="F4253" s="70">
        <v>130.99</v>
      </c>
      <c r="G4253" s="70">
        <v>130.86000000000001</v>
      </c>
    </row>
    <row r="4254" spans="1:7" x14ac:dyDescent="0.2">
      <c r="A4254" s="70">
        <v>38300</v>
      </c>
      <c r="B4254" s="70" t="s">
        <v>408</v>
      </c>
      <c r="C4254" s="70" t="s">
        <v>409</v>
      </c>
      <c r="D4254" s="70">
        <v>2000</v>
      </c>
      <c r="E4254" s="70">
        <v>1</v>
      </c>
      <c r="F4254" s="70">
        <v>131.06</v>
      </c>
      <c r="G4254" s="70">
        <v>132.22</v>
      </c>
    </row>
    <row r="4255" spans="1:7" x14ac:dyDescent="0.2">
      <c r="A4255" s="70">
        <v>38300</v>
      </c>
      <c r="B4255" s="70" t="s">
        <v>408</v>
      </c>
      <c r="C4255" s="70" t="s">
        <v>409</v>
      </c>
      <c r="D4255" s="70">
        <v>2000</v>
      </c>
      <c r="E4255" s="70">
        <v>2</v>
      </c>
      <c r="F4255" s="70">
        <v>134.31</v>
      </c>
      <c r="G4255" s="70">
        <v>133.31</v>
      </c>
    </row>
    <row r="4256" spans="1:7" x14ac:dyDescent="0.2">
      <c r="A4256" s="70">
        <v>38300</v>
      </c>
      <c r="B4256" s="70" t="s">
        <v>408</v>
      </c>
      <c r="C4256" s="70" t="s">
        <v>409</v>
      </c>
      <c r="D4256" s="70">
        <v>2000</v>
      </c>
      <c r="E4256" s="70">
        <v>3</v>
      </c>
      <c r="F4256" s="70">
        <v>135.85</v>
      </c>
      <c r="G4256" s="70">
        <v>133.94</v>
      </c>
    </row>
    <row r="4257" spans="1:7" x14ac:dyDescent="0.2">
      <c r="A4257" s="70">
        <v>38300</v>
      </c>
      <c r="B4257" s="70" t="s">
        <v>408</v>
      </c>
      <c r="C4257" s="70" t="s">
        <v>409</v>
      </c>
      <c r="D4257" s="70">
        <v>2000</v>
      </c>
      <c r="E4257" s="70">
        <v>4</v>
      </c>
      <c r="F4257" s="70">
        <v>137.69</v>
      </c>
      <c r="G4257" s="70">
        <v>137.58000000000001</v>
      </c>
    </row>
    <row r="4258" spans="1:7" x14ac:dyDescent="0.2">
      <c r="A4258" s="70">
        <v>38300</v>
      </c>
      <c r="B4258" s="70" t="s">
        <v>408</v>
      </c>
      <c r="C4258" s="70" t="s">
        <v>409</v>
      </c>
      <c r="D4258" s="70">
        <v>2001</v>
      </c>
      <c r="E4258" s="70">
        <v>1</v>
      </c>
      <c r="F4258" s="70">
        <v>135.6</v>
      </c>
      <c r="G4258" s="70">
        <v>136.82</v>
      </c>
    </row>
    <row r="4259" spans="1:7" x14ac:dyDescent="0.2">
      <c r="A4259" s="70">
        <v>38300</v>
      </c>
      <c r="B4259" s="70" t="s">
        <v>408</v>
      </c>
      <c r="C4259" s="70" t="s">
        <v>409</v>
      </c>
      <c r="D4259" s="70">
        <v>2001</v>
      </c>
      <c r="E4259" s="70">
        <v>2</v>
      </c>
      <c r="F4259" s="70">
        <v>140.63</v>
      </c>
      <c r="G4259" s="70">
        <v>139.62</v>
      </c>
    </row>
    <row r="4260" spans="1:7" x14ac:dyDescent="0.2">
      <c r="A4260" s="70">
        <v>38300</v>
      </c>
      <c r="B4260" s="70" t="s">
        <v>408</v>
      </c>
      <c r="C4260" s="70" t="s">
        <v>409</v>
      </c>
      <c r="D4260" s="70">
        <v>2001</v>
      </c>
      <c r="E4260" s="70">
        <v>3</v>
      </c>
      <c r="F4260" s="70">
        <v>143.05000000000001</v>
      </c>
      <c r="G4260" s="70">
        <v>140.94</v>
      </c>
    </row>
    <row r="4261" spans="1:7" x14ac:dyDescent="0.2">
      <c r="A4261" s="70">
        <v>38300</v>
      </c>
      <c r="B4261" s="70" t="s">
        <v>408</v>
      </c>
      <c r="C4261" s="70" t="s">
        <v>409</v>
      </c>
      <c r="D4261" s="70">
        <v>2001</v>
      </c>
      <c r="E4261" s="70">
        <v>4</v>
      </c>
      <c r="F4261" s="70">
        <v>142.31</v>
      </c>
      <c r="G4261" s="70">
        <v>142.19999999999999</v>
      </c>
    </row>
    <row r="4262" spans="1:7" x14ac:dyDescent="0.2">
      <c r="A4262" s="70">
        <v>38300</v>
      </c>
      <c r="B4262" s="70" t="s">
        <v>408</v>
      </c>
      <c r="C4262" s="70" t="s">
        <v>409</v>
      </c>
      <c r="D4262" s="70">
        <v>2002</v>
      </c>
      <c r="E4262" s="70">
        <v>1</v>
      </c>
      <c r="F4262" s="70">
        <v>142.78</v>
      </c>
      <c r="G4262" s="70">
        <v>144.16</v>
      </c>
    </row>
    <row r="4263" spans="1:7" x14ac:dyDescent="0.2">
      <c r="A4263" s="70">
        <v>38300</v>
      </c>
      <c r="B4263" s="70" t="s">
        <v>408</v>
      </c>
      <c r="C4263" s="70" t="s">
        <v>409</v>
      </c>
      <c r="D4263" s="70">
        <v>2002</v>
      </c>
      <c r="E4263" s="70">
        <v>2</v>
      </c>
      <c r="F4263" s="70">
        <v>145.75</v>
      </c>
      <c r="G4263" s="70">
        <v>144.69999999999999</v>
      </c>
    </row>
    <row r="4264" spans="1:7" x14ac:dyDescent="0.2">
      <c r="A4264" s="70">
        <v>38300</v>
      </c>
      <c r="B4264" s="70" t="s">
        <v>408</v>
      </c>
      <c r="C4264" s="70" t="s">
        <v>409</v>
      </c>
      <c r="D4264" s="70">
        <v>2002</v>
      </c>
      <c r="E4264" s="70">
        <v>3</v>
      </c>
      <c r="F4264" s="70">
        <v>149.09</v>
      </c>
      <c r="G4264" s="70">
        <v>146.75</v>
      </c>
    </row>
    <row r="4265" spans="1:7" x14ac:dyDescent="0.2">
      <c r="A4265" s="70">
        <v>38300</v>
      </c>
      <c r="B4265" s="70" t="s">
        <v>408</v>
      </c>
      <c r="C4265" s="70" t="s">
        <v>409</v>
      </c>
      <c r="D4265" s="70">
        <v>2002</v>
      </c>
      <c r="E4265" s="70">
        <v>4</v>
      </c>
      <c r="F4265" s="70">
        <v>147.91999999999999</v>
      </c>
      <c r="G4265" s="70">
        <v>147.87</v>
      </c>
    </row>
    <row r="4266" spans="1:7" x14ac:dyDescent="0.2">
      <c r="A4266" s="70">
        <v>38300</v>
      </c>
      <c r="B4266" s="70" t="s">
        <v>408</v>
      </c>
      <c r="C4266" s="70" t="s">
        <v>409</v>
      </c>
      <c r="D4266" s="70">
        <v>2003</v>
      </c>
      <c r="E4266" s="70">
        <v>1</v>
      </c>
      <c r="F4266" s="70">
        <v>149.53</v>
      </c>
      <c r="G4266" s="70">
        <v>151.15</v>
      </c>
    </row>
    <row r="4267" spans="1:7" x14ac:dyDescent="0.2">
      <c r="A4267" s="70">
        <v>38300</v>
      </c>
      <c r="B4267" s="70" t="s">
        <v>408</v>
      </c>
      <c r="C4267" s="70" t="s">
        <v>409</v>
      </c>
      <c r="D4267" s="70">
        <v>2003</v>
      </c>
      <c r="E4267" s="70">
        <v>2</v>
      </c>
      <c r="F4267" s="70">
        <v>152.63999999999999</v>
      </c>
      <c r="G4267" s="70">
        <v>151.38999999999999</v>
      </c>
    </row>
    <row r="4268" spans="1:7" x14ac:dyDescent="0.2">
      <c r="A4268" s="70">
        <v>38300</v>
      </c>
      <c r="B4268" s="70" t="s">
        <v>408</v>
      </c>
      <c r="C4268" s="70" t="s">
        <v>409</v>
      </c>
      <c r="D4268" s="70">
        <v>2003</v>
      </c>
      <c r="E4268" s="70">
        <v>3</v>
      </c>
      <c r="F4268" s="70">
        <v>157.68</v>
      </c>
      <c r="G4268" s="70">
        <v>155.11000000000001</v>
      </c>
    </row>
    <row r="4269" spans="1:7" x14ac:dyDescent="0.2">
      <c r="A4269" s="70">
        <v>38300</v>
      </c>
      <c r="B4269" s="70" t="s">
        <v>408</v>
      </c>
      <c r="C4269" s="70" t="s">
        <v>409</v>
      </c>
      <c r="D4269" s="70">
        <v>2003</v>
      </c>
      <c r="E4269" s="70">
        <v>4</v>
      </c>
      <c r="F4269" s="70">
        <v>157.88</v>
      </c>
      <c r="G4269" s="70">
        <v>157.91999999999999</v>
      </c>
    </row>
    <row r="4270" spans="1:7" x14ac:dyDescent="0.2">
      <c r="A4270" s="70">
        <v>38300</v>
      </c>
      <c r="B4270" s="70" t="s">
        <v>408</v>
      </c>
      <c r="C4270" s="70" t="s">
        <v>409</v>
      </c>
      <c r="D4270" s="70">
        <v>2004</v>
      </c>
      <c r="E4270" s="70">
        <v>1</v>
      </c>
      <c r="F4270" s="70">
        <v>156.11000000000001</v>
      </c>
      <c r="G4270" s="70">
        <v>157.97</v>
      </c>
    </row>
    <row r="4271" spans="1:7" x14ac:dyDescent="0.2">
      <c r="A4271" s="70">
        <v>38300</v>
      </c>
      <c r="B4271" s="70" t="s">
        <v>408</v>
      </c>
      <c r="C4271" s="70" t="s">
        <v>409</v>
      </c>
      <c r="D4271" s="70">
        <v>2004</v>
      </c>
      <c r="E4271" s="70">
        <v>2</v>
      </c>
      <c r="F4271" s="70">
        <v>159.54</v>
      </c>
      <c r="G4271" s="70">
        <v>158.07</v>
      </c>
    </row>
    <row r="4272" spans="1:7" x14ac:dyDescent="0.2">
      <c r="A4272" s="70">
        <v>38300</v>
      </c>
      <c r="B4272" s="70" t="s">
        <v>408</v>
      </c>
      <c r="C4272" s="70" t="s">
        <v>409</v>
      </c>
      <c r="D4272" s="70">
        <v>2004</v>
      </c>
      <c r="E4272" s="70">
        <v>3</v>
      </c>
      <c r="F4272" s="70">
        <v>159.58000000000001</v>
      </c>
      <c r="G4272" s="70">
        <v>156.88999999999999</v>
      </c>
    </row>
    <row r="4273" spans="1:7" x14ac:dyDescent="0.2">
      <c r="A4273" s="70">
        <v>38300</v>
      </c>
      <c r="B4273" s="70" t="s">
        <v>408</v>
      </c>
      <c r="C4273" s="70" t="s">
        <v>409</v>
      </c>
      <c r="D4273" s="70">
        <v>2004</v>
      </c>
      <c r="E4273" s="70">
        <v>4</v>
      </c>
      <c r="F4273" s="70">
        <v>157.94</v>
      </c>
      <c r="G4273" s="70">
        <v>158.01</v>
      </c>
    </row>
    <row r="4274" spans="1:7" x14ac:dyDescent="0.2">
      <c r="A4274" s="70">
        <v>38300</v>
      </c>
      <c r="B4274" s="70" t="s">
        <v>408</v>
      </c>
      <c r="C4274" s="70" t="s">
        <v>409</v>
      </c>
      <c r="D4274" s="70">
        <v>2005</v>
      </c>
      <c r="E4274" s="70">
        <v>1</v>
      </c>
      <c r="F4274" s="70">
        <v>157.61000000000001</v>
      </c>
      <c r="G4274" s="70">
        <v>159.76</v>
      </c>
    </row>
    <row r="4275" spans="1:7" x14ac:dyDescent="0.2">
      <c r="A4275" s="70">
        <v>38300</v>
      </c>
      <c r="B4275" s="70" t="s">
        <v>408</v>
      </c>
      <c r="C4275" s="70" t="s">
        <v>409</v>
      </c>
      <c r="D4275" s="70">
        <v>2005</v>
      </c>
      <c r="E4275" s="70">
        <v>2</v>
      </c>
      <c r="F4275" s="70">
        <v>164.16</v>
      </c>
      <c r="G4275" s="70">
        <v>162.41</v>
      </c>
    </row>
    <row r="4276" spans="1:7" x14ac:dyDescent="0.2">
      <c r="A4276" s="70">
        <v>38300</v>
      </c>
      <c r="B4276" s="70" t="s">
        <v>408</v>
      </c>
      <c r="C4276" s="70" t="s">
        <v>409</v>
      </c>
      <c r="D4276" s="70">
        <v>2005</v>
      </c>
      <c r="E4276" s="70">
        <v>3</v>
      </c>
      <c r="F4276" s="70">
        <v>166.96</v>
      </c>
      <c r="G4276" s="70">
        <v>164.09</v>
      </c>
    </row>
    <row r="4277" spans="1:7" x14ac:dyDescent="0.2">
      <c r="A4277" s="70">
        <v>38300</v>
      </c>
      <c r="B4277" s="70" t="s">
        <v>408</v>
      </c>
      <c r="C4277" s="70" t="s">
        <v>409</v>
      </c>
      <c r="D4277" s="70">
        <v>2005</v>
      </c>
      <c r="E4277" s="70">
        <v>4</v>
      </c>
      <c r="F4277" s="70">
        <v>162.76</v>
      </c>
      <c r="G4277" s="70">
        <v>162.82</v>
      </c>
    </row>
    <row r="4278" spans="1:7" x14ac:dyDescent="0.2">
      <c r="A4278" s="70">
        <v>38300</v>
      </c>
      <c r="B4278" s="70" t="s">
        <v>408</v>
      </c>
      <c r="C4278" s="70" t="s">
        <v>409</v>
      </c>
      <c r="D4278" s="70">
        <v>2006</v>
      </c>
      <c r="E4278" s="70">
        <v>1</v>
      </c>
      <c r="F4278" s="70">
        <v>162.02000000000001</v>
      </c>
      <c r="G4278" s="70">
        <v>164.54</v>
      </c>
    </row>
    <row r="4279" spans="1:7" x14ac:dyDescent="0.2">
      <c r="A4279" s="70">
        <v>38300</v>
      </c>
      <c r="B4279" s="70" t="s">
        <v>408</v>
      </c>
      <c r="C4279" s="70" t="s">
        <v>409</v>
      </c>
      <c r="D4279" s="70">
        <v>2006</v>
      </c>
      <c r="E4279" s="70">
        <v>2</v>
      </c>
      <c r="F4279" s="70">
        <v>168</v>
      </c>
      <c r="G4279" s="70">
        <v>166.07</v>
      </c>
    </row>
    <row r="4280" spans="1:7" x14ac:dyDescent="0.2">
      <c r="A4280" s="70">
        <v>38300</v>
      </c>
      <c r="B4280" s="70" t="s">
        <v>408</v>
      </c>
      <c r="C4280" s="70" t="s">
        <v>409</v>
      </c>
      <c r="D4280" s="70">
        <v>2006</v>
      </c>
      <c r="E4280" s="70">
        <v>3</v>
      </c>
      <c r="F4280" s="70">
        <v>168.45</v>
      </c>
      <c r="G4280" s="70">
        <v>165.42</v>
      </c>
    </row>
    <row r="4281" spans="1:7" x14ac:dyDescent="0.2">
      <c r="A4281" s="70">
        <v>38300</v>
      </c>
      <c r="B4281" s="70" t="s">
        <v>408</v>
      </c>
      <c r="C4281" s="70" t="s">
        <v>409</v>
      </c>
      <c r="D4281" s="70">
        <v>2006</v>
      </c>
      <c r="E4281" s="70">
        <v>4</v>
      </c>
      <c r="F4281" s="70">
        <v>167.3</v>
      </c>
      <c r="G4281" s="70">
        <v>167.3</v>
      </c>
    </row>
    <row r="4282" spans="1:7" x14ac:dyDescent="0.2">
      <c r="A4282" s="70">
        <v>38300</v>
      </c>
      <c r="B4282" s="70" t="s">
        <v>408</v>
      </c>
      <c r="C4282" s="70" t="s">
        <v>409</v>
      </c>
      <c r="D4282" s="70">
        <v>2007</v>
      </c>
      <c r="E4282" s="70">
        <v>1</v>
      </c>
      <c r="F4282" s="70">
        <v>165.19</v>
      </c>
      <c r="G4282" s="70">
        <v>168.11</v>
      </c>
    </row>
    <row r="4283" spans="1:7" x14ac:dyDescent="0.2">
      <c r="A4283" s="70">
        <v>38300</v>
      </c>
      <c r="B4283" s="70" t="s">
        <v>408</v>
      </c>
      <c r="C4283" s="70" t="s">
        <v>409</v>
      </c>
      <c r="D4283" s="70">
        <v>2007</v>
      </c>
      <c r="E4283" s="70">
        <v>2</v>
      </c>
      <c r="F4283" s="70">
        <v>166.75</v>
      </c>
      <c r="G4283" s="70">
        <v>164.7</v>
      </c>
    </row>
    <row r="4284" spans="1:7" x14ac:dyDescent="0.2">
      <c r="A4284" s="70">
        <v>38300</v>
      </c>
      <c r="B4284" s="70" t="s">
        <v>408</v>
      </c>
      <c r="C4284" s="70" t="s">
        <v>409</v>
      </c>
      <c r="D4284" s="70">
        <v>2007</v>
      </c>
      <c r="E4284" s="70">
        <v>3</v>
      </c>
      <c r="F4284" s="70">
        <v>169.03</v>
      </c>
      <c r="G4284" s="70">
        <v>165.89</v>
      </c>
    </row>
    <row r="4285" spans="1:7" x14ac:dyDescent="0.2">
      <c r="A4285" s="70">
        <v>38300</v>
      </c>
      <c r="B4285" s="70" t="s">
        <v>408</v>
      </c>
      <c r="C4285" s="70" t="s">
        <v>409</v>
      </c>
      <c r="D4285" s="70">
        <v>2007</v>
      </c>
      <c r="E4285" s="70">
        <v>4</v>
      </c>
      <c r="F4285" s="70">
        <v>164.88</v>
      </c>
      <c r="G4285" s="70">
        <v>164.76</v>
      </c>
    </row>
    <row r="4286" spans="1:7" x14ac:dyDescent="0.2">
      <c r="A4286" s="70">
        <v>38300</v>
      </c>
      <c r="B4286" s="70" t="s">
        <v>408</v>
      </c>
      <c r="C4286" s="70" t="s">
        <v>409</v>
      </c>
      <c r="D4286" s="70">
        <v>2008</v>
      </c>
      <c r="E4286" s="70">
        <v>1</v>
      </c>
      <c r="F4286" s="70">
        <v>159.08000000000001</v>
      </c>
      <c r="G4286" s="70">
        <v>162.21</v>
      </c>
    </row>
    <row r="4287" spans="1:7" x14ac:dyDescent="0.2">
      <c r="A4287" s="70">
        <v>38300</v>
      </c>
      <c r="B4287" s="70" t="s">
        <v>408</v>
      </c>
      <c r="C4287" s="70" t="s">
        <v>409</v>
      </c>
      <c r="D4287" s="70">
        <v>2008</v>
      </c>
      <c r="E4287" s="70">
        <v>2</v>
      </c>
      <c r="F4287" s="70">
        <v>163.98</v>
      </c>
      <c r="G4287" s="70">
        <v>161.93</v>
      </c>
    </row>
    <row r="4288" spans="1:7" x14ac:dyDescent="0.2">
      <c r="A4288" s="70">
        <v>38300</v>
      </c>
      <c r="B4288" s="70" t="s">
        <v>408</v>
      </c>
      <c r="C4288" s="70" t="s">
        <v>409</v>
      </c>
      <c r="D4288" s="70">
        <v>2008</v>
      </c>
      <c r="E4288" s="70">
        <v>3</v>
      </c>
      <c r="F4288" s="70">
        <v>164.36</v>
      </c>
      <c r="G4288" s="70">
        <v>161.15</v>
      </c>
    </row>
    <row r="4289" spans="1:7" x14ac:dyDescent="0.2">
      <c r="A4289" s="70">
        <v>38300</v>
      </c>
      <c r="B4289" s="70" t="s">
        <v>408</v>
      </c>
      <c r="C4289" s="70" t="s">
        <v>409</v>
      </c>
      <c r="D4289" s="70">
        <v>2008</v>
      </c>
      <c r="E4289" s="70">
        <v>4</v>
      </c>
      <c r="F4289" s="70">
        <v>160.07</v>
      </c>
      <c r="G4289" s="70">
        <v>159.81</v>
      </c>
    </row>
    <row r="4290" spans="1:7" x14ac:dyDescent="0.2">
      <c r="A4290" s="70">
        <v>38300</v>
      </c>
      <c r="B4290" s="70" t="s">
        <v>408</v>
      </c>
      <c r="C4290" s="70" t="s">
        <v>409</v>
      </c>
      <c r="D4290" s="70">
        <v>2009</v>
      </c>
      <c r="E4290" s="70">
        <v>1</v>
      </c>
      <c r="F4290" s="70">
        <v>157.66</v>
      </c>
      <c r="G4290" s="70">
        <v>161.13</v>
      </c>
    </row>
    <row r="4291" spans="1:7" x14ac:dyDescent="0.2">
      <c r="A4291" s="70">
        <v>38300</v>
      </c>
      <c r="B4291" s="70" t="s">
        <v>408</v>
      </c>
      <c r="C4291" s="70" t="s">
        <v>409</v>
      </c>
      <c r="D4291" s="70">
        <v>2009</v>
      </c>
      <c r="E4291" s="70">
        <v>2</v>
      </c>
      <c r="F4291" s="70">
        <v>163.33000000000001</v>
      </c>
      <c r="G4291" s="70">
        <v>161.16</v>
      </c>
    </row>
    <row r="4292" spans="1:7" x14ac:dyDescent="0.2">
      <c r="A4292" s="70">
        <v>38300</v>
      </c>
      <c r="B4292" s="70" t="s">
        <v>408</v>
      </c>
      <c r="C4292" s="70" t="s">
        <v>409</v>
      </c>
      <c r="D4292" s="70">
        <v>2009</v>
      </c>
      <c r="E4292" s="70">
        <v>3</v>
      </c>
      <c r="F4292" s="70">
        <v>166.15</v>
      </c>
      <c r="G4292" s="70">
        <v>162.85</v>
      </c>
    </row>
    <row r="4293" spans="1:7" x14ac:dyDescent="0.2">
      <c r="A4293" s="70">
        <v>38300</v>
      </c>
      <c r="B4293" s="70" t="s">
        <v>408</v>
      </c>
      <c r="C4293" s="70" t="s">
        <v>409</v>
      </c>
      <c r="D4293" s="70">
        <v>2009</v>
      </c>
      <c r="E4293" s="70">
        <v>4</v>
      </c>
      <c r="F4293" s="70">
        <v>164.27</v>
      </c>
      <c r="G4293" s="70">
        <v>163.88</v>
      </c>
    </row>
    <row r="4294" spans="1:7" x14ac:dyDescent="0.2">
      <c r="A4294" s="70">
        <v>38300</v>
      </c>
      <c r="B4294" s="70" t="s">
        <v>408</v>
      </c>
      <c r="C4294" s="70" t="s">
        <v>409</v>
      </c>
      <c r="D4294" s="70">
        <v>2010</v>
      </c>
      <c r="E4294" s="70">
        <v>1</v>
      </c>
      <c r="F4294" s="70">
        <v>159.53</v>
      </c>
      <c r="G4294" s="70">
        <v>163.32</v>
      </c>
    </row>
    <row r="4295" spans="1:7" x14ac:dyDescent="0.2">
      <c r="A4295" s="70">
        <v>38300</v>
      </c>
      <c r="B4295" s="70" t="s">
        <v>408</v>
      </c>
      <c r="C4295" s="70" t="s">
        <v>409</v>
      </c>
      <c r="D4295" s="70">
        <v>2010</v>
      </c>
      <c r="E4295" s="70">
        <v>2</v>
      </c>
      <c r="F4295" s="70">
        <v>167.04</v>
      </c>
      <c r="G4295" s="70">
        <v>164.72</v>
      </c>
    </row>
    <row r="4296" spans="1:7" x14ac:dyDescent="0.2">
      <c r="A4296" s="70">
        <v>38300</v>
      </c>
      <c r="B4296" s="70" t="s">
        <v>408</v>
      </c>
      <c r="C4296" s="70" t="s">
        <v>409</v>
      </c>
      <c r="D4296" s="70">
        <v>2010</v>
      </c>
      <c r="E4296" s="70">
        <v>3</v>
      </c>
      <c r="F4296" s="70">
        <v>163.1</v>
      </c>
      <c r="G4296" s="70">
        <v>159.75</v>
      </c>
    </row>
    <row r="4297" spans="1:7" x14ac:dyDescent="0.2">
      <c r="A4297" s="70">
        <v>38300</v>
      </c>
      <c r="B4297" s="70" t="s">
        <v>408</v>
      </c>
      <c r="C4297" s="70" t="s">
        <v>409</v>
      </c>
      <c r="D4297" s="70">
        <v>2010</v>
      </c>
      <c r="E4297" s="70">
        <v>4</v>
      </c>
      <c r="F4297" s="70">
        <v>161.69999999999999</v>
      </c>
      <c r="G4297" s="70">
        <v>161.34</v>
      </c>
    </row>
    <row r="4298" spans="1:7" x14ac:dyDescent="0.2">
      <c r="A4298" s="70">
        <v>38300</v>
      </c>
      <c r="B4298" s="70" t="s">
        <v>408</v>
      </c>
      <c r="C4298" s="70" t="s">
        <v>409</v>
      </c>
      <c r="D4298" s="70">
        <v>2011</v>
      </c>
      <c r="E4298" s="70">
        <v>1</v>
      </c>
      <c r="F4298" s="70">
        <v>155.66</v>
      </c>
      <c r="G4298" s="70">
        <v>159.59</v>
      </c>
    </row>
    <row r="4299" spans="1:7" x14ac:dyDescent="0.2">
      <c r="A4299" s="70">
        <v>38300</v>
      </c>
      <c r="B4299" s="70" t="s">
        <v>408</v>
      </c>
      <c r="C4299" s="70" t="s">
        <v>409</v>
      </c>
      <c r="D4299" s="70">
        <v>2011</v>
      </c>
      <c r="E4299" s="70">
        <v>2</v>
      </c>
      <c r="F4299" s="70">
        <v>162.86000000000001</v>
      </c>
      <c r="G4299" s="70">
        <v>160.37</v>
      </c>
    </row>
    <row r="4300" spans="1:7" x14ac:dyDescent="0.2">
      <c r="A4300" s="70">
        <v>38300</v>
      </c>
      <c r="B4300" s="70" t="s">
        <v>408</v>
      </c>
      <c r="C4300" s="70" t="s">
        <v>409</v>
      </c>
      <c r="D4300" s="70">
        <v>2011</v>
      </c>
      <c r="E4300" s="70">
        <v>3</v>
      </c>
      <c r="F4300" s="70">
        <v>165.45</v>
      </c>
      <c r="G4300" s="70">
        <v>162.02000000000001</v>
      </c>
    </row>
    <row r="4301" spans="1:7" x14ac:dyDescent="0.2">
      <c r="A4301" s="70">
        <v>38300</v>
      </c>
      <c r="B4301" s="70" t="s">
        <v>408</v>
      </c>
      <c r="C4301" s="70" t="s">
        <v>409</v>
      </c>
      <c r="D4301" s="70">
        <v>2011</v>
      </c>
      <c r="E4301" s="70">
        <v>4</v>
      </c>
      <c r="F4301" s="70">
        <v>163.04</v>
      </c>
      <c r="G4301" s="70">
        <v>162.79</v>
      </c>
    </row>
    <row r="4302" spans="1:7" x14ac:dyDescent="0.2">
      <c r="A4302" s="70">
        <v>38300</v>
      </c>
      <c r="B4302" s="70" t="s">
        <v>408</v>
      </c>
      <c r="C4302" s="70" t="s">
        <v>409</v>
      </c>
      <c r="D4302" s="70">
        <v>2012</v>
      </c>
      <c r="E4302" s="70">
        <v>1</v>
      </c>
      <c r="F4302" s="70">
        <v>161.06</v>
      </c>
      <c r="G4302" s="70">
        <v>165.22</v>
      </c>
    </row>
    <row r="4303" spans="1:7" x14ac:dyDescent="0.2">
      <c r="A4303" s="70">
        <v>38300</v>
      </c>
      <c r="B4303" s="70" t="s">
        <v>408</v>
      </c>
      <c r="C4303" s="70" t="s">
        <v>409</v>
      </c>
      <c r="D4303" s="70">
        <v>2012</v>
      </c>
      <c r="E4303" s="70">
        <v>2</v>
      </c>
      <c r="F4303" s="70">
        <v>169.36</v>
      </c>
      <c r="G4303" s="70">
        <v>166.59</v>
      </c>
    </row>
    <row r="4304" spans="1:7" x14ac:dyDescent="0.2">
      <c r="A4304" s="70">
        <v>38300</v>
      </c>
      <c r="B4304" s="70" t="s">
        <v>408</v>
      </c>
      <c r="C4304" s="70" t="s">
        <v>409</v>
      </c>
      <c r="D4304" s="70">
        <v>2012</v>
      </c>
      <c r="E4304" s="70">
        <v>3</v>
      </c>
      <c r="F4304" s="70">
        <v>170.66</v>
      </c>
      <c r="G4304" s="70">
        <v>167.04</v>
      </c>
    </row>
    <row r="4305" spans="1:7" x14ac:dyDescent="0.2">
      <c r="A4305" s="70">
        <v>38300</v>
      </c>
      <c r="B4305" s="70" t="s">
        <v>408</v>
      </c>
      <c r="C4305" s="70" t="s">
        <v>409</v>
      </c>
      <c r="D4305" s="70">
        <v>2012</v>
      </c>
      <c r="E4305" s="70">
        <v>4</v>
      </c>
      <c r="F4305" s="70">
        <v>171.09</v>
      </c>
      <c r="G4305" s="70">
        <v>171.11</v>
      </c>
    </row>
    <row r="4306" spans="1:7" x14ac:dyDescent="0.2">
      <c r="A4306" s="70">
        <v>38300</v>
      </c>
      <c r="B4306" s="70" t="s">
        <v>408</v>
      </c>
      <c r="C4306" s="70" t="s">
        <v>409</v>
      </c>
      <c r="D4306" s="70">
        <v>2013</v>
      </c>
      <c r="E4306" s="70">
        <v>1</v>
      </c>
      <c r="F4306" s="70">
        <v>167.57</v>
      </c>
      <c r="G4306" s="70">
        <v>171.88</v>
      </c>
    </row>
    <row r="4307" spans="1:7" x14ac:dyDescent="0.2">
      <c r="A4307" s="70">
        <v>38300</v>
      </c>
      <c r="B4307" s="70" t="s">
        <v>408</v>
      </c>
      <c r="C4307" s="70" t="s">
        <v>409</v>
      </c>
      <c r="D4307" s="70">
        <v>2013</v>
      </c>
      <c r="E4307" s="70">
        <v>2</v>
      </c>
      <c r="F4307" s="70">
        <v>175.6</v>
      </c>
      <c r="G4307" s="70">
        <v>172.53</v>
      </c>
    </row>
    <row r="4308" spans="1:7" x14ac:dyDescent="0.2">
      <c r="A4308" s="70">
        <v>38300</v>
      </c>
      <c r="B4308" s="70" t="s">
        <v>408</v>
      </c>
      <c r="C4308" s="70" t="s">
        <v>409</v>
      </c>
      <c r="D4308" s="70">
        <v>2013</v>
      </c>
      <c r="E4308" s="70">
        <v>3</v>
      </c>
      <c r="F4308" s="70">
        <v>178.61</v>
      </c>
      <c r="G4308" s="70">
        <v>174.81</v>
      </c>
    </row>
    <row r="4309" spans="1:7" x14ac:dyDescent="0.2">
      <c r="A4309" s="70">
        <v>38300</v>
      </c>
      <c r="B4309" s="70" t="s">
        <v>408</v>
      </c>
      <c r="C4309" s="70" t="s">
        <v>409</v>
      </c>
      <c r="D4309" s="70">
        <v>2013</v>
      </c>
      <c r="E4309" s="70">
        <v>4</v>
      </c>
      <c r="F4309" s="70">
        <v>174.22</v>
      </c>
      <c r="G4309" s="70">
        <v>174.51</v>
      </c>
    </row>
    <row r="4310" spans="1:7" x14ac:dyDescent="0.2">
      <c r="A4310" s="70">
        <v>38300</v>
      </c>
      <c r="B4310" s="70" t="s">
        <v>408</v>
      </c>
      <c r="C4310" s="70" t="s">
        <v>409</v>
      </c>
      <c r="D4310" s="70">
        <v>2014</v>
      </c>
      <c r="E4310" s="70">
        <v>1</v>
      </c>
      <c r="F4310" s="70">
        <v>171.69</v>
      </c>
      <c r="G4310" s="70">
        <v>175.92</v>
      </c>
    </row>
    <row r="4311" spans="1:7" x14ac:dyDescent="0.2">
      <c r="A4311" s="70">
        <v>38300</v>
      </c>
      <c r="B4311" s="70" t="s">
        <v>408</v>
      </c>
      <c r="C4311" s="70" t="s">
        <v>409</v>
      </c>
      <c r="D4311" s="70">
        <v>2014</v>
      </c>
      <c r="E4311" s="70">
        <v>2</v>
      </c>
      <c r="F4311" s="70">
        <v>182.86</v>
      </c>
      <c r="G4311" s="70">
        <v>179.61</v>
      </c>
    </row>
    <row r="4312" spans="1:7" x14ac:dyDescent="0.2">
      <c r="A4312" s="70">
        <v>38300</v>
      </c>
      <c r="B4312" s="70" t="s">
        <v>408</v>
      </c>
      <c r="C4312" s="70" t="s">
        <v>409</v>
      </c>
      <c r="D4312" s="70">
        <v>2014</v>
      </c>
      <c r="E4312" s="70">
        <v>3</v>
      </c>
      <c r="F4312" s="70">
        <v>185.57</v>
      </c>
      <c r="G4312" s="70">
        <v>181.59</v>
      </c>
    </row>
    <row r="4313" spans="1:7" x14ac:dyDescent="0.2">
      <c r="A4313" s="70">
        <v>38300</v>
      </c>
      <c r="B4313" s="70" t="s">
        <v>408</v>
      </c>
      <c r="C4313" s="70" t="s">
        <v>409</v>
      </c>
      <c r="D4313" s="70">
        <v>2014</v>
      </c>
      <c r="E4313" s="70">
        <v>4</v>
      </c>
      <c r="F4313" s="70">
        <v>182.37</v>
      </c>
      <c r="G4313" s="70">
        <v>182.94</v>
      </c>
    </row>
    <row r="4314" spans="1:7" x14ac:dyDescent="0.2">
      <c r="A4314" s="70">
        <v>38300</v>
      </c>
      <c r="B4314" s="70" t="s">
        <v>408</v>
      </c>
      <c r="C4314" s="70" t="s">
        <v>409</v>
      </c>
      <c r="D4314" s="70">
        <v>2015</v>
      </c>
      <c r="E4314" s="70">
        <v>1</v>
      </c>
      <c r="F4314" s="70">
        <v>181.6</v>
      </c>
      <c r="G4314" s="70">
        <v>185.87</v>
      </c>
    </row>
    <row r="4315" spans="1:7" x14ac:dyDescent="0.2">
      <c r="A4315" s="70">
        <v>38300</v>
      </c>
      <c r="B4315" s="70" t="s">
        <v>408</v>
      </c>
      <c r="C4315" s="70" t="s">
        <v>409</v>
      </c>
      <c r="D4315" s="70">
        <v>2015</v>
      </c>
      <c r="E4315" s="70">
        <v>2</v>
      </c>
      <c r="F4315" s="70">
        <v>191.28</v>
      </c>
      <c r="G4315" s="70">
        <v>187.82</v>
      </c>
    </row>
    <row r="4316" spans="1:7" x14ac:dyDescent="0.2">
      <c r="A4316" s="70">
        <v>38300</v>
      </c>
      <c r="B4316" s="70" t="s">
        <v>408</v>
      </c>
      <c r="C4316" s="70" t="s">
        <v>409</v>
      </c>
      <c r="D4316" s="70">
        <v>2015</v>
      </c>
      <c r="E4316" s="70">
        <v>3</v>
      </c>
      <c r="F4316" s="70">
        <v>192.83</v>
      </c>
      <c r="G4316" s="70">
        <v>188.79</v>
      </c>
    </row>
    <row r="4317" spans="1:7" x14ac:dyDescent="0.2">
      <c r="A4317" s="70">
        <v>38300</v>
      </c>
      <c r="B4317" s="70" t="s">
        <v>408</v>
      </c>
      <c r="C4317" s="70" t="s">
        <v>409</v>
      </c>
      <c r="D4317" s="70">
        <v>2015</v>
      </c>
      <c r="E4317" s="70">
        <v>4</v>
      </c>
      <c r="F4317" s="70">
        <v>188.69</v>
      </c>
      <c r="G4317" s="70">
        <v>189.39</v>
      </c>
    </row>
    <row r="4318" spans="1:7" x14ac:dyDescent="0.2">
      <c r="A4318" s="70">
        <v>38300</v>
      </c>
      <c r="B4318" s="70" t="s">
        <v>408</v>
      </c>
      <c r="C4318" s="70" t="s">
        <v>409</v>
      </c>
      <c r="D4318" s="70">
        <v>2016</v>
      </c>
      <c r="E4318" s="70">
        <v>1</v>
      </c>
      <c r="F4318" s="70">
        <v>187.44</v>
      </c>
      <c r="G4318" s="70">
        <v>191.61</v>
      </c>
    </row>
    <row r="4319" spans="1:7" x14ac:dyDescent="0.2">
      <c r="A4319" s="70">
        <v>38300</v>
      </c>
      <c r="B4319" s="70" t="s">
        <v>408</v>
      </c>
      <c r="C4319" s="70" t="s">
        <v>409</v>
      </c>
      <c r="D4319" s="70">
        <v>2016</v>
      </c>
      <c r="E4319" s="70">
        <v>2</v>
      </c>
      <c r="F4319" s="70">
        <v>196.26</v>
      </c>
      <c r="G4319" s="70">
        <v>192.75</v>
      </c>
    </row>
    <row r="4320" spans="1:7" x14ac:dyDescent="0.2">
      <c r="A4320" s="70">
        <v>38300</v>
      </c>
      <c r="B4320" s="70" t="s">
        <v>408</v>
      </c>
      <c r="C4320" s="70" t="s">
        <v>409</v>
      </c>
      <c r="D4320" s="70">
        <v>2016</v>
      </c>
      <c r="E4320" s="70">
        <v>3</v>
      </c>
      <c r="F4320" s="70">
        <v>198.73</v>
      </c>
      <c r="G4320" s="70">
        <v>194.7</v>
      </c>
    </row>
    <row r="4321" spans="1:7" x14ac:dyDescent="0.2">
      <c r="A4321" s="70">
        <v>38300</v>
      </c>
      <c r="B4321" s="70" t="s">
        <v>408</v>
      </c>
      <c r="C4321" s="70" t="s">
        <v>409</v>
      </c>
      <c r="D4321" s="70">
        <v>2016</v>
      </c>
      <c r="E4321" s="70">
        <v>4</v>
      </c>
      <c r="F4321" s="70">
        <v>196.36</v>
      </c>
      <c r="G4321" s="70">
        <v>197.14</v>
      </c>
    </row>
    <row r="4322" spans="1:7" x14ac:dyDescent="0.2">
      <c r="A4322" s="70">
        <v>38300</v>
      </c>
      <c r="B4322" s="70" t="s">
        <v>408</v>
      </c>
      <c r="C4322" s="70" t="s">
        <v>409</v>
      </c>
      <c r="D4322" s="70">
        <v>2017</v>
      </c>
      <c r="E4322" s="70">
        <v>1</v>
      </c>
      <c r="F4322" s="70">
        <v>194.77</v>
      </c>
      <c r="G4322" s="70">
        <v>198.84</v>
      </c>
    </row>
    <row r="4323" spans="1:7" x14ac:dyDescent="0.2">
      <c r="A4323" s="70">
        <v>38300</v>
      </c>
      <c r="B4323" s="70" t="s">
        <v>408</v>
      </c>
      <c r="C4323" s="70" t="s">
        <v>409</v>
      </c>
      <c r="D4323" s="70">
        <v>2017</v>
      </c>
      <c r="E4323" s="70">
        <v>2</v>
      </c>
      <c r="F4323" s="70">
        <v>203.05</v>
      </c>
      <c r="G4323" s="70">
        <v>199.5</v>
      </c>
    </row>
    <row r="4324" spans="1:7" x14ac:dyDescent="0.2">
      <c r="A4324" s="70">
        <v>38300</v>
      </c>
      <c r="B4324" s="70" t="s">
        <v>408</v>
      </c>
      <c r="C4324" s="70" t="s">
        <v>409</v>
      </c>
      <c r="D4324" s="70">
        <v>2017</v>
      </c>
      <c r="E4324" s="70">
        <v>3</v>
      </c>
      <c r="F4324" s="70">
        <v>208.04</v>
      </c>
      <c r="G4324" s="70">
        <v>204.06</v>
      </c>
    </row>
    <row r="4325" spans="1:7" x14ac:dyDescent="0.2">
      <c r="A4325" s="70">
        <v>38300</v>
      </c>
      <c r="B4325" s="70" t="s">
        <v>408</v>
      </c>
      <c r="C4325" s="70" t="s">
        <v>409</v>
      </c>
      <c r="D4325" s="70">
        <v>2017</v>
      </c>
      <c r="E4325" s="70">
        <v>4</v>
      </c>
      <c r="F4325" s="70">
        <v>206.78</v>
      </c>
      <c r="G4325" s="70">
        <v>207.48</v>
      </c>
    </row>
    <row r="4326" spans="1:7" x14ac:dyDescent="0.2">
      <c r="A4326" s="70">
        <v>38300</v>
      </c>
      <c r="B4326" s="70" t="s">
        <v>408</v>
      </c>
      <c r="C4326" s="70" t="s">
        <v>409</v>
      </c>
      <c r="D4326" s="70">
        <v>2018</v>
      </c>
      <c r="E4326" s="70">
        <v>1</v>
      </c>
      <c r="F4326" s="70">
        <v>205.62</v>
      </c>
      <c r="G4326" s="70">
        <v>209.67</v>
      </c>
    </row>
    <row r="4327" spans="1:7" x14ac:dyDescent="0.2">
      <c r="A4327" s="70">
        <v>38300</v>
      </c>
      <c r="B4327" s="70" t="s">
        <v>408</v>
      </c>
      <c r="C4327" s="70" t="s">
        <v>409</v>
      </c>
      <c r="D4327" s="70">
        <v>2018</v>
      </c>
      <c r="E4327" s="70">
        <v>2</v>
      </c>
      <c r="F4327" s="70">
        <v>217.04</v>
      </c>
      <c r="G4327" s="70">
        <v>213.39</v>
      </c>
    </row>
    <row r="4328" spans="1:7" x14ac:dyDescent="0.2">
      <c r="A4328" s="70">
        <v>38300</v>
      </c>
      <c r="B4328" s="70" t="s">
        <v>408</v>
      </c>
      <c r="C4328" s="70" t="s">
        <v>409</v>
      </c>
      <c r="D4328" s="70">
        <v>2018</v>
      </c>
      <c r="E4328" s="70">
        <v>3</v>
      </c>
      <c r="F4328" s="70">
        <v>219.83</v>
      </c>
      <c r="G4328" s="70">
        <v>215.83</v>
      </c>
    </row>
    <row r="4329" spans="1:7" x14ac:dyDescent="0.2">
      <c r="A4329" s="70">
        <v>38300</v>
      </c>
      <c r="B4329" s="70" t="s">
        <v>408</v>
      </c>
      <c r="C4329" s="70" t="s">
        <v>409</v>
      </c>
      <c r="D4329" s="70">
        <v>2018</v>
      </c>
      <c r="E4329" s="70">
        <v>4</v>
      </c>
      <c r="F4329" s="70">
        <v>218.11</v>
      </c>
      <c r="G4329" s="70">
        <v>218.7</v>
      </c>
    </row>
    <row r="4330" spans="1:7" x14ac:dyDescent="0.2">
      <c r="A4330" s="70">
        <v>38300</v>
      </c>
      <c r="B4330" s="70" t="s">
        <v>408</v>
      </c>
      <c r="C4330" s="70" t="s">
        <v>409</v>
      </c>
      <c r="D4330" s="70">
        <v>2019</v>
      </c>
      <c r="E4330" s="70">
        <v>1</v>
      </c>
      <c r="F4330" s="70">
        <v>218.32</v>
      </c>
      <c r="G4330" s="70">
        <v>222.44</v>
      </c>
    </row>
    <row r="4331" spans="1:7" x14ac:dyDescent="0.2">
      <c r="A4331" s="70">
        <v>38300</v>
      </c>
      <c r="B4331" s="70" t="s">
        <v>408</v>
      </c>
      <c r="C4331" s="70" t="s">
        <v>409</v>
      </c>
      <c r="D4331" s="70">
        <v>2019</v>
      </c>
      <c r="E4331" s="70">
        <v>2</v>
      </c>
      <c r="F4331" s="70">
        <v>229.04</v>
      </c>
      <c r="G4331" s="70">
        <v>225.3</v>
      </c>
    </row>
    <row r="4332" spans="1:7" x14ac:dyDescent="0.2">
      <c r="A4332" s="70">
        <v>38300</v>
      </c>
      <c r="B4332" s="70" t="s">
        <v>408</v>
      </c>
      <c r="C4332" s="70" t="s">
        <v>409</v>
      </c>
      <c r="D4332" s="70">
        <v>2019</v>
      </c>
      <c r="E4332" s="70">
        <v>3</v>
      </c>
      <c r="F4332" s="70">
        <v>231.83</v>
      </c>
      <c r="G4332" s="70">
        <v>227.81</v>
      </c>
    </row>
    <row r="4333" spans="1:7" x14ac:dyDescent="0.2">
      <c r="A4333" s="70">
        <v>38300</v>
      </c>
      <c r="B4333" s="70" t="s">
        <v>408</v>
      </c>
      <c r="C4333" s="70" t="s">
        <v>409</v>
      </c>
      <c r="D4333" s="70">
        <v>2019</v>
      </c>
      <c r="E4333" s="70">
        <v>4</v>
      </c>
      <c r="F4333" s="70">
        <v>229.81</v>
      </c>
      <c r="G4333" s="70">
        <v>230.3</v>
      </c>
    </row>
    <row r="4334" spans="1:7" x14ac:dyDescent="0.2">
      <c r="A4334" s="70">
        <v>38300</v>
      </c>
      <c r="B4334" s="70" t="s">
        <v>408</v>
      </c>
      <c r="C4334" s="70" t="s">
        <v>409</v>
      </c>
      <c r="D4334" s="70">
        <v>2020</v>
      </c>
      <c r="E4334" s="70">
        <v>1</v>
      </c>
      <c r="F4334" s="70">
        <v>231.43</v>
      </c>
      <c r="G4334" s="70">
        <v>235.63</v>
      </c>
    </row>
    <row r="4335" spans="1:7" x14ac:dyDescent="0.2">
      <c r="A4335" s="70">
        <v>38300</v>
      </c>
      <c r="B4335" s="70" t="s">
        <v>408</v>
      </c>
      <c r="C4335" s="70" t="s">
        <v>409</v>
      </c>
      <c r="D4335" s="70">
        <v>2020</v>
      </c>
      <c r="E4335" s="70">
        <v>2</v>
      </c>
      <c r="F4335" s="70">
        <v>243.07</v>
      </c>
      <c r="G4335" s="70">
        <v>239.19</v>
      </c>
    </row>
    <row r="4336" spans="1:7" x14ac:dyDescent="0.2">
      <c r="A4336" s="70">
        <v>38300</v>
      </c>
      <c r="B4336" s="70" t="s">
        <v>408</v>
      </c>
      <c r="C4336" s="70" t="s">
        <v>409</v>
      </c>
      <c r="D4336" s="70">
        <v>2020</v>
      </c>
      <c r="E4336" s="70">
        <v>3</v>
      </c>
      <c r="F4336" s="70">
        <v>252.83</v>
      </c>
      <c r="G4336" s="70">
        <v>248.6</v>
      </c>
    </row>
    <row r="4337" spans="1:7" x14ac:dyDescent="0.2">
      <c r="A4337" s="70">
        <v>38300</v>
      </c>
      <c r="B4337" s="70" t="s">
        <v>408</v>
      </c>
      <c r="C4337" s="70" t="s">
        <v>409</v>
      </c>
      <c r="D4337" s="70">
        <v>2020</v>
      </c>
      <c r="E4337" s="70">
        <v>4</v>
      </c>
      <c r="F4337" s="70">
        <v>260.94</v>
      </c>
      <c r="G4337" s="70">
        <v>261.42</v>
      </c>
    </row>
    <row r="4338" spans="1:7" x14ac:dyDescent="0.2">
      <c r="A4338" s="70">
        <v>38300</v>
      </c>
      <c r="B4338" s="70" t="s">
        <v>408</v>
      </c>
      <c r="C4338" s="70" t="s">
        <v>409</v>
      </c>
      <c r="D4338" s="70">
        <v>2021</v>
      </c>
      <c r="E4338" s="70">
        <v>1</v>
      </c>
      <c r="F4338" s="70">
        <v>264.83999999999997</v>
      </c>
      <c r="G4338" s="70">
        <v>269.49</v>
      </c>
    </row>
    <row r="4339" spans="1:7" x14ac:dyDescent="0.2">
      <c r="A4339" s="70">
        <v>38300</v>
      </c>
      <c r="B4339" s="70" t="s">
        <v>408</v>
      </c>
      <c r="C4339" s="70" t="s">
        <v>409</v>
      </c>
      <c r="D4339" s="70">
        <v>2021</v>
      </c>
      <c r="E4339" s="70">
        <v>2</v>
      </c>
      <c r="F4339" s="70">
        <v>284.33999999999997</v>
      </c>
      <c r="G4339" s="70">
        <v>279.89999999999998</v>
      </c>
    </row>
    <row r="4340" spans="1:7" x14ac:dyDescent="0.2">
      <c r="A4340" s="70">
        <v>38300</v>
      </c>
      <c r="B4340" s="70" t="s">
        <v>408</v>
      </c>
      <c r="C4340" s="70" t="s">
        <v>409</v>
      </c>
      <c r="D4340" s="70">
        <v>2021</v>
      </c>
      <c r="E4340" s="70">
        <v>3</v>
      </c>
      <c r="F4340" s="70">
        <v>291.99</v>
      </c>
      <c r="G4340" s="70">
        <v>287.23</v>
      </c>
    </row>
    <row r="4341" spans="1:7" x14ac:dyDescent="0.2">
      <c r="A4341" s="70">
        <v>38300</v>
      </c>
      <c r="B4341" s="70" t="s">
        <v>408</v>
      </c>
      <c r="C4341" s="70" t="s">
        <v>409</v>
      </c>
      <c r="D4341" s="70">
        <v>2021</v>
      </c>
      <c r="E4341" s="70">
        <v>4</v>
      </c>
      <c r="F4341" s="70">
        <v>293.18</v>
      </c>
      <c r="G4341" s="70">
        <v>293.62</v>
      </c>
    </row>
    <row r="4342" spans="1:7" x14ac:dyDescent="0.2">
      <c r="A4342" s="70">
        <v>38900</v>
      </c>
      <c r="B4342" s="70" t="s">
        <v>410</v>
      </c>
      <c r="C4342" s="70" t="s">
        <v>411</v>
      </c>
      <c r="D4342" s="70">
        <v>1991</v>
      </c>
      <c r="E4342" s="70">
        <v>1</v>
      </c>
      <c r="F4342" s="70">
        <v>100</v>
      </c>
      <c r="G4342" s="70">
        <v>100</v>
      </c>
    </row>
    <row r="4343" spans="1:7" x14ac:dyDescent="0.2">
      <c r="A4343" s="70">
        <v>38900</v>
      </c>
      <c r="B4343" s="70" t="s">
        <v>410</v>
      </c>
      <c r="C4343" s="70" t="s">
        <v>411</v>
      </c>
      <c r="D4343" s="70">
        <v>1991</v>
      </c>
      <c r="E4343" s="70">
        <v>2</v>
      </c>
      <c r="F4343" s="70">
        <v>103.87</v>
      </c>
      <c r="G4343" s="70">
        <v>103.2</v>
      </c>
    </row>
    <row r="4344" spans="1:7" x14ac:dyDescent="0.2">
      <c r="A4344" s="70">
        <v>38900</v>
      </c>
      <c r="B4344" s="70" t="s">
        <v>410</v>
      </c>
      <c r="C4344" s="70" t="s">
        <v>411</v>
      </c>
      <c r="D4344" s="70">
        <v>1991</v>
      </c>
      <c r="E4344" s="70">
        <v>3</v>
      </c>
      <c r="F4344" s="70">
        <v>106.82</v>
      </c>
      <c r="G4344" s="70">
        <v>105.64</v>
      </c>
    </row>
    <row r="4345" spans="1:7" x14ac:dyDescent="0.2">
      <c r="A4345" s="70">
        <v>38900</v>
      </c>
      <c r="B4345" s="70" t="s">
        <v>410</v>
      </c>
      <c r="C4345" s="70" t="s">
        <v>411</v>
      </c>
      <c r="D4345" s="70">
        <v>1991</v>
      </c>
      <c r="E4345" s="70">
        <v>4</v>
      </c>
      <c r="F4345" s="70">
        <v>109.32</v>
      </c>
      <c r="G4345" s="70">
        <v>108.27</v>
      </c>
    </row>
    <row r="4346" spans="1:7" x14ac:dyDescent="0.2">
      <c r="A4346" s="70">
        <v>38900</v>
      </c>
      <c r="B4346" s="70" t="s">
        <v>410</v>
      </c>
      <c r="C4346" s="70" t="s">
        <v>411</v>
      </c>
      <c r="D4346" s="70">
        <v>1992</v>
      </c>
      <c r="E4346" s="70">
        <v>1</v>
      </c>
      <c r="F4346" s="70">
        <v>111.01</v>
      </c>
      <c r="G4346" s="70">
        <v>111.02</v>
      </c>
    </row>
    <row r="4347" spans="1:7" x14ac:dyDescent="0.2">
      <c r="A4347" s="70">
        <v>38900</v>
      </c>
      <c r="B4347" s="70" t="s">
        <v>410</v>
      </c>
      <c r="C4347" s="70" t="s">
        <v>411</v>
      </c>
      <c r="D4347" s="70">
        <v>1992</v>
      </c>
      <c r="E4347" s="70">
        <v>2</v>
      </c>
      <c r="F4347" s="70">
        <v>113.72</v>
      </c>
      <c r="G4347" s="70">
        <v>112.97</v>
      </c>
    </row>
    <row r="4348" spans="1:7" x14ac:dyDescent="0.2">
      <c r="A4348" s="70">
        <v>38900</v>
      </c>
      <c r="B4348" s="70" t="s">
        <v>410</v>
      </c>
      <c r="C4348" s="70" t="s">
        <v>411</v>
      </c>
      <c r="D4348" s="70">
        <v>1992</v>
      </c>
      <c r="E4348" s="70">
        <v>3</v>
      </c>
      <c r="F4348" s="70">
        <v>116.8</v>
      </c>
      <c r="G4348" s="70">
        <v>115.49</v>
      </c>
    </row>
    <row r="4349" spans="1:7" x14ac:dyDescent="0.2">
      <c r="A4349" s="70">
        <v>38900</v>
      </c>
      <c r="B4349" s="70" t="s">
        <v>410</v>
      </c>
      <c r="C4349" s="70" t="s">
        <v>411</v>
      </c>
      <c r="D4349" s="70">
        <v>1992</v>
      </c>
      <c r="E4349" s="70">
        <v>4</v>
      </c>
      <c r="F4349" s="70">
        <v>119.15</v>
      </c>
      <c r="G4349" s="70">
        <v>118.04</v>
      </c>
    </row>
    <row r="4350" spans="1:7" x14ac:dyDescent="0.2">
      <c r="A4350" s="70">
        <v>38900</v>
      </c>
      <c r="B4350" s="70" t="s">
        <v>410</v>
      </c>
      <c r="C4350" s="70" t="s">
        <v>411</v>
      </c>
      <c r="D4350" s="70">
        <v>1993</v>
      </c>
      <c r="E4350" s="70">
        <v>1</v>
      </c>
      <c r="F4350" s="70">
        <v>120.05</v>
      </c>
      <c r="G4350" s="70">
        <v>120.06</v>
      </c>
    </row>
    <row r="4351" spans="1:7" x14ac:dyDescent="0.2">
      <c r="A4351" s="70">
        <v>38900</v>
      </c>
      <c r="B4351" s="70" t="s">
        <v>410</v>
      </c>
      <c r="C4351" s="70" t="s">
        <v>411</v>
      </c>
      <c r="D4351" s="70">
        <v>1993</v>
      </c>
      <c r="E4351" s="70">
        <v>2</v>
      </c>
      <c r="F4351" s="70">
        <v>124.9</v>
      </c>
      <c r="G4351" s="70">
        <v>124.06</v>
      </c>
    </row>
    <row r="4352" spans="1:7" x14ac:dyDescent="0.2">
      <c r="A4352" s="70">
        <v>38900</v>
      </c>
      <c r="B4352" s="70" t="s">
        <v>410</v>
      </c>
      <c r="C4352" s="70" t="s">
        <v>411</v>
      </c>
      <c r="D4352" s="70">
        <v>1993</v>
      </c>
      <c r="E4352" s="70">
        <v>3</v>
      </c>
      <c r="F4352" s="70">
        <v>127.78</v>
      </c>
      <c r="G4352" s="70">
        <v>126.29</v>
      </c>
    </row>
    <row r="4353" spans="1:7" x14ac:dyDescent="0.2">
      <c r="A4353" s="70">
        <v>38900</v>
      </c>
      <c r="B4353" s="70" t="s">
        <v>410</v>
      </c>
      <c r="C4353" s="70" t="s">
        <v>411</v>
      </c>
      <c r="D4353" s="70">
        <v>1993</v>
      </c>
      <c r="E4353" s="70">
        <v>4</v>
      </c>
      <c r="F4353" s="70">
        <v>131.16999999999999</v>
      </c>
      <c r="G4353" s="70">
        <v>130.05000000000001</v>
      </c>
    </row>
    <row r="4354" spans="1:7" x14ac:dyDescent="0.2">
      <c r="A4354" s="70">
        <v>38900</v>
      </c>
      <c r="B4354" s="70" t="s">
        <v>410</v>
      </c>
      <c r="C4354" s="70" t="s">
        <v>411</v>
      </c>
      <c r="D4354" s="70">
        <v>1994</v>
      </c>
      <c r="E4354" s="70">
        <v>1</v>
      </c>
      <c r="F4354" s="70">
        <v>133.33000000000001</v>
      </c>
      <c r="G4354" s="70">
        <v>133.35</v>
      </c>
    </row>
    <row r="4355" spans="1:7" x14ac:dyDescent="0.2">
      <c r="A4355" s="70">
        <v>38900</v>
      </c>
      <c r="B4355" s="70" t="s">
        <v>410</v>
      </c>
      <c r="C4355" s="70" t="s">
        <v>411</v>
      </c>
      <c r="D4355" s="70">
        <v>1994</v>
      </c>
      <c r="E4355" s="70">
        <v>2</v>
      </c>
      <c r="F4355" s="70">
        <v>137.21</v>
      </c>
      <c r="G4355" s="70">
        <v>136.22999999999999</v>
      </c>
    </row>
    <row r="4356" spans="1:7" x14ac:dyDescent="0.2">
      <c r="A4356" s="70">
        <v>38900</v>
      </c>
      <c r="B4356" s="70" t="s">
        <v>410</v>
      </c>
      <c r="C4356" s="70" t="s">
        <v>411</v>
      </c>
      <c r="D4356" s="70">
        <v>1994</v>
      </c>
      <c r="E4356" s="70">
        <v>3</v>
      </c>
      <c r="F4356" s="70">
        <v>141.97999999999999</v>
      </c>
      <c r="G4356" s="70">
        <v>140.26</v>
      </c>
    </row>
    <row r="4357" spans="1:7" x14ac:dyDescent="0.2">
      <c r="A4357" s="70">
        <v>38900</v>
      </c>
      <c r="B4357" s="70" t="s">
        <v>410</v>
      </c>
      <c r="C4357" s="70" t="s">
        <v>411</v>
      </c>
      <c r="D4357" s="70">
        <v>1994</v>
      </c>
      <c r="E4357" s="70">
        <v>4</v>
      </c>
      <c r="F4357" s="70">
        <v>144.51</v>
      </c>
      <c r="G4357" s="70">
        <v>143.41</v>
      </c>
    </row>
    <row r="4358" spans="1:7" x14ac:dyDescent="0.2">
      <c r="A4358" s="70">
        <v>38900</v>
      </c>
      <c r="B4358" s="70" t="s">
        <v>410</v>
      </c>
      <c r="C4358" s="70" t="s">
        <v>411</v>
      </c>
      <c r="D4358" s="70">
        <v>1995</v>
      </c>
      <c r="E4358" s="70">
        <v>1</v>
      </c>
      <c r="F4358" s="70">
        <v>146.66</v>
      </c>
      <c r="G4358" s="70">
        <v>146.66999999999999</v>
      </c>
    </row>
    <row r="4359" spans="1:7" x14ac:dyDescent="0.2">
      <c r="A4359" s="70">
        <v>38900</v>
      </c>
      <c r="B4359" s="70" t="s">
        <v>410</v>
      </c>
      <c r="C4359" s="70" t="s">
        <v>411</v>
      </c>
      <c r="D4359" s="70">
        <v>1995</v>
      </c>
      <c r="E4359" s="70">
        <v>2</v>
      </c>
      <c r="F4359" s="70">
        <v>151.74</v>
      </c>
      <c r="G4359" s="70">
        <v>150.59</v>
      </c>
    </row>
    <row r="4360" spans="1:7" x14ac:dyDescent="0.2">
      <c r="A4360" s="70">
        <v>38900</v>
      </c>
      <c r="B4360" s="70" t="s">
        <v>410</v>
      </c>
      <c r="C4360" s="70" t="s">
        <v>411</v>
      </c>
      <c r="D4360" s="70">
        <v>1995</v>
      </c>
      <c r="E4360" s="70">
        <v>3</v>
      </c>
      <c r="F4360" s="70">
        <v>155.54</v>
      </c>
      <c r="G4360" s="70">
        <v>153.56</v>
      </c>
    </row>
    <row r="4361" spans="1:7" x14ac:dyDescent="0.2">
      <c r="A4361" s="70">
        <v>38900</v>
      </c>
      <c r="B4361" s="70" t="s">
        <v>410</v>
      </c>
      <c r="C4361" s="70" t="s">
        <v>411</v>
      </c>
      <c r="D4361" s="70">
        <v>1995</v>
      </c>
      <c r="E4361" s="70">
        <v>4</v>
      </c>
      <c r="F4361" s="70">
        <v>157.77000000000001</v>
      </c>
      <c r="G4361" s="70">
        <v>156.74</v>
      </c>
    </row>
    <row r="4362" spans="1:7" x14ac:dyDescent="0.2">
      <c r="A4362" s="70">
        <v>38900</v>
      </c>
      <c r="B4362" s="70" t="s">
        <v>410</v>
      </c>
      <c r="C4362" s="70" t="s">
        <v>411</v>
      </c>
      <c r="D4362" s="70">
        <v>1996</v>
      </c>
      <c r="E4362" s="70">
        <v>1</v>
      </c>
      <c r="F4362" s="70">
        <v>160.29</v>
      </c>
      <c r="G4362" s="70">
        <v>160.33000000000001</v>
      </c>
    </row>
    <row r="4363" spans="1:7" x14ac:dyDescent="0.2">
      <c r="A4363" s="70">
        <v>38900</v>
      </c>
      <c r="B4363" s="70" t="s">
        <v>410</v>
      </c>
      <c r="C4363" s="70" t="s">
        <v>411</v>
      </c>
      <c r="D4363" s="70">
        <v>1996</v>
      </c>
      <c r="E4363" s="70">
        <v>2</v>
      </c>
      <c r="F4363" s="70">
        <v>165.13</v>
      </c>
      <c r="G4363" s="70">
        <v>163.75</v>
      </c>
    </row>
    <row r="4364" spans="1:7" x14ac:dyDescent="0.2">
      <c r="A4364" s="70">
        <v>38900</v>
      </c>
      <c r="B4364" s="70" t="s">
        <v>410</v>
      </c>
      <c r="C4364" s="70" t="s">
        <v>411</v>
      </c>
      <c r="D4364" s="70">
        <v>1996</v>
      </c>
      <c r="E4364" s="70">
        <v>3</v>
      </c>
      <c r="F4364" s="70">
        <v>169.45</v>
      </c>
      <c r="G4364" s="70">
        <v>167.25</v>
      </c>
    </row>
    <row r="4365" spans="1:7" x14ac:dyDescent="0.2">
      <c r="A4365" s="70">
        <v>38900</v>
      </c>
      <c r="B4365" s="70" t="s">
        <v>410</v>
      </c>
      <c r="C4365" s="70" t="s">
        <v>411</v>
      </c>
      <c r="D4365" s="70">
        <v>1996</v>
      </c>
      <c r="E4365" s="70">
        <v>4</v>
      </c>
      <c r="F4365" s="70">
        <v>171.92</v>
      </c>
      <c r="G4365" s="70">
        <v>170.96</v>
      </c>
    </row>
    <row r="4366" spans="1:7" x14ac:dyDescent="0.2">
      <c r="A4366" s="70">
        <v>38900</v>
      </c>
      <c r="B4366" s="70" t="s">
        <v>410</v>
      </c>
      <c r="C4366" s="70" t="s">
        <v>411</v>
      </c>
      <c r="D4366" s="70">
        <v>1997</v>
      </c>
      <c r="E4366" s="70">
        <v>1</v>
      </c>
      <c r="F4366" s="70">
        <v>175.38</v>
      </c>
      <c r="G4366" s="70">
        <v>175.42</v>
      </c>
    </row>
    <row r="4367" spans="1:7" x14ac:dyDescent="0.2">
      <c r="A4367" s="70">
        <v>38900</v>
      </c>
      <c r="B4367" s="70" t="s">
        <v>410</v>
      </c>
      <c r="C4367" s="70" t="s">
        <v>411</v>
      </c>
      <c r="D4367" s="70">
        <v>1997</v>
      </c>
      <c r="E4367" s="70">
        <v>2</v>
      </c>
      <c r="F4367" s="70">
        <v>179.02</v>
      </c>
      <c r="G4367" s="70">
        <v>177.4</v>
      </c>
    </row>
    <row r="4368" spans="1:7" x14ac:dyDescent="0.2">
      <c r="A4368" s="70">
        <v>38900</v>
      </c>
      <c r="B4368" s="70" t="s">
        <v>410</v>
      </c>
      <c r="C4368" s="70" t="s">
        <v>411</v>
      </c>
      <c r="D4368" s="70">
        <v>1997</v>
      </c>
      <c r="E4368" s="70">
        <v>3</v>
      </c>
      <c r="F4368" s="70">
        <v>182.09</v>
      </c>
      <c r="G4368" s="70">
        <v>179.71</v>
      </c>
    </row>
    <row r="4369" spans="1:7" x14ac:dyDescent="0.2">
      <c r="A4369" s="70">
        <v>38900</v>
      </c>
      <c r="B4369" s="70" t="s">
        <v>410</v>
      </c>
      <c r="C4369" s="70" t="s">
        <v>411</v>
      </c>
      <c r="D4369" s="70">
        <v>1997</v>
      </c>
      <c r="E4369" s="70">
        <v>4</v>
      </c>
      <c r="F4369" s="70">
        <v>182.77</v>
      </c>
      <c r="G4369" s="70">
        <v>181.88</v>
      </c>
    </row>
    <row r="4370" spans="1:7" x14ac:dyDescent="0.2">
      <c r="A4370" s="70">
        <v>38900</v>
      </c>
      <c r="B4370" s="70" t="s">
        <v>410</v>
      </c>
      <c r="C4370" s="70" t="s">
        <v>411</v>
      </c>
      <c r="D4370" s="70">
        <v>1998</v>
      </c>
      <c r="E4370" s="70">
        <v>1</v>
      </c>
      <c r="F4370" s="70">
        <v>184.16</v>
      </c>
      <c r="G4370" s="70">
        <v>184.19</v>
      </c>
    </row>
    <row r="4371" spans="1:7" x14ac:dyDescent="0.2">
      <c r="A4371" s="70">
        <v>38900</v>
      </c>
      <c r="B4371" s="70" t="s">
        <v>410</v>
      </c>
      <c r="C4371" s="70" t="s">
        <v>411</v>
      </c>
      <c r="D4371" s="70">
        <v>1998</v>
      </c>
      <c r="E4371" s="70">
        <v>2</v>
      </c>
      <c r="F4371" s="70">
        <v>188.63</v>
      </c>
      <c r="G4371" s="70">
        <v>186.8</v>
      </c>
    </row>
    <row r="4372" spans="1:7" x14ac:dyDescent="0.2">
      <c r="A4372" s="70">
        <v>38900</v>
      </c>
      <c r="B4372" s="70" t="s">
        <v>410</v>
      </c>
      <c r="C4372" s="70" t="s">
        <v>411</v>
      </c>
      <c r="D4372" s="70">
        <v>1998</v>
      </c>
      <c r="E4372" s="70">
        <v>3</v>
      </c>
      <c r="F4372" s="70">
        <v>192.25</v>
      </c>
      <c r="G4372" s="70">
        <v>189.81</v>
      </c>
    </row>
    <row r="4373" spans="1:7" x14ac:dyDescent="0.2">
      <c r="A4373" s="70">
        <v>38900</v>
      </c>
      <c r="B4373" s="70" t="s">
        <v>410</v>
      </c>
      <c r="C4373" s="70" t="s">
        <v>411</v>
      </c>
      <c r="D4373" s="70">
        <v>1998</v>
      </c>
      <c r="E4373" s="70">
        <v>4</v>
      </c>
      <c r="F4373" s="70">
        <v>191.97</v>
      </c>
      <c r="G4373" s="70">
        <v>191.09</v>
      </c>
    </row>
    <row r="4374" spans="1:7" x14ac:dyDescent="0.2">
      <c r="A4374" s="70">
        <v>38900</v>
      </c>
      <c r="B4374" s="70" t="s">
        <v>410</v>
      </c>
      <c r="C4374" s="70" t="s">
        <v>411</v>
      </c>
      <c r="D4374" s="70">
        <v>1999</v>
      </c>
      <c r="E4374" s="70">
        <v>1</v>
      </c>
      <c r="F4374" s="70">
        <v>192.09</v>
      </c>
      <c r="G4374" s="70">
        <v>192.07</v>
      </c>
    </row>
    <row r="4375" spans="1:7" x14ac:dyDescent="0.2">
      <c r="A4375" s="70">
        <v>38900</v>
      </c>
      <c r="B4375" s="70" t="s">
        <v>410</v>
      </c>
      <c r="C4375" s="70" t="s">
        <v>411</v>
      </c>
      <c r="D4375" s="70">
        <v>1999</v>
      </c>
      <c r="E4375" s="70">
        <v>2</v>
      </c>
      <c r="F4375" s="70">
        <v>197.1</v>
      </c>
      <c r="G4375" s="70">
        <v>195.14</v>
      </c>
    </row>
    <row r="4376" spans="1:7" x14ac:dyDescent="0.2">
      <c r="A4376" s="70">
        <v>38900</v>
      </c>
      <c r="B4376" s="70" t="s">
        <v>410</v>
      </c>
      <c r="C4376" s="70" t="s">
        <v>411</v>
      </c>
      <c r="D4376" s="70">
        <v>1999</v>
      </c>
      <c r="E4376" s="70">
        <v>3</v>
      </c>
      <c r="F4376" s="70">
        <v>198.96</v>
      </c>
      <c r="G4376" s="70">
        <v>196.51</v>
      </c>
    </row>
    <row r="4377" spans="1:7" x14ac:dyDescent="0.2">
      <c r="A4377" s="70">
        <v>38900</v>
      </c>
      <c r="B4377" s="70" t="s">
        <v>410</v>
      </c>
      <c r="C4377" s="70" t="s">
        <v>411</v>
      </c>
      <c r="D4377" s="70">
        <v>1999</v>
      </c>
      <c r="E4377" s="70">
        <v>4</v>
      </c>
      <c r="F4377" s="70">
        <v>199.18</v>
      </c>
      <c r="G4377" s="70">
        <v>198.25</v>
      </c>
    </row>
    <row r="4378" spans="1:7" x14ac:dyDescent="0.2">
      <c r="A4378" s="70">
        <v>38900</v>
      </c>
      <c r="B4378" s="70" t="s">
        <v>410</v>
      </c>
      <c r="C4378" s="70" t="s">
        <v>411</v>
      </c>
      <c r="D4378" s="70">
        <v>2000</v>
      </c>
      <c r="E4378" s="70">
        <v>1</v>
      </c>
      <c r="F4378" s="70">
        <v>200.21</v>
      </c>
      <c r="G4378" s="70">
        <v>200.17</v>
      </c>
    </row>
    <row r="4379" spans="1:7" x14ac:dyDescent="0.2">
      <c r="A4379" s="70">
        <v>38900</v>
      </c>
      <c r="B4379" s="70" t="s">
        <v>410</v>
      </c>
      <c r="C4379" s="70" t="s">
        <v>411</v>
      </c>
      <c r="D4379" s="70">
        <v>2000</v>
      </c>
      <c r="E4379" s="70">
        <v>2</v>
      </c>
      <c r="F4379" s="70">
        <v>203.73</v>
      </c>
      <c r="G4379" s="70">
        <v>201.69</v>
      </c>
    </row>
    <row r="4380" spans="1:7" x14ac:dyDescent="0.2">
      <c r="A4380" s="70">
        <v>38900</v>
      </c>
      <c r="B4380" s="70" t="s">
        <v>410</v>
      </c>
      <c r="C4380" s="70" t="s">
        <v>411</v>
      </c>
      <c r="D4380" s="70">
        <v>2000</v>
      </c>
      <c r="E4380" s="70">
        <v>3</v>
      </c>
      <c r="F4380" s="70">
        <v>204.51</v>
      </c>
      <c r="G4380" s="70">
        <v>202.06</v>
      </c>
    </row>
    <row r="4381" spans="1:7" x14ac:dyDescent="0.2">
      <c r="A4381" s="70">
        <v>38900</v>
      </c>
      <c r="B4381" s="70" t="s">
        <v>410</v>
      </c>
      <c r="C4381" s="70" t="s">
        <v>411</v>
      </c>
      <c r="D4381" s="70">
        <v>2000</v>
      </c>
      <c r="E4381" s="70">
        <v>4</v>
      </c>
      <c r="F4381" s="70">
        <v>206</v>
      </c>
      <c r="G4381" s="70">
        <v>204.95</v>
      </c>
    </row>
    <row r="4382" spans="1:7" x14ac:dyDescent="0.2">
      <c r="A4382" s="70">
        <v>38900</v>
      </c>
      <c r="B4382" s="70" t="s">
        <v>410</v>
      </c>
      <c r="C4382" s="70" t="s">
        <v>411</v>
      </c>
      <c r="D4382" s="70">
        <v>2001</v>
      </c>
      <c r="E4382" s="70">
        <v>1</v>
      </c>
      <c r="F4382" s="70">
        <v>208.12</v>
      </c>
      <c r="G4382" s="70">
        <v>208.11</v>
      </c>
    </row>
    <row r="4383" spans="1:7" x14ac:dyDescent="0.2">
      <c r="A4383" s="70">
        <v>38900</v>
      </c>
      <c r="B4383" s="70" t="s">
        <v>410</v>
      </c>
      <c r="C4383" s="70" t="s">
        <v>411</v>
      </c>
      <c r="D4383" s="70">
        <v>2001</v>
      </c>
      <c r="E4383" s="70">
        <v>2</v>
      </c>
      <c r="F4383" s="70">
        <v>211.7</v>
      </c>
      <c r="G4383" s="70">
        <v>209.6</v>
      </c>
    </row>
    <row r="4384" spans="1:7" x14ac:dyDescent="0.2">
      <c r="A4384" s="70">
        <v>38900</v>
      </c>
      <c r="B4384" s="70" t="s">
        <v>410</v>
      </c>
      <c r="C4384" s="70" t="s">
        <v>411</v>
      </c>
      <c r="D4384" s="70">
        <v>2001</v>
      </c>
      <c r="E4384" s="70">
        <v>3</v>
      </c>
      <c r="F4384" s="70">
        <v>214.62</v>
      </c>
      <c r="G4384" s="70">
        <v>212.1</v>
      </c>
    </row>
    <row r="4385" spans="1:7" x14ac:dyDescent="0.2">
      <c r="A4385" s="70">
        <v>38900</v>
      </c>
      <c r="B4385" s="70" t="s">
        <v>410</v>
      </c>
      <c r="C4385" s="70" t="s">
        <v>411</v>
      </c>
      <c r="D4385" s="70">
        <v>2001</v>
      </c>
      <c r="E4385" s="70">
        <v>4</v>
      </c>
      <c r="F4385" s="70">
        <v>215.61</v>
      </c>
      <c r="G4385" s="70">
        <v>214.39</v>
      </c>
    </row>
    <row r="4386" spans="1:7" x14ac:dyDescent="0.2">
      <c r="A4386" s="70">
        <v>38900</v>
      </c>
      <c r="B4386" s="70" t="s">
        <v>410</v>
      </c>
      <c r="C4386" s="70" t="s">
        <v>411</v>
      </c>
      <c r="D4386" s="70">
        <v>2002</v>
      </c>
      <c r="E4386" s="70">
        <v>1</v>
      </c>
      <c r="F4386" s="70">
        <v>217.24</v>
      </c>
      <c r="G4386" s="70">
        <v>217.29</v>
      </c>
    </row>
    <row r="4387" spans="1:7" x14ac:dyDescent="0.2">
      <c r="A4387" s="70">
        <v>38900</v>
      </c>
      <c r="B4387" s="70" t="s">
        <v>410</v>
      </c>
      <c r="C4387" s="70" t="s">
        <v>411</v>
      </c>
      <c r="D4387" s="70">
        <v>2002</v>
      </c>
      <c r="E4387" s="70">
        <v>2</v>
      </c>
      <c r="F4387" s="70">
        <v>221.74</v>
      </c>
      <c r="G4387" s="70">
        <v>219.62</v>
      </c>
    </row>
    <row r="4388" spans="1:7" x14ac:dyDescent="0.2">
      <c r="A4388" s="70">
        <v>38900</v>
      </c>
      <c r="B4388" s="70" t="s">
        <v>410</v>
      </c>
      <c r="C4388" s="70" t="s">
        <v>411</v>
      </c>
      <c r="D4388" s="70">
        <v>2002</v>
      </c>
      <c r="E4388" s="70">
        <v>3</v>
      </c>
      <c r="F4388" s="70">
        <v>224.63</v>
      </c>
      <c r="G4388" s="70">
        <v>221.9</v>
      </c>
    </row>
    <row r="4389" spans="1:7" x14ac:dyDescent="0.2">
      <c r="A4389" s="70">
        <v>38900</v>
      </c>
      <c r="B4389" s="70" t="s">
        <v>410</v>
      </c>
      <c r="C4389" s="70" t="s">
        <v>411</v>
      </c>
      <c r="D4389" s="70">
        <v>2002</v>
      </c>
      <c r="E4389" s="70">
        <v>4</v>
      </c>
      <c r="F4389" s="70">
        <v>226.68</v>
      </c>
      <c r="G4389" s="70">
        <v>225.32</v>
      </c>
    </row>
    <row r="4390" spans="1:7" x14ac:dyDescent="0.2">
      <c r="A4390" s="70">
        <v>38900</v>
      </c>
      <c r="B4390" s="70" t="s">
        <v>410</v>
      </c>
      <c r="C4390" s="70" t="s">
        <v>411</v>
      </c>
      <c r="D4390" s="70">
        <v>2003</v>
      </c>
      <c r="E4390" s="70">
        <v>1</v>
      </c>
      <c r="F4390" s="70">
        <v>227.99</v>
      </c>
      <c r="G4390" s="70">
        <v>228.19</v>
      </c>
    </row>
    <row r="4391" spans="1:7" x14ac:dyDescent="0.2">
      <c r="A4391" s="70">
        <v>38900</v>
      </c>
      <c r="B4391" s="70" t="s">
        <v>410</v>
      </c>
      <c r="C4391" s="70" t="s">
        <v>411</v>
      </c>
      <c r="D4391" s="70">
        <v>2003</v>
      </c>
      <c r="E4391" s="70">
        <v>2</v>
      </c>
      <c r="F4391" s="70">
        <v>234.13</v>
      </c>
      <c r="G4391" s="70">
        <v>231.95</v>
      </c>
    </row>
    <row r="4392" spans="1:7" x14ac:dyDescent="0.2">
      <c r="A4392" s="70">
        <v>38900</v>
      </c>
      <c r="B4392" s="70" t="s">
        <v>410</v>
      </c>
      <c r="C4392" s="70" t="s">
        <v>411</v>
      </c>
      <c r="D4392" s="70">
        <v>2003</v>
      </c>
      <c r="E4392" s="70">
        <v>3</v>
      </c>
      <c r="F4392" s="70">
        <v>239.47</v>
      </c>
      <c r="G4392" s="70">
        <v>236.37</v>
      </c>
    </row>
    <row r="4393" spans="1:7" x14ac:dyDescent="0.2">
      <c r="A4393" s="70">
        <v>38900</v>
      </c>
      <c r="B4393" s="70" t="s">
        <v>410</v>
      </c>
      <c r="C4393" s="70" t="s">
        <v>411</v>
      </c>
      <c r="D4393" s="70">
        <v>2003</v>
      </c>
      <c r="E4393" s="70">
        <v>4</v>
      </c>
      <c r="F4393" s="70">
        <v>243.13</v>
      </c>
      <c r="G4393" s="70">
        <v>241.67</v>
      </c>
    </row>
    <row r="4394" spans="1:7" x14ac:dyDescent="0.2">
      <c r="A4394" s="70">
        <v>38900</v>
      </c>
      <c r="B4394" s="70" t="s">
        <v>410</v>
      </c>
      <c r="C4394" s="70" t="s">
        <v>411</v>
      </c>
      <c r="D4394" s="70">
        <v>2004</v>
      </c>
      <c r="E4394" s="70">
        <v>1</v>
      </c>
      <c r="F4394" s="70">
        <v>244.97</v>
      </c>
      <c r="G4394" s="70">
        <v>245.38</v>
      </c>
    </row>
    <row r="4395" spans="1:7" x14ac:dyDescent="0.2">
      <c r="A4395" s="70">
        <v>38900</v>
      </c>
      <c r="B4395" s="70" t="s">
        <v>410</v>
      </c>
      <c r="C4395" s="70" t="s">
        <v>411</v>
      </c>
      <c r="D4395" s="70">
        <v>2004</v>
      </c>
      <c r="E4395" s="70">
        <v>2</v>
      </c>
      <c r="F4395" s="70">
        <v>255.45</v>
      </c>
      <c r="G4395" s="70">
        <v>253.06</v>
      </c>
    </row>
    <row r="4396" spans="1:7" x14ac:dyDescent="0.2">
      <c r="A4396" s="70">
        <v>38900</v>
      </c>
      <c r="B4396" s="70" t="s">
        <v>410</v>
      </c>
      <c r="C4396" s="70" t="s">
        <v>411</v>
      </c>
      <c r="D4396" s="70">
        <v>2004</v>
      </c>
      <c r="E4396" s="70">
        <v>3</v>
      </c>
      <c r="F4396" s="70">
        <v>263.81</v>
      </c>
      <c r="G4396" s="70">
        <v>260.13</v>
      </c>
    </row>
    <row r="4397" spans="1:7" x14ac:dyDescent="0.2">
      <c r="A4397" s="70">
        <v>38900</v>
      </c>
      <c r="B4397" s="70" t="s">
        <v>410</v>
      </c>
      <c r="C4397" s="70" t="s">
        <v>411</v>
      </c>
      <c r="D4397" s="70">
        <v>2004</v>
      </c>
      <c r="E4397" s="70">
        <v>4</v>
      </c>
      <c r="F4397" s="70">
        <v>271.08</v>
      </c>
      <c r="G4397" s="70">
        <v>269.56</v>
      </c>
    </row>
    <row r="4398" spans="1:7" x14ac:dyDescent="0.2">
      <c r="A4398" s="70">
        <v>38900</v>
      </c>
      <c r="B4398" s="70" t="s">
        <v>410</v>
      </c>
      <c r="C4398" s="70" t="s">
        <v>411</v>
      </c>
      <c r="D4398" s="70">
        <v>2005</v>
      </c>
      <c r="E4398" s="70">
        <v>1</v>
      </c>
      <c r="F4398" s="70">
        <v>279.27999999999997</v>
      </c>
      <c r="G4398" s="70">
        <v>279.99</v>
      </c>
    </row>
    <row r="4399" spans="1:7" x14ac:dyDescent="0.2">
      <c r="A4399" s="70">
        <v>38900</v>
      </c>
      <c r="B4399" s="70" t="s">
        <v>410</v>
      </c>
      <c r="C4399" s="70" t="s">
        <v>411</v>
      </c>
      <c r="D4399" s="70">
        <v>2005</v>
      </c>
      <c r="E4399" s="70">
        <v>2</v>
      </c>
      <c r="F4399" s="70">
        <v>294.83</v>
      </c>
      <c r="G4399" s="70">
        <v>291.95999999999998</v>
      </c>
    </row>
    <row r="4400" spans="1:7" x14ac:dyDescent="0.2">
      <c r="A4400" s="70">
        <v>38900</v>
      </c>
      <c r="B4400" s="70" t="s">
        <v>410</v>
      </c>
      <c r="C4400" s="70" t="s">
        <v>411</v>
      </c>
      <c r="D4400" s="70">
        <v>2005</v>
      </c>
      <c r="E4400" s="70">
        <v>3</v>
      </c>
      <c r="F4400" s="70">
        <v>312.88</v>
      </c>
      <c r="G4400" s="70">
        <v>308.18</v>
      </c>
    </row>
    <row r="4401" spans="1:7" x14ac:dyDescent="0.2">
      <c r="A4401" s="70">
        <v>38900</v>
      </c>
      <c r="B4401" s="70" t="s">
        <v>410</v>
      </c>
      <c r="C4401" s="70" t="s">
        <v>411</v>
      </c>
      <c r="D4401" s="70">
        <v>2005</v>
      </c>
      <c r="E4401" s="70">
        <v>4</v>
      </c>
      <c r="F4401" s="70">
        <v>324.70999999999998</v>
      </c>
      <c r="G4401" s="70">
        <v>323.14</v>
      </c>
    </row>
    <row r="4402" spans="1:7" x14ac:dyDescent="0.2">
      <c r="A4402" s="70">
        <v>38900</v>
      </c>
      <c r="B4402" s="70" t="s">
        <v>410</v>
      </c>
      <c r="C4402" s="70" t="s">
        <v>411</v>
      </c>
      <c r="D4402" s="70">
        <v>2006</v>
      </c>
      <c r="E4402" s="70">
        <v>1</v>
      </c>
      <c r="F4402" s="70">
        <v>335.61</v>
      </c>
      <c r="G4402" s="70">
        <v>336.65</v>
      </c>
    </row>
    <row r="4403" spans="1:7" x14ac:dyDescent="0.2">
      <c r="A4403" s="70">
        <v>38900</v>
      </c>
      <c r="B4403" s="70" t="s">
        <v>410</v>
      </c>
      <c r="C4403" s="70" t="s">
        <v>411</v>
      </c>
      <c r="D4403" s="70">
        <v>2006</v>
      </c>
      <c r="E4403" s="70">
        <v>2</v>
      </c>
      <c r="F4403" s="70">
        <v>350.82</v>
      </c>
      <c r="G4403" s="70">
        <v>347.33</v>
      </c>
    </row>
    <row r="4404" spans="1:7" x14ac:dyDescent="0.2">
      <c r="A4404" s="70">
        <v>38900</v>
      </c>
      <c r="B4404" s="70" t="s">
        <v>410</v>
      </c>
      <c r="C4404" s="70" t="s">
        <v>411</v>
      </c>
      <c r="D4404" s="70">
        <v>2006</v>
      </c>
      <c r="E4404" s="70">
        <v>3</v>
      </c>
      <c r="F4404" s="70">
        <v>361.03</v>
      </c>
      <c r="G4404" s="70">
        <v>355.25</v>
      </c>
    </row>
    <row r="4405" spans="1:7" x14ac:dyDescent="0.2">
      <c r="A4405" s="70">
        <v>38900</v>
      </c>
      <c r="B4405" s="70" t="s">
        <v>410</v>
      </c>
      <c r="C4405" s="70" t="s">
        <v>411</v>
      </c>
      <c r="D4405" s="70">
        <v>2006</v>
      </c>
      <c r="E4405" s="70">
        <v>4</v>
      </c>
      <c r="F4405" s="70">
        <v>360.89</v>
      </c>
      <c r="G4405" s="70">
        <v>359.3</v>
      </c>
    </row>
    <row r="4406" spans="1:7" x14ac:dyDescent="0.2">
      <c r="A4406" s="70">
        <v>38900</v>
      </c>
      <c r="B4406" s="70" t="s">
        <v>410</v>
      </c>
      <c r="C4406" s="70" t="s">
        <v>411</v>
      </c>
      <c r="D4406" s="70">
        <v>2007</v>
      </c>
      <c r="E4406" s="70">
        <v>1</v>
      </c>
      <c r="F4406" s="70">
        <v>363.54</v>
      </c>
      <c r="G4406" s="70">
        <v>365.06</v>
      </c>
    </row>
    <row r="4407" spans="1:7" x14ac:dyDescent="0.2">
      <c r="A4407" s="70">
        <v>38900</v>
      </c>
      <c r="B4407" s="70" t="s">
        <v>410</v>
      </c>
      <c r="C4407" s="70" t="s">
        <v>411</v>
      </c>
      <c r="D4407" s="70">
        <v>2007</v>
      </c>
      <c r="E4407" s="70">
        <v>2</v>
      </c>
      <c r="F4407" s="70">
        <v>370.13</v>
      </c>
      <c r="G4407" s="70">
        <v>366.2</v>
      </c>
    </row>
    <row r="4408" spans="1:7" x14ac:dyDescent="0.2">
      <c r="A4408" s="70">
        <v>38900</v>
      </c>
      <c r="B4408" s="70" t="s">
        <v>410</v>
      </c>
      <c r="C4408" s="70" t="s">
        <v>411</v>
      </c>
      <c r="D4408" s="70">
        <v>2007</v>
      </c>
      <c r="E4408" s="70">
        <v>3</v>
      </c>
      <c r="F4408" s="70">
        <v>367.95</v>
      </c>
      <c r="G4408" s="70">
        <v>361.81</v>
      </c>
    </row>
    <row r="4409" spans="1:7" x14ac:dyDescent="0.2">
      <c r="A4409" s="70">
        <v>38900</v>
      </c>
      <c r="B4409" s="70" t="s">
        <v>410</v>
      </c>
      <c r="C4409" s="70" t="s">
        <v>411</v>
      </c>
      <c r="D4409" s="70">
        <v>2007</v>
      </c>
      <c r="E4409" s="70">
        <v>4</v>
      </c>
      <c r="F4409" s="70">
        <v>360.1</v>
      </c>
      <c r="G4409" s="70">
        <v>358.62</v>
      </c>
    </row>
    <row r="4410" spans="1:7" x14ac:dyDescent="0.2">
      <c r="A4410" s="70">
        <v>38900</v>
      </c>
      <c r="B4410" s="70" t="s">
        <v>410</v>
      </c>
      <c r="C4410" s="70" t="s">
        <v>411</v>
      </c>
      <c r="D4410" s="70">
        <v>2008</v>
      </c>
      <c r="E4410" s="70">
        <v>1</v>
      </c>
      <c r="F4410" s="70">
        <v>350.31</v>
      </c>
      <c r="G4410" s="70">
        <v>352.14</v>
      </c>
    </row>
    <row r="4411" spans="1:7" x14ac:dyDescent="0.2">
      <c r="A4411" s="70">
        <v>38900</v>
      </c>
      <c r="B4411" s="70" t="s">
        <v>410</v>
      </c>
      <c r="C4411" s="70" t="s">
        <v>411</v>
      </c>
      <c r="D4411" s="70">
        <v>2008</v>
      </c>
      <c r="E4411" s="70">
        <v>2</v>
      </c>
      <c r="F4411" s="70">
        <v>345.9</v>
      </c>
      <c r="G4411" s="70">
        <v>342.03</v>
      </c>
    </row>
    <row r="4412" spans="1:7" x14ac:dyDescent="0.2">
      <c r="A4412" s="70">
        <v>38900</v>
      </c>
      <c r="B4412" s="70" t="s">
        <v>410</v>
      </c>
      <c r="C4412" s="70" t="s">
        <v>411</v>
      </c>
      <c r="D4412" s="70">
        <v>2008</v>
      </c>
      <c r="E4412" s="70">
        <v>3</v>
      </c>
      <c r="F4412" s="70">
        <v>336.4</v>
      </c>
      <c r="G4412" s="70">
        <v>330.65</v>
      </c>
    </row>
    <row r="4413" spans="1:7" x14ac:dyDescent="0.2">
      <c r="A4413" s="70">
        <v>38900</v>
      </c>
      <c r="B4413" s="70" t="s">
        <v>410</v>
      </c>
      <c r="C4413" s="70" t="s">
        <v>411</v>
      </c>
      <c r="D4413" s="70">
        <v>2008</v>
      </c>
      <c r="E4413" s="70">
        <v>4</v>
      </c>
      <c r="F4413" s="70">
        <v>315.75</v>
      </c>
      <c r="G4413" s="70">
        <v>314.31</v>
      </c>
    </row>
    <row r="4414" spans="1:7" x14ac:dyDescent="0.2">
      <c r="A4414" s="70">
        <v>38900</v>
      </c>
      <c r="B4414" s="70" t="s">
        <v>410</v>
      </c>
      <c r="C4414" s="70" t="s">
        <v>411</v>
      </c>
      <c r="D4414" s="70">
        <v>2009</v>
      </c>
      <c r="E4414" s="70">
        <v>1</v>
      </c>
      <c r="F4414" s="70">
        <v>301.58</v>
      </c>
      <c r="G4414" s="70">
        <v>303.7</v>
      </c>
    </row>
    <row r="4415" spans="1:7" x14ac:dyDescent="0.2">
      <c r="A4415" s="70">
        <v>38900</v>
      </c>
      <c r="B4415" s="70" t="s">
        <v>410</v>
      </c>
      <c r="C4415" s="70" t="s">
        <v>411</v>
      </c>
      <c r="D4415" s="70">
        <v>2009</v>
      </c>
      <c r="E4415" s="70">
        <v>2</v>
      </c>
      <c r="F4415" s="70">
        <v>298.79000000000002</v>
      </c>
      <c r="G4415" s="70">
        <v>295.13</v>
      </c>
    </row>
    <row r="4416" spans="1:7" x14ac:dyDescent="0.2">
      <c r="A4416" s="70">
        <v>38900</v>
      </c>
      <c r="B4416" s="70" t="s">
        <v>410</v>
      </c>
      <c r="C4416" s="70" t="s">
        <v>411</v>
      </c>
      <c r="D4416" s="70">
        <v>2009</v>
      </c>
      <c r="E4416" s="70">
        <v>3</v>
      </c>
      <c r="F4416" s="70">
        <v>299.20999999999998</v>
      </c>
      <c r="G4416" s="70">
        <v>293.97000000000003</v>
      </c>
    </row>
    <row r="4417" spans="1:7" x14ac:dyDescent="0.2">
      <c r="A4417" s="70">
        <v>38900</v>
      </c>
      <c r="B4417" s="70" t="s">
        <v>410</v>
      </c>
      <c r="C4417" s="70" t="s">
        <v>411</v>
      </c>
      <c r="D4417" s="70">
        <v>2009</v>
      </c>
      <c r="E4417" s="70">
        <v>4</v>
      </c>
      <c r="F4417" s="70">
        <v>295.64999999999998</v>
      </c>
      <c r="G4417" s="70">
        <v>294.33999999999997</v>
      </c>
    </row>
    <row r="4418" spans="1:7" x14ac:dyDescent="0.2">
      <c r="A4418" s="70">
        <v>38900</v>
      </c>
      <c r="B4418" s="70" t="s">
        <v>410</v>
      </c>
      <c r="C4418" s="70" t="s">
        <v>411</v>
      </c>
      <c r="D4418" s="70">
        <v>2010</v>
      </c>
      <c r="E4418" s="70">
        <v>1</v>
      </c>
      <c r="F4418" s="70">
        <v>286.06</v>
      </c>
      <c r="G4418" s="70">
        <v>288.39999999999998</v>
      </c>
    </row>
    <row r="4419" spans="1:7" x14ac:dyDescent="0.2">
      <c r="A4419" s="70">
        <v>38900</v>
      </c>
      <c r="B4419" s="70" t="s">
        <v>410</v>
      </c>
      <c r="C4419" s="70" t="s">
        <v>411</v>
      </c>
      <c r="D4419" s="70">
        <v>2010</v>
      </c>
      <c r="E4419" s="70">
        <v>2</v>
      </c>
      <c r="F4419" s="70">
        <v>291.27</v>
      </c>
      <c r="G4419" s="70">
        <v>287.48</v>
      </c>
    </row>
    <row r="4420" spans="1:7" x14ac:dyDescent="0.2">
      <c r="A4420" s="70">
        <v>38900</v>
      </c>
      <c r="B4420" s="70" t="s">
        <v>410</v>
      </c>
      <c r="C4420" s="70" t="s">
        <v>411</v>
      </c>
      <c r="D4420" s="70">
        <v>2010</v>
      </c>
      <c r="E4420" s="70">
        <v>3</v>
      </c>
      <c r="F4420" s="70">
        <v>281.58999999999997</v>
      </c>
      <c r="G4420" s="70">
        <v>276.55</v>
      </c>
    </row>
    <row r="4421" spans="1:7" x14ac:dyDescent="0.2">
      <c r="A4421" s="70">
        <v>38900</v>
      </c>
      <c r="B4421" s="70" t="s">
        <v>410</v>
      </c>
      <c r="C4421" s="70" t="s">
        <v>411</v>
      </c>
      <c r="D4421" s="70">
        <v>2010</v>
      </c>
      <c r="E4421" s="70">
        <v>4</v>
      </c>
      <c r="F4421" s="70">
        <v>271.8</v>
      </c>
      <c r="G4421" s="70">
        <v>270.67</v>
      </c>
    </row>
    <row r="4422" spans="1:7" x14ac:dyDescent="0.2">
      <c r="A4422" s="70">
        <v>38900</v>
      </c>
      <c r="B4422" s="70" t="s">
        <v>410</v>
      </c>
      <c r="C4422" s="70" t="s">
        <v>411</v>
      </c>
      <c r="D4422" s="70">
        <v>2011</v>
      </c>
      <c r="E4422" s="70">
        <v>1</v>
      </c>
      <c r="F4422" s="70">
        <v>263.98</v>
      </c>
      <c r="G4422" s="70">
        <v>266.44</v>
      </c>
    </row>
    <row r="4423" spans="1:7" x14ac:dyDescent="0.2">
      <c r="A4423" s="70">
        <v>38900</v>
      </c>
      <c r="B4423" s="70" t="s">
        <v>410</v>
      </c>
      <c r="C4423" s="70" t="s">
        <v>411</v>
      </c>
      <c r="D4423" s="70">
        <v>2011</v>
      </c>
      <c r="E4423" s="70">
        <v>2</v>
      </c>
      <c r="F4423" s="70">
        <v>259.62</v>
      </c>
      <c r="G4423" s="70">
        <v>255.86</v>
      </c>
    </row>
    <row r="4424" spans="1:7" x14ac:dyDescent="0.2">
      <c r="A4424" s="70">
        <v>38900</v>
      </c>
      <c r="B4424" s="70" t="s">
        <v>410</v>
      </c>
      <c r="C4424" s="70" t="s">
        <v>411</v>
      </c>
      <c r="D4424" s="70">
        <v>2011</v>
      </c>
      <c r="E4424" s="70">
        <v>3</v>
      </c>
      <c r="F4424" s="70">
        <v>265.48</v>
      </c>
      <c r="G4424" s="70">
        <v>260.68</v>
      </c>
    </row>
    <row r="4425" spans="1:7" x14ac:dyDescent="0.2">
      <c r="A4425" s="70">
        <v>38900</v>
      </c>
      <c r="B4425" s="70" t="s">
        <v>410</v>
      </c>
      <c r="C4425" s="70" t="s">
        <v>411</v>
      </c>
      <c r="D4425" s="70">
        <v>2011</v>
      </c>
      <c r="E4425" s="70">
        <v>4</v>
      </c>
      <c r="F4425" s="70">
        <v>261.41000000000003</v>
      </c>
      <c r="G4425" s="70">
        <v>260.68</v>
      </c>
    </row>
    <row r="4426" spans="1:7" x14ac:dyDescent="0.2">
      <c r="A4426" s="70">
        <v>38900</v>
      </c>
      <c r="B4426" s="70" t="s">
        <v>410</v>
      </c>
      <c r="C4426" s="70" t="s">
        <v>411</v>
      </c>
      <c r="D4426" s="70">
        <v>2012</v>
      </c>
      <c r="E4426" s="70">
        <v>1</v>
      </c>
      <c r="F4426" s="70">
        <v>257.08999999999997</v>
      </c>
      <c r="G4426" s="70">
        <v>259.44</v>
      </c>
    </row>
    <row r="4427" spans="1:7" x14ac:dyDescent="0.2">
      <c r="A4427" s="70">
        <v>38900</v>
      </c>
      <c r="B4427" s="70" t="s">
        <v>410</v>
      </c>
      <c r="C4427" s="70" t="s">
        <v>411</v>
      </c>
      <c r="D4427" s="70">
        <v>2012</v>
      </c>
      <c r="E4427" s="70">
        <v>2</v>
      </c>
      <c r="F4427" s="70">
        <v>269.98</v>
      </c>
      <c r="G4427" s="70">
        <v>265.77</v>
      </c>
    </row>
    <row r="4428" spans="1:7" x14ac:dyDescent="0.2">
      <c r="A4428" s="70">
        <v>38900</v>
      </c>
      <c r="B4428" s="70" t="s">
        <v>410</v>
      </c>
      <c r="C4428" s="70" t="s">
        <v>411</v>
      </c>
      <c r="D4428" s="70">
        <v>2012</v>
      </c>
      <c r="E4428" s="70">
        <v>3</v>
      </c>
      <c r="F4428" s="70">
        <v>277.70999999999998</v>
      </c>
      <c r="G4428" s="70">
        <v>272.73</v>
      </c>
    </row>
    <row r="4429" spans="1:7" x14ac:dyDescent="0.2">
      <c r="A4429" s="70">
        <v>38900</v>
      </c>
      <c r="B4429" s="70" t="s">
        <v>410</v>
      </c>
      <c r="C4429" s="70" t="s">
        <v>411</v>
      </c>
      <c r="D4429" s="70">
        <v>2012</v>
      </c>
      <c r="E4429" s="70">
        <v>4</v>
      </c>
      <c r="F4429" s="70">
        <v>281.27</v>
      </c>
      <c r="G4429" s="70">
        <v>280.88</v>
      </c>
    </row>
    <row r="4430" spans="1:7" x14ac:dyDescent="0.2">
      <c r="A4430" s="70">
        <v>38900</v>
      </c>
      <c r="B4430" s="70" t="s">
        <v>410</v>
      </c>
      <c r="C4430" s="70" t="s">
        <v>411</v>
      </c>
      <c r="D4430" s="70">
        <v>2013</v>
      </c>
      <c r="E4430" s="70">
        <v>1</v>
      </c>
      <c r="F4430" s="70">
        <v>289.76</v>
      </c>
      <c r="G4430" s="70">
        <v>292.25</v>
      </c>
    </row>
    <row r="4431" spans="1:7" x14ac:dyDescent="0.2">
      <c r="A4431" s="70">
        <v>38900</v>
      </c>
      <c r="B4431" s="70" t="s">
        <v>410</v>
      </c>
      <c r="C4431" s="70" t="s">
        <v>411</v>
      </c>
      <c r="D4431" s="70">
        <v>2013</v>
      </c>
      <c r="E4431" s="70">
        <v>2</v>
      </c>
      <c r="F4431" s="70">
        <v>306.18</v>
      </c>
      <c r="G4431" s="70">
        <v>300.98</v>
      </c>
    </row>
    <row r="4432" spans="1:7" x14ac:dyDescent="0.2">
      <c r="A4432" s="70">
        <v>38900</v>
      </c>
      <c r="B4432" s="70" t="s">
        <v>410</v>
      </c>
      <c r="C4432" s="70" t="s">
        <v>411</v>
      </c>
      <c r="D4432" s="70">
        <v>2013</v>
      </c>
      <c r="E4432" s="70">
        <v>3</v>
      </c>
      <c r="F4432" s="70">
        <v>314.92</v>
      </c>
      <c r="G4432" s="70">
        <v>309.45</v>
      </c>
    </row>
    <row r="4433" spans="1:7" x14ac:dyDescent="0.2">
      <c r="A4433" s="70">
        <v>38900</v>
      </c>
      <c r="B4433" s="70" t="s">
        <v>410</v>
      </c>
      <c r="C4433" s="70" t="s">
        <v>411</v>
      </c>
      <c r="D4433" s="70">
        <v>2013</v>
      </c>
      <c r="E4433" s="70">
        <v>4</v>
      </c>
      <c r="F4433" s="70">
        <v>315.79000000000002</v>
      </c>
      <c r="G4433" s="70">
        <v>315.89999999999998</v>
      </c>
    </row>
    <row r="4434" spans="1:7" x14ac:dyDescent="0.2">
      <c r="A4434" s="70">
        <v>38900</v>
      </c>
      <c r="B4434" s="70" t="s">
        <v>410</v>
      </c>
      <c r="C4434" s="70" t="s">
        <v>411</v>
      </c>
      <c r="D4434" s="70">
        <v>2014</v>
      </c>
      <c r="E4434" s="70">
        <v>1</v>
      </c>
      <c r="F4434" s="70">
        <v>320.27</v>
      </c>
      <c r="G4434" s="70">
        <v>322.55</v>
      </c>
    </row>
    <row r="4435" spans="1:7" x14ac:dyDescent="0.2">
      <c r="A4435" s="70">
        <v>38900</v>
      </c>
      <c r="B4435" s="70" t="s">
        <v>410</v>
      </c>
      <c r="C4435" s="70" t="s">
        <v>411</v>
      </c>
      <c r="D4435" s="70">
        <v>2014</v>
      </c>
      <c r="E4435" s="70">
        <v>2</v>
      </c>
      <c r="F4435" s="70">
        <v>334.8</v>
      </c>
      <c r="G4435" s="70">
        <v>328.87</v>
      </c>
    </row>
    <row r="4436" spans="1:7" x14ac:dyDescent="0.2">
      <c r="A4436" s="70">
        <v>38900</v>
      </c>
      <c r="B4436" s="70" t="s">
        <v>410</v>
      </c>
      <c r="C4436" s="70" t="s">
        <v>411</v>
      </c>
      <c r="D4436" s="70">
        <v>2014</v>
      </c>
      <c r="E4436" s="70">
        <v>3</v>
      </c>
      <c r="F4436" s="70">
        <v>339.93</v>
      </c>
      <c r="G4436" s="70">
        <v>334.32</v>
      </c>
    </row>
    <row r="4437" spans="1:7" x14ac:dyDescent="0.2">
      <c r="A4437" s="70">
        <v>38900</v>
      </c>
      <c r="B4437" s="70" t="s">
        <v>410</v>
      </c>
      <c r="C4437" s="70" t="s">
        <v>411</v>
      </c>
      <c r="D4437" s="70">
        <v>2014</v>
      </c>
      <c r="E4437" s="70">
        <v>4</v>
      </c>
      <c r="F4437" s="70">
        <v>340.12</v>
      </c>
      <c r="G4437" s="70">
        <v>340.62</v>
      </c>
    </row>
    <row r="4438" spans="1:7" x14ac:dyDescent="0.2">
      <c r="A4438" s="70">
        <v>38900</v>
      </c>
      <c r="B4438" s="70" t="s">
        <v>410</v>
      </c>
      <c r="C4438" s="70" t="s">
        <v>411</v>
      </c>
      <c r="D4438" s="70">
        <v>2015</v>
      </c>
      <c r="E4438" s="70">
        <v>1</v>
      </c>
      <c r="F4438" s="70">
        <v>347.12</v>
      </c>
      <c r="G4438" s="70">
        <v>349.11</v>
      </c>
    </row>
    <row r="4439" spans="1:7" x14ac:dyDescent="0.2">
      <c r="A4439" s="70">
        <v>38900</v>
      </c>
      <c r="B4439" s="70" t="s">
        <v>410</v>
      </c>
      <c r="C4439" s="70" t="s">
        <v>411</v>
      </c>
      <c r="D4439" s="70">
        <v>2015</v>
      </c>
      <c r="E4439" s="70">
        <v>2</v>
      </c>
      <c r="F4439" s="70">
        <v>365.32</v>
      </c>
      <c r="G4439" s="70">
        <v>358.55</v>
      </c>
    </row>
    <row r="4440" spans="1:7" x14ac:dyDescent="0.2">
      <c r="A4440" s="70">
        <v>38900</v>
      </c>
      <c r="B4440" s="70" t="s">
        <v>410</v>
      </c>
      <c r="C4440" s="70" t="s">
        <v>411</v>
      </c>
      <c r="D4440" s="70">
        <v>2015</v>
      </c>
      <c r="E4440" s="70">
        <v>3</v>
      </c>
      <c r="F4440" s="70">
        <v>374.75</v>
      </c>
      <c r="G4440" s="70">
        <v>369.12</v>
      </c>
    </row>
    <row r="4441" spans="1:7" x14ac:dyDescent="0.2">
      <c r="A4441" s="70">
        <v>38900</v>
      </c>
      <c r="B4441" s="70" t="s">
        <v>410</v>
      </c>
      <c r="C4441" s="70" t="s">
        <v>411</v>
      </c>
      <c r="D4441" s="70">
        <v>2015</v>
      </c>
      <c r="E4441" s="70">
        <v>4</v>
      </c>
      <c r="F4441" s="70">
        <v>379.56</v>
      </c>
      <c r="G4441" s="70">
        <v>380.37</v>
      </c>
    </row>
    <row r="4442" spans="1:7" x14ac:dyDescent="0.2">
      <c r="A4442" s="70">
        <v>38900</v>
      </c>
      <c r="B4442" s="70" t="s">
        <v>410</v>
      </c>
      <c r="C4442" s="70" t="s">
        <v>411</v>
      </c>
      <c r="D4442" s="70">
        <v>2016</v>
      </c>
      <c r="E4442" s="70">
        <v>1</v>
      </c>
      <c r="F4442" s="70">
        <v>390.53</v>
      </c>
      <c r="G4442" s="70">
        <v>392.11</v>
      </c>
    </row>
    <row r="4443" spans="1:7" x14ac:dyDescent="0.2">
      <c r="A4443" s="70">
        <v>38900</v>
      </c>
      <c r="B4443" s="70" t="s">
        <v>410</v>
      </c>
      <c r="C4443" s="70" t="s">
        <v>411</v>
      </c>
      <c r="D4443" s="70">
        <v>2016</v>
      </c>
      <c r="E4443" s="70">
        <v>2</v>
      </c>
      <c r="F4443" s="70">
        <v>410.91</v>
      </c>
      <c r="G4443" s="70">
        <v>403.24</v>
      </c>
    </row>
    <row r="4444" spans="1:7" x14ac:dyDescent="0.2">
      <c r="A4444" s="70">
        <v>38900</v>
      </c>
      <c r="B4444" s="70" t="s">
        <v>410</v>
      </c>
      <c r="C4444" s="70" t="s">
        <v>411</v>
      </c>
      <c r="D4444" s="70">
        <v>2016</v>
      </c>
      <c r="E4444" s="70">
        <v>3</v>
      </c>
      <c r="F4444" s="70">
        <v>419.07</v>
      </c>
      <c r="G4444" s="70">
        <v>413.32</v>
      </c>
    </row>
    <row r="4445" spans="1:7" x14ac:dyDescent="0.2">
      <c r="A4445" s="70">
        <v>38900</v>
      </c>
      <c r="B4445" s="70" t="s">
        <v>410</v>
      </c>
      <c r="C4445" s="70" t="s">
        <v>411</v>
      </c>
      <c r="D4445" s="70">
        <v>2016</v>
      </c>
      <c r="E4445" s="70">
        <v>4</v>
      </c>
      <c r="F4445" s="70">
        <v>423.43</v>
      </c>
      <c r="G4445" s="70">
        <v>424.38</v>
      </c>
    </row>
    <row r="4446" spans="1:7" x14ac:dyDescent="0.2">
      <c r="A4446" s="70">
        <v>38900</v>
      </c>
      <c r="B4446" s="70" t="s">
        <v>410</v>
      </c>
      <c r="C4446" s="70" t="s">
        <v>411</v>
      </c>
      <c r="D4446" s="70">
        <v>2017</v>
      </c>
      <c r="E4446" s="70">
        <v>1</v>
      </c>
      <c r="F4446" s="70">
        <v>430.8</v>
      </c>
      <c r="G4446" s="70">
        <v>431.97</v>
      </c>
    </row>
    <row r="4447" spans="1:7" x14ac:dyDescent="0.2">
      <c r="A4447" s="70">
        <v>38900</v>
      </c>
      <c r="B4447" s="70" t="s">
        <v>410</v>
      </c>
      <c r="C4447" s="70" t="s">
        <v>411</v>
      </c>
      <c r="D4447" s="70">
        <v>2017</v>
      </c>
      <c r="E4447" s="70">
        <v>2</v>
      </c>
      <c r="F4447" s="70">
        <v>448.62</v>
      </c>
      <c r="G4447" s="70">
        <v>440.27</v>
      </c>
    </row>
    <row r="4448" spans="1:7" x14ac:dyDescent="0.2">
      <c r="A4448" s="70">
        <v>38900</v>
      </c>
      <c r="B4448" s="70" t="s">
        <v>410</v>
      </c>
      <c r="C4448" s="70" t="s">
        <v>411</v>
      </c>
      <c r="D4448" s="70">
        <v>2017</v>
      </c>
      <c r="E4448" s="70">
        <v>3</v>
      </c>
      <c r="F4448" s="70">
        <v>454.07</v>
      </c>
      <c r="G4448" s="70">
        <v>448.29</v>
      </c>
    </row>
    <row r="4449" spans="1:7" x14ac:dyDescent="0.2">
      <c r="A4449" s="70">
        <v>38900</v>
      </c>
      <c r="B4449" s="70" t="s">
        <v>410</v>
      </c>
      <c r="C4449" s="70" t="s">
        <v>411</v>
      </c>
      <c r="D4449" s="70">
        <v>2017</v>
      </c>
      <c r="E4449" s="70">
        <v>4</v>
      </c>
      <c r="F4449" s="70">
        <v>454.34</v>
      </c>
      <c r="G4449" s="70">
        <v>455.37</v>
      </c>
    </row>
    <row r="4450" spans="1:7" x14ac:dyDescent="0.2">
      <c r="A4450" s="70">
        <v>38900</v>
      </c>
      <c r="B4450" s="70" t="s">
        <v>410</v>
      </c>
      <c r="C4450" s="70" t="s">
        <v>411</v>
      </c>
      <c r="D4450" s="70">
        <v>2018</v>
      </c>
      <c r="E4450" s="70">
        <v>1</v>
      </c>
      <c r="F4450" s="70">
        <v>464.07</v>
      </c>
      <c r="G4450" s="70">
        <v>464.87</v>
      </c>
    </row>
    <row r="4451" spans="1:7" x14ac:dyDescent="0.2">
      <c r="A4451" s="70">
        <v>38900</v>
      </c>
      <c r="B4451" s="70" t="s">
        <v>410</v>
      </c>
      <c r="C4451" s="70" t="s">
        <v>411</v>
      </c>
      <c r="D4451" s="70">
        <v>2018</v>
      </c>
      <c r="E4451" s="70">
        <v>2</v>
      </c>
      <c r="F4451" s="70">
        <v>478.78</v>
      </c>
      <c r="G4451" s="70">
        <v>470.01</v>
      </c>
    </row>
    <row r="4452" spans="1:7" x14ac:dyDescent="0.2">
      <c r="A4452" s="70">
        <v>38900</v>
      </c>
      <c r="B4452" s="70" t="s">
        <v>410</v>
      </c>
      <c r="C4452" s="70" t="s">
        <v>411</v>
      </c>
      <c r="D4452" s="70">
        <v>2018</v>
      </c>
      <c r="E4452" s="70">
        <v>3</v>
      </c>
      <c r="F4452" s="70">
        <v>478.88</v>
      </c>
      <c r="G4452" s="70">
        <v>472.92</v>
      </c>
    </row>
    <row r="4453" spans="1:7" x14ac:dyDescent="0.2">
      <c r="A4453" s="70">
        <v>38900</v>
      </c>
      <c r="B4453" s="70" t="s">
        <v>410</v>
      </c>
      <c r="C4453" s="70" t="s">
        <v>411</v>
      </c>
      <c r="D4453" s="70">
        <v>2018</v>
      </c>
      <c r="E4453" s="70">
        <v>4</v>
      </c>
      <c r="F4453" s="70">
        <v>477.98</v>
      </c>
      <c r="G4453" s="70">
        <v>479.19</v>
      </c>
    </row>
    <row r="4454" spans="1:7" x14ac:dyDescent="0.2">
      <c r="A4454" s="70">
        <v>38900</v>
      </c>
      <c r="B4454" s="70" t="s">
        <v>410</v>
      </c>
      <c r="C4454" s="70" t="s">
        <v>411</v>
      </c>
      <c r="D4454" s="70">
        <v>2019</v>
      </c>
      <c r="E4454" s="70">
        <v>1</v>
      </c>
      <c r="F4454" s="70">
        <v>482.79</v>
      </c>
      <c r="G4454" s="70">
        <v>483.31</v>
      </c>
    </row>
    <row r="4455" spans="1:7" x14ac:dyDescent="0.2">
      <c r="A4455" s="70">
        <v>38900</v>
      </c>
      <c r="B4455" s="70" t="s">
        <v>410</v>
      </c>
      <c r="C4455" s="70" t="s">
        <v>411</v>
      </c>
      <c r="D4455" s="70">
        <v>2019</v>
      </c>
      <c r="E4455" s="70">
        <v>2</v>
      </c>
      <c r="F4455" s="70">
        <v>496.81</v>
      </c>
      <c r="G4455" s="70">
        <v>487.84</v>
      </c>
    </row>
    <row r="4456" spans="1:7" x14ac:dyDescent="0.2">
      <c r="A4456" s="70">
        <v>38900</v>
      </c>
      <c r="B4456" s="70" t="s">
        <v>410</v>
      </c>
      <c r="C4456" s="70" t="s">
        <v>411</v>
      </c>
      <c r="D4456" s="70">
        <v>2019</v>
      </c>
      <c r="E4456" s="70">
        <v>3</v>
      </c>
      <c r="F4456" s="70">
        <v>499.35</v>
      </c>
      <c r="G4456" s="70">
        <v>493.08</v>
      </c>
    </row>
    <row r="4457" spans="1:7" x14ac:dyDescent="0.2">
      <c r="A4457" s="70">
        <v>38900</v>
      </c>
      <c r="B4457" s="70" t="s">
        <v>410</v>
      </c>
      <c r="C4457" s="70" t="s">
        <v>411</v>
      </c>
      <c r="D4457" s="70">
        <v>2019</v>
      </c>
      <c r="E4457" s="70">
        <v>4</v>
      </c>
      <c r="F4457" s="70">
        <v>499.46</v>
      </c>
      <c r="G4457" s="70">
        <v>500.88</v>
      </c>
    </row>
    <row r="4458" spans="1:7" x14ac:dyDescent="0.2">
      <c r="A4458" s="70">
        <v>38900</v>
      </c>
      <c r="B4458" s="70" t="s">
        <v>410</v>
      </c>
      <c r="C4458" s="70" t="s">
        <v>411</v>
      </c>
      <c r="D4458" s="70">
        <v>2020</v>
      </c>
      <c r="E4458" s="70">
        <v>1</v>
      </c>
      <c r="F4458" s="70">
        <v>506.6</v>
      </c>
      <c r="G4458" s="70">
        <v>507.04</v>
      </c>
    </row>
    <row r="4459" spans="1:7" x14ac:dyDescent="0.2">
      <c r="A4459" s="70">
        <v>38900</v>
      </c>
      <c r="B4459" s="70" t="s">
        <v>410</v>
      </c>
      <c r="C4459" s="70" t="s">
        <v>411</v>
      </c>
      <c r="D4459" s="70">
        <v>2020</v>
      </c>
      <c r="E4459" s="70">
        <v>2</v>
      </c>
      <c r="F4459" s="70">
        <v>519.85</v>
      </c>
      <c r="G4459" s="70">
        <v>510.55</v>
      </c>
    </row>
    <row r="4460" spans="1:7" x14ac:dyDescent="0.2">
      <c r="A4460" s="70">
        <v>38900</v>
      </c>
      <c r="B4460" s="70" t="s">
        <v>410</v>
      </c>
      <c r="C4460" s="70" t="s">
        <v>411</v>
      </c>
      <c r="D4460" s="70">
        <v>2020</v>
      </c>
      <c r="E4460" s="70">
        <v>3</v>
      </c>
      <c r="F4460" s="70">
        <v>533.76</v>
      </c>
      <c r="G4460" s="70">
        <v>526.86</v>
      </c>
    </row>
    <row r="4461" spans="1:7" x14ac:dyDescent="0.2">
      <c r="A4461" s="70">
        <v>38900</v>
      </c>
      <c r="B4461" s="70" t="s">
        <v>410</v>
      </c>
      <c r="C4461" s="70" t="s">
        <v>411</v>
      </c>
      <c r="D4461" s="70">
        <v>2020</v>
      </c>
      <c r="E4461" s="70">
        <v>4</v>
      </c>
      <c r="F4461" s="70">
        <v>545.34</v>
      </c>
      <c r="G4461" s="70">
        <v>547.08000000000004</v>
      </c>
    </row>
    <row r="4462" spans="1:7" x14ac:dyDescent="0.2">
      <c r="A4462" s="70">
        <v>38900</v>
      </c>
      <c r="B4462" s="70" t="s">
        <v>410</v>
      </c>
      <c r="C4462" s="70" t="s">
        <v>411</v>
      </c>
      <c r="D4462" s="70">
        <v>2021</v>
      </c>
      <c r="E4462" s="70">
        <v>1</v>
      </c>
      <c r="F4462" s="70">
        <v>573.86</v>
      </c>
      <c r="G4462" s="70">
        <v>574.33000000000004</v>
      </c>
    </row>
    <row r="4463" spans="1:7" x14ac:dyDescent="0.2">
      <c r="A4463" s="70">
        <v>38900</v>
      </c>
      <c r="B4463" s="70" t="s">
        <v>410</v>
      </c>
      <c r="C4463" s="70" t="s">
        <v>411</v>
      </c>
      <c r="D4463" s="70">
        <v>2021</v>
      </c>
      <c r="E4463" s="70">
        <v>2</v>
      </c>
      <c r="F4463" s="70">
        <v>614.54</v>
      </c>
      <c r="G4463" s="70">
        <v>603.62</v>
      </c>
    </row>
    <row r="4464" spans="1:7" x14ac:dyDescent="0.2">
      <c r="A4464" s="70">
        <v>38900</v>
      </c>
      <c r="B4464" s="70" t="s">
        <v>410</v>
      </c>
      <c r="C4464" s="70" t="s">
        <v>411</v>
      </c>
      <c r="D4464" s="70">
        <v>2021</v>
      </c>
      <c r="E4464" s="70">
        <v>3</v>
      </c>
      <c r="F4464" s="70">
        <v>635.62</v>
      </c>
      <c r="G4464" s="70">
        <v>627.16</v>
      </c>
    </row>
    <row r="4465" spans="1:7" x14ac:dyDescent="0.2">
      <c r="A4465" s="70">
        <v>38900</v>
      </c>
      <c r="B4465" s="70" t="s">
        <v>410</v>
      </c>
      <c r="C4465" s="70" t="s">
        <v>411</v>
      </c>
      <c r="D4465" s="70">
        <v>2021</v>
      </c>
      <c r="E4465" s="70">
        <v>4</v>
      </c>
      <c r="F4465" s="70">
        <v>634.88</v>
      </c>
      <c r="G4465" s="70">
        <v>637.04999999999995</v>
      </c>
    </row>
    <row r="4466" spans="1:7" x14ac:dyDescent="0.2">
      <c r="A4466" s="70">
        <v>39300</v>
      </c>
      <c r="B4466" s="70" t="s">
        <v>412</v>
      </c>
      <c r="C4466" s="70" t="s">
        <v>413</v>
      </c>
      <c r="D4466" s="70">
        <v>1991</v>
      </c>
      <c r="E4466" s="70">
        <v>1</v>
      </c>
      <c r="F4466" s="70">
        <v>100</v>
      </c>
      <c r="G4466" s="70">
        <v>100</v>
      </c>
    </row>
    <row r="4467" spans="1:7" x14ac:dyDescent="0.2">
      <c r="A4467" s="70">
        <v>39300</v>
      </c>
      <c r="B4467" s="70" t="s">
        <v>412</v>
      </c>
      <c r="C4467" s="70" t="s">
        <v>413</v>
      </c>
      <c r="D4467" s="70">
        <v>1991</v>
      </c>
      <c r="E4467" s="70">
        <v>2</v>
      </c>
      <c r="F4467" s="70">
        <v>98.52</v>
      </c>
      <c r="G4467" s="70">
        <v>97.82</v>
      </c>
    </row>
    <row r="4468" spans="1:7" x14ac:dyDescent="0.2">
      <c r="A4468" s="70">
        <v>39300</v>
      </c>
      <c r="B4468" s="70" t="s">
        <v>412</v>
      </c>
      <c r="C4468" s="70" t="s">
        <v>413</v>
      </c>
      <c r="D4468" s="70">
        <v>1991</v>
      </c>
      <c r="E4468" s="70">
        <v>3</v>
      </c>
      <c r="F4468" s="70">
        <v>97.31</v>
      </c>
      <c r="G4468" s="70">
        <v>96.81</v>
      </c>
    </row>
    <row r="4469" spans="1:7" x14ac:dyDescent="0.2">
      <c r="A4469" s="70">
        <v>39300</v>
      </c>
      <c r="B4469" s="70" t="s">
        <v>412</v>
      </c>
      <c r="C4469" s="70" t="s">
        <v>413</v>
      </c>
      <c r="D4469" s="70">
        <v>1991</v>
      </c>
      <c r="E4469" s="70">
        <v>4</v>
      </c>
      <c r="F4469" s="70">
        <v>97.23</v>
      </c>
      <c r="G4469" s="70">
        <v>96.57</v>
      </c>
    </row>
    <row r="4470" spans="1:7" x14ac:dyDescent="0.2">
      <c r="A4470" s="70">
        <v>39300</v>
      </c>
      <c r="B4470" s="70" t="s">
        <v>412</v>
      </c>
      <c r="C4470" s="70" t="s">
        <v>413</v>
      </c>
      <c r="D4470" s="70">
        <v>1992</v>
      </c>
      <c r="E4470" s="70">
        <v>1</v>
      </c>
      <c r="F4470" s="70">
        <v>97.59</v>
      </c>
      <c r="G4470" s="70">
        <v>97.63</v>
      </c>
    </row>
    <row r="4471" spans="1:7" x14ac:dyDescent="0.2">
      <c r="A4471" s="70">
        <v>39300</v>
      </c>
      <c r="B4471" s="70" t="s">
        <v>412</v>
      </c>
      <c r="C4471" s="70" t="s">
        <v>413</v>
      </c>
      <c r="D4471" s="70">
        <v>1992</v>
      </c>
      <c r="E4471" s="70">
        <v>2</v>
      </c>
      <c r="F4471" s="70">
        <v>96.89</v>
      </c>
      <c r="G4471" s="70">
        <v>96.2</v>
      </c>
    </row>
    <row r="4472" spans="1:7" x14ac:dyDescent="0.2">
      <c r="A4472" s="70">
        <v>39300</v>
      </c>
      <c r="B4472" s="70" t="s">
        <v>412</v>
      </c>
      <c r="C4472" s="70" t="s">
        <v>413</v>
      </c>
      <c r="D4472" s="70">
        <v>1992</v>
      </c>
      <c r="E4472" s="70">
        <v>3</v>
      </c>
      <c r="F4472" s="70">
        <v>96.32</v>
      </c>
      <c r="G4472" s="70">
        <v>95.77</v>
      </c>
    </row>
    <row r="4473" spans="1:7" x14ac:dyDescent="0.2">
      <c r="A4473" s="70">
        <v>39300</v>
      </c>
      <c r="B4473" s="70" t="s">
        <v>412</v>
      </c>
      <c r="C4473" s="70" t="s">
        <v>413</v>
      </c>
      <c r="D4473" s="70">
        <v>1992</v>
      </c>
      <c r="E4473" s="70">
        <v>4</v>
      </c>
      <c r="F4473" s="70">
        <v>97.21</v>
      </c>
      <c r="G4473" s="70">
        <v>96.58</v>
      </c>
    </row>
    <row r="4474" spans="1:7" x14ac:dyDescent="0.2">
      <c r="A4474" s="70">
        <v>39300</v>
      </c>
      <c r="B4474" s="70" t="s">
        <v>412</v>
      </c>
      <c r="C4474" s="70" t="s">
        <v>413</v>
      </c>
      <c r="D4474" s="70">
        <v>1993</v>
      </c>
      <c r="E4474" s="70">
        <v>1</v>
      </c>
      <c r="F4474" s="70">
        <v>95.4</v>
      </c>
      <c r="G4474" s="70">
        <v>95.5</v>
      </c>
    </row>
    <row r="4475" spans="1:7" x14ac:dyDescent="0.2">
      <c r="A4475" s="70">
        <v>39300</v>
      </c>
      <c r="B4475" s="70" t="s">
        <v>412</v>
      </c>
      <c r="C4475" s="70" t="s">
        <v>413</v>
      </c>
      <c r="D4475" s="70">
        <v>1993</v>
      </c>
      <c r="E4475" s="70">
        <v>2</v>
      </c>
      <c r="F4475" s="70">
        <v>96.26</v>
      </c>
      <c r="G4475" s="70">
        <v>95.54</v>
      </c>
    </row>
    <row r="4476" spans="1:7" x14ac:dyDescent="0.2">
      <c r="A4476" s="70">
        <v>39300</v>
      </c>
      <c r="B4476" s="70" t="s">
        <v>412</v>
      </c>
      <c r="C4476" s="70" t="s">
        <v>413</v>
      </c>
      <c r="D4476" s="70">
        <v>1993</v>
      </c>
      <c r="E4476" s="70">
        <v>3</v>
      </c>
      <c r="F4476" s="70">
        <v>96.02</v>
      </c>
      <c r="G4476" s="70">
        <v>95.39</v>
      </c>
    </row>
    <row r="4477" spans="1:7" x14ac:dyDescent="0.2">
      <c r="A4477" s="70">
        <v>39300</v>
      </c>
      <c r="B4477" s="70" t="s">
        <v>412</v>
      </c>
      <c r="C4477" s="70" t="s">
        <v>413</v>
      </c>
      <c r="D4477" s="70">
        <v>1993</v>
      </c>
      <c r="E4477" s="70">
        <v>4</v>
      </c>
      <c r="F4477" s="70">
        <v>96.01</v>
      </c>
      <c r="G4477" s="70">
        <v>95.45</v>
      </c>
    </row>
    <row r="4478" spans="1:7" x14ac:dyDescent="0.2">
      <c r="A4478" s="70">
        <v>39300</v>
      </c>
      <c r="B4478" s="70" t="s">
        <v>412</v>
      </c>
      <c r="C4478" s="70" t="s">
        <v>413</v>
      </c>
      <c r="D4478" s="70">
        <v>1994</v>
      </c>
      <c r="E4478" s="70">
        <v>1</v>
      </c>
      <c r="F4478" s="70">
        <v>95.42</v>
      </c>
      <c r="G4478" s="70">
        <v>95.58</v>
      </c>
    </row>
    <row r="4479" spans="1:7" x14ac:dyDescent="0.2">
      <c r="A4479" s="70">
        <v>39300</v>
      </c>
      <c r="B4479" s="70" t="s">
        <v>412</v>
      </c>
      <c r="C4479" s="70" t="s">
        <v>413</v>
      </c>
      <c r="D4479" s="70">
        <v>1994</v>
      </c>
      <c r="E4479" s="70">
        <v>2</v>
      </c>
      <c r="F4479" s="70">
        <v>96.99</v>
      </c>
      <c r="G4479" s="70">
        <v>96.24</v>
      </c>
    </row>
    <row r="4480" spans="1:7" x14ac:dyDescent="0.2">
      <c r="A4480" s="70">
        <v>39300</v>
      </c>
      <c r="B4480" s="70" t="s">
        <v>412</v>
      </c>
      <c r="C4480" s="70" t="s">
        <v>413</v>
      </c>
      <c r="D4480" s="70">
        <v>1994</v>
      </c>
      <c r="E4480" s="70">
        <v>3</v>
      </c>
      <c r="F4480" s="70">
        <v>96.79</v>
      </c>
      <c r="G4480" s="70">
        <v>96.04</v>
      </c>
    </row>
    <row r="4481" spans="1:7" x14ac:dyDescent="0.2">
      <c r="A4481" s="70">
        <v>39300</v>
      </c>
      <c r="B4481" s="70" t="s">
        <v>412</v>
      </c>
      <c r="C4481" s="70" t="s">
        <v>413</v>
      </c>
      <c r="D4481" s="70">
        <v>1994</v>
      </c>
      <c r="E4481" s="70">
        <v>4</v>
      </c>
      <c r="F4481" s="70">
        <v>96.43</v>
      </c>
      <c r="G4481" s="70">
        <v>95.98</v>
      </c>
    </row>
    <row r="4482" spans="1:7" x14ac:dyDescent="0.2">
      <c r="A4482" s="70">
        <v>39300</v>
      </c>
      <c r="B4482" s="70" t="s">
        <v>412</v>
      </c>
      <c r="C4482" s="70" t="s">
        <v>413</v>
      </c>
      <c r="D4482" s="70">
        <v>1995</v>
      </c>
      <c r="E4482" s="70">
        <v>1</v>
      </c>
      <c r="F4482" s="70">
        <v>95.19</v>
      </c>
      <c r="G4482" s="70">
        <v>95.38</v>
      </c>
    </row>
    <row r="4483" spans="1:7" x14ac:dyDescent="0.2">
      <c r="A4483" s="70">
        <v>39300</v>
      </c>
      <c r="B4483" s="70" t="s">
        <v>412</v>
      </c>
      <c r="C4483" s="70" t="s">
        <v>413</v>
      </c>
      <c r="D4483" s="70">
        <v>1995</v>
      </c>
      <c r="E4483" s="70">
        <v>2</v>
      </c>
      <c r="F4483" s="70">
        <v>96.31</v>
      </c>
      <c r="G4483" s="70">
        <v>95.52</v>
      </c>
    </row>
    <row r="4484" spans="1:7" x14ac:dyDescent="0.2">
      <c r="A4484" s="70">
        <v>39300</v>
      </c>
      <c r="B4484" s="70" t="s">
        <v>412</v>
      </c>
      <c r="C4484" s="70" t="s">
        <v>413</v>
      </c>
      <c r="D4484" s="70">
        <v>1995</v>
      </c>
      <c r="E4484" s="70">
        <v>3</v>
      </c>
      <c r="F4484" s="70">
        <v>97.06</v>
      </c>
      <c r="G4484" s="70">
        <v>96.23</v>
      </c>
    </row>
    <row r="4485" spans="1:7" x14ac:dyDescent="0.2">
      <c r="A4485" s="70">
        <v>39300</v>
      </c>
      <c r="B4485" s="70" t="s">
        <v>412</v>
      </c>
      <c r="C4485" s="70" t="s">
        <v>413</v>
      </c>
      <c r="D4485" s="70">
        <v>1995</v>
      </c>
      <c r="E4485" s="70">
        <v>4</v>
      </c>
      <c r="F4485" s="70">
        <v>96.55</v>
      </c>
      <c r="G4485" s="70">
        <v>96.2</v>
      </c>
    </row>
    <row r="4486" spans="1:7" x14ac:dyDescent="0.2">
      <c r="A4486" s="70">
        <v>39300</v>
      </c>
      <c r="B4486" s="70" t="s">
        <v>412</v>
      </c>
      <c r="C4486" s="70" t="s">
        <v>413</v>
      </c>
      <c r="D4486" s="70">
        <v>1996</v>
      </c>
      <c r="E4486" s="70">
        <v>1</v>
      </c>
      <c r="F4486" s="70">
        <v>96.41</v>
      </c>
      <c r="G4486" s="70">
        <v>96.61</v>
      </c>
    </row>
    <row r="4487" spans="1:7" x14ac:dyDescent="0.2">
      <c r="A4487" s="70">
        <v>39300</v>
      </c>
      <c r="B4487" s="70" t="s">
        <v>412</v>
      </c>
      <c r="C4487" s="70" t="s">
        <v>413</v>
      </c>
      <c r="D4487" s="70">
        <v>1996</v>
      </c>
      <c r="E4487" s="70">
        <v>2</v>
      </c>
      <c r="F4487" s="70">
        <v>97.12</v>
      </c>
      <c r="G4487" s="70">
        <v>96.28</v>
      </c>
    </row>
    <row r="4488" spans="1:7" x14ac:dyDescent="0.2">
      <c r="A4488" s="70">
        <v>39300</v>
      </c>
      <c r="B4488" s="70" t="s">
        <v>412</v>
      </c>
      <c r="C4488" s="70" t="s">
        <v>413</v>
      </c>
      <c r="D4488" s="70">
        <v>1996</v>
      </c>
      <c r="E4488" s="70">
        <v>3</v>
      </c>
      <c r="F4488" s="70">
        <v>97.47</v>
      </c>
      <c r="G4488" s="70">
        <v>96.58</v>
      </c>
    </row>
    <row r="4489" spans="1:7" x14ac:dyDescent="0.2">
      <c r="A4489" s="70">
        <v>39300</v>
      </c>
      <c r="B4489" s="70" t="s">
        <v>412</v>
      </c>
      <c r="C4489" s="70" t="s">
        <v>413</v>
      </c>
      <c r="D4489" s="70">
        <v>1996</v>
      </c>
      <c r="E4489" s="70">
        <v>4</v>
      </c>
      <c r="F4489" s="70">
        <v>97.18</v>
      </c>
      <c r="G4489" s="70">
        <v>96.93</v>
      </c>
    </row>
    <row r="4490" spans="1:7" x14ac:dyDescent="0.2">
      <c r="A4490" s="70">
        <v>39300</v>
      </c>
      <c r="B4490" s="70" t="s">
        <v>412</v>
      </c>
      <c r="C4490" s="70" t="s">
        <v>413</v>
      </c>
      <c r="D4490" s="70">
        <v>1997</v>
      </c>
      <c r="E4490" s="70">
        <v>1</v>
      </c>
      <c r="F4490" s="70">
        <v>98.54</v>
      </c>
      <c r="G4490" s="70">
        <v>98.73</v>
      </c>
    </row>
    <row r="4491" spans="1:7" x14ac:dyDescent="0.2">
      <c r="A4491" s="70">
        <v>39300</v>
      </c>
      <c r="B4491" s="70" t="s">
        <v>412</v>
      </c>
      <c r="C4491" s="70" t="s">
        <v>413</v>
      </c>
      <c r="D4491" s="70">
        <v>1997</v>
      </c>
      <c r="E4491" s="70">
        <v>2</v>
      </c>
      <c r="F4491" s="70">
        <v>98.34</v>
      </c>
      <c r="G4491" s="70">
        <v>97.47</v>
      </c>
    </row>
    <row r="4492" spans="1:7" x14ac:dyDescent="0.2">
      <c r="A4492" s="70">
        <v>39300</v>
      </c>
      <c r="B4492" s="70" t="s">
        <v>412</v>
      </c>
      <c r="C4492" s="70" t="s">
        <v>413</v>
      </c>
      <c r="D4492" s="70">
        <v>1997</v>
      </c>
      <c r="E4492" s="70">
        <v>3</v>
      </c>
      <c r="F4492" s="70">
        <v>99.5</v>
      </c>
      <c r="G4492" s="70">
        <v>98.56</v>
      </c>
    </row>
    <row r="4493" spans="1:7" x14ac:dyDescent="0.2">
      <c r="A4493" s="70">
        <v>39300</v>
      </c>
      <c r="B4493" s="70" t="s">
        <v>412</v>
      </c>
      <c r="C4493" s="70" t="s">
        <v>413</v>
      </c>
      <c r="D4493" s="70">
        <v>1997</v>
      </c>
      <c r="E4493" s="70">
        <v>4</v>
      </c>
      <c r="F4493" s="70">
        <v>98.7</v>
      </c>
      <c r="G4493" s="70">
        <v>98.48</v>
      </c>
    </row>
    <row r="4494" spans="1:7" x14ac:dyDescent="0.2">
      <c r="A4494" s="70">
        <v>39300</v>
      </c>
      <c r="B4494" s="70" t="s">
        <v>412</v>
      </c>
      <c r="C4494" s="70" t="s">
        <v>413</v>
      </c>
      <c r="D4494" s="70">
        <v>1998</v>
      </c>
      <c r="E4494" s="70">
        <v>1</v>
      </c>
      <c r="F4494" s="70">
        <v>99.53</v>
      </c>
      <c r="G4494" s="70">
        <v>99.74</v>
      </c>
    </row>
    <row r="4495" spans="1:7" x14ac:dyDescent="0.2">
      <c r="A4495" s="70">
        <v>39300</v>
      </c>
      <c r="B4495" s="70" t="s">
        <v>412</v>
      </c>
      <c r="C4495" s="70" t="s">
        <v>413</v>
      </c>
      <c r="D4495" s="70">
        <v>1998</v>
      </c>
      <c r="E4495" s="70">
        <v>2</v>
      </c>
      <c r="F4495" s="70">
        <v>102.2</v>
      </c>
      <c r="G4495" s="70">
        <v>101.3</v>
      </c>
    </row>
    <row r="4496" spans="1:7" x14ac:dyDescent="0.2">
      <c r="A4496" s="70">
        <v>39300</v>
      </c>
      <c r="B4496" s="70" t="s">
        <v>412</v>
      </c>
      <c r="C4496" s="70" t="s">
        <v>413</v>
      </c>
      <c r="D4496" s="70">
        <v>1998</v>
      </c>
      <c r="E4496" s="70">
        <v>3</v>
      </c>
      <c r="F4496" s="70">
        <v>103.4</v>
      </c>
      <c r="G4496" s="70">
        <v>102.37</v>
      </c>
    </row>
    <row r="4497" spans="1:7" x14ac:dyDescent="0.2">
      <c r="A4497" s="70">
        <v>39300</v>
      </c>
      <c r="B4497" s="70" t="s">
        <v>412</v>
      </c>
      <c r="C4497" s="70" t="s">
        <v>413</v>
      </c>
      <c r="D4497" s="70">
        <v>1998</v>
      </c>
      <c r="E4497" s="70">
        <v>4</v>
      </c>
      <c r="F4497" s="70">
        <v>105</v>
      </c>
      <c r="G4497" s="70">
        <v>104.77</v>
      </c>
    </row>
    <row r="4498" spans="1:7" x14ac:dyDescent="0.2">
      <c r="A4498" s="70">
        <v>39300</v>
      </c>
      <c r="B4498" s="70" t="s">
        <v>412</v>
      </c>
      <c r="C4498" s="70" t="s">
        <v>413</v>
      </c>
      <c r="D4498" s="70">
        <v>1999</v>
      </c>
      <c r="E4498" s="70">
        <v>1</v>
      </c>
      <c r="F4498" s="70">
        <v>106.08</v>
      </c>
      <c r="G4498" s="70">
        <v>106.36</v>
      </c>
    </row>
    <row r="4499" spans="1:7" x14ac:dyDescent="0.2">
      <c r="A4499" s="70">
        <v>39300</v>
      </c>
      <c r="B4499" s="70" t="s">
        <v>412</v>
      </c>
      <c r="C4499" s="70" t="s">
        <v>413</v>
      </c>
      <c r="D4499" s="70">
        <v>1999</v>
      </c>
      <c r="E4499" s="70">
        <v>2</v>
      </c>
      <c r="F4499" s="70">
        <v>109.54</v>
      </c>
      <c r="G4499" s="70">
        <v>108.6</v>
      </c>
    </row>
    <row r="4500" spans="1:7" x14ac:dyDescent="0.2">
      <c r="A4500" s="70">
        <v>39300</v>
      </c>
      <c r="B4500" s="70" t="s">
        <v>412</v>
      </c>
      <c r="C4500" s="70" t="s">
        <v>413</v>
      </c>
      <c r="D4500" s="70">
        <v>1999</v>
      </c>
      <c r="E4500" s="70">
        <v>3</v>
      </c>
      <c r="F4500" s="70">
        <v>111.73</v>
      </c>
      <c r="G4500" s="70">
        <v>110.54</v>
      </c>
    </row>
    <row r="4501" spans="1:7" x14ac:dyDescent="0.2">
      <c r="A4501" s="70">
        <v>39300</v>
      </c>
      <c r="B4501" s="70" t="s">
        <v>412</v>
      </c>
      <c r="C4501" s="70" t="s">
        <v>413</v>
      </c>
      <c r="D4501" s="70">
        <v>1999</v>
      </c>
      <c r="E4501" s="70">
        <v>4</v>
      </c>
      <c r="F4501" s="70">
        <v>114.27</v>
      </c>
      <c r="G4501" s="70">
        <v>113.94</v>
      </c>
    </row>
    <row r="4502" spans="1:7" x14ac:dyDescent="0.2">
      <c r="A4502" s="70">
        <v>39300</v>
      </c>
      <c r="B4502" s="70" t="s">
        <v>412</v>
      </c>
      <c r="C4502" s="70" t="s">
        <v>413</v>
      </c>
      <c r="D4502" s="70">
        <v>2000</v>
      </c>
      <c r="E4502" s="70">
        <v>1</v>
      </c>
      <c r="F4502" s="70">
        <v>117.49</v>
      </c>
      <c r="G4502" s="70">
        <v>117.93</v>
      </c>
    </row>
    <row r="4503" spans="1:7" x14ac:dyDescent="0.2">
      <c r="A4503" s="70">
        <v>39300</v>
      </c>
      <c r="B4503" s="70" t="s">
        <v>412</v>
      </c>
      <c r="C4503" s="70" t="s">
        <v>413</v>
      </c>
      <c r="D4503" s="70">
        <v>2000</v>
      </c>
      <c r="E4503" s="70">
        <v>2</v>
      </c>
      <c r="F4503" s="70">
        <v>121.94</v>
      </c>
      <c r="G4503" s="70">
        <v>120.97</v>
      </c>
    </row>
    <row r="4504" spans="1:7" x14ac:dyDescent="0.2">
      <c r="A4504" s="70">
        <v>39300</v>
      </c>
      <c r="B4504" s="70" t="s">
        <v>412</v>
      </c>
      <c r="C4504" s="70" t="s">
        <v>413</v>
      </c>
      <c r="D4504" s="70">
        <v>2000</v>
      </c>
      <c r="E4504" s="70">
        <v>3</v>
      </c>
      <c r="F4504" s="70">
        <v>126.12</v>
      </c>
      <c r="G4504" s="70">
        <v>124.66</v>
      </c>
    </row>
    <row r="4505" spans="1:7" x14ac:dyDescent="0.2">
      <c r="A4505" s="70">
        <v>39300</v>
      </c>
      <c r="B4505" s="70" t="s">
        <v>412</v>
      </c>
      <c r="C4505" s="70" t="s">
        <v>413</v>
      </c>
      <c r="D4505" s="70">
        <v>2000</v>
      </c>
      <c r="E4505" s="70">
        <v>4</v>
      </c>
      <c r="F4505" s="70">
        <v>128.13999999999999</v>
      </c>
      <c r="G4505" s="70">
        <v>127.68</v>
      </c>
    </row>
    <row r="4506" spans="1:7" x14ac:dyDescent="0.2">
      <c r="A4506" s="70">
        <v>39300</v>
      </c>
      <c r="B4506" s="70" t="s">
        <v>412</v>
      </c>
      <c r="C4506" s="70" t="s">
        <v>413</v>
      </c>
      <c r="D4506" s="70">
        <v>2001</v>
      </c>
      <c r="E4506" s="70">
        <v>1</v>
      </c>
      <c r="F4506" s="70">
        <v>131.04</v>
      </c>
      <c r="G4506" s="70">
        <v>131.61000000000001</v>
      </c>
    </row>
    <row r="4507" spans="1:7" x14ac:dyDescent="0.2">
      <c r="A4507" s="70">
        <v>39300</v>
      </c>
      <c r="B4507" s="70" t="s">
        <v>412</v>
      </c>
      <c r="C4507" s="70" t="s">
        <v>413</v>
      </c>
      <c r="D4507" s="70">
        <v>2001</v>
      </c>
      <c r="E4507" s="70">
        <v>2</v>
      </c>
      <c r="F4507" s="70">
        <v>137.96</v>
      </c>
      <c r="G4507" s="70">
        <v>137.01</v>
      </c>
    </row>
    <row r="4508" spans="1:7" x14ac:dyDescent="0.2">
      <c r="A4508" s="70">
        <v>39300</v>
      </c>
      <c r="B4508" s="70" t="s">
        <v>412</v>
      </c>
      <c r="C4508" s="70" t="s">
        <v>413</v>
      </c>
      <c r="D4508" s="70">
        <v>2001</v>
      </c>
      <c r="E4508" s="70">
        <v>3</v>
      </c>
      <c r="F4508" s="70">
        <v>144.36000000000001</v>
      </c>
      <c r="G4508" s="70">
        <v>142.56</v>
      </c>
    </row>
    <row r="4509" spans="1:7" x14ac:dyDescent="0.2">
      <c r="A4509" s="70">
        <v>39300</v>
      </c>
      <c r="B4509" s="70" t="s">
        <v>412</v>
      </c>
      <c r="C4509" s="70" t="s">
        <v>413</v>
      </c>
      <c r="D4509" s="70">
        <v>2001</v>
      </c>
      <c r="E4509" s="70">
        <v>4</v>
      </c>
      <c r="F4509" s="70">
        <v>147.61000000000001</v>
      </c>
      <c r="G4509" s="70">
        <v>147</v>
      </c>
    </row>
    <row r="4510" spans="1:7" x14ac:dyDescent="0.2">
      <c r="A4510" s="70">
        <v>39300</v>
      </c>
      <c r="B4510" s="70" t="s">
        <v>412</v>
      </c>
      <c r="C4510" s="70" t="s">
        <v>413</v>
      </c>
      <c r="D4510" s="70">
        <v>2002</v>
      </c>
      <c r="E4510" s="70">
        <v>1</v>
      </c>
      <c r="F4510" s="70">
        <v>151.97999999999999</v>
      </c>
      <c r="G4510" s="70">
        <v>152.69999999999999</v>
      </c>
    </row>
    <row r="4511" spans="1:7" x14ac:dyDescent="0.2">
      <c r="A4511" s="70">
        <v>39300</v>
      </c>
      <c r="B4511" s="70" t="s">
        <v>412</v>
      </c>
      <c r="C4511" s="70" t="s">
        <v>413</v>
      </c>
      <c r="D4511" s="70">
        <v>2002</v>
      </c>
      <c r="E4511" s="70">
        <v>2</v>
      </c>
      <c r="F4511" s="70">
        <v>161.12</v>
      </c>
      <c r="G4511" s="70">
        <v>160.15</v>
      </c>
    </row>
    <row r="4512" spans="1:7" x14ac:dyDescent="0.2">
      <c r="A4512" s="70">
        <v>39300</v>
      </c>
      <c r="B4512" s="70" t="s">
        <v>412</v>
      </c>
      <c r="C4512" s="70" t="s">
        <v>413</v>
      </c>
      <c r="D4512" s="70">
        <v>2002</v>
      </c>
      <c r="E4512" s="70">
        <v>3</v>
      </c>
      <c r="F4512" s="70">
        <v>170.96</v>
      </c>
      <c r="G4512" s="70">
        <v>168.73</v>
      </c>
    </row>
    <row r="4513" spans="1:7" x14ac:dyDescent="0.2">
      <c r="A4513" s="70">
        <v>39300</v>
      </c>
      <c r="B4513" s="70" t="s">
        <v>412</v>
      </c>
      <c r="C4513" s="70" t="s">
        <v>413</v>
      </c>
      <c r="D4513" s="70">
        <v>2002</v>
      </c>
      <c r="E4513" s="70">
        <v>4</v>
      </c>
      <c r="F4513" s="70">
        <v>177.53</v>
      </c>
      <c r="G4513" s="70">
        <v>176.74</v>
      </c>
    </row>
    <row r="4514" spans="1:7" x14ac:dyDescent="0.2">
      <c r="A4514" s="70">
        <v>39300</v>
      </c>
      <c r="B4514" s="70" t="s">
        <v>412</v>
      </c>
      <c r="C4514" s="70" t="s">
        <v>413</v>
      </c>
      <c r="D4514" s="70">
        <v>2003</v>
      </c>
      <c r="E4514" s="70">
        <v>1</v>
      </c>
      <c r="F4514" s="70">
        <v>182.47</v>
      </c>
      <c r="G4514" s="70">
        <v>183.32</v>
      </c>
    </row>
    <row r="4515" spans="1:7" x14ac:dyDescent="0.2">
      <c r="A4515" s="70">
        <v>39300</v>
      </c>
      <c r="B4515" s="70" t="s">
        <v>412</v>
      </c>
      <c r="C4515" s="70" t="s">
        <v>413</v>
      </c>
      <c r="D4515" s="70">
        <v>2003</v>
      </c>
      <c r="E4515" s="70">
        <v>2</v>
      </c>
      <c r="F4515" s="70">
        <v>191.01</v>
      </c>
      <c r="G4515" s="70">
        <v>189.95</v>
      </c>
    </row>
    <row r="4516" spans="1:7" x14ac:dyDescent="0.2">
      <c r="A4516" s="70">
        <v>39300</v>
      </c>
      <c r="B4516" s="70" t="s">
        <v>412</v>
      </c>
      <c r="C4516" s="70" t="s">
        <v>413</v>
      </c>
      <c r="D4516" s="70">
        <v>2003</v>
      </c>
      <c r="E4516" s="70">
        <v>3</v>
      </c>
      <c r="F4516" s="70">
        <v>199.32</v>
      </c>
      <c r="G4516" s="70">
        <v>196.77</v>
      </c>
    </row>
    <row r="4517" spans="1:7" x14ac:dyDescent="0.2">
      <c r="A4517" s="70">
        <v>39300</v>
      </c>
      <c r="B4517" s="70" t="s">
        <v>412</v>
      </c>
      <c r="C4517" s="70" t="s">
        <v>413</v>
      </c>
      <c r="D4517" s="70">
        <v>2003</v>
      </c>
      <c r="E4517" s="70">
        <v>4</v>
      </c>
      <c r="F4517" s="70">
        <v>206.78</v>
      </c>
      <c r="G4517" s="70">
        <v>205.73</v>
      </c>
    </row>
    <row r="4518" spans="1:7" x14ac:dyDescent="0.2">
      <c r="A4518" s="70">
        <v>39300</v>
      </c>
      <c r="B4518" s="70" t="s">
        <v>412</v>
      </c>
      <c r="C4518" s="70" t="s">
        <v>413</v>
      </c>
      <c r="D4518" s="70">
        <v>2004</v>
      </c>
      <c r="E4518" s="70">
        <v>1</v>
      </c>
      <c r="F4518" s="70">
        <v>213.33</v>
      </c>
      <c r="G4518" s="70">
        <v>214.33</v>
      </c>
    </row>
    <row r="4519" spans="1:7" x14ac:dyDescent="0.2">
      <c r="A4519" s="70">
        <v>39300</v>
      </c>
      <c r="B4519" s="70" t="s">
        <v>412</v>
      </c>
      <c r="C4519" s="70" t="s">
        <v>413</v>
      </c>
      <c r="D4519" s="70">
        <v>2004</v>
      </c>
      <c r="E4519" s="70">
        <v>2</v>
      </c>
      <c r="F4519" s="70">
        <v>223.59</v>
      </c>
      <c r="G4519" s="70">
        <v>222.31</v>
      </c>
    </row>
    <row r="4520" spans="1:7" x14ac:dyDescent="0.2">
      <c r="A4520" s="70">
        <v>39300</v>
      </c>
      <c r="B4520" s="70" t="s">
        <v>412</v>
      </c>
      <c r="C4520" s="70" t="s">
        <v>413</v>
      </c>
      <c r="D4520" s="70">
        <v>2004</v>
      </c>
      <c r="E4520" s="70">
        <v>3</v>
      </c>
      <c r="F4520" s="70">
        <v>234.11</v>
      </c>
      <c r="G4520" s="70">
        <v>231.35</v>
      </c>
    </row>
    <row r="4521" spans="1:7" x14ac:dyDescent="0.2">
      <c r="A4521" s="70">
        <v>39300</v>
      </c>
      <c r="B4521" s="70" t="s">
        <v>412</v>
      </c>
      <c r="C4521" s="70" t="s">
        <v>413</v>
      </c>
      <c r="D4521" s="70">
        <v>2004</v>
      </c>
      <c r="E4521" s="70">
        <v>4</v>
      </c>
      <c r="F4521" s="70">
        <v>238.52</v>
      </c>
      <c r="G4521" s="70">
        <v>237.07</v>
      </c>
    </row>
    <row r="4522" spans="1:7" x14ac:dyDescent="0.2">
      <c r="A4522" s="70">
        <v>39300</v>
      </c>
      <c r="B4522" s="70" t="s">
        <v>412</v>
      </c>
      <c r="C4522" s="70" t="s">
        <v>413</v>
      </c>
      <c r="D4522" s="70">
        <v>2005</v>
      </c>
      <c r="E4522" s="70">
        <v>1</v>
      </c>
      <c r="F4522" s="70">
        <v>243.21</v>
      </c>
      <c r="G4522" s="70">
        <v>244.42</v>
      </c>
    </row>
    <row r="4523" spans="1:7" x14ac:dyDescent="0.2">
      <c r="A4523" s="70">
        <v>39300</v>
      </c>
      <c r="B4523" s="70" t="s">
        <v>412</v>
      </c>
      <c r="C4523" s="70" t="s">
        <v>413</v>
      </c>
      <c r="D4523" s="70">
        <v>2005</v>
      </c>
      <c r="E4523" s="70">
        <v>2</v>
      </c>
      <c r="F4523" s="70">
        <v>250.87</v>
      </c>
      <c r="G4523" s="70">
        <v>249.35</v>
      </c>
    </row>
    <row r="4524" spans="1:7" x14ac:dyDescent="0.2">
      <c r="A4524" s="70">
        <v>39300</v>
      </c>
      <c r="B4524" s="70" t="s">
        <v>412</v>
      </c>
      <c r="C4524" s="70" t="s">
        <v>413</v>
      </c>
      <c r="D4524" s="70">
        <v>2005</v>
      </c>
      <c r="E4524" s="70">
        <v>3</v>
      </c>
      <c r="F4524" s="70">
        <v>256.27999999999997</v>
      </c>
      <c r="G4524" s="70">
        <v>253.5</v>
      </c>
    </row>
    <row r="4525" spans="1:7" x14ac:dyDescent="0.2">
      <c r="A4525" s="70">
        <v>39300</v>
      </c>
      <c r="B4525" s="70" t="s">
        <v>412</v>
      </c>
      <c r="C4525" s="70" t="s">
        <v>413</v>
      </c>
      <c r="D4525" s="70">
        <v>2005</v>
      </c>
      <c r="E4525" s="70">
        <v>4</v>
      </c>
      <c r="F4525" s="70">
        <v>255.3</v>
      </c>
      <c r="G4525" s="70">
        <v>253.49</v>
      </c>
    </row>
    <row r="4526" spans="1:7" x14ac:dyDescent="0.2">
      <c r="A4526" s="70">
        <v>39300</v>
      </c>
      <c r="B4526" s="70" t="s">
        <v>412</v>
      </c>
      <c r="C4526" s="70" t="s">
        <v>413</v>
      </c>
      <c r="D4526" s="70">
        <v>2006</v>
      </c>
      <c r="E4526" s="70">
        <v>1</v>
      </c>
      <c r="F4526" s="70">
        <v>256.97000000000003</v>
      </c>
      <c r="G4526" s="70">
        <v>258.41000000000003</v>
      </c>
    </row>
    <row r="4527" spans="1:7" x14ac:dyDescent="0.2">
      <c r="A4527" s="70">
        <v>39300</v>
      </c>
      <c r="B4527" s="70" t="s">
        <v>412</v>
      </c>
      <c r="C4527" s="70" t="s">
        <v>413</v>
      </c>
      <c r="D4527" s="70">
        <v>2006</v>
      </c>
      <c r="E4527" s="70">
        <v>2</v>
      </c>
      <c r="F4527" s="70">
        <v>258.79000000000002</v>
      </c>
      <c r="G4527" s="70">
        <v>257.13</v>
      </c>
    </row>
    <row r="4528" spans="1:7" x14ac:dyDescent="0.2">
      <c r="A4528" s="70">
        <v>39300</v>
      </c>
      <c r="B4528" s="70" t="s">
        <v>412</v>
      </c>
      <c r="C4528" s="70" t="s">
        <v>413</v>
      </c>
      <c r="D4528" s="70">
        <v>2006</v>
      </c>
      <c r="E4528" s="70">
        <v>3</v>
      </c>
      <c r="F4528" s="70">
        <v>255.33</v>
      </c>
      <c r="G4528" s="70">
        <v>252.67</v>
      </c>
    </row>
    <row r="4529" spans="1:7" x14ac:dyDescent="0.2">
      <c r="A4529" s="70">
        <v>39300</v>
      </c>
      <c r="B4529" s="70" t="s">
        <v>412</v>
      </c>
      <c r="C4529" s="70" t="s">
        <v>413</v>
      </c>
      <c r="D4529" s="70">
        <v>2006</v>
      </c>
      <c r="E4529" s="70">
        <v>4</v>
      </c>
      <c r="F4529" s="70">
        <v>252.79</v>
      </c>
      <c r="G4529" s="70">
        <v>250.78</v>
      </c>
    </row>
    <row r="4530" spans="1:7" x14ac:dyDescent="0.2">
      <c r="A4530" s="70">
        <v>39300</v>
      </c>
      <c r="B4530" s="70" t="s">
        <v>412</v>
      </c>
      <c r="C4530" s="70" t="s">
        <v>413</v>
      </c>
      <c r="D4530" s="70">
        <v>2007</v>
      </c>
      <c r="E4530" s="70">
        <v>1</v>
      </c>
      <c r="F4530" s="70">
        <v>243.09</v>
      </c>
      <c r="G4530" s="70">
        <v>244.74</v>
      </c>
    </row>
    <row r="4531" spans="1:7" x14ac:dyDescent="0.2">
      <c r="A4531" s="70">
        <v>39300</v>
      </c>
      <c r="B4531" s="70" t="s">
        <v>412</v>
      </c>
      <c r="C4531" s="70" t="s">
        <v>413</v>
      </c>
      <c r="D4531" s="70">
        <v>2007</v>
      </c>
      <c r="E4531" s="70">
        <v>2</v>
      </c>
      <c r="F4531" s="70">
        <v>242.2</v>
      </c>
      <c r="G4531" s="70">
        <v>240.52</v>
      </c>
    </row>
    <row r="4532" spans="1:7" x14ac:dyDescent="0.2">
      <c r="A4532" s="70">
        <v>39300</v>
      </c>
      <c r="B4532" s="70" t="s">
        <v>412</v>
      </c>
      <c r="C4532" s="70" t="s">
        <v>413</v>
      </c>
      <c r="D4532" s="70">
        <v>2007</v>
      </c>
      <c r="E4532" s="70">
        <v>3</v>
      </c>
      <c r="F4532" s="70">
        <v>237.36</v>
      </c>
      <c r="G4532" s="70">
        <v>234.89</v>
      </c>
    </row>
    <row r="4533" spans="1:7" x14ac:dyDescent="0.2">
      <c r="A4533" s="70">
        <v>39300</v>
      </c>
      <c r="B4533" s="70" t="s">
        <v>412</v>
      </c>
      <c r="C4533" s="70" t="s">
        <v>413</v>
      </c>
      <c r="D4533" s="70">
        <v>2007</v>
      </c>
      <c r="E4533" s="70">
        <v>4</v>
      </c>
      <c r="F4533" s="70">
        <v>230.92</v>
      </c>
      <c r="G4533" s="70">
        <v>228.88</v>
      </c>
    </row>
    <row r="4534" spans="1:7" x14ac:dyDescent="0.2">
      <c r="A4534" s="70">
        <v>39300</v>
      </c>
      <c r="B4534" s="70" t="s">
        <v>412</v>
      </c>
      <c r="C4534" s="70" t="s">
        <v>413</v>
      </c>
      <c r="D4534" s="70">
        <v>2008</v>
      </c>
      <c r="E4534" s="70">
        <v>1</v>
      </c>
      <c r="F4534" s="70">
        <v>217.75</v>
      </c>
      <c r="G4534" s="70">
        <v>219.57</v>
      </c>
    </row>
    <row r="4535" spans="1:7" x14ac:dyDescent="0.2">
      <c r="A4535" s="70">
        <v>39300</v>
      </c>
      <c r="B4535" s="70" t="s">
        <v>412</v>
      </c>
      <c r="C4535" s="70" t="s">
        <v>413</v>
      </c>
      <c r="D4535" s="70">
        <v>2008</v>
      </c>
      <c r="E4535" s="70">
        <v>2</v>
      </c>
      <c r="F4535" s="70">
        <v>212.36</v>
      </c>
      <c r="G4535" s="70">
        <v>210.82</v>
      </c>
    </row>
    <row r="4536" spans="1:7" x14ac:dyDescent="0.2">
      <c r="A4536" s="70">
        <v>39300</v>
      </c>
      <c r="B4536" s="70" t="s">
        <v>412</v>
      </c>
      <c r="C4536" s="70" t="s">
        <v>413</v>
      </c>
      <c r="D4536" s="70">
        <v>2008</v>
      </c>
      <c r="E4536" s="70">
        <v>3</v>
      </c>
      <c r="F4536" s="70">
        <v>204.11</v>
      </c>
      <c r="G4536" s="70">
        <v>201.86</v>
      </c>
    </row>
    <row r="4537" spans="1:7" x14ac:dyDescent="0.2">
      <c r="A4537" s="70">
        <v>39300</v>
      </c>
      <c r="B4537" s="70" t="s">
        <v>412</v>
      </c>
      <c r="C4537" s="70" t="s">
        <v>413</v>
      </c>
      <c r="D4537" s="70">
        <v>2008</v>
      </c>
      <c r="E4537" s="70">
        <v>4</v>
      </c>
      <c r="F4537" s="70">
        <v>197.56</v>
      </c>
      <c r="G4537" s="70">
        <v>195.63</v>
      </c>
    </row>
    <row r="4538" spans="1:7" x14ac:dyDescent="0.2">
      <c r="A4538" s="70">
        <v>39300</v>
      </c>
      <c r="B4538" s="70" t="s">
        <v>412</v>
      </c>
      <c r="C4538" s="70" t="s">
        <v>413</v>
      </c>
      <c r="D4538" s="70">
        <v>2009</v>
      </c>
      <c r="E4538" s="70">
        <v>1</v>
      </c>
      <c r="F4538" s="70">
        <v>191.62</v>
      </c>
      <c r="G4538" s="70">
        <v>193.65</v>
      </c>
    </row>
    <row r="4539" spans="1:7" x14ac:dyDescent="0.2">
      <c r="A4539" s="70">
        <v>39300</v>
      </c>
      <c r="B4539" s="70" t="s">
        <v>412</v>
      </c>
      <c r="C4539" s="70" t="s">
        <v>413</v>
      </c>
      <c r="D4539" s="70">
        <v>2009</v>
      </c>
      <c r="E4539" s="70">
        <v>2</v>
      </c>
      <c r="F4539" s="70">
        <v>190.09</v>
      </c>
      <c r="G4539" s="70">
        <v>188.63</v>
      </c>
    </row>
    <row r="4540" spans="1:7" x14ac:dyDescent="0.2">
      <c r="A4540" s="70">
        <v>39300</v>
      </c>
      <c r="B4540" s="70" t="s">
        <v>412</v>
      </c>
      <c r="C4540" s="70" t="s">
        <v>413</v>
      </c>
      <c r="D4540" s="70">
        <v>2009</v>
      </c>
      <c r="E4540" s="70">
        <v>3</v>
      </c>
      <c r="F4540" s="70">
        <v>190.35</v>
      </c>
      <c r="G4540" s="70">
        <v>188</v>
      </c>
    </row>
    <row r="4541" spans="1:7" x14ac:dyDescent="0.2">
      <c r="A4541" s="70">
        <v>39300</v>
      </c>
      <c r="B4541" s="70" t="s">
        <v>412</v>
      </c>
      <c r="C4541" s="70" t="s">
        <v>413</v>
      </c>
      <c r="D4541" s="70">
        <v>2009</v>
      </c>
      <c r="E4541" s="70">
        <v>4</v>
      </c>
      <c r="F4541" s="70">
        <v>187.85</v>
      </c>
      <c r="G4541" s="70">
        <v>185.96</v>
      </c>
    </row>
    <row r="4542" spans="1:7" x14ac:dyDescent="0.2">
      <c r="A4542" s="70">
        <v>39300</v>
      </c>
      <c r="B4542" s="70" t="s">
        <v>412</v>
      </c>
      <c r="C4542" s="70" t="s">
        <v>413</v>
      </c>
      <c r="D4542" s="70">
        <v>2010</v>
      </c>
      <c r="E4542" s="70">
        <v>1</v>
      </c>
      <c r="F4542" s="70">
        <v>182.55</v>
      </c>
      <c r="G4542" s="70">
        <v>184.9</v>
      </c>
    </row>
    <row r="4543" spans="1:7" x14ac:dyDescent="0.2">
      <c r="A4543" s="70">
        <v>39300</v>
      </c>
      <c r="B4543" s="70" t="s">
        <v>412</v>
      </c>
      <c r="C4543" s="70" t="s">
        <v>413</v>
      </c>
      <c r="D4543" s="70">
        <v>2010</v>
      </c>
      <c r="E4543" s="70">
        <v>2</v>
      </c>
      <c r="F4543" s="70">
        <v>186.84</v>
      </c>
      <c r="G4543" s="70">
        <v>185.33</v>
      </c>
    </row>
    <row r="4544" spans="1:7" x14ac:dyDescent="0.2">
      <c r="A4544" s="70">
        <v>39300</v>
      </c>
      <c r="B4544" s="70" t="s">
        <v>412</v>
      </c>
      <c r="C4544" s="70" t="s">
        <v>413</v>
      </c>
      <c r="D4544" s="70">
        <v>2010</v>
      </c>
      <c r="E4544" s="70">
        <v>3</v>
      </c>
      <c r="F4544" s="70">
        <v>181.21</v>
      </c>
      <c r="G4544" s="70">
        <v>178.67</v>
      </c>
    </row>
    <row r="4545" spans="1:7" x14ac:dyDescent="0.2">
      <c r="A4545" s="70">
        <v>39300</v>
      </c>
      <c r="B4545" s="70" t="s">
        <v>412</v>
      </c>
      <c r="C4545" s="70" t="s">
        <v>413</v>
      </c>
      <c r="D4545" s="70">
        <v>2010</v>
      </c>
      <c r="E4545" s="70">
        <v>4</v>
      </c>
      <c r="F4545" s="70">
        <v>180.5</v>
      </c>
      <c r="G4545" s="70">
        <v>178.72</v>
      </c>
    </row>
    <row r="4546" spans="1:7" x14ac:dyDescent="0.2">
      <c r="A4546" s="70">
        <v>39300</v>
      </c>
      <c r="B4546" s="70" t="s">
        <v>412</v>
      </c>
      <c r="C4546" s="70" t="s">
        <v>413</v>
      </c>
      <c r="D4546" s="70">
        <v>2011</v>
      </c>
      <c r="E4546" s="70">
        <v>1</v>
      </c>
      <c r="F4546" s="70">
        <v>174.38</v>
      </c>
      <c r="G4546" s="70">
        <v>177.03</v>
      </c>
    </row>
    <row r="4547" spans="1:7" x14ac:dyDescent="0.2">
      <c r="A4547" s="70">
        <v>39300</v>
      </c>
      <c r="B4547" s="70" t="s">
        <v>412</v>
      </c>
      <c r="C4547" s="70" t="s">
        <v>413</v>
      </c>
      <c r="D4547" s="70">
        <v>2011</v>
      </c>
      <c r="E4547" s="70">
        <v>2</v>
      </c>
      <c r="F4547" s="70">
        <v>175.05</v>
      </c>
      <c r="G4547" s="70">
        <v>173.44</v>
      </c>
    </row>
    <row r="4548" spans="1:7" x14ac:dyDescent="0.2">
      <c r="A4548" s="70">
        <v>39300</v>
      </c>
      <c r="B4548" s="70" t="s">
        <v>412</v>
      </c>
      <c r="C4548" s="70" t="s">
        <v>413</v>
      </c>
      <c r="D4548" s="70">
        <v>2011</v>
      </c>
      <c r="E4548" s="70">
        <v>3</v>
      </c>
      <c r="F4548" s="70">
        <v>174.46</v>
      </c>
      <c r="G4548" s="70">
        <v>171.8</v>
      </c>
    </row>
    <row r="4549" spans="1:7" x14ac:dyDescent="0.2">
      <c r="A4549" s="70">
        <v>39300</v>
      </c>
      <c r="B4549" s="70" t="s">
        <v>412</v>
      </c>
      <c r="C4549" s="70" t="s">
        <v>413</v>
      </c>
      <c r="D4549" s="70">
        <v>2011</v>
      </c>
      <c r="E4549" s="70">
        <v>4</v>
      </c>
      <c r="F4549" s="70">
        <v>172.88</v>
      </c>
      <c r="G4549" s="70">
        <v>171.29</v>
      </c>
    </row>
    <row r="4550" spans="1:7" x14ac:dyDescent="0.2">
      <c r="A4550" s="70">
        <v>39300</v>
      </c>
      <c r="B4550" s="70" t="s">
        <v>412</v>
      </c>
      <c r="C4550" s="70" t="s">
        <v>413</v>
      </c>
      <c r="D4550" s="70">
        <v>2012</v>
      </c>
      <c r="E4550" s="70">
        <v>1</v>
      </c>
      <c r="F4550" s="70">
        <v>165.49</v>
      </c>
      <c r="G4550" s="70">
        <v>168.22</v>
      </c>
    </row>
    <row r="4551" spans="1:7" x14ac:dyDescent="0.2">
      <c r="A4551" s="70">
        <v>39300</v>
      </c>
      <c r="B4551" s="70" t="s">
        <v>412</v>
      </c>
      <c r="C4551" s="70" t="s">
        <v>413</v>
      </c>
      <c r="D4551" s="70">
        <v>2012</v>
      </c>
      <c r="E4551" s="70">
        <v>2</v>
      </c>
      <c r="F4551" s="70">
        <v>171.92</v>
      </c>
      <c r="G4551" s="70">
        <v>170.17</v>
      </c>
    </row>
    <row r="4552" spans="1:7" x14ac:dyDescent="0.2">
      <c r="A4552" s="70">
        <v>39300</v>
      </c>
      <c r="B4552" s="70" t="s">
        <v>412</v>
      </c>
      <c r="C4552" s="70" t="s">
        <v>413</v>
      </c>
      <c r="D4552" s="70">
        <v>2012</v>
      </c>
      <c r="E4552" s="70">
        <v>3</v>
      </c>
      <c r="F4552" s="70">
        <v>175.98</v>
      </c>
      <c r="G4552" s="70">
        <v>173.14</v>
      </c>
    </row>
    <row r="4553" spans="1:7" x14ac:dyDescent="0.2">
      <c r="A4553" s="70">
        <v>39300</v>
      </c>
      <c r="B4553" s="70" t="s">
        <v>412</v>
      </c>
      <c r="C4553" s="70" t="s">
        <v>413</v>
      </c>
      <c r="D4553" s="70">
        <v>2012</v>
      </c>
      <c r="E4553" s="70">
        <v>4</v>
      </c>
      <c r="F4553" s="70">
        <v>176.51</v>
      </c>
      <c r="G4553" s="70">
        <v>175.05</v>
      </c>
    </row>
    <row r="4554" spans="1:7" x14ac:dyDescent="0.2">
      <c r="A4554" s="70">
        <v>39300</v>
      </c>
      <c r="B4554" s="70" t="s">
        <v>412</v>
      </c>
      <c r="C4554" s="70" t="s">
        <v>413</v>
      </c>
      <c r="D4554" s="70">
        <v>2013</v>
      </c>
      <c r="E4554" s="70">
        <v>1</v>
      </c>
      <c r="F4554" s="70">
        <v>174.32</v>
      </c>
      <c r="G4554" s="70">
        <v>177.3</v>
      </c>
    </row>
    <row r="4555" spans="1:7" x14ac:dyDescent="0.2">
      <c r="A4555" s="70">
        <v>39300</v>
      </c>
      <c r="B4555" s="70" t="s">
        <v>412</v>
      </c>
      <c r="C4555" s="70" t="s">
        <v>413</v>
      </c>
      <c r="D4555" s="70">
        <v>2013</v>
      </c>
      <c r="E4555" s="70">
        <v>2</v>
      </c>
      <c r="F4555" s="70">
        <v>183.4</v>
      </c>
      <c r="G4555" s="70">
        <v>181.38</v>
      </c>
    </row>
    <row r="4556" spans="1:7" x14ac:dyDescent="0.2">
      <c r="A4556" s="70">
        <v>39300</v>
      </c>
      <c r="B4556" s="70" t="s">
        <v>412</v>
      </c>
      <c r="C4556" s="70" t="s">
        <v>413</v>
      </c>
      <c r="D4556" s="70">
        <v>2013</v>
      </c>
      <c r="E4556" s="70">
        <v>3</v>
      </c>
      <c r="F4556" s="70">
        <v>186.33</v>
      </c>
      <c r="G4556" s="70">
        <v>183.26</v>
      </c>
    </row>
    <row r="4557" spans="1:7" x14ac:dyDescent="0.2">
      <c r="A4557" s="70">
        <v>39300</v>
      </c>
      <c r="B4557" s="70" t="s">
        <v>412</v>
      </c>
      <c r="C4557" s="70" t="s">
        <v>413</v>
      </c>
      <c r="D4557" s="70">
        <v>2013</v>
      </c>
      <c r="E4557" s="70">
        <v>4</v>
      </c>
      <c r="F4557" s="70">
        <v>185.83</v>
      </c>
      <c r="G4557" s="70">
        <v>184.57</v>
      </c>
    </row>
    <row r="4558" spans="1:7" x14ac:dyDescent="0.2">
      <c r="A4558" s="70">
        <v>39300</v>
      </c>
      <c r="B4558" s="70" t="s">
        <v>412</v>
      </c>
      <c r="C4558" s="70" t="s">
        <v>413</v>
      </c>
      <c r="D4558" s="70">
        <v>2014</v>
      </c>
      <c r="E4558" s="70">
        <v>1</v>
      </c>
      <c r="F4558" s="70">
        <v>183.39</v>
      </c>
      <c r="G4558" s="70">
        <v>186.31</v>
      </c>
    </row>
    <row r="4559" spans="1:7" x14ac:dyDescent="0.2">
      <c r="A4559" s="70">
        <v>39300</v>
      </c>
      <c r="B4559" s="70" t="s">
        <v>412</v>
      </c>
      <c r="C4559" s="70" t="s">
        <v>413</v>
      </c>
      <c r="D4559" s="70">
        <v>2014</v>
      </c>
      <c r="E4559" s="70">
        <v>2</v>
      </c>
      <c r="F4559" s="70">
        <v>193.57</v>
      </c>
      <c r="G4559" s="70">
        <v>191.39</v>
      </c>
    </row>
    <row r="4560" spans="1:7" x14ac:dyDescent="0.2">
      <c r="A4560" s="70">
        <v>39300</v>
      </c>
      <c r="B4560" s="70" t="s">
        <v>412</v>
      </c>
      <c r="C4560" s="70" t="s">
        <v>413</v>
      </c>
      <c r="D4560" s="70">
        <v>2014</v>
      </c>
      <c r="E4560" s="70">
        <v>3</v>
      </c>
      <c r="F4560" s="70">
        <v>194.09</v>
      </c>
      <c r="G4560" s="70">
        <v>190.92</v>
      </c>
    </row>
    <row r="4561" spans="1:7" x14ac:dyDescent="0.2">
      <c r="A4561" s="70">
        <v>39300</v>
      </c>
      <c r="B4561" s="70" t="s">
        <v>412</v>
      </c>
      <c r="C4561" s="70" t="s">
        <v>413</v>
      </c>
      <c r="D4561" s="70">
        <v>2014</v>
      </c>
      <c r="E4561" s="70">
        <v>4</v>
      </c>
      <c r="F4561" s="70">
        <v>195.11</v>
      </c>
      <c r="G4561" s="70">
        <v>194.07</v>
      </c>
    </row>
    <row r="4562" spans="1:7" x14ac:dyDescent="0.2">
      <c r="A4562" s="70">
        <v>39300</v>
      </c>
      <c r="B4562" s="70" t="s">
        <v>412</v>
      </c>
      <c r="C4562" s="70" t="s">
        <v>413</v>
      </c>
      <c r="D4562" s="70">
        <v>2015</v>
      </c>
      <c r="E4562" s="70">
        <v>1</v>
      </c>
      <c r="F4562" s="70">
        <v>194.38</v>
      </c>
      <c r="G4562" s="70">
        <v>197.12</v>
      </c>
    </row>
    <row r="4563" spans="1:7" x14ac:dyDescent="0.2">
      <c r="A4563" s="70">
        <v>39300</v>
      </c>
      <c r="B4563" s="70" t="s">
        <v>412</v>
      </c>
      <c r="C4563" s="70" t="s">
        <v>413</v>
      </c>
      <c r="D4563" s="70">
        <v>2015</v>
      </c>
      <c r="E4563" s="70">
        <v>2</v>
      </c>
      <c r="F4563" s="70">
        <v>202.47</v>
      </c>
      <c r="G4563" s="70">
        <v>200.19</v>
      </c>
    </row>
    <row r="4564" spans="1:7" x14ac:dyDescent="0.2">
      <c r="A4564" s="70">
        <v>39300</v>
      </c>
      <c r="B4564" s="70" t="s">
        <v>412</v>
      </c>
      <c r="C4564" s="70" t="s">
        <v>413</v>
      </c>
      <c r="D4564" s="70">
        <v>2015</v>
      </c>
      <c r="E4564" s="70">
        <v>3</v>
      </c>
      <c r="F4564" s="70">
        <v>207.82</v>
      </c>
      <c r="G4564" s="70">
        <v>204.61</v>
      </c>
    </row>
    <row r="4565" spans="1:7" x14ac:dyDescent="0.2">
      <c r="A4565" s="70">
        <v>39300</v>
      </c>
      <c r="B4565" s="70" t="s">
        <v>412</v>
      </c>
      <c r="C4565" s="70" t="s">
        <v>413</v>
      </c>
      <c r="D4565" s="70">
        <v>2015</v>
      </c>
      <c r="E4565" s="70">
        <v>4</v>
      </c>
      <c r="F4565" s="70">
        <v>208.06</v>
      </c>
      <c r="G4565" s="70">
        <v>207.15</v>
      </c>
    </row>
    <row r="4566" spans="1:7" x14ac:dyDescent="0.2">
      <c r="A4566" s="70">
        <v>39300</v>
      </c>
      <c r="B4566" s="70" t="s">
        <v>412</v>
      </c>
      <c r="C4566" s="70" t="s">
        <v>413</v>
      </c>
      <c r="D4566" s="70">
        <v>2016</v>
      </c>
      <c r="E4566" s="70">
        <v>1</v>
      </c>
      <c r="F4566" s="70">
        <v>208.44</v>
      </c>
      <c r="G4566" s="70">
        <v>210.86</v>
      </c>
    </row>
    <row r="4567" spans="1:7" x14ac:dyDescent="0.2">
      <c r="A4567" s="70">
        <v>39300</v>
      </c>
      <c r="B4567" s="70" t="s">
        <v>412</v>
      </c>
      <c r="C4567" s="70" t="s">
        <v>413</v>
      </c>
      <c r="D4567" s="70">
        <v>2016</v>
      </c>
      <c r="E4567" s="70">
        <v>2</v>
      </c>
      <c r="F4567" s="70">
        <v>216.53</v>
      </c>
      <c r="G4567" s="70">
        <v>214.24</v>
      </c>
    </row>
    <row r="4568" spans="1:7" x14ac:dyDescent="0.2">
      <c r="A4568" s="70">
        <v>39300</v>
      </c>
      <c r="B4568" s="70" t="s">
        <v>412</v>
      </c>
      <c r="C4568" s="70" t="s">
        <v>413</v>
      </c>
      <c r="D4568" s="70">
        <v>2016</v>
      </c>
      <c r="E4568" s="70">
        <v>3</v>
      </c>
      <c r="F4568" s="70">
        <v>221.01</v>
      </c>
      <c r="G4568" s="70">
        <v>217.84</v>
      </c>
    </row>
    <row r="4569" spans="1:7" x14ac:dyDescent="0.2">
      <c r="A4569" s="70">
        <v>39300</v>
      </c>
      <c r="B4569" s="70" t="s">
        <v>412</v>
      </c>
      <c r="C4569" s="70" t="s">
        <v>413</v>
      </c>
      <c r="D4569" s="70">
        <v>2016</v>
      </c>
      <c r="E4569" s="70">
        <v>4</v>
      </c>
      <c r="F4569" s="70">
        <v>222.87</v>
      </c>
      <c r="G4569" s="70">
        <v>221.93</v>
      </c>
    </row>
    <row r="4570" spans="1:7" x14ac:dyDescent="0.2">
      <c r="A4570" s="70">
        <v>39300</v>
      </c>
      <c r="B4570" s="70" t="s">
        <v>412</v>
      </c>
      <c r="C4570" s="70" t="s">
        <v>413</v>
      </c>
      <c r="D4570" s="70">
        <v>2017</v>
      </c>
      <c r="E4570" s="70">
        <v>1</v>
      </c>
      <c r="F4570" s="70">
        <v>225.97</v>
      </c>
      <c r="G4570" s="70">
        <v>228.1</v>
      </c>
    </row>
    <row r="4571" spans="1:7" x14ac:dyDescent="0.2">
      <c r="A4571" s="70">
        <v>39300</v>
      </c>
      <c r="B4571" s="70" t="s">
        <v>412</v>
      </c>
      <c r="C4571" s="70" t="s">
        <v>413</v>
      </c>
      <c r="D4571" s="70">
        <v>2017</v>
      </c>
      <c r="E4571" s="70">
        <v>2</v>
      </c>
      <c r="F4571" s="70">
        <v>233.3</v>
      </c>
      <c r="G4571" s="70">
        <v>231.06</v>
      </c>
    </row>
    <row r="4572" spans="1:7" x14ac:dyDescent="0.2">
      <c r="A4572" s="70">
        <v>39300</v>
      </c>
      <c r="B4572" s="70" t="s">
        <v>412</v>
      </c>
      <c r="C4572" s="70" t="s">
        <v>413</v>
      </c>
      <c r="D4572" s="70">
        <v>2017</v>
      </c>
      <c r="E4572" s="70">
        <v>3</v>
      </c>
      <c r="F4572" s="70">
        <v>238.52</v>
      </c>
      <c r="G4572" s="70">
        <v>235.39</v>
      </c>
    </row>
    <row r="4573" spans="1:7" x14ac:dyDescent="0.2">
      <c r="A4573" s="70">
        <v>39300</v>
      </c>
      <c r="B4573" s="70" t="s">
        <v>412</v>
      </c>
      <c r="C4573" s="70" t="s">
        <v>413</v>
      </c>
      <c r="D4573" s="70">
        <v>2017</v>
      </c>
      <c r="E4573" s="70">
        <v>4</v>
      </c>
      <c r="F4573" s="70">
        <v>241.24</v>
      </c>
      <c r="G4573" s="70">
        <v>240.13</v>
      </c>
    </row>
    <row r="4574" spans="1:7" x14ac:dyDescent="0.2">
      <c r="A4574" s="70">
        <v>39300</v>
      </c>
      <c r="B4574" s="70" t="s">
        <v>412</v>
      </c>
      <c r="C4574" s="70" t="s">
        <v>413</v>
      </c>
      <c r="D4574" s="70">
        <v>2018</v>
      </c>
      <c r="E4574" s="70">
        <v>1</v>
      </c>
      <c r="F4574" s="70">
        <v>242.33</v>
      </c>
      <c r="G4574" s="70">
        <v>244.21</v>
      </c>
    </row>
    <row r="4575" spans="1:7" x14ac:dyDescent="0.2">
      <c r="A4575" s="70">
        <v>39300</v>
      </c>
      <c r="B4575" s="70" t="s">
        <v>412</v>
      </c>
      <c r="C4575" s="70" t="s">
        <v>413</v>
      </c>
      <c r="D4575" s="70">
        <v>2018</v>
      </c>
      <c r="E4575" s="70">
        <v>2</v>
      </c>
      <c r="F4575" s="70">
        <v>251.24</v>
      </c>
      <c r="G4575" s="70">
        <v>249.06</v>
      </c>
    </row>
    <row r="4576" spans="1:7" x14ac:dyDescent="0.2">
      <c r="A4576" s="70">
        <v>39300</v>
      </c>
      <c r="B4576" s="70" t="s">
        <v>412</v>
      </c>
      <c r="C4576" s="70" t="s">
        <v>413</v>
      </c>
      <c r="D4576" s="70">
        <v>2018</v>
      </c>
      <c r="E4576" s="70">
        <v>3</v>
      </c>
      <c r="F4576" s="70">
        <v>256.11</v>
      </c>
      <c r="G4576" s="70">
        <v>252.95</v>
      </c>
    </row>
    <row r="4577" spans="1:7" x14ac:dyDescent="0.2">
      <c r="A4577" s="70">
        <v>39300</v>
      </c>
      <c r="B4577" s="70" t="s">
        <v>412</v>
      </c>
      <c r="C4577" s="70" t="s">
        <v>413</v>
      </c>
      <c r="D4577" s="70">
        <v>2018</v>
      </c>
      <c r="E4577" s="70">
        <v>4</v>
      </c>
      <c r="F4577" s="70">
        <v>257.77</v>
      </c>
      <c r="G4577" s="70">
        <v>256.55</v>
      </c>
    </row>
    <row r="4578" spans="1:7" x14ac:dyDescent="0.2">
      <c r="A4578" s="70">
        <v>39300</v>
      </c>
      <c r="B4578" s="70" t="s">
        <v>412</v>
      </c>
      <c r="C4578" s="70" t="s">
        <v>413</v>
      </c>
      <c r="D4578" s="70">
        <v>2019</v>
      </c>
      <c r="E4578" s="70">
        <v>1</v>
      </c>
      <c r="F4578" s="70">
        <v>257.89999999999998</v>
      </c>
      <c r="G4578" s="70">
        <v>259.51</v>
      </c>
    </row>
    <row r="4579" spans="1:7" x14ac:dyDescent="0.2">
      <c r="A4579" s="70">
        <v>39300</v>
      </c>
      <c r="B4579" s="70" t="s">
        <v>412</v>
      </c>
      <c r="C4579" s="70" t="s">
        <v>413</v>
      </c>
      <c r="D4579" s="70">
        <v>2019</v>
      </c>
      <c r="E4579" s="70">
        <v>2</v>
      </c>
      <c r="F4579" s="70">
        <v>264.69</v>
      </c>
      <c r="G4579" s="70">
        <v>262.63</v>
      </c>
    </row>
    <row r="4580" spans="1:7" x14ac:dyDescent="0.2">
      <c r="A4580" s="70">
        <v>39300</v>
      </c>
      <c r="B4580" s="70" t="s">
        <v>412</v>
      </c>
      <c r="C4580" s="70" t="s">
        <v>413</v>
      </c>
      <c r="D4580" s="70">
        <v>2019</v>
      </c>
      <c r="E4580" s="70">
        <v>3</v>
      </c>
      <c r="F4580" s="70">
        <v>269.31</v>
      </c>
      <c r="G4580" s="70">
        <v>266.11</v>
      </c>
    </row>
    <row r="4581" spans="1:7" x14ac:dyDescent="0.2">
      <c r="A4581" s="70">
        <v>39300</v>
      </c>
      <c r="B4581" s="70" t="s">
        <v>412</v>
      </c>
      <c r="C4581" s="70" t="s">
        <v>413</v>
      </c>
      <c r="D4581" s="70">
        <v>2019</v>
      </c>
      <c r="E4581" s="70">
        <v>4</v>
      </c>
      <c r="F4581" s="70">
        <v>272.61</v>
      </c>
      <c r="G4581" s="70">
        <v>271.32</v>
      </c>
    </row>
    <row r="4582" spans="1:7" x14ac:dyDescent="0.2">
      <c r="A4582" s="70">
        <v>39300</v>
      </c>
      <c r="B4582" s="70" t="s">
        <v>412</v>
      </c>
      <c r="C4582" s="70" t="s">
        <v>413</v>
      </c>
      <c r="D4582" s="70">
        <v>2020</v>
      </c>
      <c r="E4582" s="70">
        <v>1</v>
      </c>
      <c r="F4582" s="70">
        <v>276.37</v>
      </c>
      <c r="G4582" s="70">
        <v>277.79000000000002</v>
      </c>
    </row>
    <row r="4583" spans="1:7" x14ac:dyDescent="0.2">
      <c r="A4583" s="70">
        <v>39300</v>
      </c>
      <c r="B4583" s="70" t="s">
        <v>412</v>
      </c>
      <c r="C4583" s="70" t="s">
        <v>413</v>
      </c>
      <c r="D4583" s="70">
        <v>2020</v>
      </c>
      <c r="E4583" s="70">
        <v>2</v>
      </c>
      <c r="F4583" s="70">
        <v>282.19</v>
      </c>
      <c r="G4583" s="70">
        <v>280.20999999999998</v>
      </c>
    </row>
    <row r="4584" spans="1:7" x14ac:dyDescent="0.2">
      <c r="A4584" s="70">
        <v>39300</v>
      </c>
      <c r="B4584" s="70" t="s">
        <v>412</v>
      </c>
      <c r="C4584" s="70" t="s">
        <v>413</v>
      </c>
      <c r="D4584" s="70">
        <v>2020</v>
      </c>
      <c r="E4584" s="70">
        <v>3</v>
      </c>
      <c r="F4584" s="70">
        <v>297.52</v>
      </c>
      <c r="G4584" s="70">
        <v>293.95999999999998</v>
      </c>
    </row>
    <row r="4585" spans="1:7" x14ac:dyDescent="0.2">
      <c r="A4585" s="70">
        <v>39300</v>
      </c>
      <c r="B4585" s="70" t="s">
        <v>412</v>
      </c>
      <c r="C4585" s="70" t="s">
        <v>413</v>
      </c>
      <c r="D4585" s="70">
        <v>2020</v>
      </c>
      <c r="E4585" s="70">
        <v>4</v>
      </c>
      <c r="F4585" s="70">
        <v>311.83999999999997</v>
      </c>
      <c r="G4585" s="70">
        <v>310.51</v>
      </c>
    </row>
    <row r="4586" spans="1:7" x14ac:dyDescent="0.2">
      <c r="A4586" s="70">
        <v>39300</v>
      </c>
      <c r="B4586" s="70" t="s">
        <v>412</v>
      </c>
      <c r="C4586" s="70" t="s">
        <v>413</v>
      </c>
      <c r="D4586" s="70">
        <v>2021</v>
      </c>
      <c r="E4586" s="70">
        <v>1</v>
      </c>
      <c r="F4586" s="70">
        <v>323.79000000000002</v>
      </c>
      <c r="G4586" s="70">
        <v>325.13</v>
      </c>
    </row>
    <row r="4587" spans="1:7" x14ac:dyDescent="0.2">
      <c r="A4587" s="70">
        <v>39300</v>
      </c>
      <c r="B4587" s="70" t="s">
        <v>412</v>
      </c>
      <c r="C4587" s="70" t="s">
        <v>413</v>
      </c>
      <c r="D4587" s="70">
        <v>2021</v>
      </c>
      <c r="E4587" s="70">
        <v>2</v>
      </c>
      <c r="F4587" s="70">
        <v>344.01</v>
      </c>
      <c r="G4587" s="70">
        <v>341.82</v>
      </c>
    </row>
    <row r="4588" spans="1:7" x14ac:dyDescent="0.2">
      <c r="A4588" s="70">
        <v>39300</v>
      </c>
      <c r="B4588" s="70" t="s">
        <v>412</v>
      </c>
      <c r="C4588" s="70" t="s">
        <v>413</v>
      </c>
      <c r="D4588" s="70">
        <v>2021</v>
      </c>
      <c r="E4588" s="70">
        <v>3</v>
      </c>
      <c r="F4588" s="70">
        <v>356.87</v>
      </c>
      <c r="G4588" s="70">
        <v>352.51</v>
      </c>
    </row>
    <row r="4589" spans="1:7" x14ac:dyDescent="0.2">
      <c r="A4589" s="70">
        <v>39300</v>
      </c>
      <c r="B4589" s="70" t="s">
        <v>412</v>
      </c>
      <c r="C4589" s="70" t="s">
        <v>413</v>
      </c>
      <c r="D4589" s="70">
        <v>2021</v>
      </c>
      <c r="E4589" s="70">
        <v>4</v>
      </c>
      <c r="F4589" s="70">
        <v>359.56</v>
      </c>
      <c r="G4589" s="70">
        <v>358.16</v>
      </c>
    </row>
    <row r="4590" spans="1:7" x14ac:dyDescent="0.2">
      <c r="A4590" s="70">
        <v>40140</v>
      </c>
      <c r="B4590" s="70" t="s">
        <v>414</v>
      </c>
      <c r="C4590" s="70" t="s">
        <v>415</v>
      </c>
      <c r="D4590" s="70">
        <v>1991</v>
      </c>
      <c r="E4590" s="70">
        <v>1</v>
      </c>
      <c r="F4590" s="70">
        <v>100</v>
      </c>
      <c r="G4590" s="70">
        <v>100</v>
      </c>
    </row>
    <row r="4591" spans="1:7" x14ac:dyDescent="0.2">
      <c r="A4591" s="70">
        <v>40140</v>
      </c>
      <c r="B4591" s="70" t="s">
        <v>414</v>
      </c>
      <c r="C4591" s="70" t="s">
        <v>415</v>
      </c>
      <c r="D4591" s="70">
        <v>1991</v>
      </c>
      <c r="E4591" s="70">
        <v>2</v>
      </c>
      <c r="F4591" s="70">
        <v>100.89</v>
      </c>
      <c r="G4591" s="70">
        <v>100.61</v>
      </c>
    </row>
    <row r="4592" spans="1:7" x14ac:dyDescent="0.2">
      <c r="A4592" s="70">
        <v>40140</v>
      </c>
      <c r="B4592" s="70" t="s">
        <v>414</v>
      </c>
      <c r="C4592" s="70" t="s">
        <v>415</v>
      </c>
      <c r="D4592" s="70">
        <v>1991</v>
      </c>
      <c r="E4592" s="70">
        <v>3</v>
      </c>
      <c r="F4592" s="70">
        <v>100.17</v>
      </c>
      <c r="G4592" s="70">
        <v>99.65</v>
      </c>
    </row>
    <row r="4593" spans="1:7" x14ac:dyDescent="0.2">
      <c r="A4593" s="70">
        <v>40140</v>
      </c>
      <c r="B4593" s="70" t="s">
        <v>414</v>
      </c>
      <c r="C4593" s="70" t="s">
        <v>415</v>
      </c>
      <c r="D4593" s="70">
        <v>1991</v>
      </c>
      <c r="E4593" s="70">
        <v>4</v>
      </c>
      <c r="F4593" s="70">
        <v>99.95</v>
      </c>
      <c r="G4593" s="70">
        <v>99</v>
      </c>
    </row>
    <row r="4594" spans="1:7" x14ac:dyDescent="0.2">
      <c r="A4594" s="70">
        <v>40140</v>
      </c>
      <c r="B4594" s="70" t="s">
        <v>414</v>
      </c>
      <c r="C4594" s="70" t="s">
        <v>415</v>
      </c>
      <c r="D4594" s="70">
        <v>1992</v>
      </c>
      <c r="E4594" s="70">
        <v>1</v>
      </c>
      <c r="F4594" s="70">
        <v>98.05</v>
      </c>
      <c r="G4594" s="70">
        <v>98.09</v>
      </c>
    </row>
    <row r="4595" spans="1:7" x14ac:dyDescent="0.2">
      <c r="A4595" s="70">
        <v>40140</v>
      </c>
      <c r="B4595" s="70" t="s">
        <v>414</v>
      </c>
      <c r="C4595" s="70" t="s">
        <v>415</v>
      </c>
      <c r="D4595" s="70">
        <v>1992</v>
      </c>
      <c r="E4595" s="70">
        <v>2</v>
      </c>
      <c r="F4595" s="70">
        <v>96.22</v>
      </c>
      <c r="G4595" s="70">
        <v>95.93</v>
      </c>
    </row>
    <row r="4596" spans="1:7" x14ac:dyDescent="0.2">
      <c r="A4596" s="70">
        <v>40140</v>
      </c>
      <c r="B4596" s="70" t="s">
        <v>414</v>
      </c>
      <c r="C4596" s="70" t="s">
        <v>415</v>
      </c>
      <c r="D4596" s="70">
        <v>1992</v>
      </c>
      <c r="E4596" s="70">
        <v>3</v>
      </c>
      <c r="F4596" s="70">
        <v>95.8</v>
      </c>
      <c r="G4596" s="70">
        <v>95.26</v>
      </c>
    </row>
    <row r="4597" spans="1:7" x14ac:dyDescent="0.2">
      <c r="A4597" s="70">
        <v>40140</v>
      </c>
      <c r="B4597" s="70" t="s">
        <v>414</v>
      </c>
      <c r="C4597" s="70" t="s">
        <v>415</v>
      </c>
      <c r="D4597" s="70">
        <v>1992</v>
      </c>
      <c r="E4597" s="70">
        <v>4</v>
      </c>
      <c r="F4597" s="70">
        <v>94.4</v>
      </c>
      <c r="G4597" s="70">
        <v>93.56</v>
      </c>
    </row>
    <row r="4598" spans="1:7" x14ac:dyDescent="0.2">
      <c r="A4598" s="70">
        <v>40140</v>
      </c>
      <c r="B4598" s="70" t="s">
        <v>414</v>
      </c>
      <c r="C4598" s="70" t="s">
        <v>415</v>
      </c>
      <c r="D4598" s="70">
        <v>1993</v>
      </c>
      <c r="E4598" s="70">
        <v>1</v>
      </c>
      <c r="F4598" s="70">
        <v>92.28</v>
      </c>
      <c r="G4598" s="70">
        <v>92.29</v>
      </c>
    </row>
    <row r="4599" spans="1:7" x14ac:dyDescent="0.2">
      <c r="A4599" s="70">
        <v>40140</v>
      </c>
      <c r="B4599" s="70" t="s">
        <v>414</v>
      </c>
      <c r="C4599" s="70" t="s">
        <v>415</v>
      </c>
      <c r="D4599" s="70">
        <v>1993</v>
      </c>
      <c r="E4599" s="70">
        <v>2</v>
      </c>
      <c r="F4599" s="70">
        <v>90.47</v>
      </c>
      <c r="G4599" s="70">
        <v>90.22</v>
      </c>
    </row>
    <row r="4600" spans="1:7" x14ac:dyDescent="0.2">
      <c r="A4600" s="70">
        <v>40140</v>
      </c>
      <c r="B4600" s="70" t="s">
        <v>414</v>
      </c>
      <c r="C4600" s="70" t="s">
        <v>415</v>
      </c>
      <c r="D4600" s="70">
        <v>1993</v>
      </c>
      <c r="E4600" s="70">
        <v>3</v>
      </c>
      <c r="F4600" s="70">
        <v>88.62</v>
      </c>
      <c r="G4600" s="70">
        <v>88.06</v>
      </c>
    </row>
    <row r="4601" spans="1:7" x14ac:dyDescent="0.2">
      <c r="A4601" s="70">
        <v>40140</v>
      </c>
      <c r="B4601" s="70" t="s">
        <v>414</v>
      </c>
      <c r="C4601" s="70" t="s">
        <v>415</v>
      </c>
      <c r="D4601" s="70">
        <v>1993</v>
      </c>
      <c r="E4601" s="70">
        <v>4</v>
      </c>
      <c r="F4601" s="70">
        <v>87.59</v>
      </c>
      <c r="G4601" s="70">
        <v>86.9</v>
      </c>
    </row>
    <row r="4602" spans="1:7" x14ac:dyDescent="0.2">
      <c r="A4602" s="70">
        <v>40140</v>
      </c>
      <c r="B4602" s="70" t="s">
        <v>414</v>
      </c>
      <c r="C4602" s="70" t="s">
        <v>415</v>
      </c>
      <c r="D4602" s="70">
        <v>1994</v>
      </c>
      <c r="E4602" s="70">
        <v>1</v>
      </c>
      <c r="F4602" s="70">
        <v>84.54</v>
      </c>
      <c r="G4602" s="70">
        <v>84.52</v>
      </c>
    </row>
    <row r="4603" spans="1:7" x14ac:dyDescent="0.2">
      <c r="A4603" s="70">
        <v>40140</v>
      </c>
      <c r="B4603" s="70" t="s">
        <v>414</v>
      </c>
      <c r="C4603" s="70" t="s">
        <v>415</v>
      </c>
      <c r="D4603" s="70">
        <v>1994</v>
      </c>
      <c r="E4603" s="70">
        <v>2</v>
      </c>
      <c r="F4603" s="70">
        <v>84.84</v>
      </c>
      <c r="G4603" s="70">
        <v>84.6</v>
      </c>
    </row>
    <row r="4604" spans="1:7" x14ac:dyDescent="0.2">
      <c r="A4604" s="70">
        <v>40140</v>
      </c>
      <c r="B4604" s="70" t="s">
        <v>414</v>
      </c>
      <c r="C4604" s="70" t="s">
        <v>415</v>
      </c>
      <c r="D4604" s="70">
        <v>1994</v>
      </c>
      <c r="E4604" s="70">
        <v>3</v>
      </c>
      <c r="F4604" s="70">
        <v>84.3</v>
      </c>
      <c r="G4604" s="70">
        <v>83.71</v>
      </c>
    </row>
    <row r="4605" spans="1:7" x14ac:dyDescent="0.2">
      <c r="A4605" s="70">
        <v>40140</v>
      </c>
      <c r="B4605" s="70" t="s">
        <v>414</v>
      </c>
      <c r="C4605" s="70" t="s">
        <v>415</v>
      </c>
      <c r="D4605" s="70">
        <v>1994</v>
      </c>
      <c r="E4605" s="70">
        <v>4</v>
      </c>
      <c r="F4605" s="70">
        <v>83.51</v>
      </c>
      <c r="G4605" s="70">
        <v>82.97</v>
      </c>
    </row>
    <row r="4606" spans="1:7" x14ac:dyDescent="0.2">
      <c r="A4606" s="70">
        <v>40140</v>
      </c>
      <c r="B4606" s="70" t="s">
        <v>414</v>
      </c>
      <c r="C4606" s="70" t="s">
        <v>415</v>
      </c>
      <c r="D4606" s="70">
        <v>1995</v>
      </c>
      <c r="E4606" s="70">
        <v>1</v>
      </c>
      <c r="F4606" s="70">
        <v>81.59</v>
      </c>
      <c r="G4606" s="70">
        <v>81.48</v>
      </c>
    </row>
    <row r="4607" spans="1:7" x14ac:dyDescent="0.2">
      <c r="A4607" s="70">
        <v>40140</v>
      </c>
      <c r="B4607" s="70" t="s">
        <v>414</v>
      </c>
      <c r="C4607" s="70" t="s">
        <v>415</v>
      </c>
      <c r="D4607" s="70">
        <v>1995</v>
      </c>
      <c r="E4607" s="70">
        <v>2</v>
      </c>
      <c r="F4607" s="70">
        <v>81.36</v>
      </c>
      <c r="G4607" s="70">
        <v>81.13</v>
      </c>
    </row>
    <row r="4608" spans="1:7" x14ac:dyDescent="0.2">
      <c r="A4608" s="70">
        <v>40140</v>
      </c>
      <c r="B4608" s="70" t="s">
        <v>414</v>
      </c>
      <c r="C4608" s="70" t="s">
        <v>415</v>
      </c>
      <c r="D4608" s="70">
        <v>1995</v>
      </c>
      <c r="E4608" s="70">
        <v>3</v>
      </c>
      <c r="F4608" s="70">
        <v>81.09</v>
      </c>
      <c r="G4608" s="70">
        <v>80.52</v>
      </c>
    </row>
    <row r="4609" spans="1:7" x14ac:dyDescent="0.2">
      <c r="A4609" s="70">
        <v>40140</v>
      </c>
      <c r="B4609" s="70" t="s">
        <v>414</v>
      </c>
      <c r="C4609" s="70" t="s">
        <v>415</v>
      </c>
      <c r="D4609" s="70">
        <v>1995</v>
      </c>
      <c r="E4609" s="70">
        <v>4</v>
      </c>
      <c r="F4609" s="70">
        <v>79.78</v>
      </c>
      <c r="G4609" s="70">
        <v>79.34</v>
      </c>
    </row>
    <row r="4610" spans="1:7" x14ac:dyDescent="0.2">
      <c r="A4610" s="70">
        <v>40140</v>
      </c>
      <c r="B4610" s="70" t="s">
        <v>414</v>
      </c>
      <c r="C4610" s="70" t="s">
        <v>415</v>
      </c>
      <c r="D4610" s="70">
        <v>1996</v>
      </c>
      <c r="E4610" s="70">
        <v>1</v>
      </c>
      <c r="F4610" s="70">
        <v>79.83</v>
      </c>
      <c r="G4610" s="70">
        <v>79.680000000000007</v>
      </c>
    </row>
    <row r="4611" spans="1:7" x14ac:dyDescent="0.2">
      <c r="A4611" s="70">
        <v>40140</v>
      </c>
      <c r="B4611" s="70" t="s">
        <v>414</v>
      </c>
      <c r="C4611" s="70" t="s">
        <v>415</v>
      </c>
      <c r="D4611" s="70">
        <v>1996</v>
      </c>
      <c r="E4611" s="70">
        <v>2</v>
      </c>
      <c r="F4611" s="70">
        <v>78.959999999999994</v>
      </c>
      <c r="G4611" s="70">
        <v>78.7</v>
      </c>
    </row>
    <row r="4612" spans="1:7" x14ac:dyDescent="0.2">
      <c r="A4612" s="70">
        <v>40140</v>
      </c>
      <c r="B4612" s="70" t="s">
        <v>414</v>
      </c>
      <c r="C4612" s="70" t="s">
        <v>415</v>
      </c>
      <c r="D4612" s="70">
        <v>1996</v>
      </c>
      <c r="E4612" s="70">
        <v>3</v>
      </c>
      <c r="F4612" s="70">
        <v>79.180000000000007</v>
      </c>
      <c r="G4612" s="70">
        <v>78.650000000000006</v>
      </c>
    </row>
    <row r="4613" spans="1:7" x14ac:dyDescent="0.2">
      <c r="A4613" s="70">
        <v>40140</v>
      </c>
      <c r="B4613" s="70" t="s">
        <v>414</v>
      </c>
      <c r="C4613" s="70" t="s">
        <v>415</v>
      </c>
      <c r="D4613" s="70">
        <v>1996</v>
      </c>
      <c r="E4613" s="70">
        <v>4</v>
      </c>
      <c r="F4613" s="70">
        <v>78.47</v>
      </c>
      <c r="G4613" s="70">
        <v>78.12</v>
      </c>
    </row>
    <row r="4614" spans="1:7" x14ac:dyDescent="0.2">
      <c r="A4614" s="70">
        <v>40140</v>
      </c>
      <c r="B4614" s="70" t="s">
        <v>414</v>
      </c>
      <c r="C4614" s="70" t="s">
        <v>415</v>
      </c>
      <c r="D4614" s="70">
        <v>1997</v>
      </c>
      <c r="E4614" s="70">
        <v>1</v>
      </c>
      <c r="F4614" s="70">
        <v>78.099999999999994</v>
      </c>
      <c r="G4614" s="70">
        <v>77.86</v>
      </c>
    </row>
    <row r="4615" spans="1:7" x14ac:dyDescent="0.2">
      <c r="A4615" s="70">
        <v>40140</v>
      </c>
      <c r="B4615" s="70" t="s">
        <v>414</v>
      </c>
      <c r="C4615" s="70" t="s">
        <v>415</v>
      </c>
      <c r="D4615" s="70">
        <v>1997</v>
      </c>
      <c r="E4615" s="70">
        <v>2</v>
      </c>
      <c r="F4615" s="70">
        <v>78.17</v>
      </c>
      <c r="G4615" s="70">
        <v>77.89</v>
      </c>
    </row>
    <row r="4616" spans="1:7" x14ac:dyDescent="0.2">
      <c r="A4616" s="70">
        <v>40140</v>
      </c>
      <c r="B4616" s="70" t="s">
        <v>414</v>
      </c>
      <c r="C4616" s="70" t="s">
        <v>415</v>
      </c>
      <c r="D4616" s="70">
        <v>1997</v>
      </c>
      <c r="E4616" s="70">
        <v>3</v>
      </c>
      <c r="F4616" s="70">
        <v>78.81</v>
      </c>
      <c r="G4616" s="70">
        <v>78.33</v>
      </c>
    </row>
    <row r="4617" spans="1:7" x14ac:dyDescent="0.2">
      <c r="A4617" s="70">
        <v>40140</v>
      </c>
      <c r="B4617" s="70" t="s">
        <v>414</v>
      </c>
      <c r="C4617" s="70" t="s">
        <v>415</v>
      </c>
      <c r="D4617" s="70">
        <v>1997</v>
      </c>
      <c r="E4617" s="70">
        <v>4</v>
      </c>
      <c r="F4617" s="70">
        <v>79.33</v>
      </c>
      <c r="G4617" s="70">
        <v>79</v>
      </c>
    </row>
    <row r="4618" spans="1:7" x14ac:dyDescent="0.2">
      <c r="A4618" s="70">
        <v>40140</v>
      </c>
      <c r="B4618" s="70" t="s">
        <v>414</v>
      </c>
      <c r="C4618" s="70" t="s">
        <v>415</v>
      </c>
      <c r="D4618" s="70">
        <v>1998</v>
      </c>
      <c r="E4618" s="70">
        <v>1</v>
      </c>
      <c r="F4618" s="70">
        <v>80.63</v>
      </c>
      <c r="G4618" s="70">
        <v>80.36</v>
      </c>
    </row>
    <row r="4619" spans="1:7" x14ac:dyDescent="0.2">
      <c r="A4619" s="70">
        <v>40140</v>
      </c>
      <c r="B4619" s="70" t="s">
        <v>414</v>
      </c>
      <c r="C4619" s="70" t="s">
        <v>415</v>
      </c>
      <c r="D4619" s="70">
        <v>1998</v>
      </c>
      <c r="E4619" s="70">
        <v>2</v>
      </c>
      <c r="F4619" s="70">
        <v>81.5</v>
      </c>
      <c r="G4619" s="70">
        <v>81.16</v>
      </c>
    </row>
    <row r="4620" spans="1:7" x14ac:dyDescent="0.2">
      <c r="A4620" s="70">
        <v>40140</v>
      </c>
      <c r="B4620" s="70" t="s">
        <v>414</v>
      </c>
      <c r="C4620" s="70" t="s">
        <v>415</v>
      </c>
      <c r="D4620" s="70">
        <v>1998</v>
      </c>
      <c r="E4620" s="70">
        <v>3</v>
      </c>
      <c r="F4620" s="70">
        <v>82.15</v>
      </c>
      <c r="G4620" s="70">
        <v>81.69</v>
      </c>
    </row>
    <row r="4621" spans="1:7" x14ac:dyDescent="0.2">
      <c r="A4621" s="70">
        <v>40140</v>
      </c>
      <c r="B4621" s="70" t="s">
        <v>414</v>
      </c>
      <c r="C4621" s="70" t="s">
        <v>415</v>
      </c>
      <c r="D4621" s="70">
        <v>1998</v>
      </c>
      <c r="E4621" s="70">
        <v>4</v>
      </c>
      <c r="F4621" s="70">
        <v>85.34</v>
      </c>
      <c r="G4621" s="70">
        <v>84.98</v>
      </c>
    </row>
    <row r="4622" spans="1:7" x14ac:dyDescent="0.2">
      <c r="A4622" s="70">
        <v>40140</v>
      </c>
      <c r="B4622" s="70" t="s">
        <v>414</v>
      </c>
      <c r="C4622" s="70" t="s">
        <v>415</v>
      </c>
      <c r="D4622" s="70">
        <v>1999</v>
      </c>
      <c r="E4622" s="70">
        <v>1</v>
      </c>
      <c r="F4622" s="70">
        <v>86.83</v>
      </c>
      <c r="G4622" s="70">
        <v>86.56</v>
      </c>
    </row>
    <row r="4623" spans="1:7" x14ac:dyDescent="0.2">
      <c r="A4623" s="70">
        <v>40140</v>
      </c>
      <c r="B4623" s="70" t="s">
        <v>414</v>
      </c>
      <c r="C4623" s="70" t="s">
        <v>415</v>
      </c>
      <c r="D4623" s="70">
        <v>1999</v>
      </c>
      <c r="E4623" s="70">
        <v>2</v>
      </c>
      <c r="F4623" s="70">
        <v>89.69</v>
      </c>
      <c r="G4623" s="70">
        <v>89.28</v>
      </c>
    </row>
    <row r="4624" spans="1:7" x14ac:dyDescent="0.2">
      <c r="A4624" s="70">
        <v>40140</v>
      </c>
      <c r="B4624" s="70" t="s">
        <v>414</v>
      </c>
      <c r="C4624" s="70" t="s">
        <v>415</v>
      </c>
      <c r="D4624" s="70">
        <v>1999</v>
      </c>
      <c r="E4624" s="70">
        <v>3</v>
      </c>
      <c r="F4624" s="70">
        <v>89.68</v>
      </c>
      <c r="G4624" s="70">
        <v>89.19</v>
      </c>
    </row>
    <row r="4625" spans="1:7" x14ac:dyDescent="0.2">
      <c r="A4625" s="70">
        <v>40140</v>
      </c>
      <c r="B4625" s="70" t="s">
        <v>414</v>
      </c>
      <c r="C4625" s="70" t="s">
        <v>415</v>
      </c>
      <c r="D4625" s="70">
        <v>1999</v>
      </c>
      <c r="E4625" s="70">
        <v>4</v>
      </c>
      <c r="F4625" s="70">
        <v>91.85</v>
      </c>
      <c r="G4625" s="70">
        <v>91.42</v>
      </c>
    </row>
    <row r="4626" spans="1:7" x14ac:dyDescent="0.2">
      <c r="A4626" s="70">
        <v>40140</v>
      </c>
      <c r="B4626" s="70" t="s">
        <v>414</v>
      </c>
      <c r="C4626" s="70" t="s">
        <v>415</v>
      </c>
      <c r="D4626" s="70">
        <v>2000</v>
      </c>
      <c r="E4626" s="70">
        <v>1</v>
      </c>
      <c r="F4626" s="70">
        <v>94.37</v>
      </c>
      <c r="G4626" s="70">
        <v>94.18</v>
      </c>
    </row>
    <row r="4627" spans="1:7" x14ac:dyDescent="0.2">
      <c r="A4627" s="70">
        <v>40140</v>
      </c>
      <c r="B4627" s="70" t="s">
        <v>414</v>
      </c>
      <c r="C4627" s="70" t="s">
        <v>415</v>
      </c>
      <c r="D4627" s="70">
        <v>2000</v>
      </c>
      <c r="E4627" s="70">
        <v>2</v>
      </c>
      <c r="F4627" s="70">
        <v>97.47</v>
      </c>
      <c r="G4627" s="70">
        <v>96.99</v>
      </c>
    </row>
    <row r="4628" spans="1:7" x14ac:dyDescent="0.2">
      <c r="A4628" s="70">
        <v>40140</v>
      </c>
      <c r="B4628" s="70" t="s">
        <v>414</v>
      </c>
      <c r="C4628" s="70" t="s">
        <v>415</v>
      </c>
      <c r="D4628" s="70">
        <v>2000</v>
      </c>
      <c r="E4628" s="70">
        <v>3</v>
      </c>
      <c r="F4628" s="70">
        <v>100.19</v>
      </c>
      <c r="G4628" s="70">
        <v>99.57</v>
      </c>
    </row>
    <row r="4629" spans="1:7" x14ac:dyDescent="0.2">
      <c r="A4629" s="70">
        <v>40140</v>
      </c>
      <c r="B4629" s="70" t="s">
        <v>414</v>
      </c>
      <c r="C4629" s="70" t="s">
        <v>415</v>
      </c>
      <c r="D4629" s="70">
        <v>2000</v>
      </c>
      <c r="E4629" s="70">
        <v>4</v>
      </c>
      <c r="F4629" s="70">
        <v>103.24</v>
      </c>
      <c r="G4629" s="70">
        <v>102.75</v>
      </c>
    </row>
    <row r="4630" spans="1:7" x14ac:dyDescent="0.2">
      <c r="A4630" s="70">
        <v>40140</v>
      </c>
      <c r="B4630" s="70" t="s">
        <v>414</v>
      </c>
      <c r="C4630" s="70" t="s">
        <v>415</v>
      </c>
      <c r="D4630" s="70">
        <v>2001</v>
      </c>
      <c r="E4630" s="70">
        <v>1</v>
      </c>
      <c r="F4630" s="70">
        <v>105.33</v>
      </c>
      <c r="G4630" s="70">
        <v>105.23</v>
      </c>
    </row>
    <row r="4631" spans="1:7" x14ac:dyDescent="0.2">
      <c r="A4631" s="70">
        <v>40140</v>
      </c>
      <c r="B4631" s="70" t="s">
        <v>414</v>
      </c>
      <c r="C4631" s="70" t="s">
        <v>415</v>
      </c>
      <c r="D4631" s="70">
        <v>2001</v>
      </c>
      <c r="E4631" s="70">
        <v>2</v>
      </c>
      <c r="F4631" s="70">
        <v>108.44</v>
      </c>
      <c r="G4631" s="70">
        <v>107.91</v>
      </c>
    </row>
    <row r="4632" spans="1:7" x14ac:dyDescent="0.2">
      <c r="A4632" s="70">
        <v>40140</v>
      </c>
      <c r="B4632" s="70" t="s">
        <v>414</v>
      </c>
      <c r="C4632" s="70" t="s">
        <v>415</v>
      </c>
      <c r="D4632" s="70">
        <v>2001</v>
      </c>
      <c r="E4632" s="70">
        <v>3</v>
      </c>
      <c r="F4632" s="70">
        <v>111.77</v>
      </c>
      <c r="G4632" s="70">
        <v>110.94</v>
      </c>
    </row>
    <row r="4633" spans="1:7" x14ac:dyDescent="0.2">
      <c r="A4633" s="70">
        <v>40140</v>
      </c>
      <c r="B4633" s="70" t="s">
        <v>414</v>
      </c>
      <c r="C4633" s="70" t="s">
        <v>415</v>
      </c>
      <c r="D4633" s="70">
        <v>2001</v>
      </c>
      <c r="E4633" s="70">
        <v>4</v>
      </c>
      <c r="F4633" s="70">
        <v>114.31</v>
      </c>
      <c r="G4633" s="70">
        <v>113.77</v>
      </c>
    </row>
    <row r="4634" spans="1:7" x14ac:dyDescent="0.2">
      <c r="A4634" s="70">
        <v>40140</v>
      </c>
      <c r="B4634" s="70" t="s">
        <v>414</v>
      </c>
      <c r="C4634" s="70" t="s">
        <v>415</v>
      </c>
      <c r="D4634" s="70">
        <v>2002</v>
      </c>
      <c r="E4634" s="70">
        <v>1</v>
      </c>
      <c r="F4634" s="70">
        <v>117.84</v>
      </c>
      <c r="G4634" s="70">
        <v>117.88</v>
      </c>
    </row>
    <row r="4635" spans="1:7" x14ac:dyDescent="0.2">
      <c r="A4635" s="70">
        <v>40140</v>
      </c>
      <c r="B4635" s="70" t="s">
        <v>414</v>
      </c>
      <c r="C4635" s="70" t="s">
        <v>415</v>
      </c>
      <c r="D4635" s="70">
        <v>2002</v>
      </c>
      <c r="E4635" s="70">
        <v>2</v>
      </c>
      <c r="F4635" s="70">
        <v>123.18</v>
      </c>
      <c r="G4635" s="70">
        <v>122.58</v>
      </c>
    </row>
    <row r="4636" spans="1:7" x14ac:dyDescent="0.2">
      <c r="A4636" s="70">
        <v>40140</v>
      </c>
      <c r="B4636" s="70" t="s">
        <v>414</v>
      </c>
      <c r="C4636" s="70" t="s">
        <v>415</v>
      </c>
      <c r="D4636" s="70">
        <v>2002</v>
      </c>
      <c r="E4636" s="70">
        <v>3</v>
      </c>
      <c r="F4636" s="70">
        <v>129.97</v>
      </c>
      <c r="G4636" s="70">
        <v>128.84</v>
      </c>
    </row>
    <row r="4637" spans="1:7" x14ac:dyDescent="0.2">
      <c r="A4637" s="70">
        <v>40140</v>
      </c>
      <c r="B4637" s="70" t="s">
        <v>414</v>
      </c>
      <c r="C4637" s="70" t="s">
        <v>415</v>
      </c>
      <c r="D4637" s="70">
        <v>2002</v>
      </c>
      <c r="E4637" s="70">
        <v>4</v>
      </c>
      <c r="F4637" s="70">
        <v>134.97</v>
      </c>
      <c r="G4637" s="70">
        <v>134.37</v>
      </c>
    </row>
    <row r="4638" spans="1:7" x14ac:dyDescent="0.2">
      <c r="A4638" s="70">
        <v>40140</v>
      </c>
      <c r="B4638" s="70" t="s">
        <v>414</v>
      </c>
      <c r="C4638" s="70" t="s">
        <v>415</v>
      </c>
      <c r="D4638" s="70">
        <v>2003</v>
      </c>
      <c r="E4638" s="70">
        <v>1</v>
      </c>
      <c r="F4638" s="70">
        <v>140.29</v>
      </c>
      <c r="G4638" s="70">
        <v>140.47</v>
      </c>
    </row>
    <row r="4639" spans="1:7" x14ac:dyDescent="0.2">
      <c r="A4639" s="70">
        <v>40140</v>
      </c>
      <c r="B4639" s="70" t="s">
        <v>414</v>
      </c>
      <c r="C4639" s="70" t="s">
        <v>415</v>
      </c>
      <c r="D4639" s="70">
        <v>2003</v>
      </c>
      <c r="E4639" s="70">
        <v>2</v>
      </c>
      <c r="F4639" s="70">
        <v>148.06</v>
      </c>
      <c r="G4639" s="70">
        <v>147.33000000000001</v>
      </c>
    </row>
    <row r="4640" spans="1:7" x14ac:dyDescent="0.2">
      <c r="A4640" s="70">
        <v>40140</v>
      </c>
      <c r="B4640" s="70" t="s">
        <v>414</v>
      </c>
      <c r="C4640" s="70" t="s">
        <v>415</v>
      </c>
      <c r="D4640" s="70">
        <v>2003</v>
      </c>
      <c r="E4640" s="70">
        <v>3</v>
      </c>
      <c r="F4640" s="70">
        <v>157.08000000000001</v>
      </c>
      <c r="G4640" s="70">
        <v>155.58000000000001</v>
      </c>
    </row>
    <row r="4641" spans="1:7" x14ac:dyDescent="0.2">
      <c r="A4641" s="70">
        <v>40140</v>
      </c>
      <c r="B4641" s="70" t="s">
        <v>414</v>
      </c>
      <c r="C4641" s="70" t="s">
        <v>415</v>
      </c>
      <c r="D4641" s="70">
        <v>2003</v>
      </c>
      <c r="E4641" s="70">
        <v>4</v>
      </c>
      <c r="F4641" s="70">
        <v>166.72</v>
      </c>
      <c r="G4641" s="70">
        <v>165.98</v>
      </c>
    </row>
    <row r="4642" spans="1:7" x14ac:dyDescent="0.2">
      <c r="A4642" s="70">
        <v>40140</v>
      </c>
      <c r="B4642" s="70" t="s">
        <v>414</v>
      </c>
      <c r="C4642" s="70" t="s">
        <v>415</v>
      </c>
      <c r="D4642" s="70">
        <v>2004</v>
      </c>
      <c r="E4642" s="70">
        <v>1</v>
      </c>
      <c r="F4642" s="70">
        <v>176.84</v>
      </c>
      <c r="G4642" s="70">
        <v>177.21</v>
      </c>
    </row>
    <row r="4643" spans="1:7" x14ac:dyDescent="0.2">
      <c r="A4643" s="70">
        <v>40140</v>
      </c>
      <c r="B4643" s="70" t="s">
        <v>414</v>
      </c>
      <c r="C4643" s="70" t="s">
        <v>415</v>
      </c>
      <c r="D4643" s="70">
        <v>2004</v>
      </c>
      <c r="E4643" s="70">
        <v>2</v>
      </c>
      <c r="F4643" s="70">
        <v>193.8</v>
      </c>
      <c r="G4643" s="70">
        <v>192.81</v>
      </c>
    </row>
    <row r="4644" spans="1:7" x14ac:dyDescent="0.2">
      <c r="A4644" s="70">
        <v>40140</v>
      </c>
      <c r="B4644" s="70" t="s">
        <v>414</v>
      </c>
      <c r="C4644" s="70" t="s">
        <v>415</v>
      </c>
      <c r="D4644" s="70">
        <v>2004</v>
      </c>
      <c r="E4644" s="70">
        <v>3</v>
      </c>
      <c r="F4644" s="70">
        <v>208.99</v>
      </c>
      <c r="G4644" s="70">
        <v>206.86</v>
      </c>
    </row>
    <row r="4645" spans="1:7" x14ac:dyDescent="0.2">
      <c r="A4645" s="70">
        <v>40140</v>
      </c>
      <c r="B4645" s="70" t="s">
        <v>414</v>
      </c>
      <c r="C4645" s="70" t="s">
        <v>415</v>
      </c>
      <c r="D4645" s="70">
        <v>2004</v>
      </c>
      <c r="E4645" s="70">
        <v>4</v>
      </c>
      <c r="F4645" s="70">
        <v>218.5</v>
      </c>
      <c r="G4645" s="70">
        <v>217.55</v>
      </c>
    </row>
    <row r="4646" spans="1:7" x14ac:dyDescent="0.2">
      <c r="A4646" s="70">
        <v>40140</v>
      </c>
      <c r="B4646" s="70" t="s">
        <v>414</v>
      </c>
      <c r="C4646" s="70" t="s">
        <v>415</v>
      </c>
      <c r="D4646" s="70">
        <v>2005</v>
      </c>
      <c r="E4646" s="70">
        <v>1</v>
      </c>
      <c r="F4646" s="70">
        <v>227.9</v>
      </c>
      <c r="G4646" s="70">
        <v>228.55</v>
      </c>
    </row>
    <row r="4647" spans="1:7" x14ac:dyDescent="0.2">
      <c r="A4647" s="70">
        <v>40140</v>
      </c>
      <c r="B4647" s="70" t="s">
        <v>414</v>
      </c>
      <c r="C4647" s="70" t="s">
        <v>415</v>
      </c>
      <c r="D4647" s="70">
        <v>2005</v>
      </c>
      <c r="E4647" s="70">
        <v>2</v>
      </c>
      <c r="F4647" s="70">
        <v>241.12</v>
      </c>
      <c r="G4647" s="70">
        <v>239.84</v>
      </c>
    </row>
    <row r="4648" spans="1:7" x14ac:dyDescent="0.2">
      <c r="A4648" s="70">
        <v>40140</v>
      </c>
      <c r="B4648" s="70" t="s">
        <v>414</v>
      </c>
      <c r="C4648" s="70" t="s">
        <v>415</v>
      </c>
      <c r="D4648" s="70">
        <v>2005</v>
      </c>
      <c r="E4648" s="70">
        <v>3</v>
      </c>
      <c r="F4648" s="70">
        <v>253.24</v>
      </c>
      <c r="G4648" s="70">
        <v>250.59</v>
      </c>
    </row>
    <row r="4649" spans="1:7" x14ac:dyDescent="0.2">
      <c r="A4649" s="70">
        <v>40140</v>
      </c>
      <c r="B4649" s="70" t="s">
        <v>414</v>
      </c>
      <c r="C4649" s="70" t="s">
        <v>415</v>
      </c>
      <c r="D4649" s="70">
        <v>2005</v>
      </c>
      <c r="E4649" s="70">
        <v>4</v>
      </c>
      <c r="F4649" s="70">
        <v>261.85000000000002</v>
      </c>
      <c r="G4649" s="70">
        <v>260.58999999999997</v>
      </c>
    </row>
    <row r="4650" spans="1:7" x14ac:dyDescent="0.2">
      <c r="A4650" s="70">
        <v>40140</v>
      </c>
      <c r="B4650" s="70" t="s">
        <v>414</v>
      </c>
      <c r="C4650" s="70" t="s">
        <v>415</v>
      </c>
      <c r="D4650" s="70">
        <v>2006</v>
      </c>
      <c r="E4650" s="70">
        <v>1</v>
      </c>
      <c r="F4650" s="70">
        <v>266.13</v>
      </c>
      <c r="G4650" s="70">
        <v>267.08999999999997</v>
      </c>
    </row>
    <row r="4651" spans="1:7" x14ac:dyDescent="0.2">
      <c r="A4651" s="70">
        <v>40140</v>
      </c>
      <c r="B4651" s="70" t="s">
        <v>414</v>
      </c>
      <c r="C4651" s="70" t="s">
        <v>415</v>
      </c>
      <c r="D4651" s="70">
        <v>2006</v>
      </c>
      <c r="E4651" s="70">
        <v>2</v>
      </c>
      <c r="F4651" s="70">
        <v>270.98</v>
      </c>
      <c r="G4651" s="70">
        <v>269.56</v>
      </c>
    </row>
    <row r="4652" spans="1:7" x14ac:dyDescent="0.2">
      <c r="A4652" s="70">
        <v>40140</v>
      </c>
      <c r="B4652" s="70" t="s">
        <v>414</v>
      </c>
      <c r="C4652" s="70" t="s">
        <v>415</v>
      </c>
      <c r="D4652" s="70">
        <v>2006</v>
      </c>
      <c r="E4652" s="70">
        <v>3</v>
      </c>
      <c r="F4652" s="70">
        <v>271.86</v>
      </c>
      <c r="G4652" s="70">
        <v>268.99</v>
      </c>
    </row>
    <row r="4653" spans="1:7" x14ac:dyDescent="0.2">
      <c r="A4653" s="70">
        <v>40140</v>
      </c>
      <c r="B4653" s="70" t="s">
        <v>414</v>
      </c>
      <c r="C4653" s="70" t="s">
        <v>415</v>
      </c>
      <c r="D4653" s="70">
        <v>2006</v>
      </c>
      <c r="E4653" s="70">
        <v>4</v>
      </c>
      <c r="F4653" s="70">
        <v>267</v>
      </c>
      <c r="G4653" s="70">
        <v>265.45999999999998</v>
      </c>
    </row>
    <row r="4654" spans="1:7" x14ac:dyDescent="0.2">
      <c r="A4654" s="70">
        <v>40140</v>
      </c>
      <c r="B4654" s="70" t="s">
        <v>414</v>
      </c>
      <c r="C4654" s="70" t="s">
        <v>415</v>
      </c>
      <c r="D4654" s="70">
        <v>2007</v>
      </c>
      <c r="E4654" s="70">
        <v>1</v>
      </c>
      <c r="F4654" s="70">
        <v>259.52999999999997</v>
      </c>
      <c r="G4654" s="70">
        <v>260.70999999999998</v>
      </c>
    </row>
    <row r="4655" spans="1:7" x14ac:dyDescent="0.2">
      <c r="A4655" s="70">
        <v>40140</v>
      </c>
      <c r="B4655" s="70" t="s">
        <v>414</v>
      </c>
      <c r="C4655" s="70" t="s">
        <v>415</v>
      </c>
      <c r="D4655" s="70">
        <v>2007</v>
      </c>
      <c r="E4655" s="70">
        <v>2</v>
      </c>
      <c r="F4655" s="70">
        <v>249.52</v>
      </c>
      <c r="G4655" s="70">
        <v>248.21</v>
      </c>
    </row>
    <row r="4656" spans="1:7" x14ac:dyDescent="0.2">
      <c r="A4656" s="70">
        <v>40140</v>
      </c>
      <c r="B4656" s="70" t="s">
        <v>414</v>
      </c>
      <c r="C4656" s="70" t="s">
        <v>415</v>
      </c>
      <c r="D4656" s="70">
        <v>2007</v>
      </c>
      <c r="E4656" s="70">
        <v>3</v>
      </c>
      <c r="F4656" s="70">
        <v>231.94</v>
      </c>
      <c r="G4656" s="70">
        <v>229.54</v>
      </c>
    </row>
    <row r="4657" spans="1:7" x14ac:dyDescent="0.2">
      <c r="A4657" s="70">
        <v>40140</v>
      </c>
      <c r="B4657" s="70" t="s">
        <v>414</v>
      </c>
      <c r="C4657" s="70" t="s">
        <v>415</v>
      </c>
      <c r="D4657" s="70">
        <v>2007</v>
      </c>
      <c r="E4657" s="70">
        <v>4</v>
      </c>
      <c r="F4657" s="70">
        <v>207.75</v>
      </c>
      <c r="G4657" s="70">
        <v>206.37</v>
      </c>
    </row>
    <row r="4658" spans="1:7" x14ac:dyDescent="0.2">
      <c r="A4658" s="70">
        <v>40140</v>
      </c>
      <c r="B4658" s="70" t="s">
        <v>414</v>
      </c>
      <c r="C4658" s="70" t="s">
        <v>415</v>
      </c>
      <c r="D4658" s="70">
        <v>2008</v>
      </c>
      <c r="E4658" s="70">
        <v>1</v>
      </c>
      <c r="F4658" s="70">
        <v>181.71</v>
      </c>
      <c r="G4658" s="70">
        <v>182.64</v>
      </c>
    </row>
    <row r="4659" spans="1:7" x14ac:dyDescent="0.2">
      <c r="A4659" s="70">
        <v>40140</v>
      </c>
      <c r="B4659" s="70" t="s">
        <v>414</v>
      </c>
      <c r="C4659" s="70" t="s">
        <v>415</v>
      </c>
      <c r="D4659" s="70">
        <v>2008</v>
      </c>
      <c r="E4659" s="70">
        <v>2</v>
      </c>
      <c r="F4659" s="70">
        <v>166.4</v>
      </c>
      <c r="G4659" s="70">
        <v>165.51</v>
      </c>
    </row>
    <row r="4660" spans="1:7" x14ac:dyDescent="0.2">
      <c r="A4660" s="70">
        <v>40140</v>
      </c>
      <c r="B4660" s="70" t="s">
        <v>414</v>
      </c>
      <c r="C4660" s="70" t="s">
        <v>415</v>
      </c>
      <c r="D4660" s="70">
        <v>2008</v>
      </c>
      <c r="E4660" s="70">
        <v>3</v>
      </c>
      <c r="F4660" s="70">
        <v>151.57</v>
      </c>
      <c r="G4660" s="70">
        <v>150.06</v>
      </c>
    </row>
    <row r="4661" spans="1:7" x14ac:dyDescent="0.2">
      <c r="A4661" s="70">
        <v>40140</v>
      </c>
      <c r="B4661" s="70" t="s">
        <v>414</v>
      </c>
      <c r="C4661" s="70" t="s">
        <v>415</v>
      </c>
      <c r="D4661" s="70">
        <v>2008</v>
      </c>
      <c r="E4661" s="70">
        <v>4</v>
      </c>
      <c r="F4661" s="70">
        <v>138.6</v>
      </c>
      <c r="G4661" s="70">
        <v>137.58000000000001</v>
      </c>
    </row>
    <row r="4662" spans="1:7" x14ac:dyDescent="0.2">
      <c r="A4662" s="70">
        <v>40140</v>
      </c>
      <c r="B4662" s="70" t="s">
        <v>414</v>
      </c>
      <c r="C4662" s="70" t="s">
        <v>415</v>
      </c>
      <c r="D4662" s="70">
        <v>2009</v>
      </c>
      <c r="E4662" s="70">
        <v>1</v>
      </c>
      <c r="F4662" s="70">
        <v>126.29</v>
      </c>
      <c r="G4662" s="70">
        <v>127</v>
      </c>
    </row>
    <row r="4663" spans="1:7" x14ac:dyDescent="0.2">
      <c r="A4663" s="70">
        <v>40140</v>
      </c>
      <c r="B4663" s="70" t="s">
        <v>414</v>
      </c>
      <c r="C4663" s="70" t="s">
        <v>415</v>
      </c>
      <c r="D4663" s="70">
        <v>2009</v>
      </c>
      <c r="E4663" s="70">
        <v>2</v>
      </c>
      <c r="F4663" s="70">
        <v>120.86</v>
      </c>
      <c r="G4663" s="70">
        <v>120.18</v>
      </c>
    </row>
    <row r="4664" spans="1:7" x14ac:dyDescent="0.2">
      <c r="A4664" s="70">
        <v>40140</v>
      </c>
      <c r="B4664" s="70" t="s">
        <v>414</v>
      </c>
      <c r="C4664" s="70" t="s">
        <v>415</v>
      </c>
      <c r="D4664" s="70">
        <v>2009</v>
      </c>
      <c r="E4664" s="70">
        <v>3</v>
      </c>
      <c r="F4664" s="70">
        <v>122.34</v>
      </c>
      <c r="G4664" s="70">
        <v>121.16</v>
      </c>
    </row>
    <row r="4665" spans="1:7" x14ac:dyDescent="0.2">
      <c r="A4665" s="70">
        <v>40140</v>
      </c>
      <c r="B4665" s="70" t="s">
        <v>414</v>
      </c>
      <c r="C4665" s="70" t="s">
        <v>415</v>
      </c>
      <c r="D4665" s="70">
        <v>2009</v>
      </c>
      <c r="E4665" s="70">
        <v>4</v>
      </c>
      <c r="F4665" s="70">
        <v>124.26</v>
      </c>
      <c r="G4665" s="70">
        <v>123.33</v>
      </c>
    </row>
    <row r="4666" spans="1:7" x14ac:dyDescent="0.2">
      <c r="A4666" s="70">
        <v>40140</v>
      </c>
      <c r="B4666" s="70" t="s">
        <v>414</v>
      </c>
      <c r="C4666" s="70" t="s">
        <v>415</v>
      </c>
      <c r="D4666" s="70">
        <v>2010</v>
      </c>
      <c r="E4666" s="70">
        <v>1</v>
      </c>
      <c r="F4666" s="70">
        <v>123.6</v>
      </c>
      <c r="G4666" s="70">
        <v>124.28</v>
      </c>
    </row>
    <row r="4667" spans="1:7" x14ac:dyDescent="0.2">
      <c r="A4667" s="70">
        <v>40140</v>
      </c>
      <c r="B4667" s="70" t="s">
        <v>414</v>
      </c>
      <c r="C4667" s="70" t="s">
        <v>415</v>
      </c>
      <c r="D4667" s="70">
        <v>2010</v>
      </c>
      <c r="E4667" s="70">
        <v>2</v>
      </c>
      <c r="F4667" s="70">
        <v>125.87</v>
      </c>
      <c r="G4667" s="70">
        <v>125.16</v>
      </c>
    </row>
    <row r="4668" spans="1:7" x14ac:dyDescent="0.2">
      <c r="A4668" s="70">
        <v>40140</v>
      </c>
      <c r="B4668" s="70" t="s">
        <v>414</v>
      </c>
      <c r="C4668" s="70" t="s">
        <v>415</v>
      </c>
      <c r="D4668" s="70">
        <v>2010</v>
      </c>
      <c r="E4668" s="70">
        <v>3</v>
      </c>
      <c r="F4668" s="70">
        <v>124.27</v>
      </c>
      <c r="G4668" s="70">
        <v>123.08</v>
      </c>
    </row>
    <row r="4669" spans="1:7" x14ac:dyDescent="0.2">
      <c r="A4669" s="70">
        <v>40140</v>
      </c>
      <c r="B4669" s="70" t="s">
        <v>414</v>
      </c>
      <c r="C4669" s="70" t="s">
        <v>415</v>
      </c>
      <c r="D4669" s="70">
        <v>2010</v>
      </c>
      <c r="E4669" s="70">
        <v>4</v>
      </c>
      <c r="F4669" s="70">
        <v>122.54</v>
      </c>
      <c r="G4669" s="70">
        <v>121.66</v>
      </c>
    </row>
    <row r="4670" spans="1:7" x14ac:dyDescent="0.2">
      <c r="A4670" s="70">
        <v>40140</v>
      </c>
      <c r="B4670" s="70" t="s">
        <v>414</v>
      </c>
      <c r="C4670" s="70" t="s">
        <v>415</v>
      </c>
      <c r="D4670" s="70">
        <v>2011</v>
      </c>
      <c r="E4670" s="70">
        <v>1</v>
      </c>
      <c r="F4670" s="70">
        <v>121.2</v>
      </c>
      <c r="G4670" s="70">
        <v>121.85</v>
      </c>
    </row>
    <row r="4671" spans="1:7" x14ac:dyDescent="0.2">
      <c r="A4671" s="70">
        <v>40140</v>
      </c>
      <c r="B4671" s="70" t="s">
        <v>414</v>
      </c>
      <c r="C4671" s="70" t="s">
        <v>415</v>
      </c>
      <c r="D4671" s="70">
        <v>2011</v>
      </c>
      <c r="E4671" s="70">
        <v>2</v>
      </c>
      <c r="F4671" s="70">
        <v>120.5</v>
      </c>
      <c r="G4671" s="70">
        <v>119.76</v>
      </c>
    </row>
    <row r="4672" spans="1:7" x14ac:dyDescent="0.2">
      <c r="A4672" s="70">
        <v>40140</v>
      </c>
      <c r="B4672" s="70" t="s">
        <v>414</v>
      </c>
      <c r="C4672" s="70" t="s">
        <v>415</v>
      </c>
      <c r="D4672" s="70">
        <v>2011</v>
      </c>
      <c r="E4672" s="70">
        <v>3</v>
      </c>
      <c r="F4672" s="70">
        <v>120.14</v>
      </c>
      <c r="G4672" s="70">
        <v>118.99</v>
      </c>
    </row>
    <row r="4673" spans="1:7" x14ac:dyDescent="0.2">
      <c r="A4673" s="70">
        <v>40140</v>
      </c>
      <c r="B4673" s="70" t="s">
        <v>414</v>
      </c>
      <c r="C4673" s="70" t="s">
        <v>415</v>
      </c>
      <c r="D4673" s="70">
        <v>2011</v>
      </c>
      <c r="E4673" s="70">
        <v>4</v>
      </c>
      <c r="F4673" s="70">
        <v>120.01</v>
      </c>
      <c r="G4673" s="70">
        <v>119.27</v>
      </c>
    </row>
    <row r="4674" spans="1:7" x14ac:dyDescent="0.2">
      <c r="A4674" s="70">
        <v>40140</v>
      </c>
      <c r="B4674" s="70" t="s">
        <v>414</v>
      </c>
      <c r="C4674" s="70" t="s">
        <v>415</v>
      </c>
      <c r="D4674" s="70">
        <v>2012</v>
      </c>
      <c r="E4674" s="70">
        <v>1</v>
      </c>
      <c r="F4674" s="70">
        <v>120.16</v>
      </c>
      <c r="G4674" s="70">
        <v>120.73</v>
      </c>
    </row>
    <row r="4675" spans="1:7" x14ac:dyDescent="0.2">
      <c r="A4675" s="70">
        <v>40140</v>
      </c>
      <c r="B4675" s="70" t="s">
        <v>414</v>
      </c>
      <c r="C4675" s="70" t="s">
        <v>415</v>
      </c>
      <c r="D4675" s="70">
        <v>2012</v>
      </c>
      <c r="E4675" s="70">
        <v>2</v>
      </c>
      <c r="F4675" s="70">
        <v>124.19</v>
      </c>
      <c r="G4675" s="70">
        <v>123.39</v>
      </c>
    </row>
    <row r="4676" spans="1:7" x14ac:dyDescent="0.2">
      <c r="A4676" s="70">
        <v>40140</v>
      </c>
      <c r="B4676" s="70" t="s">
        <v>414</v>
      </c>
      <c r="C4676" s="70" t="s">
        <v>415</v>
      </c>
      <c r="D4676" s="70">
        <v>2012</v>
      </c>
      <c r="E4676" s="70">
        <v>3</v>
      </c>
      <c r="F4676" s="70">
        <v>128.97999999999999</v>
      </c>
      <c r="G4676" s="70">
        <v>127.73</v>
      </c>
    </row>
    <row r="4677" spans="1:7" x14ac:dyDescent="0.2">
      <c r="A4677" s="70">
        <v>40140</v>
      </c>
      <c r="B4677" s="70" t="s">
        <v>414</v>
      </c>
      <c r="C4677" s="70" t="s">
        <v>415</v>
      </c>
      <c r="D4677" s="70">
        <v>2012</v>
      </c>
      <c r="E4677" s="70">
        <v>4</v>
      </c>
      <c r="F4677" s="70">
        <v>133.61000000000001</v>
      </c>
      <c r="G4677" s="70">
        <v>132.91999999999999</v>
      </c>
    </row>
    <row r="4678" spans="1:7" x14ac:dyDescent="0.2">
      <c r="A4678" s="70">
        <v>40140</v>
      </c>
      <c r="B4678" s="70" t="s">
        <v>414</v>
      </c>
      <c r="C4678" s="70" t="s">
        <v>415</v>
      </c>
      <c r="D4678" s="70">
        <v>2013</v>
      </c>
      <c r="E4678" s="70">
        <v>1</v>
      </c>
      <c r="F4678" s="70">
        <v>139.47</v>
      </c>
      <c r="G4678" s="70">
        <v>140.07</v>
      </c>
    </row>
    <row r="4679" spans="1:7" x14ac:dyDescent="0.2">
      <c r="A4679" s="70">
        <v>40140</v>
      </c>
      <c r="B4679" s="70" t="s">
        <v>414</v>
      </c>
      <c r="C4679" s="70" t="s">
        <v>415</v>
      </c>
      <c r="D4679" s="70">
        <v>2013</v>
      </c>
      <c r="E4679" s="70">
        <v>2</v>
      </c>
      <c r="F4679" s="70">
        <v>148.82</v>
      </c>
      <c r="G4679" s="70">
        <v>147.79</v>
      </c>
    </row>
    <row r="4680" spans="1:7" x14ac:dyDescent="0.2">
      <c r="A4680" s="70">
        <v>40140</v>
      </c>
      <c r="B4680" s="70" t="s">
        <v>414</v>
      </c>
      <c r="C4680" s="70" t="s">
        <v>415</v>
      </c>
      <c r="D4680" s="70">
        <v>2013</v>
      </c>
      <c r="E4680" s="70">
        <v>3</v>
      </c>
      <c r="F4680" s="70">
        <v>158.13</v>
      </c>
      <c r="G4680" s="70">
        <v>156.59</v>
      </c>
    </row>
    <row r="4681" spans="1:7" x14ac:dyDescent="0.2">
      <c r="A4681" s="70">
        <v>40140</v>
      </c>
      <c r="B4681" s="70" t="s">
        <v>414</v>
      </c>
      <c r="C4681" s="70" t="s">
        <v>415</v>
      </c>
      <c r="D4681" s="70">
        <v>2013</v>
      </c>
      <c r="E4681" s="70">
        <v>4</v>
      </c>
      <c r="F4681" s="70">
        <v>164.08</v>
      </c>
      <c r="G4681" s="70">
        <v>163.37</v>
      </c>
    </row>
    <row r="4682" spans="1:7" x14ac:dyDescent="0.2">
      <c r="A4682" s="70">
        <v>40140</v>
      </c>
      <c r="B4682" s="70" t="s">
        <v>414</v>
      </c>
      <c r="C4682" s="70" t="s">
        <v>415</v>
      </c>
      <c r="D4682" s="70">
        <v>2014</v>
      </c>
      <c r="E4682" s="70">
        <v>1</v>
      </c>
      <c r="F4682" s="70">
        <v>167.7</v>
      </c>
      <c r="G4682" s="70">
        <v>168.35</v>
      </c>
    </row>
    <row r="4683" spans="1:7" x14ac:dyDescent="0.2">
      <c r="A4683" s="70">
        <v>40140</v>
      </c>
      <c r="B4683" s="70" t="s">
        <v>414</v>
      </c>
      <c r="C4683" s="70" t="s">
        <v>415</v>
      </c>
      <c r="D4683" s="70">
        <v>2014</v>
      </c>
      <c r="E4683" s="70">
        <v>2</v>
      </c>
      <c r="F4683" s="70">
        <v>173.68</v>
      </c>
      <c r="G4683" s="70">
        <v>172.46</v>
      </c>
    </row>
    <row r="4684" spans="1:7" x14ac:dyDescent="0.2">
      <c r="A4684" s="70">
        <v>40140</v>
      </c>
      <c r="B4684" s="70" t="s">
        <v>414</v>
      </c>
      <c r="C4684" s="70" t="s">
        <v>415</v>
      </c>
      <c r="D4684" s="70">
        <v>2014</v>
      </c>
      <c r="E4684" s="70">
        <v>3</v>
      </c>
      <c r="F4684" s="70">
        <v>176.72</v>
      </c>
      <c r="G4684" s="70">
        <v>174.96</v>
      </c>
    </row>
    <row r="4685" spans="1:7" x14ac:dyDescent="0.2">
      <c r="A4685" s="70">
        <v>40140</v>
      </c>
      <c r="B4685" s="70" t="s">
        <v>414</v>
      </c>
      <c r="C4685" s="70" t="s">
        <v>415</v>
      </c>
      <c r="D4685" s="70">
        <v>2014</v>
      </c>
      <c r="E4685" s="70">
        <v>4</v>
      </c>
      <c r="F4685" s="70">
        <v>179.26</v>
      </c>
      <c r="G4685" s="70">
        <v>178.58</v>
      </c>
    </row>
    <row r="4686" spans="1:7" x14ac:dyDescent="0.2">
      <c r="A4686" s="70">
        <v>40140</v>
      </c>
      <c r="B4686" s="70" t="s">
        <v>414</v>
      </c>
      <c r="C4686" s="70" t="s">
        <v>415</v>
      </c>
      <c r="D4686" s="70">
        <v>2015</v>
      </c>
      <c r="E4686" s="70">
        <v>1</v>
      </c>
      <c r="F4686" s="70">
        <v>180.63</v>
      </c>
      <c r="G4686" s="70">
        <v>181.26</v>
      </c>
    </row>
    <row r="4687" spans="1:7" x14ac:dyDescent="0.2">
      <c r="A4687" s="70">
        <v>40140</v>
      </c>
      <c r="B4687" s="70" t="s">
        <v>414</v>
      </c>
      <c r="C4687" s="70" t="s">
        <v>415</v>
      </c>
      <c r="D4687" s="70">
        <v>2015</v>
      </c>
      <c r="E4687" s="70">
        <v>2</v>
      </c>
      <c r="F4687" s="70">
        <v>187.39</v>
      </c>
      <c r="G4687" s="70">
        <v>186.03</v>
      </c>
    </row>
    <row r="4688" spans="1:7" x14ac:dyDescent="0.2">
      <c r="A4688" s="70">
        <v>40140</v>
      </c>
      <c r="B4688" s="70" t="s">
        <v>414</v>
      </c>
      <c r="C4688" s="70" t="s">
        <v>415</v>
      </c>
      <c r="D4688" s="70">
        <v>2015</v>
      </c>
      <c r="E4688" s="70">
        <v>3</v>
      </c>
      <c r="F4688" s="70">
        <v>190.64</v>
      </c>
      <c r="G4688" s="70">
        <v>188.79</v>
      </c>
    </row>
    <row r="4689" spans="1:7" x14ac:dyDescent="0.2">
      <c r="A4689" s="70">
        <v>40140</v>
      </c>
      <c r="B4689" s="70" t="s">
        <v>414</v>
      </c>
      <c r="C4689" s="70" t="s">
        <v>415</v>
      </c>
      <c r="D4689" s="70">
        <v>2015</v>
      </c>
      <c r="E4689" s="70">
        <v>4</v>
      </c>
      <c r="F4689" s="70">
        <v>192.43</v>
      </c>
      <c r="G4689" s="70">
        <v>191.82</v>
      </c>
    </row>
    <row r="4690" spans="1:7" x14ac:dyDescent="0.2">
      <c r="A4690" s="70">
        <v>40140</v>
      </c>
      <c r="B4690" s="70" t="s">
        <v>414</v>
      </c>
      <c r="C4690" s="70" t="s">
        <v>415</v>
      </c>
      <c r="D4690" s="70">
        <v>2016</v>
      </c>
      <c r="E4690" s="70">
        <v>1</v>
      </c>
      <c r="F4690" s="70">
        <v>194.57</v>
      </c>
      <c r="G4690" s="70">
        <v>195.07</v>
      </c>
    </row>
    <row r="4691" spans="1:7" x14ac:dyDescent="0.2">
      <c r="A4691" s="70">
        <v>40140</v>
      </c>
      <c r="B4691" s="70" t="s">
        <v>414</v>
      </c>
      <c r="C4691" s="70" t="s">
        <v>415</v>
      </c>
      <c r="D4691" s="70">
        <v>2016</v>
      </c>
      <c r="E4691" s="70">
        <v>2</v>
      </c>
      <c r="F4691" s="70">
        <v>200.24</v>
      </c>
      <c r="G4691" s="70">
        <v>198.82</v>
      </c>
    </row>
    <row r="4692" spans="1:7" x14ac:dyDescent="0.2">
      <c r="A4692" s="70">
        <v>40140</v>
      </c>
      <c r="B4692" s="70" t="s">
        <v>414</v>
      </c>
      <c r="C4692" s="70" t="s">
        <v>415</v>
      </c>
      <c r="D4692" s="70">
        <v>2016</v>
      </c>
      <c r="E4692" s="70">
        <v>3</v>
      </c>
      <c r="F4692" s="70">
        <v>204.32</v>
      </c>
      <c r="G4692" s="70">
        <v>202.37</v>
      </c>
    </row>
    <row r="4693" spans="1:7" x14ac:dyDescent="0.2">
      <c r="A4693" s="70">
        <v>40140</v>
      </c>
      <c r="B4693" s="70" t="s">
        <v>414</v>
      </c>
      <c r="C4693" s="70" t="s">
        <v>415</v>
      </c>
      <c r="D4693" s="70">
        <v>2016</v>
      </c>
      <c r="E4693" s="70">
        <v>4</v>
      </c>
      <c r="F4693" s="70">
        <v>206.81</v>
      </c>
      <c r="G4693" s="70">
        <v>206.28</v>
      </c>
    </row>
    <row r="4694" spans="1:7" x14ac:dyDescent="0.2">
      <c r="A4694" s="70">
        <v>40140</v>
      </c>
      <c r="B4694" s="70" t="s">
        <v>414</v>
      </c>
      <c r="C4694" s="70" t="s">
        <v>415</v>
      </c>
      <c r="D4694" s="70">
        <v>2017</v>
      </c>
      <c r="E4694" s="70">
        <v>1</v>
      </c>
      <c r="F4694" s="70">
        <v>209.34</v>
      </c>
      <c r="G4694" s="70">
        <v>209.63</v>
      </c>
    </row>
    <row r="4695" spans="1:7" x14ac:dyDescent="0.2">
      <c r="A4695" s="70">
        <v>40140</v>
      </c>
      <c r="B4695" s="70" t="s">
        <v>414</v>
      </c>
      <c r="C4695" s="70" t="s">
        <v>415</v>
      </c>
      <c r="D4695" s="70">
        <v>2017</v>
      </c>
      <c r="E4695" s="70">
        <v>2</v>
      </c>
      <c r="F4695" s="70">
        <v>215.54</v>
      </c>
      <c r="G4695" s="70">
        <v>214.1</v>
      </c>
    </row>
    <row r="4696" spans="1:7" x14ac:dyDescent="0.2">
      <c r="A4696" s="70">
        <v>40140</v>
      </c>
      <c r="B4696" s="70" t="s">
        <v>414</v>
      </c>
      <c r="C4696" s="70" t="s">
        <v>415</v>
      </c>
      <c r="D4696" s="70">
        <v>2017</v>
      </c>
      <c r="E4696" s="70">
        <v>3</v>
      </c>
      <c r="F4696" s="70">
        <v>220.97</v>
      </c>
      <c r="G4696" s="70">
        <v>218.95</v>
      </c>
    </row>
    <row r="4697" spans="1:7" x14ac:dyDescent="0.2">
      <c r="A4697" s="70">
        <v>40140</v>
      </c>
      <c r="B4697" s="70" t="s">
        <v>414</v>
      </c>
      <c r="C4697" s="70" t="s">
        <v>415</v>
      </c>
      <c r="D4697" s="70">
        <v>2017</v>
      </c>
      <c r="E4697" s="70">
        <v>4</v>
      </c>
      <c r="F4697" s="70">
        <v>223.65</v>
      </c>
      <c r="G4697" s="70">
        <v>223.12</v>
      </c>
    </row>
    <row r="4698" spans="1:7" x14ac:dyDescent="0.2">
      <c r="A4698" s="70">
        <v>40140</v>
      </c>
      <c r="B4698" s="70" t="s">
        <v>414</v>
      </c>
      <c r="C4698" s="70" t="s">
        <v>415</v>
      </c>
      <c r="D4698" s="70">
        <v>2018</v>
      </c>
      <c r="E4698" s="70">
        <v>1</v>
      </c>
      <c r="F4698" s="70">
        <v>227.99</v>
      </c>
      <c r="G4698" s="70">
        <v>228.06</v>
      </c>
    </row>
    <row r="4699" spans="1:7" x14ac:dyDescent="0.2">
      <c r="A4699" s="70">
        <v>40140</v>
      </c>
      <c r="B4699" s="70" t="s">
        <v>414</v>
      </c>
      <c r="C4699" s="70" t="s">
        <v>415</v>
      </c>
      <c r="D4699" s="70">
        <v>2018</v>
      </c>
      <c r="E4699" s="70">
        <v>2</v>
      </c>
      <c r="F4699" s="70">
        <v>233.02</v>
      </c>
      <c r="G4699" s="70">
        <v>231.65</v>
      </c>
    </row>
    <row r="4700" spans="1:7" x14ac:dyDescent="0.2">
      <c r="A4700" s="70">
        <v>40140</v>
      </c>
      <c r="B4700" s="70" t="s">
        <v>414</v>
      </c>
      <c r="C4700" s="70" t="s">
        <v>415</v>
      </c>
      <c r="D4700" s="70">
        <v>2018</v>
      </c>
      <c r="E4700" s="70">
        <v>3</v>
      </c>
      <c r="F4700" s="70">
        <v>236.79</v>
      </c>
      <c r="G4700" s="70">
        <v>234.64</v>
      </c>
    </row>
    <row r="4701" spans="1:7" x14ac:dyDescent="0.2">
      <c r="A4701" s="70">
        <v>40140</v>
      </c>
      <c r="B4701" s="70" t="s">
        <v>414</v>
      </c>
      <c r="C4701" s="70" t="s">
        <v>415</v>
      </c>
      <c r="D4701" s="70">
        <v>2018</v>
      </c>
      <c r="E4701" s="70">
        <v>4</v>
      </c>
      <c r="F4701" s="70">
        <v>236.11</v>
      </c>
      <c r="G4701" s="70">
        <v>235.54</v>
      </c>
    </row>
    <row r="4702" spans="1:7" x14ac:dyDescent="0.2">
      <c r="A4702" s="70">
        <v>40140</v>
      </c>
      <c r="B4702" s="70" t="s">
        <v>414</v>
      </c>
      <c r="C4702" s="70" t="s">
        <v>415</v>
      </c>
      <c r="D4702" s="70">
        <v>2019</v>
      </c>
      <c r="E4702" s="70">
        <v>1</v>
      </c>
      <c r="F4702" s="70">
        <v>239.85</v>
      </c>
      <c r="G4702" s="70">
        <v>239.75</v>
      </c>
    </row>
    <row r="4703" spans="1:7" x14ac:dyDescent="0.2">
      <c r="A4703" s="70">
        <v>40140</v>
      </c>
      <c r="B4703" s="70" t="s">
        <v>414</v>
      </c>
      <c r="C4703" s="70" t="s">
        <v>415</v>
      </c>
      <c r="D4703" s="70">
        <v>2019</v>
      </c>
      <c r="E4703" s="70">
        <v>2</v>
      </c>
      <c r="F4703" s="70">
        <v>242.78</v>
      </c>
      <c r="G4703" s="70">
        <v>241.52</v>
      </c>
    </row>
    <row r="4704" spans="1:7" x14ac:dyDescent="0.2">
      <c r="A4704" s="70">
        <v>40140</v>
      </c>
      <c r="B4704" s="70" t="s">
        <v>414</v>
      </c>
      <c r="C4704" s="70" t="s">
        <v>415</v>
      </c>
      <c r="D4704" s="70">
        <v>2019</v>
      </c>
      <c r="E4704" s="70">
        <v>3</v>
      </c>
      <c r="F4704" s="70">
        <v>246.07</v>
      </c>
      <c r="G4704" s="70">
        <v>243.88</v>
      </c>
    </row>
    <row r="4705" spans="1:7" x14ac:dyDescent="0.2">
      <c r="A4705" s="70">
        <v>40140</v>
      </c>
      <c r="B4705" s="70" t="s">
        <v>414</v>
      </c>
      <c r="C4705" s="70" t="s">
        <v>415</v>
      </c>
      <c r="D4705" s="70">
        <v>2019</v>
      </c>
      <c r="E4705" s="70">
        <v>4</v>
      </c>
      <c r="F4705" s="70">
        <v>247.29</v>
      </c>
      <c r="G4705" s="70">
        <v>246.58</v>
      </c>
    </row>
    <row r="4706" spans="1:7" x14ac:dyDescent="0.2">
      <c r="A4706" s="70">
        <v>40140</v>
      </c>
      <c r="B4706" s="70" t="s">
        <v>414</v>
      </c>
      <c r="C4706" s="70" t="s">
        <v>415</v>
      </c>
      <c r="D4706" s="70">
        <v>2020</v>
      </c>
      <c r="E4706" s="70">
        <v>1</v>
      </c>
      <c r="F4706" s="70">
        <v>251.09</v>
      </c>
      <c r="G4706" s="70">
        <v>250.91</v>
      </c>
    </row>
    <row r="4707" spans="1:7" x14ac:dyDescent="0.2">
      <c r="A4707" s="70">
        <v>40140</v>
      </c>
      <c r="B4707" s="70" t="s">
        <v>414</v>
      </c>
      <c r="C4707" s="70" t="s">
        <v>415</v>
      </c>
      <c r="D4707" s="70">
        <v>2020</v>
      </c>
      <c r="E4707" s="70">
        <v>2</v>
      </c>
      <c r="F4707" s="70">
        <v>256.60000000000002</v>
      </c>
      <c r="G4707" s="70">
        <v>255.42</v>
      </c>
    </row>
    <row r="4708" spans="1:7" x14ac:dyDescent="0.2">
      <c r="A4708" s="70">
        <v>40140</v>
      </c>
      <c r="B4708" s="70" t="s">
        <v>414</v>
      </c>
      <c r="C4708" s="70" t="s">
        <v>415</v>
      </c>
      <c r="D4708" s="70">
        <v>2020</v>
      </c>
      <c r="E4708" s="70">
        <v>3</v>
      </c>
      <c r="F4708" s="70">
        <v>265.86</v>
      </c>
      <c r="G4708" s="70">
        <v>263.51</v>
      </c>
    </row>
    <row r="4709" spans="1:7" x14ac:dyDescent="0.2">
      <c r="A4709" s="70">
        <v>40140</v>
      </c>
      <c r="B4709" s="70" t="s">
        <v>414</v>
      </c>
      <c r="C4709" s="70" t="s">
        <v>415</v>
      </c>
      <c r="D4709" s="70">
        <v>2020</v>
      </c>
      <c r="E4709" s="70">
        <v>4</v>
      </c>
      <c r="F4709" s="70">
        <v>279.42</v>
      </c>
      <c r="G4709" s="70">
        <v>278.5</v>
      </c>
    </row>
    <row r="4710" spans="1:7" x14ac:dyDescent="0.2">
      <c r="A4710" s="70">
        <v>40140</v>
      </c>
      <c r="B4710" s="70" t="s">
        <v>414</v>
      </c>
      <c r="C4710" s="70" t="s">
        <v>415</v>
      </c>
      <c r="D4710" s="70">
        <v>2021</v>
      </c>
      <c r="E4710" s="70">
        <v>1</v>
      </c>
      <c r="F4710" s="70">
        <v>292.76</v>
      </c>
      <c r="G4710" s="70">
        <v>292.57</v>
      </c>
    </row>
    <row r="4711" spans="1:7" x14ac:dyDescent="0.2">
      <c r="A4711" s="70">
        <v>40140</v>
      </c>
      <c r="B4711" s="70" t="s">
        <v>414</v>
      </c>
      <c r="C4711" s="70" t="s">
        <v>415</v>
      </c>
      <c r="D4711" s="70">
        <v>2021</v>
      </c>
      <c r="E4711" s="70">
        <v>2</v>
      </c>
      <c r="F4711" s="70">
        <v>314.92</v>
      </c>
      <c r="G4711" s="70">
        <v>313.55</v>
      </c>
    </row>
    <row r="4712" spans="1:7" x14ac:dyDescent="0.2">
      <c r="A4712" s="70">
        <v>40140</v>
      </c>
      <c r="B4712" s="70" t="s">
        <v>414</v>
      </c>
      <c r="C4712" s="70" t="s">
        <v>415</v>
      </c>
      <c r="D4712" s="70">
        <v>2021</v>
      </c>
      <c r="E4712" s="70">
        <v>3</v>
      </c>
      <c r="F4712" s="70">
        <v>335.78</v>
      </c>
      <c r="G4712" s="70">
        <v>332.87</v>
      </c>
    </row>
    <row r="4713" spans="1:7" x14ac:dyDescent="0.2">
      <c r="A4713" s="70">
        <v>40140</v>
      </c>
      <c r="B4713" s="70" t="s">
        <v>414</v>
      </c>
      <c r="C4713" s="70" t="s">
        <v>415</v>
      </c>
      <c r="D4713" s="70">
        <v>2021</v>
      </c>
      <c r="E4713" s="70">
        <v>4</v>
      </c>
      <c r="F4713" s="70">
        <v>344.24</v>
      </c>
      <c r="G4713" s="70">
        <v>342.93</v>
      </c>
    </row>
    <row r="4714" spans="1:7" x14ac:dyDescent="0.2">
      <c r="A4714" s="70">
        <v>40900</v>
      </c>
      <c r="B4714" s="70" t="s">
        <v>416</v>
      </c>
      <c r="C4714" s="70" t="s">
        <v>415</v>
      </c>
      <c r="D4714" s="70">
        <v>1991</v>
      </c>
      <c r="E4714" s="70">
        <v>1</v>
      </c>
      <c r="F4714" s="70">
        <v>100</v>
      </c>
      <c r="G4714" s="70">
        <v>100</v>
      </c>
    </row>
    <row r="4715" spans="1:7" x14ac:dyDescent="0.2">
      <c r="A4715" s="70">
        <v>40900</v>
      </c>
      <c r="B4715" s="70" t="s">
        <v>416</v>
      </c>
      <c r="C4715" s="70" t="s">
        <v>415</v>
      </c>
      <c r="D4715" s="70">
        <v>1991</v>
      </c>
      <c r="E4715" s="70">
        <v>2</v>
      </c>
      <c r="F4715" s="70">
        <v>101.51</v>
      </c>
      <c r="G4715" s="70">
        <v>100.81</v>
      </c>
    </row>
    <row r="4716" spans="1:7" x14ac:dyDescent="0.2">
      <c r="A4716" s="70">
        <v>40900</v>
      </c>
      <c r="B4716" s="70" t="s">
        <v>416</v>
      </c>
      <c r="C4716" s="70" t="s">
        <v>415</v>
      </c>
      <c r="D4716" s="70">
        <v>1991</v>
      </c>
      <c r="E4716" s="70">
        <v>3</v>
      </c>
      <c r="F4716" s="70">
        <v>100.82</v>
      </c>
      <c r="G4716" s="70">
        <v>99.83</v>
      </c>
    </row>
    <row r="4717" spans="1:7" x14ac:dyDescent="0.2">
      <c r="A4717" s="70">
        <v>40900</v>
      </c>
      <c r="B4717" s="70" t="s">
        <v>416</v>
      </c>
      <c r="C4717" s="70" t="s">
        <v>415</v>
      </c>
      <c r="D4717" s="70">
        <v>1991</v>
      </c>
      <c r="E4717" s="70">
        <v>4</v>
      </c>
      <c r="F4717" s="70">
        <v>99.21</v>
      </c>
      <c r="G4717" s="70">
        <v>98.78</v>
      </c>
    </row>
    <row r="4718" spans="1:7" x14ac:dyDescent="0.2">
      <c r="A4718" s="70">
        <v>40900</v>
      </c>
      <c r="B4718" s="70" t="s">
        <v>416</v>
      </c>
      <c r="C4718" s="70" t="s">
        <v>415</v>
      </c>
      <c r="D4718" s="70">
        <v>1992</v>
      </c>
      <c r="E4718" s="70">
        <v>1</v>
      </c>
      <c r="F4718" s="70">
        <v>98.42</v>
      </c>
      <c r="G4718" s="70">
        <v>98.42</v>
      </c>
    </row>
    <row r="4719" spans="1:7" x14ac:dyDescent="0.2">
      <c r="A4719" s="70">
        <v>40900</v>
      </c>
      <c r="B4719" s="70" t="s">
        <v>416</v>
      </c>
      <c r="C4719" s="70" t="s">
        <v>415</v>
      </c>
      <c r="D4719" s="70">
        <v>1992</v>
      </c>
      <c r="E4719" s="70">
        <v>2</v>
      </c>
      <c r="F4719" s="70">
        <v>97.34</v>
      </c>
      <c r="G4719" s="70">
        <v>96.67</v>
      </c>
    </row>
    <row r="4720" spans="1:7" x14ac:dyDescent="0.2">
      <c r="A4720" s="70">
        <v>40900</v>
      </c>
      <c r="B4720" s="70" t="s">
        <v>416</v>
      </c>
      <c r="C4720" s="70" t="s">
        <v>415</v>
      </c>
      <c r="D4720" s="70">
        <v>1992</v>
      </c>
      <c r="E4720" s="70">
        <v>3</v>
      </c>
      <c r="F4720" s="70">
        <v>96.81</v>
      </c>
      <c r="G4720" s="70">
        <v>95.88</v>
      </c>
    </row>
    <row r="4721" spans="1:7" x14ac:dyDescent="0.2">
      <c r="A4721" s="70">
        <v>40900</v>
      </c>
      <c r="B4721" s="70" t="s">
        <v>416</v>
      </c>
      <c r="C4721" s="70" t="s">
        <v>415</v>
      </c>
      <c r="D4721" s="70">
        <v>1992</v>
      </c>
      <c r="E4721" s="70">
        <v>4</v>
      </c>
      <c r="F4721" s="70">
        <v>94.98</v>
      </c>
      <c r="G4721" s="70">
        <v>94.55</v>
      </c>
    </row>
    <row r="4722" spans="1:7" x14ac:dyDescent="0.2">
      <c r="A4722" s="70">
        <v>40900</v>
      </c>
      <c r="B4722" s="70" t="s">
        <v>416</v>
      </c>
      <c r="C4722" s="70" t="s">
        <v>415</v>
      </c>
      <c r="D4722" s="70">
        <v>1993</v>
      </c>
      <c r="E4722" s="70">
        <v>1</v>
      </c>
      <c r="F4722" s="70">
        <v>92.67</v>
      </c>
      <c r="G4722" s="70">
        <v>92.66</v>
      </c>
    </row>
    <row r="4723" spans="1:7" x14ac:dyDescent="0.2">
      <c r="A4723" s="70">
        <v>40900</v>
      </c>
      <c r="B4723" s="70" t="s">
        <v>416</v>
      </c>
      <c r="C4723" s="70" t="s">
        <v>415</v>
      </c>
      <c r="D4723" s="70">
        <v>1993</v>
      </c>
      <c r="E4723" s="70">
        <v>2</v>
      </c>
      <c r="F4723" s="70">
        <v>92.03</v>
      </c>
      <c r="G4723" s="70">
        <v>91.41</v>
      </c>
    </row>
    <row r="4724" spans="1:7" x14ac:dyDescent="0.2">
      <c r="A4724" s="70">
        <v>40900</v>
      </c>
      <c r="B4724" s="70" t="s">
        <v>416</v>
      </c>
      <c r="C4724" s="70" t="s">
        <v>415</v>
      </c>
      <c r="D4724" s="70">
        <v>1993</v>
      </c>
      <c r="E4724" s="70">
        <v>3</v>
      </c>
      <c r="F4724" s="70">
        <v>91.19</v>
      </c>
      <c r="G4724" s="70">
        <v>90.32</v>
      </c>
    </row>
    <row r="4725" spans="1:7" x14ac:dyDescent="0.2">
      <c r="A4725" s="70">
        <v>40900</v>
      </c>
      <c r="B4725" s="70" t="s">
        <v>416</v>
      </c>
      <c r="C4725" s="70" t="s">
        <v>415</v>
      </c>
      <c r="D4725" s="70">
        <v>1993</v>
      </c>
      <c r="E4725" s="70">
        <v>4</v>
      </c>
      <c r="F4725" s="70">
        <v>90.05</v>
      </c>
      <c r="G4725" s="70">
        <v>89.63</v>
      </c>
    </row>
    <row r="4726" spans="1:7" x14ac:dyDescent="0.2">
      <c r="A4726" s="70">
        <v>40900</v>
      </c>
      <c r="B4726" s="70" t="s">
        <v>416</v>
      </c>
      <c r="C4726" s="70" t="s">
        <v>415</v>
      </c>
      <c r="D4726" s="70">
        <v>1994</v>
      </c>
      <c r="E4726" s="70">
        <v>1</v>
      </c>
      <c r="F4726" s="70">
        <v>89.65</v>
      </c>
      <c r="G4726" s="70">
        <v>89.64</v>
      </c>
    </row>
    <row r="4727" spans="1:7" x14ac:dyDescent="0.2">
      <c r="A4727" s="70">
        <v>40900</v>
      </c>
      <c r="B4727" s="70" t="s">
        <v>416</v>
      </c>
      <c r="C4727" s="70" t="s">
        <v>415</v>
      </c>
      <c r="D4727" s="70">
        <v>1994</v>
      </c>
      <c r="E4727" s="70">
        <v>2</v>
      </c>
      <c r="F4727" s="70">
        <v>89.85</v>
      </c>
      <c r="G4727" s="70">
        <v>89.28</v>
      </c>
    </row>
    <row r="4728" spans="1:7" x14ac:dyDescent="0.2">
      <c r="A4728" s="70">
        <v>40900</v>
      </c>
      <c r="B4728" s="70" t="s">
        <v>416</v>
      </c>
      <c r="C4728" s="70" t="s">
        <v>415</v>
      </c>
      <c r="D4728" s="70">
        <v>1994</v>
      </c>
      <c r="E4728" s="70">
        <v>3</v>
      </c>
      <c r="F4728" s="70">
        <v>89.25</v>
      </c>
      <c r="G4728" s="70">
        <v>88.37</v>
      </c>
    </row>
    <row r="4729" spans="1:7" x14ac:dyDescent="0.2">
      <c r="A4729" s="70">
        <v>40900</v>
      </c>
      <c r="B4729" s="70" t="s">
        <v>416</v>
      </c>
      <c r="C4729" s="70" t="s">
        <v>415</v>
      </c>
      <c r="D4729" s="70">
        <v>1994</v>
      </c>
      <c r="E4729" s="70">
        <v>4</v>
      </c>
      <c r="F4729" s="70">
        <v>88.15</v>
      </c>
      <c r="G4729" s="70">
        <v>87.74</v>
      </c>
    </row>
    <row r="4730" spans="1:7" x14ac:dyDescent="0.2">
      <c r="A4730" s="70">
        <v>40900</v>
      </c>
      <c r="B4730" s="70" t="s">
        <v>416</v>
      </c>
      <c r="C4730" s="70" t="s">
        <v>415</v>
      </c>
      <c r="D4730" s="70">
        <v>1995</v>
      </c>
      <c r="E4730" s="70">
        <v>1</v>
      </c>
      <c r="F4730" s="70">
        <v>87</v>
      </c>
      <c r="G4730" s="70">
        <v>86.97</v>
      </c>
    </row>
    <row r="4731" spans="1:7" x14ac:dyDescent="0.2">
      <c r="A4731" s="70">
        <v>40900</v>
      </c>
      <c r="B4731" s="70" t="s">
        <v>416</v>
      </c>
      <c r="C4731" s="70" t="s">
        <v>415</v>
      </c>
      <c r="D4731" s="70">
        <v>1995</v>
      </c>
      <c r="E4731" s="70">
        <v>2</v>
      </c>
      <c r="F4731" s="70">
        <v>86.93</v>
      </c>
      <c r="G4731" s="70">
        <v>86.4</v>
      </c>
    </row>
    <row r="4732" spans="1:7" x14ac:dyDescent="0.2">
      <c r="A4732" s="70">
        <v>40900</v>
      </c>
      <c r="B4732" s="70" t="s">
        <v>416</v>
      </c>
      <c r="C4732" s="70" t="s">
        <v>415</v>
      </c>
      <c r="D4732" s="70">
        <v>1995</v>
      </c>
      <c r="E4732" s="70">
        <v>3</v>
      </c>
      <c r="F4732" s="70">
        <v>86.92</v>
      </c>
      <c r="G4732" s="70">
        <v>86.07</v>
      </c>
    </row>
    <row r="4733" spans="1:7" x14ac:dyDescent="0.2">
      <c r="A4733" s="70">
        <v>40900</v>
      </c>
      <c r="B4733" s="70" t="s">
        <v>416</v>
      </c>
      <c r="C4733" s="70" t="s">
        <v>415</v>
      </c>
      <c r="D4733" s="70">
        <v>1995</v>
      </c>
      <c r="E4733" s="70">
        <v>4</v>
      </c>
      <c r="F4733" s="70">
        <v>86.23</v>
      </c>
      <c r="G4733" s="70">
        <v>85.83</v>
      </c>
    </row>
    <row r="4734" spans="1:7" x14ac:dyDescent="0.2">
      <c r="A4734" s="70">
        <v>40900</v>
      </c>
      <c r="B4734" s="70" t="s">
        <v>416</v>
      </c>
      <c r="C4734" s="70" t="s">
        <v>415</v>
      </c>
      <c r="D4734" s="70">
        <v>1996</v>
      </c>
      <c r="E4734" s="70">
        <v>1</v>
      </c>
      <c r="F4734" s="70">
        <v>84.86</v>
      </c>
      <c r="G4734" s="70">
        <v>84.83</v>
      </c>
    </row>
    <row r="4735" spans="1:7" x14ac:dyDescent="0.2">
      <c r="A4735" s="70">
        <v>40900</v>
      </c>
      <c r="B4735" s="70" t="s">
        <v>416</v>
      </c>
      <c r="C4735" s="70" t="s">
        <v>415</v>
      </c>
      <c r="D4735" s="70">
        <v>1996</v>
      </c>
      <c r="E4735" s="70">
        <v>2</v>
      </c>
      <c r="F4735" s="70">
        <v>85.07</v>
      </c>
      <c r="G4735" s="70">
        <v>84.53</v>
      </c>
    </row>
    <row r="4736" spans="1:7" x14ac:dyDescent="0.2">
      <c r="A4736" s="70">
        <v>40900</v>
      </c>
      <c r="B4736" s="70" t="s">
        <v>416</v>
      </c>
      <c r="C4736" s="70" t="s">
        <v>415</v>
      </c>
      <c r="D4736" s="70">
        <v>1996</v>
      </c>
      <c r="E4736" s="70">
        <v>3</v>
      </c>
      <c r="F4736" s="70">
        <v>85.2</v>
      </c>
      <c r="G4736" s="70">
        <v>84.38</v>
      </c>
    </row>
    <row r="4737" spans="1:7" x14ac:dyDescent="0.2">
      <c r="A4737" s="70">
        <v>40900</v>
      </c>
      <c r="B4737" s="70" t="s">
        <v>416</v>
      </c>
      <c r="C4737" s="70" t="s">
        <v>415</v>
      </c>
      <c r="D4737" s="70">
        <v>1996</v>
      </c>
      <c r="E4737" s="70">
        <v>4</v>
      </c>
      <c r="F4737" s="70">
        <v>84.58</v>
      </c>
      <c r="G4737" s="70">
        <v>84.19</v>
      </c>
    </row>
    <row r="4738" spans="1:7" x14ac:dyDescent="0.2">
      <c r="A4738" s="70">
        <v>40900</v>
      </c>
      <c r="B4738" s="70" t="s">
        <v>416</v>
      </c>
      <c r="C4738" s="70" t="s">
        <v>415</v>
      </c>
      <c r="D4738" s="70">
        <v>1997</v>
      </c>
      <c r="E4738" s="70">
        <v>1</v>
      </c>
      <c r="F4738" s="70">
        <v>84.58</v>
      </c>
      <c r="G4738" s="70">
        <v>84.54</v>
      </c>
    </row>
    <row r="4739" spans="1:7" x14ac:dyDescent="0.2">
      <c r="A4739" s="70">
        <v>40900</v>
      </c>
      <c r="B4739" s="70" t="s">
        <v>416</v>
      </c>
      <c r="C4739" s="70" t="s">
        <v>415</v>
      </c>
      <c r="D4739" s="70">
        <v>1997</v>
      </c>
      <c r="E4739" s="70">
        <v>2</v>
      </c>
      <c r="F4739" s="70">
        <v>85.24</v>
      </c>
      <c r="G4739" s="70">
        <v>84.67</v>
      </c>
    </row>
    <row r="4740" spans="1:7" x14ac:dyDescent="0.2">
      <c r="A4740" s="70">
        <v>40900</v>
      </c>
      <c r="B4740" s="70" t="s">
        <v>416</v>
      </c>
      <c r="C4740" s="70" t="s">
        <v>415</v>
      </c>
      <c r="D4740" s="70">
        <v>1997</v>
      </c>
      <c r="E4740" s="70">
        <v>3</v>
      </c>
      <c r="F4740" s="70">
        <v>86.65</v>
      </c>
      <c r="G4740" s="70">
        <v>85.85</v>
      </c>
    </row>
    <row r="4741" spans="1:7" x14ac:dyDescent="0.2">
      <c r="A4741" s="70">
        <v>40900</v>
      </c>
      <c r="B4741" s="70" t="s">
        <v>416</v>
      </c>
      <c r="C4741" s="70" t="s">
        <v>415</v>
      </c>
      <c r="D4741" s="70">
        <v>1997</v>
      </c>
      <c r="E4741" s="70">
        <v>4</v>
      </c>
      <c r="F4741" s="70">
        <v>86.64</v>
      </c>
      <c r="G4741" s="70">
        <v>86.25</v>
      </c>
    </row>
    <row r="4742" spans="1:7" x14ac:dyDescent="0.2">
      <c r="A4742" s="70">
        <v>40900</v>
      </c>
      <c r="B4742" s="70" t="s">
        <v>416</v>
      </c>
      <c r="C4742" s="70" t="s">
        <v>415</v>
      </c>
      <c r="D4742" s="70">
        <v>1998</v>
      </c>
      <c r="E4742" s="70">
        <v>1</v>
      </c>
      <c r="F4742" s="70">
        <v>88.2</v>
      </c>
      <c r="G4742" s="70">
        <v>88.19</v>
      </c>
    </row>
    <row r="4743" spans="1:7" x14ac:dyDescent="0.2">
      <c r="A4743" s="70">
        <v>40900</v>
      </c>
      <c r="B4743" s="70" t="s">
        <v>416</v>
      </c>
      <c r="C4743" s="70" t="s">
        <v>415</v>
      </c>
      <c r="D4743" s="70">
        <v>1998</v>
      </c>
      <c r="E4743" s="70">
        <v>2</v>
      </c>
      <c r="F4743" s="70">
        <v>89.72</v>
      </c>
      <c r="G4743" s="70">
        <v>89.05</v>
      </c>
    </row>
    <row r="4744" spans="1:7" x14ac:dyDescent="0.2">
      <c r="A4744" s="70">
        <v>40900</v>
      </c>
      <c r="B4744" s="70" t="s">
        <v>416</v>
      </c>
      <c r="C4744" s="70" t="s">
        <v>415</v>
      </c>
      <c r="D4744" s="70">
        <v>1998</v>
      </c>
      <c r="E4744" s="70">
        <v>3</v>
      </c>
      <c r="F4744" s="70">
        <v>91.11</v>
      </c>
      <c r="G4744" s="70">
        <v>90.28</v>
      </c>
    </row>
    <row r="4745" spans="1:7" x14ac:dyDescent="0.2">
      <c r="A4745" s="70">
        <v>40900</v>
      </c>
      <c r="B4745" s="70" t="s">
        <v>416</v>
      </c>
      <c r="C4745" s="70" t="s">
        <v>415</v>
      </c>
      <c r="D4745" s="70">
        <v>1998</v>
      </c>
      <c r="E4745" s="70">
        <v>4</v>
      </c>
      <c r="F4745" s="70">
        <v>92.77</v>
      </c>
      <c r="G4745" s="70">
        <v>92.41</v>
      </c>
    </row>
    <row r="4746" spans="1:7" x14ac:dyDescent="0.2">
      <c r="A4746" s="70">
        <v>40900</v>
      </c>
      <c r="B4746" s="70" t="s">
        <v>416</v>
      </c>
      <c r="C4746" s="70" t="s">
        <v>415</v>
      </c>
      <c r="D4746" s="70">
        <v>1999</v>
      </c>
      <c r="E4746" s="70">
        <v>1</v>
      </c>
      <c r="F4746" s="70">
        <v>93.51</v>
      </c>
      <c r="G4746" s="70">
        <v>93.5</v>
      </c>
    </row>
    <row r="4747" spans="1:7" x14ac:dyDescent="0.2">
      <c r="A4747" s="70">
        <v>40900</v>
      </c>
      <c r="B4747" s="70" t="s">
        <v>416</v>
      </c>
      <c r="C4747" s="70" t="s">
        <v>415</v>
      </c>
      <c r="D4747" s="70">
        <v>1999</v>
      </c>
      <c r="E4747" s="70">
        <v>2</v>
      </c>
      <c r="F4747" s="70">
        <v>97.34</v>
      </c>
      <c r="G4747" s="70">
        <v>96.53</v>
      </c>
    </row>
    <row r="4748" spans="1:7" x14ac:dyDescent="0.2">
      <c r="A4748" s="70">
        <v>40900</v>
      </c>
      <c r="B4748" s="70" t="s">
        <v>416</v>
      </c>
      <c r="C4748" s="70" t="s">
        <v>415</v>
      </c>
      <c r="D4748" s="70">
        <v>1999</v>
      </c>
      <c r="E4748" s="70">
        <v>3</v>
      </c>
      <c r="F4748" s="70">
        <v>99.14</v>
      </c>
      <c r="G4748" s="70">
        <v>98.25</v>
      </c>
    </row>
    <row r="4749" spans="1:7" x14ac:dyDescent="0.2">
      <c r="A4749" s="70">
        <v>40900</v>
      </c>
      <c r="B4749" s="70" t="s">
        <v>416</v>
      </c>
      <c r="C4749" s="70" t="s">
        <v>415</v>
      </c>
      <c r="D4749" s="70">
        <v>1999</v>
      </c>
      <c r="E4749" s="70">
        <v>4</v>
      </c>
      <c r="F4749" s="70">
        <v>101.95</v>
      </c>
      <c r="G4749" s="70">
        <v>101.58</v>
      </c>
    </row>
    <row r="4750" spans="1:7" x14ac:dyDescent="0.2">
      <c r="A4750" s="70">
        <v>40900</v>
      </c>
      <c r="B4750" s="70" t="s">
        <v>416</v>
      </c>
      <c r="C4750" s="70" t="s">
        <v>415</v>
      </c>
      <c r="D4750" s="70">
        <v>2000</v>
      </c>
      <c r="E4750" s="70">
        <v>1</v>
      </c>
      <c r="F4750" s="70">
        <v>104.51</v>
      </c>
      <c r="G4750" s="70">
        <v>104.56</v>
      </c>
    </row>
    <row r="4751" spans="1:7" x14ac:dyDescent="0.2">
      <c r="A4751" s="70">
        <v>40900</v>
      </c>
      <c r="B4751" s="70" t="s">
        <v>416</v>
      </c>
      <c r="C4751" s="70" t="s">
        <v>415</v>
      </c>
      <c r="D4751" s="70">
        <v>2000</v>
      </c>
      <c r="E4751" s="70">
        <v>2</v>
      </c>
      <c r="F4751" s="70">
        <v>108.83</v>
      </c>
      <c r="G4751" s="70">
        <v>107.85</v>
      </c>
    </row>
    <row r="4752" spans="1:7" x14ac:dyDescent="0.2">
      <c r="A4752" s="70">
        <v>40900</v>
      </c>
      <c r="B4752" s="70" t="s">
        <v>416</v>
      </c>
      <c r="C4752" s="70" t="s">
        <v>415</v>
      </c>
      <c r="D4752" s="70">
        <v>2000</v>
      </c>
      <c r="E4752" s="70">
        <v>3</v>
      </c>
      <c r="F4752" s="70">
        <v>113.36</v>
      </c>
      <c r="G4752" s="70">
        <v>112.32</v>
      </c>
    </row>
    <row r="4753" spans="1:7" x14ac:dyDescent="0.2">
      <c r="A4753" s="70">
        <v>40900</v>
      </c>
      <c r="B4753" s="70" t="s">
        <v>416</v>
      </c>
      <c r="C4753" s="70" t="s">
        <v>415</v>
      </c>
      <c r="D4753" s="70">
        <v>2000</v>
      </c>
      <c r="E4753" s="70">
        <v>4</v>
      </c>
      <c r="F4753" s="70">
        <v>117.86</v>
      </c>
      <c r="G4753" s="70">
        <v>117.45</v>
      </c>
    </row>
    <row r="4754" spans="1:7" x14ac:dyDescent="0.2">
      <c r="A4754" s="70">
        <v>40900</v>
      </c>
      <c r="B4754" s="70" t="s">
        <v>416</v>
      </c>
      <c r="C4754" s="70" t="s">
        <v>415</v>
      </c>
      <c r="D4754" s="70">
        <v>2001</v>
      </c>
      <c r="E4754" s="70">
        <v>1</v>
      </c>
      <c r="F4754" s="70">
        <v>123.51</v>
      </c>
      <c r="G4754" s="70">
        <v>123.63</v>
      </c>
    </row>
    <row r="4755" spans="1:7" x14ac:dyDescent="0.2">
      <c r="A4755" s="70">
        <v>40900</v>
      </c>
      <c r="B4755" s="70" t="s">
        <v>416</v>
      </c>
      <c r="C4755" s="70" t="s">
        <v>415</v>
      </c>
      <c r="D4755" s="70">
        <v>2001</v>
      </c>
      <c r="E4755" s="70">
        <v>2</v>
      </c>
      <c r="F4755" s="70">
        <v>130.19</v>
      </c>
      <c r="G4755" s="70">
        <v>129.01</v>
      </c>
    </row>
    <row r="4756" spans="1:7" x14ac:dyDescent="0.2">
      <c r="A4756" s="70">
        <v>40900</v>
      </c>
      <c r="B4756" s="70" t="s">
        <v>416</v>
      </c>
      <c r="C4756" s="70" t="s">
        <v>415</v>
      </c>
      <c r="D4756" s="70">
        <v>2001</v>
      </c>
      <c r="E4756" s="70">
        <v>3</v>
      </c>
      <c r="F4756" s="70">
        <v>133.56</v>
      </c>
      <c r="G4756" s="70">
        <v>132.25</v>
      </c>
    </row>
    <row r="4757" spans="1:7" x14ac:dyDescent="0.2">
      <c r="A4757" s="70">
        <v>40900</v>
      </c>
      <c r="B4757" s="70" t="s">
        <v>416</v>
      </c>
      <c r="C4757" s="70" t="s">
        <v>415</v>
      </c>
      <c r="D4757" s="70">
        <v>2001</v>
      </c>
      <c r="E4757" s="70">
        <v>4</v>
      </c>
      <c r="F4757" s="70">
        <v>135.49</v>
      </c>
      <c r="G4757" s="70">
        <v>135.05000000000001</v>
      </c>
    </row>
    <row r="4758" spans="1:7" x14ac:dyDescent="0.2">
      <c r="A4758" s="70">
        <v>40900</v>
      </c>
      <c r="B4758" s="70" t="s">
        <v>416</v>
      </c>
      <c r="C4758" s="70" t="s">
        <v>415</v>
      </c>
      <c r="D4758" s="70">
        <v>2002</v>
      </c>
      <c r="E4758" s="70">
        <v>1</v>
      </c>
      <c r="F4758" s="70">
        <v>139.57</v>
      </c>
      <c r="G4758" s="70">
        <v>139.77000000000001</v>
      </c>
    </row>
    <row r="4759" spans="1:7" x14ac:dyDescent="0.2">
      <c r="A4759" s="70">
        <v>40900</v>
      </c>
      <c r="B4759" s="70" t="s">
        <v>416</v>
      </c>
      <c r="C4759" s="70" t="s">
        <v>415</v>
      </c>
      <c r="D4759" s="70">
        <v>2002</v>
      </c>
      <c r="E4759" s="70">
        <v>2</v>
      </c>
      <c r="F4759" s="70">
        <v>146.77000000000001</v>
      </c>
      <c r="G4759" s="70">
        <v>145.46</v>
      </c>
    </row>
    <row r="4760" spans="1:7" x14ac:dyDescent="0.2">
      <c r="A4760" s="70">
        <v>40900</v>
      </c>
      <c r="B4760" s="70" t="s">
        <v>416</v>
      </c>
      <c r="C4760" s="70" t="s">
        <v>415</v>
      </c>
      <c r="D4760" s="70">
        <v>2002</v>
      </c>
      <c r="E4760" s="70">
        <v>3</v>
      </c>
      <c r="F4760" s="70">
        <v>153.97</v>
      </c>
      <c r="G4760" s="70">
        <v>152.32</v>
      </c>
    </row>
    <row r="4761" spans="1:7" x14ac:dyDescent="0.2">
      <c r="A4761" s="70">
        <v>40900</v>
      </c>
      <c r="B4761" s="70" t="s">
        <v>416</v>
      </c>
      <c r="C4761" s="70" t="s">
        <v>415</v>
      </c>
      <c r="D4761" s="70">
        <v>2002</v>
      </c>
      <c r="E4761" s="70">
        <v>4</v>
      </c>
      <c r="F4761" s="70">
        <v>159.49</v>
      </c>
      <c r="G4761" s="70">
        <v>159.05000000000001</v>
      </c>
    </row>
    <row r="4762" spans="1:7" x14ac:dyDescent="0.2">
      <c r="A4762" s="70">
        <v>40900</v>
      </c>
      <c r="B4762" s="70" t="s">
        <v>416</v>
      </c>
      <c r="C4762" s="70" t="s">
        <v>415</v>
      </c>
      <c r="D4762" s="70">
        <v>2003</v>
      </c>
      <c r="E4762" s="70">
        <v>1</v>
      </c>
      <c r="F4762" s="70">
        <v>164.32</v>
      </c>
      <c r="G4762" s="70">
        <v>164.57</v>
      </c>
    </row>
    <row r="4763" spans="1:7" x14ac:dyDescent="0.2">
      <c r="A4763" s="70">
        <v>40900</v>
      </c>
      <c r="B4763" s="70" t="s">
        <v>416</v>
      </c>
      <c r="C4763" s="70" t="s">
        <v>415</v>
      </c>
      <c r="D4763" s="70">
        <v>2003</v>
      </c>
      <c r="E4763" s="70">
        <v>2</v>
      </c>
      <c r="F4763" s="70">
        <v>171.75</v>
      </c>
      <c r="G4763" s="70">
        <v>170.28</v>
      </c>
    </row>
    <row r="4764" spans="1:7" x14ac:dyDescent="0.2">
      <c r="A4764" s="70">
        <v>40900</v>
      </c>
      <c r="B4764" s="70" t="s">
        <v>416</v>
      </c>
      <c r="C4764" s="70" t="s">
        <v>415</v>
      </c>
      <c r="D4764" s="70">
        <v>2003</v>
      </c>
      <c r="E4764" s="70">
        <v>3</v>
      </c>
      <c r="F4764" s="70">
        <v>179.32</v>
      </c>
      <c r="G4764" s="70">
        <v>177.27</v>
      </c>
    </row>
    <row r="4765" spans="1:7" x14ac:dyDescent="0.2">
      <c r="A4765" s="70">
        <v>40900</v>
      </c>
      <c r="B4765" s="70" t="s">
        <v>416</v>
      </c>
      <c r="C4765" s="70" t="s">
        <v>415</v>
      </c>
      <c r="D4765" s="70">
        <v>2003</v>
      </c>
      <c r="E4765" s="70">
        <v>4</v>
      </c>
      <c r="F4765" s="70">
        <v>186.71</v>
      </c>
      <c r="G4765" s="70">
        <v>186.23</v>
      </c>
    </row>
    <row r="4766" spans="1:7" x14ac:dyDescent="0.2">
      <c r="A4766" s="70">
        <v>40900</v>
      </c>
      <c r="B4766" s="70" t="s">
        <v>416</v>
      </c>
      <c r="C4766" s="70" t="s">
        <v>415</v>
      </c>
      <c r="D4766" s="70">
        <v>2004</v>
      </c>
      <c r="E4766" s="70">
        <v>1</v>
      </c>
      <c r="F4766" s="70">
        <v>195.12</v>
      </c>
      <c r="G4766" s="70">
        <v>195.45</v>
      </c>
    </row>
    <row r="4767" spans="1:7" x14ac:dyDescent="0.2">
      <c r="A4767" s="70">
        <v>40900</v>
      </c>
      <c r="B4767" s="70" t="s">
        <v>416</v>
      </c>
      <c r="C4767" s="70" t="s">
        <v>415</v>
      </c>
      <c r="D4767" s="70">
        <v>2004</v>
      </c>
      <c r="E4767" s="70">
        <v>2</v>
      </c>
      <c r="F4767" s="70">
        <v>209.56</v>
      </c>
      <c r="G4767" s="70">
        <v>207.79</v>
      </c>
    </row>
    <row r="4768" spans="1:7" x14ac:dyDescent="0.2">
      <c r="A4768" s="70">
        <v>40900</v>
      </c>
      <c r="B4768" s="70" t="s">
        <v>416</v>
      </c>
      <c r="C4768" s="70" t="s">
        <v>415</v>
      </c>
      <c r="D4768" s="70">
        <v>2004</v>
      </c>
      <c r="E4768" s="70">
        <v>3</v>
      </c>
      <c r="F4768" s="70">
        <v>224.04</v>
      </c>
      <c r="G4768" s="70">
        <v>221.36</v>
      </c>
    </row>
    <row r="4769" spans="1:7" x14ac:dyDescent="0.2">
      <c r="A4769" s="70">
        <v>40900</v>
      </c>
      <c r="B4769" s="70" t="s">
        <v>416</v>
      </c>
      <c r="C4769" s="70" t="s">
        <v>415</v>
      </c>
      <c r="D4769" s="70">
        <v>2004</v>
      </c>
      <c r="E4769" s="70">
        <v>4</v>
      </c>
      <c r="F4769" s="70">
        <v>234.95</v>
      </c>
      <c r="G4769" s="70">
        <v>234.4</v>
      </c>
    </row>
    <row r="4770" spans="1:7" x14ac:dyDescent="0.2">
      <c r="A4770" s="70">
        <v>40900</v>
      </c>
      <c r="B4770" s="70" t="s">
        <v>416</v>
      </c>
      <c r="C4770" s="70" t="s">
        <v>415</v>
      </c>
      <c r="D4770" s="70">
        <v>2005</v>
      </c>
      <c r="E4770" s="70">
        <v>1</v>
      </c>
      <c r="F4770" s="70">
        <v>246.44</v>
      </c>
      <c r="G4770" s="70">
        <v>246.93</v>
      </c>
    </row>
    <row r="4771" spans="1:7" x14ac:dyDescent="0.2">
      <c r="A4771" s="70">
        <v>40900</v>
      </c>
      <c r="B4771" s="70" t="s">
        <v>416</v>
      </c>
      <c r="C4771" s="70" t="s">
        <v>415</v>
      </c>
      <c r="D4771" s="70">
        <v>2005</v>
      </c>
      <c r="E4771" s="70">
        <v>2</v>
      </c>
      <c r="F4771" s="70">
        <v>258.76</v>
      </c>
      <c r="G4771" s="70">
        <v>256.61</v>
      </c>
    </row>
    <row r="4772" spans="1:7" x14ac:dyDescent="0.2">
      <c r="A4772" s="70">
        <v>40900</v>
      </c>
      <c r="B4772" s="70" t="s">
        <v>416</v>
      </c>
      <c r="C4772" s="70" t="s">
        <v>415</v>
      </c>
      <c r="D4772" s="70">
        <v>2005</v>
      </c>
      <c r="E4772" s="70">
        <v>3</v>
      </c>
      <c r="F4772" s="70">
        <v>267.44</v>
      </c>
      <c r="G4772" s="70">
        <v>264.04000000000002</v>
      </c>
    </row>
    <row r="4773" spans="1:7" x14ac:dyDescent="0.2">
      <c r="A4773" s="70">
        <v>40900</v>
      </c>
      <c r="B4773" s="70" t="s">
        <v>416</v>
      </c>
      <c r="C4773" s="70" t="s">
        <v>415</v>
      </c>
      <c r="D4773" s="70">
        <v>2005</v>
      </c>
      <c r="E4773" s="70">
        <v>4</v>
      </c>
      <c r="F4773" s="70">
        <v>268.52999999999997</v>
      </c>
      <c r="G4773" s="70">
        <v>267.94</v>
      </c>
    </row>
    <row r="4774" spans="1:7" x14ac:dyDescent="0.2">
      <c r="A4774" s="70">
        <v>40900</v>
      </c>
      <c r="B4774" s="70" t="s">
        <v>416</v>
      </c>
      <c r="C4774" s="70" t="s">
        <v>415</v>
      </c>
      <c r="D4774" s="70">
        <v>2006</v>
      </c>
      <c r="E4774" s="70">
        <v>1</v>
      </c>
      <c r="F4774" s="70">
        <v>266.81</v>
      </c>
      <c r="G4774" s="70">
        <v>267.51</v>
      </c>
    </row>
    <row r="4775" spans="1:7" x14ac:dyDescent="0.2">
      <c r="A4775" s="70">
        <v>40900</v>
      </c>
      <c r="B4775" s="70" t="s">
        <v>416</v>
      </c>
      <c r="C4775" s="70" t="s">
        <v>415</v>
      </c>
      <c r="D4775" s="70">
        <v>2006</v>
      </c>
      <c r="E4775" s="70">
        <v>2</v>
      </c>
      <c r="F4775" s="70">
        <v>265.22000000000003</v>
      </c>
      <c r="G4775" s="70">
        <v>263.02999999999997</v>
      </c>
    </row>
    <row r="4776" spans="1:7" x14ac:dyDescent="0.2">
      <c r="A4776" s="70">
        <v>40900</v>
      </c>
      <c r="B4776" s="70" t="s">
        <v>416</v>
      </c>
      <c r="C4776" s="70" t="s">
        <v>415</v>
      </c>
      <c r="D4776" s="70">
        <v>2006</v>
      </c>
      <c r="E4776" s="70">
        <v>3</v>
      </c>
      <c r="F4776" s="70">
        <v>257.69</v>
      </c>
      <c r="G4776" s="70">
        <v>254.19</v>
      </c>
    </row>
    <row r="4777" spans="1:7" x14ac:dyDescent="0.2">
      <c r="A4777" s="70">
        <v>40900</v>
      </c>
      <c r="B4777" s="70" t="s">
        <v>416</v>
      </c>
      <c r="C4777" s="70" t="s">
        <v>415</v>
      </c>
      <c r="D4777" s="70">
        <v>2006</v>
      </c>
      <c r="E4777" s="70">
        <v>4</v>
      </c>
      <c r="F4777" s="70">
        <v>248.39</v>
      </c>
      <c r="G4777" s="70">
        <v>247.81</v>
      </c>
    </row>
    <row r="4778" spans="1:7" x14ac:dyDescent="0.2">
      <c r="A4778" s="70">
        <v>40900</v>
      </c>
      <c r="B4778" s="70" t="s">
        <v>416</v>
      </c>
      <c r="C4778" s="70" t="s">
        <v>415</v>
      </c>
      <c r="D4778" s="70">
        <v>2007</v>
      </c>
      <c r="E4778" s="70">
        <v>1</v>
      </c>
      <c r="F4778" s="70">
        <v>240.47</v>
      </c>
      <c r="G4778" s="70">
        <v>241.37</v>
      </c>
    </row>
    <row r="4779" spans="1:7" x14ac:dyDescent="0.2">
      <c r="A4779" s="70">
        <v>40900</v>
      </c>
      <c r="B4779" s="70" t="s">
        <v>416</v>
      </c>
      <c r="C4779" s="70" t="s">
        <v>415</v>
      </c>
      <c r="D4779" s="70">
        <v>2007</v>
      </c>
      <c r="E4779" s="70">
        <v>2</v>
      </c>
      <c r="F4779" s="70">
        <v>231.81</v>
      </c>
      <c r="G4779" s="70">
        <v>229.88</v>
      </c>
    </row>
    <row r="4780" spans="1:7" x14ac:dyDescent="0.2">
      <c r="A4780" s="70">
        <v>40900</v>
      </c>
      <c r="B4780" s="70" t="s">
        <v>416</v>
      </c>
      <c r="C4780" s="70" t="s">
        <v>415</v>
      </c>
      <c r="D4780" s="70">
        <v>2007</v>
      </c>
      <c r="E4780" s="70">
        <v>3</v>
      </c>
      <c r="F4780" s="70">
        <v>217.48</v>
      </c>
      <c r="G4780" s="70">
        <v>214.4</v>
      </c>
    </row>
    <row r="4781" spans="1:7" x14ac:dyDescent="0.2">
      <c r="A4781" s="70">
        <v>40900</v>
      </c>
      <c r="B4781" s="70" t="s">
        <v>416</v>
      </c>
      <c r="C4781" s="70" t="s">
        <v>415</v>
      </c>
      <c r="D4781" s="70">
        <v>2007</v>
      </c>
      <c r="E4781" s="70">
        <v>4</v>
      </c>
      <c r="F4781" s="70">
        <v>195.76</v>
      </c>
      <c r="G4781" s="70">
        <v>195.18</v>
      </c>
    </row>
    <row r="4782" spans="1:7" x14ac:dyDescent="0.2">
      <c r="A4782" s="70">
        <v>40900</v>
      </c>
      <c r="B4782" s="70" t="s">
        <v>416</v>
      </c>
      <c r="C4782" s="70" t="s">
        <v>415</v>
      </c>
      <c r="D4782" s="70">
        <v>2008</v>
      </c>
      <c r="E4782" s="70">
        <v>1</v>
      </c>
      <c r="F4782" s="70">
        <v>178.16</v>
      </c>
      <c r="G4782" s="70">
        <v>179.08</v>
      </c>
    </row>
    <row r="4783" spans="1:7" x14ac:dyDescent="0.2">
      <c r="A4783" s="70">
        <v>40900</v>
      </c>
      <c r="B4783" s="70" t="s">
        <v>416</v>
      </c>
      <c r="C4783" s="70" t="s">
        <v>415</v>
      </c>
      <c r="D4783" s="70">
        <v>2008</v>
      </c>
      <c r="E4783" s="70">
        <v>2</v>
      </c>
      <c r="F4783" s="70">
        <v>166.7</v>
      </c>
      <c r="G4783" s="70">
        <v>165.3</v>
      </c>
    </row>
    <row r="4784" spans="1:7" x14ac:dyDescent="0.2">
      <c r="A4784" s="70">
        <v>40900</v>
      </c>
      <c r="B4784" s="70" t="s">
        <v>416</v>
      </c>
      <c r="C4784" s="70" t="s">
        <v>415</v>
      </c>
      <c r="D4784" s="70">
        <v>2008</v>
      </c>
      <c r="E4784" s="70">
        <v>3</v>
      </c>
      <c r="F4784" s="70">
        <v>159.11000000000001</v>
      </c>
      <c r="G4784" s="70">
        <v>156.78</v>
      </c>
    </row>
    <row r="4785" spans="1:7" x14ac:dyDescent="0.2">
      <c r="A4785" s="70">
        <v>40900</v>
      </c>
      <c r="B4785" s="70" t="s">
        <v>416</v>
      </c>
      <c r="C4785" s="70" t="s">
        <v>415</v>
      </c>
      <c r="D4785" s="70">
        <v>2008</v>
      </c>
      <c r="E4785" s="70">
        <v>4</v>
      </c>
      <c r="F4785" s="70">
        <v>147.72</v>
      </c>
      <c r="G4785" s="70">
        <v>147.13</v>
      </c>
    </row>
    <row r="4786" spans="1:7" x14ac:dyDescent="0.2">
      <c r="A4786" s="70">
        <v>40900</v>
      </c>
      <c r="B4786" s="70" t="s">
        <v>416</v>
      </c>
      <c r="C4786" s="70" t="s">
        <v>415</v>
      </c>
      <c r="D4786" s="70">
        <v>2009</v>
      </c>
      <c r="E4786" s="70">
        <v>1</v>
      </c>
      <c r="F4786" s="70">
        <v>139.27000000000001</v>
      </c>
      <c r="G4786" s="70">
        <v>140.21</v>
      </c>
    </row>
    <row r="4787" spans="1:7" x14ac:dyDescent="0.2">
      <c r="A4787" s="70">
        <v>40900</v>
      </c>
      <c r="B4787" s="70" t="s">
        <v>416</v>
      </c>
      <c r="C4787" s="70" t="s">
        <v>415</v>
      </c>
      <c r="D4787" s="70">
        <v>2009</v>
      </c>
      <c r="E4787" s="70">
        <v>2</v>
      </c>
      <c r="F4787" s="70">
        <v>138.83000000000001</v>
      </c>
      <c r="G4787" s="70">
        <v>137.63</v>
      </c>
    </row>
    <row r="4788" spans="1:7" x14ac:dyDescent="0.2">
      <c r="A4788" s="70">
        <v>40900</v>
      </c>
      <c r="B4788" s="70" t="s">
        <v>416</v>
      </c>
      <c r="C4788" s="70" t="s">
        <v>415</v>
      </c>
      <c r="D4788" s="70">
        <v>2009</v>
      </c>
      <c r="E4788" s="70">
        <v>3</v>
      </c>
      <c r="F4788" s="70">
        <v>139.55000000000001</v>
      </c>
      <c r="G4788" s="70">
        <v>137.47999999999999</v>
      </c>
    </row>
    <row r="4789" spans="1:7" x14ac:dyDescent="0.2">
      <c r="A4789" s="70">
        <v>40900</v>
      </c>
      <c r="B4789" s="70" t="s">
        <v>416</v>
      </c>
      <c r="C4789" s="70" t="s">
        <v>415</v>
      </c>
      <c r="D4789" s="70">
        <v>2009</v>
      </c>
      <c r="E4789" s="70">
        <v>4</v>
      </c>
      <c r="F4789" s="70">
        <v>139</v>
      </c>
      <c r="G4789" s="70">
        <v>138.33000000000001</v>
      </c>
    </row>
    <row r="4790" spans="1:7" x14ac:dyDescent="0.2">
      <c r="A4790" s="70">
        <v>40900</v>
      </c>
      <c r="B4790" s="70" t="s">
        <v>416</v>
      </c>
      <c r="C4790" s="70" t="s">
        <v>415</v>
      </c>
      <c r="D4790" s="70">
        <v>2010</v>
      </c>
      <c r="E4790" s="70">
        <v>1</v>
      </c>
      <c r="F4790" s="70">
        <v>137.16</v>
      </c>
      <c r="G4790" s="70">
        <v>138.26</v>
      </c>
    </row>
    <row r="4791" spans="1:7" x14ac:dyDescent="0.2">
      <c r="A4791" s="70">
        <v>40900</v>
      </c>
      <c r="B4791" s="70" t="s">
        <v>416</v>
      </c>
      <c r="C4791" s="70" t="s">
        <v>415</v>
      </c>
      <c r="D4791" s="70">
        <v>2010</v>
      </c>
      <c r="E4791" s="70">
        <v>2</v>
      </c>
      <c r="F4791" s="70">
        <v>137.79</v>
      </c>
      <c r="G4791" s="70">
        <v>136.53</v>
      </c>
    </row>
    <row r="4792" spans="1:7" x14ac:dyDescent="0.2">
      <c r="A4792" s="70">
        <v>40900</v>
      </c>
      <c r="B4792" s="70" t="s">
        <v>416</v>
      </c>
      <c r="C4792" s="70" t="s">
        <v>415</v>
      </c>
      <c r="D4792" s="70">
        <v>2010</v>
      </c>
      <c r="E4792" s="70">
        <v>3</v>
      </c>
      <c r="F4792" s="70">
        <v>134.87</v>
      </c>
      <c r="G4792" s="70">
        <v>132.88</v>
      </c>
    </row>
    <row r="4793" spans="1:7" x14ac:dyDescent="0.2">
      <c r="A4793" s="70">
        <v>40900</v>
      </c>
      <c r="B4793" s="70" t="s">
        <v>416</v>
      </c>
      <c r="C4793" s="70" t="s">
        <v>415</v>
      </c>
      <c r="D4793" s="70">
        <v>2010</v>
      </c>
      <c r="E4793" s="70">
        <v>4</v>
      </c>
      <c r="F4793" s="70">
        <v>130.84</v>
      </c>
      <c r="G4793" s="70">
        <v>130.16</v>
      </c>
    </row>
    <row r="4794" spans="1:7" x14ac:dyDescent="0.2">
      <c r="A4794" s="70">
        <v>40900</v>
      </c>
      <c r="B4794" s="70" t="s">
        <v>416</v>
      </c>
      <c r="C4794" s="70" t="s">
        <v>415</v>
      </c>
      <c r="D4794" s="70">
        <v>2011</v>
      </c>
      <c r="E4794" s="70">
        <v>1</v>
      </c>
      <c r="F4794" s="70">
        <v>125.85</v>
      </c>
      <c r="G4794" s="70">
        <v>126.94</v>
      </c>
    </row>
    <row r="4795" spans="1:7" x14ac:dyDescent="0.2">
      <c r="A4795" s="70">
        <v>40900</v>
      </c>
      <c r="B4795" s="70" t="s">
        <v>416</v>
      </c>
      <c r="C4795" s="70" t="s">
        <v>415</v>
      </c>
      <c r="D4795" s="70">
        <v>2011</v>
      </c>
      <c r="E4795" s="70">
        <v>2</v>
      </c>
      <c r="F4795" s="70">
        <v>125.97</v>
      </c>
      <c r="G4795" s="70">
        <v>124.72</v>
      </c>
    </row>
    <row r="4796" spans="1:7" x14ac:dyDescent="0.2">
      <c r="A4796" s="70">
        <v>40900</v>
      </c>
      <c r="B4796" s="70" t="s">
        <v>416</v>
      </c>
      <c r="C4796" s="70" t="s">
        <v>415</v>
      </c>
      <c r="D4796" s="70">
        <v>2011</v>
      </c>
      <c r="E4796" s="70">
        <v>3</v>
      </c>
      <c r="F4796" s="70">
        <v>125.59</v>
      </c>
      <c r="G4796" s="70">
        <v>123.79</v>
      </c>
    </row>
    <row r="4797" spans="1:7" x14ac:dyDescent="0.2">
      <c r="A4797" s="70">
        <v>40900</v>
      </c>
      <c r="B4797" s="70" t="s">
        <v>416</v>
      </c>
      <c r="C4797" s="70" t="s">
        <v>415</v>
      </c>
      <c r="D4797" s="70">
        <v>2011</v>
      </c>
      <c r="E4797" s="70">
        <v>4</v>
      </c>
      <c r="F4797" s="70">
        <v>124.27</v>
      </c>
      <c r="G4797" s="70">
        <v>123.68</v>
      </c>
    </row>
    <row r="4798" spans="1:7" x14ac:dyDescent="0.2">
      <c r="A4798" s="70">
        <v>40900</v>
      </c>
      <c r="B4798" s="70" t="s">
        <v>416</v>
      </c>
      <c r="C4798" s="70" t="s">
        <v>415</v>
      </c>
      <c r="D4798" s="70">
        <v>2012</v>
      </c>
      <c r="E4798" s="70">
        <v>1</v>
      </c>
      <c r="F4798" s="70">
        <v>123.28</v>
      </c>
      <c r="G4798" s="70">
        <v>124.33</v>
      </c>
    </row>
    <row r="4799" spans="1:7" x14ac:dyDescent="0.2">
      <c r="A4799" s="70">
        <v>40900</v>
      </c>
      <c r="B4799" s="70" t="s">
        <v>416</v>
      </c>
      <c r="C4799" s="70" t="s">
        <v>415</v>
      </c>
      <c r="D4799" s="70">
        <v>2012</v>
      </c>
      <c r="E4799" s="70">
        <v>2</v>
      </c>
      <c r="F4799" s="70">
        <v>129.28</v>
      </c>
      <c r="G4799" s="70">
        <v>127.87</v>
      </c>
    </row>
    <row r="4800" spans="1:7" x14ac:dyDescent="0.2">
      <c r="A4800" s="70">
        <v>40900</v>
      </c>
      <c r="B4800" s="70" t="s">
        <v>416</v>
      </c>
      <c r="C4800" s="70" t="s">
        <v>415</v>
      </c>
      <c r="D4800" s="70">
        <v>2012</v>
      </c>
      <c r="E4800" s="70">
        <v>3</v>
      </c>
      <c r="F4800" s="70">
        <v>135.22</v>
      </c>
      <c r="G4800" s="70">
        <v>133.34</v>
      </c>
    </row>
    <row r="4801" spans="1:7" x14ac:dyDescent="0.2">
      <c r="A4801" s="70">
        <v>40900</v>
      </c>
      <c r="B4801" s="70" t="s">
        <v>416</v>
      </c>
      <c r="C4801" s="70" t="s">
        <v>415</v>
      </c>
      <c r="D4801" s="70">
        <v>2012</v>
      </c>
      <c r="E4801" s="70">
        <v>4</v>
      </c>
      <c r="F4801" s="70">
        <v>140.71</v>
      </c>
      <c r="G4801" s="70">
        <v>140.18</v>
      </c>
    </row>
    <row r="4802" spans="1:7" x14ac:dyDescent="0.2">
      <c r="A4802" s="70">
        <v>40900</v>
      </c>
      <c r="B4802" s="70" t="s">
        <v>416</v>
      </c>
      <c r="C4802" s="70" t="s">
        <v>415</v>
      </c>
      <c r="D4802" s="70">
        <v>2013</v>
      </c>
      <c r="E4802" s="70">
        <v>1</v>
      </c>
      <c r="F4802" s="70">
        <v>148.80000000000001</v>
      </c>
      <c r="G4802" s="70">
        <v>149.96</v>
      </c>
    </row>
    <row r="4803" spans="1:7" x14ac:dyDescent="0.2">
      <c r="A4803" s="70">
        <v>40900</v>
      </c>
      <c r="B4803" s="70" t="s">
        <v>416</v>
      </c>
      <c r="C4803" s="70" t="s">
        <v>415</v>
      </c>
      <c r="D4803" s="70">
        <v>2013</v>
      </c>
      <c r="E4803" s="70">
        <v>2</v>
      </c>
      <c r="F4803" s="70">
        <v>160.57</v>
      </c>
      <c r="G4803" s="70">
        <v>158.69999999999999</v>
      </c>
    </row>
    <row r="4804" spans="1:7" x14ac:dyDescent="0.2">
      <c r="A4804" s="70">
        <v>40900</v>
      </c>
      <c r="B4804" s="70" t="s">
        <v>416</v>
      </c>
      <c r="C4804" s="70" t="s">
        <v>415</v>
      </c>
      <c r="D4804" s="70">
        <v>2013</v>
      </c>
      <c r="E4804" s="70">
        <v>3</v>
      </c>
      <c r="F4804" s="70">
        <v>168.46</v>
      </c>
      <c r="G4804" s="70">
        <v>166.22</v>
      </c>
    </row>
    <row r="4805" spans="1:7" x14ac:dyDescent="0.2">
      <c r="A4805" s="70">
        <v>40900</v>
      </c>
      <c r="B4805" s="70" t="s">
        <v>416</v>
      </c>
      <c r="C4805" s="70" t="s">
        <v>415</v>
      </c>
      <c r="D4805" s="70">
        <v>2013</v>
      </c>
      <c r="E4805" s="70">
        <v>4</v>
      </c>
      <c r="F4805" s="70">
        <v>171.84</v>
      </c>
      <c r="G4805" s="70">
        <v>171.42</v>
      </c>
    </row>
    <row r="4806" spans="1:7" x14ac:dyDescent="0.2">
      <c r="A4806" s="70">
        <v>40900</v>
      </c>
      <c r="B4806" s="70" t="s">
        <v>416</v>
      </c>
      <c r="C4806" s="70" t="s">
        <v>415</v>
      </c>
      <c r="D4806" s="70">
        <v>2014</v>
      </c>
      <c r="E4806" s="70">
        <v>1</v>
      </c>
      <c r="F4806" s="70">
        <v>174.01</v>
      </c>
      <c r="G4806" s="70">
        <v>175.13</v>
      </c>
    </row>
    <row r="4807" spans="1:7" x14ac:dyDescent="0.2">
      <c r="A4807" s="70">
        <v>40900</v>
      </c>
      <c r="B4807" s="70" t="s">
        <v>416</v>
      </c>
      <c r="C4807" s="70" t="s">
        <v>415</v>
      </c>
      <c r="D4807" s="70">
        <v>2014</v>
      </c>
      <c r="E4807" s="70">
        <v>2</v>
      </c>
      <c r="F4807" s="70">
        <v>180.65</v>
      </c>
      <c r="G4807" s="70">
        <v>178.42</v>
      </c>
    </row>
    <row r="4808" spans="1:7" x14ac:dyDescent="0.2">
      <c r="A4808" s="70">
        <v>40900</v>
      </c>
      <c r="B4808" s="70" t="s">
        <v>416</v>
      </c>
      <c r="C4808" s="70" t="s">
        <v>415</v>
      </c>
      <c r="D4808" s="70">
        <v>2014</v>
      </c>
      <c r="E4808" s="70">
        <v>3</v>
      </c>
      <c r="F4808" s="70">
        <v>184.16</v>
      </c>
      <c r="G4808" s="70">
        <v>181.87</v>
      </c>
    </row>
    <row r="4809" spans="1:7" x14ac:dyDescent="0.2">
      <c r="A4809" s="70">
        <v>40900</v>
      </c>
      <c r="B4809" s="70" t="s">
        <v>416</v>
      </c>
      <c r="C4809" s="70" t="s">
        <v>415</v>
      </c>
      <c r="D4809" s="70">
        <v>2014</v>
      </c>
      <c r="E4809" s="70">
        <v>4</v>
      </c>
      <c r="F4809" s="70">
        <v>185.26</v>
      </c>
      <c r="G4809" s="70">
        <v>185.03</v>
      </c>
    </row>
    <row r="4810" spans="1:7" x14ac:dyDescent="0.2">
      <c r="A4810" s="70">
        <v>40900</v>
      </c>
      <c r="B4810" s="70" t="s">
        <v>416</v>
      </c>
      <c r="C4810" s="70" t="s">
        <v>415</v>
      </c>
      <c r="D4810" s="70">
        <v>2015</v>
      </c>
      <c r="E4810" s="70">
        <v>1</v>
      </c>
      <c r="F4810" s="70">
        <v>187.87</v>
      </c>
      <c r="G4810" s="70">
        <v>188.76</v>
      </c>
    </row>
    <row r="4811" spans="1:7" x14ac:dyDescent="0.2">
      <c r="A4811" s="70">
        <v>40900</v>
      </c>
      <c r="B4811" s="70" t="s">
        <v>416</v>
      </c>
      <c r="C4811" s="70" t="s">
        <v>415</v>
      </c>
      <c r="D4811" s="70">
        <v>2015</v>
      </c>
      <c r="E4811" s="70">
        <v>2</v>
      </c>
      <c r="F4811" s="70">
        <v>195.4</v>
      </c>
      <c r="G4811" s="70">
        <v>192.93</v>
      </c>
    </row>
    <row r="4812" spans="1:7" x14ac:dyDescent="0.2">
      <c r="A4812" s="70">
        <v>40900</v>
      </c>
      <c r="B4812" s="70" t="s">
        <v>416</v>
      </c>
      <c r="C4812" s="70" t="s">
        <v>415</v>
      </c>
      <c r="D4812" s="70">
        <v>2015</v>
      </c>
      <c r="E4812" s="70">
        <v>3</v>
      </c>
      <c r="F4812" s="70">
        <v>198.59</v>
      </c>
      <c r="G4812" s="70">
        <v>196.29</v>
      </c>
    </row>
    <row r="4813" spans="1:7" x14ac:dyDescent="0.2">
      <c r="A4813" s="70">
        <v>40900</v>
      </c>
      <c r="B4813" s="70" t="s">
        <v>416</v>
      </c>
      <c r="C4813" s="70" t="s">
        <v>415</v>
      </c>
      <c r="D4813" s="70">
        <v>2015</v>
      </c>
      <c r="E4813" s="70">
        <v>4</v>
      </c>
      <c r="F4813" s="70">
        <v>200.97</v>
      </c>
      <c r="G4813" s="70">
        <v>200.92</v>
      </c>
    </row>
    <row r="4814" spans="1:7" x14ac:dyDescent="0.2">
      <c r="A4814" s="70">
        <v>40900</v>
      </c>
      <c r="B4814" s="70" t="s">
        <v>416</v>
      </c>
      <c r="C4814" s="70" t="s">
        <v>415</v>
      </c>
      <c r="D4814" s="70">
        <v>2016</v>
      </c>
      <c r="E4814" s="70">
        <v>1</v>
      </c>
      <c r="F4814" s="70">
        <v>204.47</v>
      </c>
      <c r="G4814" s="70">
        <v>205.1</v>
      </c>
    </row>
    <row r="4815" spans="1:7" x14ac:dyDescent="0.2">
      <c r="A4815" s="70">
        <v>40900</v>
      </c>
      <c r="B4815" s="70" t="s">
        <v>416</v>
      </c>
      <c r="C4815" s="70" t="s">
        <v>415</v>
      </c>
      <c r="D4815" s="70">
        <v>2016</v>
      </c>
      <c r="E4815" s="70">
        <v>2</v>
      </c>
      <c r="F4815" s="70">
        <v>212.19</v>
      </c>
      <c r="G4815" s="70">
        <v>209.47</v>
      </c>
    </row>
    <row r="4816" spans="1:7" x14ac:dyDescent="0.2">
      <c r="A4816" s="70">
        <v>40900</v>
      </c>
      <c r="B4816" s="70" t="s">
        <v>416</v>
      </c>
      <c r="C4816" s="70" t="s">
        <v>415</v>
      </c>
      <c r="D4816" s="70">
        <v>2016</v>
      </c>
      <c r="E4816" s="70">
        <v>3</v>
      </c>
      <c r="F4816" s="70">
        <v>216.59</v>
      </c>
      <c r="G4816" s="70">
        <v>214.28</v>
      </c>
    </row>
    <row r="4817" spans="1:7" x14ac:dyDescent="0.2">
      <c r="A4817" s="70">
        <v>40900</v>
      </c>
      <c r="B4817" s="70" t="s">
        <v>416</v>
      </c>
      <c r="C4817" s="70" t="s">
        <v>415</v>
      </c>
      <c r="D4817" s="70">
        <v>2016</v>
      </c>
      <c r="E4817" s="70">
        <v>4</v>
      </c>
      <c r="F4817" s="70">
        <v>219.45</v>
      </c>
      <c r="G4817" s="70">
        <v>219.51</v>
      </c>
    </row>
    <row r="4818" spans="1:7" x14ac:dyDescent="0.2">
      <c r="A4818" s="70">
        <v>40900</v>
      </c>
      <c r="B4818" s="70" t="s">
        <v>416</v>
      </c>
      <c r="C4818" s="70" t="s">
        <v>415</v>
      </c>
      <c r="D4818" s="70">
        <v>2017</v>
      </c>
      <c r="E4818" s="70">
        <v>1</v>
      </c>
      <c r="F4818" s="70">
        <v>225.4</v>
      </c>
      <c r="G4818" s="70">
        <v>225.83</v>
      </c>
    </row>
    <row r="4819" spans="1:7" x14ac:dyDescent="0.2">
      <c r="A4819" s="70">
        <v>40900</v>
      </c>
      <c r="B4819" s="70" t="s">
        <v>416</v>
      </c>
      <c r="C4819" s="70" t="s">
        <v>415</v>
      </c>
      <c r="D4819" s="70">
        <v>2017</v>
      </c>
      <c r="E4819" s="70">
        <v>2</v>
      </c>
      <c r="F4819" s="70">
        <v>232.89</v>
      </c>
      <c r="G4819" s="70">
        <v>229.94</v>
      </c>
    </row>
    <row r="4820" spans="1:7" x14ac:dyDescent="0.2">
      <c r="A4820" s="70">
        <v>40900</v>
      </c>
      <c r="B4820" s="70" t="s">
        <v>416</v>
      </c>
      <c r="C4820" s="70" t="s">
        <v>415</v>
      </c>
      <c r="D4820" s="70">
        <v>2017</v>
      </c>
      <c r="E4820" s="70">
        <v>3</v>
      </c>
      <c r="F4820" s="70">
        <v>235.96</v>
      </c>
      <c r="G4820" s="70">
        <v>233.53</v>
      </c>
    </row>
    <row r="4821" spans="1:7" x14ac:dyDescent="0.2">
      <c r="A4821" s="70">
        <v>40900</v>
      </c>
      <c r="B4821" s="70" t="s">
        <v>416</v>
      </c>
      <c r="C4821" s="70" t="s">
        <v>415</v>
      </c>
      <c r="D4821" s="70">
        <v>2017</v>
      </c>
      <c r="E4821" s="70">
        <v>4</v>
      </c>
      <c r="F4821" s="70">
        <v>238.21</v>
      </c>
      <c r="G4821" s="70">
        <v>238.36</v>
      </c>
    </row>
    <row r="4822" spans="1:7" x14ac:dyDescent="0.2">
      <c r="A4822" s="70">
        <v>40900</v>
      </c>
      <c r="B4822" s="70" t="s">
        <v>416</v>
      </c>
      <c r="C4822" s="70" t="s">
        <v>415</v>
      </c>
      <c r="D4822" s="70">
        <v>2018</v>
      </c>
      <c r="E4822" s="70">
        <v>1</v>
      </c>
      <c r="F4822" s="70">
        <v>242.96</v>
      </c>
      <c r="G4822" s="70">
        <v>243.28</v>
      </c>
    </row>
    <row r="4823" spans="1:7" x14ac:dyDescent="0.2">
      <c r="A4823" s="70">
        <v>40900</v>
      </c>
      <c r="B4823" s="70" t="s">
        <v>416</v>
      </c>
      <c r="C4823" s="70" t="s">
        <v>415</v>
      </c>
      <c r="D4823" s="70">
        <v>2018</v>
      </c>
      <c r="E4823" s="70">
        <v>2</v>
      </c>
      <c r="F4823" s="70">
        <v>247.77</v>
      </c>
      <c r="G4823" s="70">
        <v>244.63</v>
      </c>
    </row>
    <row r="4824" spans="1:7" x14ac:dyDescent="0.2">
      <c r="A4824" s="70">
        <v>40900</v>
      </c>
      <c r="B4824" s="70" t="s">
        <v>416</v>
      </c>
      <c r="C4824" s="70" t="s">
        <v>415</v>
      </c>
      <c r="D4824" s="70">
        <v>2018</v>
      </c>
      <c r="E4824" s="70">
        <v>3</v>
      </c>
      <c r="F4824" s="70">
        <v>251.59</v>
      </c>
      <c r="G4824" s="70">
        <v>249</v>
      </c>
    </row>
    <row r="4825" spans="1:7" x14ac:dyDescent="0.2">
      <c r="A4825" s="70">
        <v>40900</v>
      </c>
      <c r="B4825" s="70" t="s">
        <v>416</v>
      </c>
      <c r="C4825" s="70" t="s">
        <v>415</v>
      </c>
      <c r="D4825" s="70">
        <v>2018</v>
      </c>
      <c r="E4825" s="70">
        <v>4</v>
      </c>
      <c r="F4825" s="70">
        <v>250.91</v>
      </c>
      <c r="G4825" s="70">
        <v>251.1</v>
      </c>
    </row>
    <row r="4826" spans="1:7" x14ac:dyDescent="0.2">
      <c r="A4826" s="70">
        <v>40900</v>
      </c>
      <c r="B4826" s="70" t="s">
        <v>416</v>
      </c>
      <c r="C4826" s="70" t="s">
        <v>415</v>
      </c>
      <c r="D4826" s="70">
        <v>2019</v>
      </c>
      <c r="E4826" s="70">
        <v>1</v>
      </c>
      <c r="F4826" s="70">
        <v>253.63</v>
      </c>
      <c r="G4826" s="70">
        <v>253.94</v>
      </c>
    </row>
    <row r="4827" spans="1:7" x14ac:dyDescent="0.2">
      <c r="A4827" s="70">
        <v>40900</v>
      </c>
      <c r="B4827" s="70" t="s">
        <v>416</v>
      </c>
      <c r="C4827" s="70" t="s">
        <v>415</v>
      </c>
      <c r="D4827" s="70">
        <v>2019</v>
      </c>
      <c r="E4827" s="70">
        <v>2</v>
      </c>
      <c r="F4827" s="70">
        <v>260.93</v>
      </c>
      <c r="G4827" s="70">
        <v>257.7</v>
      </c>
    </row>
    <row r="4828" spans="1:7" x14ac:dyDescent="0.2">
      <c r="A4828" s="70">
        <v>40900</v>
      </c>
      <c r="B4828" s="70" t="s">
        <v>416</v>
      </c>
      <c r="C4828" s="70" t="s">
        <v>415</v>
      </c>
      <c r="D4828" s="70">
        <v>2019</v>
      </c>
      <c r="E4828" s="70">
        <v>3</v>
      </c>
      <c r="F4828" s="70">
        <v>262.42</v>
      </c>
      <c r="G4828" s="70">
        <v>259.58999999999997</v>
      </c>
    </row>
    <row r="4829" spans="1:7" x14ac:dyDescent="0.2">
      <c r="A4829" s="70">
        <v>40900</v>
      </c>
      <c r="B4829" s="70" t="s">
        <v>416</v>
      </c>
      <c r="C4829" s="70" t="s">
        <v>415</v>
      </c>
      <c r="D4829" s="70">
        <v>2019</v>
      </c>
      <c r="E4829" s="70">
        <v>4</v>
      </c>
      <c r="F4829" s="70">
        <v>262.72000000000003</v>
      </c>
      <c r="G4829" s="70">
        <v>262.95</v>
      </c>
    </row>
    <row r="4830" spans="1:7" x14ac:dyDescent="0.2">
      <c r="A4830" s="70">
        <v>40900</v>
      </c>
      <c r="B4830" s="70" t="s">
        <v>416</v>
      </c>
      <c r="C4830" s="70" t="s">
        <v>415</v>
      </c>
      <c r="D4830" s="70">
        <v>2020</v>
      </c>
      <c r="E4830" s="70">
        <v>1</v>
      </c>
      <c r="F4830" s="70">
        <v>268.42</v>
      </c>
      <c r="G4830" s="70">
        <v>268.83999999999997</v>
      </c>
    </row>
    <row r="4831" spans="1:7" x14ac:dyDescent="0.2">
      <c r="A4831" s="70">
        <v>40900</v>
      </c>
      <c r="B4831" s="70" t="s">
        <v>416</v>
      </c>
      <c r="C4831" s="70" t="s">
        <v>415</v>
      </c>
      <c r="D4831" s="70">
        <v>2020</v>
      </c>
      <c r="E4831" s="70">
        <v>2</v>
      </c>
      <c r="F4831" s="70">
        <v>270.63</v>
      </c>
      <c r="G4831" s="70">
        <v>267.26</v>
      </c>
    </row>
    <row r="4832" spans="1:7" x14ac:dyDescent="0.2">
      <c r="A4832" s="70">
        <v>40900</v>
      </c>
      <c r="B4832" s="70" t="s">
        <v>416</v>
      </c>
      <c r="C4832" s="70" t="s">
        <v>415</v>
      </c>
      <c r="D4832" s="70">
        <v>2020</v>
      </c>
      <c r="E4832" s="70">
        <v>3</v>
      </c>
      <c r="F4832" s="70">
        <v>282.39</v>
      </c>
      <c r="G4832" s="70">
        <v>279.24</v>
      </c>
    </row>
    <row r="4833" spans="1:8" x14ac:dyDescent="0.2">
      <c r="A4833" s="70">
        <v>40900</v>
      </c>
      <c r="B4833" s="70" t="s">
        <v>416</v>
      </c>
      <c r="C4833" s="70" t="s">
        <v>415</v>
      </c>
      <c r="D4833" s="70">
        <v>2020</v>
      </c>
      <c r="E4833" s="70">
        <v>4</v>
      </c>
      <c r="F4833" s="70">
        <v>292.45999999999998</v>
      </c>
      <c r="G4833" s="70">
        <v>292.74</v>
      </c>
    </row>
    <row r="4834" spans="1:8" x14ac:dyDescent="0.2">
      <c r="A4834" s="70">
        <v>40900</v>
      </c>
      <c r="B4834" s="70" t="s">
        <v>416</v>
      </c>
      <c r="C4834" s="70" t="s">
        <v>415</v>
      </c>
      <c r="D4834" s="70">
        <v>2021</v>
      </c>
      <c r="E4834" s="70">
        <v>1</v>
      </c>
      <c r="F4834" s="70">
        <v>308.22000000000003</v>
      </c>
      <c r="G4834" s="70">
        <v>308.79000000000002</v>
      </c>
    </row>
    <row r="4835" spans="1:8" x14ac:dyDescent="0.2">
      <c r="A4835" s="70">
        <v>40900</v>
      </c>
      <c r="B4835" s="70" t="s">
        <v>416</v>
      </c>
      <c r="C4835" s="70" t="s">
        <v>415</v>
      </c>
      <c r="D4835" s="70">
        <v>2021</v>
      </c>
      <c r="E4835" s="70">
        <v>2</v>
      </c>
      <c r="F4835" s="70">
        <v>331.11</v>
      </c>
      <c r="G4835" s="70">
        <v>327.02999999999997</v>
      </c>
    </row>
    <row r="4836" spans="1:8" x14ac:dyDescent="0.2">
      <c r="A4836" s="70">
        <v>40900</v>
      </c>
      <c r="B4836" s="70" t="s">
        <v>416</v>
      </c>
      <c r="C4836" s="70" t="s">
        <v>415</v>
      </c>
      <c r="D4836" s="70">
        <v>2021</v>
      </c>
      <c r="E4836" s="70">
        <v>3</v>
      </c>
      <c r="F4836" s="70">
        <v>343.5</v>
      </c>
      <c r="G4836" s="70">
        <v>339.55</v>
      </c>
    </row>
    <row r="4837" spans="1:8" x14ac:dyDescent="0.2">
      <c r="A4837" s="70">
        <v>40900</v>
      </c>
      <c r="B4837" s="70" t="s">
        <v>416</v>
      </c>
      <c r="C4837" s="70" t="s">
        <v>415</v>
      </c>
      <c r="D4837" s="70">
        <v>2021</v>
      </c>
      <c r="E4837" s="70">
        <v>4</v>
      </c>
      <c r="F4837" s="70">
        <v>344.21</v>
      </c>
      <c r="G4837" s="70">
        <v>344.54</v>
      </c>
    </row>
    <row r="4838" spans="1:8" x14ac:dyDescent="0.2">
      <c r="A4838" s="70">
        <v>41180</v>
      </c>
      <c r="B4838" s="70" t="s">
        <v>417</v>
      </c>
      <c r="C4838" s="70" t="s">
        <v>418</v>
      </c>
      <c r="D4838" s="70">
        <v>1991</v>
      </c>
      <c r="E4838" s="70">
        <v>1</v>
      </c>
      <c r="F4838" s="70">
        <v>100</v>
      </c>
      <c r="G4838" s="70">
        <v>100</v>
      </c>
    </row>
    <row r="4839" spans="1:8" x14ac:dyDescent="0.2">
      <c r="A4839" s="70">
        <v>41180</v>
      </c>
      <c r="B4839" s="70" t="s">
        <v>417</v>
      </c>
      <c r="C4839" s="70" t="s">
        <v>418</v>
      </c>
      <c r="D4839" s="70">
        <v>1991</v>
      </c>
      <c r="E4839" s="70">
        <v>2</v>
      </c>
      <c r="F4839" s="70">
        <v>100.85</v>
      </c>
      <c r="G4839" s="70">
        <v>99.71</v>
      </c>
    </row>
    <row r="4840" spans="1:8" x14ac:dyDescent="0.2">
      <c r="A4840" s="70">
        <v>41180</v>
      </c>
      <c r="B4840" s="70" t="s">
        <v>417</v>
      </c>
      <c r="C4840" s="70" t="s">
        <v>418</v>
      </c>
      <c r="D4840" s="70">
        <v>1991</v>
      </c>
      <c r="E4840" s="70">
        <v>3</v>
      </c>
      <c r="F4840" s="70">
        <v>101</v>
      </c>
      <c r="G4840" s="70">
        <v>99.95</v>
      </c>
    </row>
    <row r="4841" spans="1:8" x14ac:dyDescent="0.2">
      <c r="A4841" s="70">
        <v>41180</v>
      </c>
      <c r="B4841" s="70" t="s">
        <v>417</v>
      </c>
      <c r="C4841" s="70" t="s">
        <v>418</v>
      </c>
      <c r="D4841" s="70">
        <v>1991</v>
      </c>
      <c r="E4841" s="70">
        <v>4</v>
      </c>
      <c r="F4841" s="70">
        <v>101.2</v>
      </c>
      <c r="G4841" s="70">
        <v>100.65</v>
      </c>
    </row>
    <row r="4842" spans="1:8" x14ac:dyDescent="0.2">
      <c r="A4842" s="70">
        <v>41180</v>
      </c>
      <c r="B4842" s="70" t="s">
        <v>417</v>
      </c>
      <c r="C4842" s="70" t="s">
        <v>418</v>
      </c>
      <c r="D4842" s="70">
        <v>1992</v>
      </c>
      <c r="E4842" s="70">
        <v>1</v>
      </c>
      <c r="F4842" s="70">
        <v>101.56</v>
      </c>
      <c r="G4842" s="70">
        <v>101.56</v>
      </c>
      <c r="H4842" s="7" t="s">
        <v>19</v>
      </c>
    </row>
    <row r="4843" spans="1:8" x14ac:dyDescent="0.2">
      <c r="A4843" s="70">
        <v>41180</v>
      </c>
      <c r="B4843" s="70" t="s">
        <v>417</v>
      </c>
      <c r="C4843" s="70" t="s">
        <v>418</v>
      </c>
      <c r="D4843" s="70">
        <v>1992</v>
      </c>
      <c r="E4843" s="70">
        <v>2</v>
      </c>
      <c r="F4843" s="70">
        <v>103.47</v>
      </c>
      <c r="G4843" s="70">
        <v>102.31</v>
      </c>
    </row>
    <row r="4844" spans="1:8" x14ac:dyDescent="0.2">
      <c r="A4844" s="70">
        <v>41180</v>
      </c>
      <c r="B4844" s="70" t="s">
        <v>417</v>
      </c>
      <c r="C4844" s="70" t="s">
        <v>418</v>
      </c>
      <c r="D4844" s="70">
        <v>1992</v>
      </c>
      <c r="E4844" s="70">
        <v>3</v>
      </c>
      <c r="F4844" s="70">
        <v>103.66</v>
      </c>
      <c r="G4844" s="70">
        <v>102.57</v>
      </c>
    </row>
    <row r="4845" spans="1:8" x14ac:dyDescent="0.2">
      <c r="A4845" s="70">
        <v>41180</v>
      </c>
      <c r="B4845" s="70" t="s">
        <v>417</v>
      </c>
      <c r="C4845" s="70" t="s">
        <v>418</v>
      </c>
      <c r="D4845" s="70">
        <v>1992</v>
      </c>
      <c r="E4845" s="70">
        <v>4</v>
      </c>
      <c r="F4845" s="70">
        <v>103.41</v>
      </c>
      <c r="G4845" s="70">
        <v>102.84</v>
      </c>
    </row>
    <row r="4846" spans="1:8" x14ac:dyDescent="0.2">
      <c r="A4846" s="70">
        <v>41180</v>
      </c>
      <c r="B4846" s="70" t="s">
        <v>417</v>
      </c>
      <c r="C4846" s="70" t="s">
        <v>418</v>
      </c>
      <c r="D4846" s="70">
        <v>1993</v>
      </c>
      <c r="E4846" s="70">
        <v>1</v>
      </c>
      <c r="F4846" s="70">
        <v>102.94</v>
      </c>
      <c r="G4846" s="70">
        <v>102.96</v>
      </c>
    </row>
    <row r="4847" spans="1:8" x14ac:dyDescent="0.2">
      <c r="A4847" s="70">
        <v>41180</v>
      </c>
      <c r="B4847" s="70" t="s">
        <v>417</v>
      </c>
      <c r="C4847" s="70" t="s">
        <v>418</v>
      </c>
      <c r="D4847" s="70">
        <v>1993</v>
      </c>
      <c r="E4847" s="70">
        <v>2</v>
      </c>
      <c r="F4847" s="70">
        <v>104.88</v>
      </c>
      <c r="G4847" s="70">
        <v>103.72</v>
      </c>
    </row>
    <row r="4848" spans="1:8" x14ac:dyDescent="0.2">
      <c r="A4848" s="70">
        <v>41180</v>
      </c>
      <c r="B4848" s="70" t="s">
        <v>417</v>
      </c>
      <c r="C4848" s="70" t="s">
        <v>418</v>
      </c>
      <c r="D4848" s="70">
        <v>1993</v>
      </c>
      <c r="E4848" s="70">
        <v>3</v>
      </c>
      <c r="F4848" s="70">
        <v>106.23</v>
      </c>
      <c r="G4848" s="70">
        <v>105.11</v>
      </c>
    </row>
    <row r="4849" spans="1:7" x14ac:dyDescent="0.2">
      <c r="A4849" s="70">
        <v>41180</v>
      </c>
      <c r="B4849" s="70" t="s">
        <v>417</v>
      </c>
      <c r="C4849" s="70" t="s">
        <v>418</v>
      </c>
      <c r="D4849" s="70">
        <v>1993</v>
      </c>
      <c r="E4849" s="70">
        <v>4</v>
      </c>
      <c r="F4849" s="70">
        <v>104.97</v>
      </c>
      <c r="G4849" s="70">
        <v>104.38</v>
      </c>
    </row>
    <row r="4850" spans="1:7" x14ac:dyDescent="0.2">
      <c r="A4850" s="70">
        <v>41180</v>
      </c>
      <c r="B4850" s="70" t="s">
        <v>417</v>
      </c>
      <c r="C4850" s="70" t="s">
        <v>418</v>
      </c>
      <c r="D4850" s="70">
        <v>1994</v>
      </c>
      <c r="E4850" s="70">
        <v>1</v>
      </c>
      <c r="F4850" s="70">
        <v>106.87</v>
      </c>
      <c r="G4850" s="70">
        <v>106.89</v>
      </c>
    </row>
    <row r="4851" spans="1:7" x14ac:dyDescent="0.2">
      <c r="A4851" s="70">
        <v>41180</v>
      </c>
      <c r="B4851" s="70" t="s">
        <v>417</v>
      </c>
      <c r="C4851" s="70" t="s">
        <v>418</v>
      </c>
      <c r="D4851" s="70">
        <v>1994</v>
      </c>
      <c r="E4851" s="70">
        <v>2</v>
      </c>
      <c r="F4851" s="70">
        <v>109.26</v>
      </c>
      <c r="G4851" s="70">
        <v>108.07</v>
      </c>
    </row>
    <row r="4852" spans="1:7" x14ac:dyDescent="0.2">
      <c r="A4852" s="70">
        <v>41180</v>
      </c>
      <c r="B4852" s="70" t="s">
        <v>417</v>
      </c>
      <c r="C4852" s="70" t="s">
        <v>418</v>
      </c>
      <c r="D4852" s="70">
        <v>1994</v>
      </c>
      <c r="E4852" s="70">
        <v>3</v>
      </c>
      <c r="F4852" s="70">
        <v>110.83</v>
      </c>
      <c r="G4852" s="70">
        <v>109.65</v>
      </c>
    </row>
    <row r="4853" spans="1:7" x14ac:dyDescent="0.2">
      <c r="A4853" s="70">
        <v>41180</v>
      </c>
      <c r="B4853" s="70" t="s">
        <v>417</v>
      </c>
      <c r="C4853" s="70" t="s">
        <v>418</v>
      </c>
      <c r="D4853" s="70">
        <v>1994</v>
      </c>
      <c r="E4853" s="70">
        <v>4</v>
      </c>
      <c r="F4853" s="70">
        <v>111.54</v>
      </c>
      <c r="G4853" s="70">
        <v>110.92</v>
      </c>
    </row>
    <row r="4854" spans="1:7" x14ac:dyDescent="0.2">
      <c r="A4854" s="70">
        <v>41180</v>
      </c>
      <c r="B4854" s="70" t="s">
        <v>417</v>
      </c>
      <c r="C4854" s="70" t="s">
        <v>418</v>
      </c>
      <c r="D4854" s="70">
        <v>1995</v>
      </c>
      <c r="E4854" s="70">
        <v>1</v>
      </c>
      <c r="F4854" s="70">
        <v>111.07</v>
      </c>
      <c r="G4854" s="70">
        <v>111.07</v>
      </c>
    </row>
    <row r="4855" spans="1:7" x14ac:dyDescent="0.2">
      <c r="A4855" s="70">
        <v>41180</v>
      </c>
      <c r="B4855" s="70" t="s">
        <v>417</v>
      </c>
      <c r="C4855" s="70" t="s">
        <v>418</v>
      </c>
      <c r="D4855" s="70">
        <v>1995</v>
      </c>
      <c r="E4855" s="70">
        <v>2</v>
      </c>
      <c r="F4855" s="70">
        <v>112.91</v>
      </c>
      <c r="G4855" s="70">
        <v>111.69</v>
      </c>
    </row>
    <row r="4856" spans="1:7" x14ac:dyDescent="0.2">
      <c r="A4856" s="70">
        <v>41180</v>
      </c>
      <c r="B4856" s="70" t="s">
        <v>417</v>
      </c>
      <c r="C4856" s="70" t="s">
        <v>418</v>
      </c>
      <c r="D4856" s="70">
        <v>1995</v>
      </c>
      <c r="E4856" s="70">
        <v>3</v>
      </c>
      <c r="F4856" s="70">
        <v>113.85</v>
      </c>
      <c r="G4856" s="70">
        <v>112.63</v>
      </c>
    </row>
    <row r="4857" spans="1:7" x14ac:dyDescent="0.2">
      <c r="A4857" s="70">
        <v>41180</v>
      </c>
      <c r="B4857" s="70" t="s">
        <v>417</v>
      </c>
      <c r="C4857" s="70" t="s">
        <v>418</v>
      </c>
      <c r="D4857" s="70">
        <v>1995</v>
      </c>
      <c r="E4857" s="70">
        <v>4</v>
      </c>
      <c r="F4857" s="70">
        <v>114.14</v>
      </c>
      <c r="G4857" s="70">
        <v>113.54</v>
      </c>
    </row>
    <row r="4858" spans="1:7" x14ac:dyDescent="0.2">
      <c r="A4858" s="70">
        <v>41180</v>
      </c>
      <c r="B4858" s="70" t="s">
        <v>417</v>
      </c>
      <c r="C4858" s="70" t="s">
        <v>418</v>
      </c>
      <c r="D4858" s="70">
        <v>1996</v>
      </c>
      <c r="E4858" s="70">
        <v>1</v>
      </c>
      <c r="F4858" s="70">
        <v>114.38</v>
      </c>
      <c r="G4858" s="70">
        <v>114.36</v>
      </c>
    </row>
    <row r="4859" spans="1:7" x14ac:dyDescent="0.2">
      <c r="A4859" s="70">
        <v>41180</v>
      </c>
      <c r="B4859" s="70" t="s">
        <v>417</v>
      </c>
      <c r="C4859" s="70" t="s">
        <v>418</v>
      </c>
      <c r="D4859" s="70">
        <v>1996</v>
      </c>
      <c r="E4859" s="70">
        <v>2</v>
      </c>
      <c r="F4859" s="70">
        <v>116.45</v>
      </c>
      <c r="G4859" s="70">
        <v>115.18</v>
      </c>
    </row>
    <row r="4860" spans="1:7" x14ac:dyDescent="0.2">
      <c r="A4860" s="70">
        <v>41180</v>
      </c>
      <c r="B4860" s="70" t="s">
        <v>417</v>
      </c>
      <c r="C4860" s="70" t="s">
        <v>418</v>
      </c>
      <c r="D4860" s="70">
        <v>1996</v>
      </c>
      <c r="E4860" s="70">
        <v>3</v>
      </c>
      <c r="F4860" s="70">
        <v>117.18</v>
      </c>
      <c r="G4860" s="70">
        <v>115.9</v>
      </c>
    </row>
    <row r="4861" spans="1:7" x14ac:dyDescent="0.2">
      <c r="A4861" s="70">
        <v>41180</v>
      </c>
      <c r="B4861" s="70" t="s">
        <v>417</v>
      </c>
      <c r="C4861" s="70" t="s">
        <v>418</v>
      </c>
      <c r="D4861" s="70">
        <v>1996</v>
      </c>
      <c r="E4861" s="70">
        <v>4</v>
      </c>
      <c r="F4861" s="70">
        <v>117.68</v>
      </c>
      <c r="G4861" s="70">
        <v>117.12</v>
      </c>
    </row>
    <row r="4862" spans="1:7" x14ac:dyDescent="0.2">
      <c r="A4862" s="70">
        <v>41180</v>
      </c>
      <c r="B4862" s="70" t="s">
        <v>417</v>
      </c>
      <c r="C4862" s="70" t="s">
        <v>418</v>
      </c>
      <c r="D4862" s="70">
        <v>1997</v>
      </c>
      <c r="E4862" s="70">
        <v>1</v>
      </c>
      <c r="F4862" s="70">
        <v>118.26</v>
      </c>
      <c r="G4862" s="70">
        <v>118.22</v>
      </c>
    </row>
    <row r="4863" spans="1:7" x14ac:dyDescent="0.2">
      <c r="A4863" s="70">
        <v>41180</v>
      </c>
      <c r="B4863" s="70" t="s">
        <v>417</v>
      </c>
      <c r="C4863" s="70" t="s">
        <v>418</v>
      </c>
      <c r="D4863" s="70">
        <v>1997</v>
      </c>
      <c r="E4863" s="70">
        <v>2</v>
      </c>
      <c r="F4863" s="70">
        <v>119.35</v>
      </c>
      <c r="G4863" s="70">
        <v>118</v>
      </c>
    </row>
    <row r="4864" spans="1:7" x14ac:dyDescent="0.2">
      <c r="A4864" s="70">
        <v>41180</v>
      </c>
      <c r="B4864" s="70" t="s">
        <v>417</v>
      </c>
      <c r="C4864" s="70" t="s">
        <v>418</v>
      </c>
      <c r="D4864" s="70">
        <v>1997</v>
      </c>
      <c r="E4864" s="70">
        <v>3</v>
      </c>
      <c r="F4864" s="70">
        <v>121.23</v>
      </c>
      <c r="G4864" s="70">
        <v>119.89</v>
      </c>
    </row>
    <row r="4865" spans="1:7" x14ac:dyDescent="0.2">
      <c r="A4865" s="70">
        <v>41180</v>
      </c>
      <c r="B4865" s="70" t="s">
        <v>417</v>
      </c>
      <c r="C4865" s="70" t="s">
        <v>418</v>
      </c>
      <c r="D4865" s="70">
        <v>1997</v>
      </c>
      <c r="E4865" s="70">
        <v>4</v>
      </c>
      <c r="F4865" s="70">
        <v>120.66</v>
      </c>
      <c r="G4865" s="70">
        <v>120.16</v>
      </c>
    </row>
    <row r="4866" spans="1:7" x14ac:dyDescent="0.2">
      <c r="A4866" s="70">
        <v>41180</v>
      </c>
      <c r="B4866" s="70" t="s">
        <v>417</v>
      </c>
      <c r="C4866" s="70" t="s">
        <v>418</v>
      </c>
      <c r="D4866" s="70">
        <v>1998</v>
      </c>
      <c r="E4866" s="70">
        <v>1</v>
      </c>
      <c r="F4866" s="70">
        <v>121.53</v>
      </c>
      <c r="G4866" s="70">
        <v>121.5</v>
      </c>
    </row>
    <row r="4867" spans="1:7" x14ac:dyDescent="0.2">
      <c r="A4867" s="70">
        <v>41180</v>
      </c>
      <c r="B4867" s="70" t="s">
        <v>417</v>
      </c>
      <c r="C4867" s="70" t="s">
        <v>418</v>
      </c>
      <c r="D4867" s="70">
        <v>1998</v>
      </c>
      <c r="E4867" s="70">
        <v>2</v>
      </c>
      <c r="F4867" s="70">
        <v>124.28</v>
      </c>
      <c r="G4867" s="70">
        <v>122.81</v>
      </c>
    </row>
    <row r="4868" spans="1:7" x14ac:dyDescent="0.2">
      <c r="A4868" s="70">
        <v>41180</v>
      </c>
      <c r="B4868" s="70" t="s">
        <v>417</v>
      </c>
      <c r="C4868" s="70" t="s">
        <v>418</v>
      </c>
      <c r="D4868" s="70">
        <v>1998</v>
      </c>
      <c r="E4868" s="70">
        <v>3</v>
      </c>
      <c r="F4868" s="70">
        <v>125.82</v>
      </c>
      <c r="G4868" s="70">
        <v>124.41</v>
      </c>
    </row>
    <row r="4869" spans="1:7" x14ac:dyDescent="0.2">
      <c r="A4869" s="70">
        <v>41180</v>
      </c>
      <c r="B4869" s="70" t="s">
        <v>417</v>
      </c>
      <c r="C4869" s="70" t="s">
        <v>418</v>
      </c>
      <c r="D4869" s="70">
        <v>1998</v>
      </c>
      <c r="E4869" s="70">
        <v>4</v>
      </c>
      <c r="F4869" s="70">
        <v>126.68</v>
      </c>
      <c r="G4869" s="70">
        <v>126.26</v>
      </c>
    </row>
    <row r="4870" spans="1:7" x14ac:dyDescent="0.2">
      <c r="A4870" s="70">
        <v>41180</v>
      </c>
      <c r="B4870" s="70" t="s">
        <v>417</v>
      </c>
      <c r="C4870" s="70" t="s">
        <v>418</v>
      </c>
      <c r="D4870" s="70">
        <v>1999</v>
      </c>
      <c r="E4870" s="70">
        <v>1</v>
      </c>
      <c r="F4870" s="70">
        <v>127.92</v>
      </c>
      <c r="G4870" s="70">
        <v>127.89</v>
      </c>
    </row>
    <row r="4871" spans="1:7" x14ac:dyDescent="0.2">
      <c r="A4871" s="70">
        <v>41180</v>
      </c>
      <c r="B4871" s="70" t="s">
        <v>417</v>
      </c>
      <c r="C4871" s="70" t="s">
        <v>418</v>
      </c>
      <c r="D4871" s="70">
        <v>1999</v>
      </c>
      <c r="E4871" s="70">
        <v>2</v>
      </c>
      <c r="F4871" s="70">
        <v>131.93</v>
      </c>
      <c r="G4871" s="70">
        <v>130.29</v>
      </c>
    </row>
    <row r="4872" spans="1:7" x14ac:dyDescent="0.2">
      <c r="A4872" s="70">
        <v>41180</v>
      </c>
      <c r="B4872" s="70" t="s">
        <v>417</v>
      </c>
      <c r="C4872" s="70" t="s">
        <v>418</v>
      </c>
      <c r="D4872" s="70">
        <v>1999</v>
      </c>
      <c r="E4872" s="70">
        <v>3</v>
      </c>
      <c r="F4872" s="70">
        <v>134.08000000000001</v>
      </c>
      <c r="G4872" s="70">
        <v>132.56</v>
      </c>
    </row>
    <row r="4873" spans="1:7" x14ac:dyDescent="0.2">
      <c r="A4873" s="70">
        <v>41180</v>
      </c>
      <c r="B4873" s="70" t="s">
        <v>417</v>
      </c>
      <c r="C4873" s="70" t="s">
        <v>418</v>
      </c>
      <c r="D4873" s="70">
        <v>1999</v>
      </c>
      <c r="E4873" s="70">
        <v>4</v>
      </c>
      <c r="F4873" s="70">
        <v>134.52000000000001</v>
      </c>
      <c r="G4873" s="70">
        <v>134.13</v>
      </c>
    </row>
    <row r="4874" spans="1:7" x14ac:dyDescent="0.2">
      <c r="A4874" s="70">
        <v>41180</v>
      </c>
      <c r="B4874" s="70" t="s">
        <v>417</v>
      </c>
      <c r="C4874" s="70" t="s">
        <v>418</v>
      </c>
      <c r="D4874" s="70">
        <v>2000</v>
      </c>
      <c r="E4874" s="70">
        <v>1</v>
      </c>
      <c r="F4874" s="70">
        <v>137.19</v>
      </c>
      <c r="G4874" s="70">
        <v>137.19</v>
      </c>
    </row>
    <row r="4875" spans="1:7" x14ac:dyDescent="0.2">
      <c r="A4875" s="70">
        <v>41180</v>
      </c>
      <c r="B4875" s="70" t="s">
        <v>417</v>
      </c>
      <c r="C4875" s="70" t="s">
        <v>418</v>
      </c>
      <c r="D4875" s="70">
        <v>2000</v>
      </c>
      <c r="E4875" s="70">
        <v>2</v>
      </c>
      <c r="F4875" s="70">
        <v>140.55000000000001</v>
      </c>
      <c r="G4875" s="70">
        <v>138.76</v>
      </c>
    </row>
    <row r="4876" spans="1:7" x14ac:dyDescent="0.2">
      <c r="A4876" s="70">
        <v>41180</v>
      </c>
      <c r="B4876" s="70" t="s">
        <v>417</v>
      </c>
      <c r="C4876" s="70" t="s">
        <v>418</v>
      </c>
      <c r="D4876" s="70">
        <v>2000</v>
      </c>
      <c r="E4876" s="70">
        <v>3</v>
      </c>
      <c r="F4876" s="70">
        <v>142.21</v>
      </c>
      <c r="G4876" s="70">
        <v>140.54</v>
      </c>
    </row>
    <row r="4877" spans="1:7" x14ac:dyDescent="0.2">
      <c r="A4877" s="70">
        <v>41180</v>
      </c>
      <c r="B4877" s="70" t="s">
        <v>417</v>
      </c>
      <c r="C4877" s="70" t="s">
        <v>418</v>
      </c>
      <c r="D4877" s="70">
        <v>2000</v>
      </c>
      <c r="E4877" s="70">
        <v>4</v>
      </c>
      <c r="F4877" s="70">
        <v>143.85</v>
      </c>
      <c r="G4877" s="70">
        <v>143.49</v>
      </c>
    </row>
    <row r="4878" spans="1:7" x14ac:dyDescent="0.2">
      <c r="A4878" s="70">
        <v>41180</v>
      </c>
      <c r="B4878" s="70" t="s">
        <v>417</v>
      </c>
      <c r="C4878" s="70" t="s">
        <v>418</v>
      </c>
      <c r="D4878" s="70">
        <v>2001</v>
      </c>
      <c r="E4878" s="70">
        <v>1</v>
      </c>
      <c r="F4878" s="70">
        <v>145.53</v>
      </c>
      <c r="G4878" s="70">
        <v>145.59</v>
      </c>
    </row>
    <row r="4879" spans="1:7" x14ac:dyDescent="0.2">
      <c r="A4879" s="70">
        <v>41180</v>
      </c>
      <c r="B4879" s="70" t="s">
        <v>417</v>
      </c>
      <c r="C4879" s="70" t="s">
        <v>418</v>
      </c>
      <c r="D4879" s="70">
        <v>2001</v>
      </c>
      <c r="E4879" s="70">
        <v>2</v>
      </c>
      <c r="F4879" s="70">
        <v>149.82</v>
      </c>
      <c r="G4879" s="70">
        <v>147.86000000000001</v>
      </c>
    </row>
    <row r="4880" spans="1:7" x14ac:dyDescent="0.2">
      <c r="A4880" s="70">
        <v>41180</v>
      </c>
      <c r="B4880" s="70" t="s">
        <v>417</v>
      </c>
      <c r="C4880" s="70" t="s">
        <v>418</v>
      </c>
      <c r="D4880" s="70">
        <v>2001</v>
      </c>
      <c r="E4880" s="70">
        <v>3</v>
      </c>
      <c r="F4880" s="70">
        <v>151.58000000000001</v>
      </c>
      <c r="G4880" s="70">
        <v>149.77000000000001</v>
      </c>
    </row>
    <row r="4881" spans="1:7" x14ac:dyDescent="0.2">
      <c r="A4881" s="70">
        <v>41180</v>
      </c>
      <c r="B4881" s="70" t="s">
        <v>417</v>
      </c>
      <c r="C4881" s="70" t="s">
        <v>418</v>
      </c>
      <c r="D4881" s="70">
        <v>2001</v>
      </c>
      <c r="E4881" s="70">
        <v>4</v>
      </c>
      <c r="F4881" s="70">
        <v>152.47</v>
      </c>
      <c r="G4881" s="70">
        <v>152.07</v>
      </c>
    </row>
    <row r="4882" spans="1:7" x14ac:dyDescent="0.2">
      <c r="A4882" s="70">
        <v>41180</v>
      </c>
      <c r="B4882" s="70" t="s">
        <v>417</v>
      </c>
      <c r="C4882" s="70" t="s">
        <v>418</v>
      </c>
      <c r="D4882" s="70">
        <v>2002</v>
      </c>
      <c r="E4882" s="70">
        <v>1</v>
      </c>
      <c r="F4882" s="70">
        <v>154.9</v>
      </c>
      <c r="G4882" s="70">
        <v>155.01</v>
      </c>
    </row>
    <row r="4883" spans="1:7" x14ac:dyDescent="0.2">
      <c r="A4883" s="70">
        <v>41180</v>
      </c>
      <c r="B4883" s="70" t="s">
        <v>417</v>
      </c>
      <c r="C4883" s="70" t="s">
        <v>418</v>
      </c>
      <c r="D4883" s="70">
        <v>2002</v>
      </c>
      <c r="E4883" s="70">
        <v>2</v>
      </c>
      <c r="F4883" s="70">
        <v>159.56</v>
      </c>
      <c r="G4883" s="70">
        <v>157.49</v>
      </c>
    </row>
    <row r="4884" spans="1:7" x14ac:dyDescent="0.2">
      <c r="A4884" s="70">
        <v>41180</v>
      </c>
      <c r="B4884" s="70" t="s">
        <v>417</v>
      </c>
      <c r="C4884" s="70" t="s">
        <v>418</v>
      </c>
      <c r="D4884" s="70">
        <v>2002</v>
      </c>
      <c r="E4884" s="70">
        <v>3</v>
      </c>
      <c r="F4884" s="70">
        <v>161.44999999999999</v>
      </c>
      <c r="G4884" s="70">
        <v>159.47999999999999</v>
      </c>
    </row>
    <row r="4885" spans="1:7" x14ac:dyDescent="0.2">
      <c r="A4885" s="70">
        <v>41180</v>
      </c>
      <c r="B4885" s="70" t="s">
        <v>417</v>
      </c>
      <c r="C4885" s="70" t="s">
        <v>418</v>
      </c>
      <c r="D4885" s="70">
        <v>2002</v>
      </c>
      <c r="E4885" s="70">
        <v>4</v>
      </c>
      <c r="F4885" s="70">
        <v>162.07</v>
      </c>
      <c r="G4885" s="70">
        <v>161.62</v>
      </c>
    </row>
    <row r="4886" spans="1:7" x14ac:dyDescent="0.2">
      <c r="A4886" s="70">
        <v>41180</v>
      </c>
      <c r="B4886" s="70" t="s">
        <v>417</v>
      </c>
      <c r="C4886" s="70" t="s">
        <v>418</v>
      </c>
      <c r="D4886" s="70">
        <v>2003</v>
      </c>
      <c r="E4886" s="70">
        <v>1</v>
      </c>
      <c r="F4886" s="70">
        <v>164.11</v>
      </c>
      <c r="G4886" s="70">
        <v>164.27</v>
      </c>
    </row>
    <row r="4887" spans="1:7" x14ac:dyDescent="0.2">
      <c r="A4887" s="70">
        <v>41180</v>
      </c>
      <c r="B4887" s="70" t="s">
        <v>417</v>
      </c>
      <c r="C4887" s="70" t="s">
        <v>418</v>
      </c>
      <c r="D4887" s="70">
        <v>2003</v>
      </c>
      <c r="E4887" s="70">
        <v>2</v>
      </c>
      <c r="F4887" s="70">
        <v>169.02</v>
      </c>
      <c r="G4887" s="70">
        <v>166.89</v>
      </c>
    </row>
    <row r="4888" spans="1:7" x14ac:dyDescent="0.2">
      <c r="A4888" s="70">
        <v>41180</v>
      </c>
      <c r="B4888" s="70" t="s">
        <v>417</v>
      </c>
      <c r="C4888" s="70" t="s">
        <v>418</v>
      </c>
      <c r="D4888" s="70">
        <v>2003</v>
      </c>
      <c r="E4888" s="70">
        <v>3</v>
      </c>
      <c r="F4888" s="70">
        <v>172.47</v>
      </c>
      <c r="G4888" s="70">
        <v>170.31</v>
      </c>
    </row>
    <row r="4889" spans="1:7" x14ac:dyDescent="0.2">
      <c r="A4889" s="70">
        <v>41180</v>
      </c>
      <c r="B4889" s="70" t="s">
        <v>417</v>
      </c>
      <c r="C4889" s="70" t="s">
        <v>418</v>
      </c>
      <c r="D4889" s="70">
        <v>2003</v>
      </c>
      <c r="E4889" s="70">
        <v>4</v>
      </c>
      <c r="F4889" s="70">
        <v>172.72</v>
      </c>
      <c r="G4889" s="70">
        <v>172.17</v>
      </c>
    </row>
    <row r="4890" spans="1:7" x14ac:dyDescent="0.2">
      <c r="A4890" s="70">
        <v>41180</v>
      </c>
      <c r="B4890" s="70" t="s">
        <v>417</v>
      </c>
      <c r="C4890" s="70" t="s">
        <v>418</v>
      </c>
      <c r="D4890" s="70">
        <v>2004</v>
      </c>
      <c r="E4890" s="70">
        <v>1</v>
      </c>
      <c r="F4890" s="70">
        <v>173.96</v>
      </c>
      <c r="G4890" s="70">
        <v>174.22</v>
      </c>
    </row>
    <row r="4891" spans="1:7" x14ac:dyDescent="0.2">
      <c r="A4891" s="70">
        <v>41180</v>
      </c>
      <c r="B4891" s="70" t="s">
        <v>417</v>
      </c>
      <c r="C4891" s="70" t="s">
        <v>418</v>
      </c>
      <c r="D4891" s="70">
        <v>2004</v>
      </c>
      <c r="E4891" s="70">
        <v>2</v>
      </c>
      <c r="F4891" s="70">
        <v>179.92</v>
      </c>
      <c r="G4891" s="70">
        <v>177.74</v>
      </c>
    </row>
    <row r="4892" spans="1:7" x14ac:dyDescent="0.2">
      <c r="A4892" s="70">
        <v>41180</v>
      </c>
      <c r="B4892" s="70" t="s">
        <v>417</v>
      </c>
      <c r="C4892" s="70" t="s">
        <v>418</v>
      </c>
      <c r="D4892" s="70">
        <v>2004</v>
      </c>
      <c r="E4892" s="70">
        <v>3</v>
      </c>
      <c r="F4892" s="70">
        <v>181.97</v>
      </c>
      <c r="G4892" s="70">
        <v>179.51</v>
      </c>
    </row>
    <row r="4893" spans="1:7" x14ac:dyDescent="0.2">
      <c r="A4893" s="70">
        <v>41180</v>
      </c>
      <c r="B4893" s="70" t="s">
        <v>417</v>
      </c>
      <c r="C4893" s="70" t="s">
        <v>418</v>
      </c>
      <c r="D4893" s="70">
        <v>2004</v>
      </c>
      <c r="E4893" s="70">
        <v>4</v>
      </c>
      <c r="F4893" s="70">
        <v>184.16</v>
      </c>
      <c r="G4893" s="70">
        <v>183.54</v>
      </c>
    </row>
    <row r="4894" spans="1:7" x14ac:dyDescent="0.2">
      <c r="A4894" s="70">
        <v>41180</v>
      </c>
      <c r="B4894" s="70" t="s">
        <v>417</v>
      </c>
      <c r="C4894" s="70" t="s">
        <v>418</v>
      </c>
      <c r="D4894" s="70">
        <v>2005</v>
      </c>
      <c r="E4894" s="70">
        <v>1</v>
      </c>
      <c r="F4894" s="70">
        <v>186.09</v>
      </c>
      <c r="G4894" s="70">
        <v>186.56</v>
      </c>
    </row>
    <row r="4895" spans="1:7" x14ac:dyDescent="0.2">
      <c r="A4895" s="70">
        <v>41180</v>
      </c>
      <c r="B4895" s="70" t="s">
        <v>417</v>
      </c>
      <c r="C4895" s="70" t="s">
        <v>418</v>
      </c>
      <c r="D4895" s="70">
        <v>2005</v>
      </c>
      <c r="E4895" s="70">
        <v>2</v>
      </c>
      <c r="F4895" s="70">
        <v>190.85</v>
      </c>
      <c r="G4895" s="70">
        <v>188.61</v>
      </c>
    </row>
    <row r="4896" spans="1:7" x14ac:dyDescent="0.2">
      <c r="A4896" s="70">
        <v>41180</v>
      </c>
      <c r="B4896" s="70" t="s">
        <v>417</v>
      </c>
      <c r="C4896" s="70" t="s">
        <v>418</v>
      </c>
      <c r="D4896" s="70">
        <v>2005</v>
      </c>
      <c r="E4896" s="70">
        <v>3</v>
      </c>
      <c r="F4896" s="70">
        <v>193.75</v>
      </c>
      <c r="G4896" s="70">
        <v>190.81</v>
      </c>
    </row>
    <row r="4897" spans="1:7" x14ac:dyDescent="0.2">
      <c r="A4897" s="70">
        <v>41180</v>
      </c>
      <c r="B4897" s="70" t="s">
        <v>417</v>
      </c>
      <c r="C4897" s="70" t="s">
        <v>418</v>
      </c>
      <c r="D4897" s="70">
        <v>2005</v>
      </c>
      <c r="E4897" s="70">
        <v>4</v>
      </c>
      <c r="F4897" s="70">
        <v>194.36</v>
      </c>
      <c r="G4897" s="70">
        <v>193.68</v>
      </c>
    </row>
    <row r="4898" spans="1:7" x14ac:dyDescent="0.2">
      <c r="A4898" s="70">
        <v>41180</v>
      </c>
      <c r="B4898" s="70" t="s">
        <v>417</v>
      </c>
      <c r="C4898" s="70" t="s">
        <v>418</v>
      </c>
      <c r="D4898" s="70">
        <v>2006</v>
      </c>
      <c r="E4898" s="70">
        <v>1</v>
      </c>
      <c r="F4898" s="70">
        <v>195.32</v>
      </c>
      <c r="G4898" s="70">
        <v>196.27</v>
      </c>
    </row>
    <row r="4899" spans="1:7" x14ac:dyDescent="0.2">
      <c r="A4899" s="70">
        <v>41180</v>
      </c>
      <c r="B4899" s="70" t="s">
        <v>417</v>
      </c>
      <c r="C4899" s="70" t="s">
        <v>418</v>
      </c>
      <c r="D4899" s="70">
        <v>2006</v>
      </c>
      <c r="E4899" s="70">
        <v>2</v>
      </c>
      <c r="F4899" s="70">
        <v>197.86</v>
      </c>
      <c r="G4899" s="70">
        <v>195.4</v>
      </c>
    </row>
    <row r="4900" spans="1:7" x14ac:dyDescent="0.2">
      <c r="A4900" s="70">
        <v>41180</v>
      </c>
      <c r="B4900" s="70" t="s">
        <v>417</v>
      </c>
      <c r="C4900" s="70" t="s">
        <v>418</v>
      </c>
      <c r="D4900" s="70">
        <v>2006</v>
      </c>
      <c r="E4900" s="70">
        <v>3</v>
      </c>
      <c r="F4900" s="70">
        <v>199.17</v>
      </c>
      <c r="G4900" s="70">
        <v>195.83</v>
      </c>
    </row>
    <row r="4901" spans="1:7" x14ac:dyDescent="0.2">
      <c r="A4901" s="70">
        <v>41180</v>
      </c>
      <c r="B4901" s="70" t="s">
        <v>417</v>
      </c>
      <c r="C4901" s="70" t="s">
        <v>418</v>
      </c>
      <c r="D4901" s="70">
        <v>2006</v>
      </c>
      <c r="E4901" s="70">
        <v>4</v>
      </c>
      <c r="F4901" s="70">
        <v>198.26</v>
      </c>
      <c r="G4901" s="70">
        <v>197.48</v>
      </c>
    </row>
    <row r="4902" spans="1:7" x14ac:dyDescent="0.2">
      <c r="A4902" s="70">
        <v>41180</v>
      </c>
      <c r="B4902" s="70" t="s">
        <v>417</v>
      </c>
      <c r="C4902" s="70" t="s">
        <v>418</v>
      </c>
      <c r="D4902" s="70">
        <v>2007</v>
      </c>
      <c r="E4902" s="70">
        <v>1</v>
      </c>
      <c r="F4902" s="70">
        <v>195.52</v>
      </c>
      <c r="G4902" s="70">
        <v>197.21</v>
      </c>
    </row>
    <row r="4903" spans="1:7" x14ac:dyDescent="0.2">
      <c r="A4903" s="70">
        <v>41180</v>
      </c>
      <c r="B4903" s="70" t="s">
        <v>417</v>
      </c>
      <c r="C4903" s="70" t="s">
        <v>418</v>
      </c>
      <c r="D4903" s="70">
        <v>2007</v>
      </c>
      <c r="E4903" s="70">
        <v>2</v>
      </c>
      <c r="F4903" s="70">
        <v>196.32</v>
      </c>
      <c r="G4903" s="70">
        <v>193.49</v>
      </c>
    </row>
    <row r="4904" spans="1:7" x14ac:dyDescent="0.2">
      <c r="A4904" s="70">
        <v>41180</v>
      </c>
      <c r="B4904" s="70" t="s">
        <v>417</v>
      </c>
      <c r="C4904" s="70" t="s">
        <v>418</v>
      </c>
      <c r="D4904" s="70">
        <v>2007</v>
      </c>
      <c r="E4904" s="70">
        <v>3</v>
      </c>
      <c r="F4904" s="70">
        <v>192.91</v>
      </c>
      <c r="G4904" s="70">
        <v>189.45</v>
      </c>
    </row>
    <row r="4905" spans="1:7" x14ac:dyDescent="0.2">
      <c r="A4905" s="70">
        <v>41180</v>
      </c>
      <c r="B4905" s="70" t="s">
        <v>417</v>
      </c>
      <c r="C4905" s="70" t="s">
        <v>418</v>
      </c>
      <c r="D4905" s="70">
        <v>2007</v>
      </c>
      <c r="E4905" s="70">
        <v>4</v>
      </c>
      <c r="F4905" s="70">
        <v>183.61</v>
      </c>
      <c r="G4905" s="70">
        <v>182.76</v>
      </c>
    </row>
    <row r="4906" spans="1:7" x14ac:dyDescent="0.2">
      <c r="A4906" s="70">
        <v>41180</v>
      </c>
      <c r="B4906" s="70" t="s">
        <v>417</v>
      </c>
      <c r="C4906" s="70" t="s">
        <v>418</v>
      </c>
      <c r="D4906" s="70">
        <v>2008</v>
      </c>
      <c r="E4906" s="70">
        <v>1</v>
      </c>
      <c r="F4906" s="70">
        <v>177.47</v>
      </c>
      <c r="G4906" s="70">
        <v>179.78</v>
      </c>
    </row>
    <row r="4907" spans="1:7" x14ac:dyDescent="0.2">
      <c r="A4907" s="70">
        <v>41180</v>
      </c>
      <c r="B4907" s="70" t="s">
        <v>417</v>
      </c>
      <c r="C4907" s="70" t="s">
        <v>418</v>
      </c>
      <c r="D4907" s="70">
        <v>2008</v>
      </c>
      <c r="E4907" s="70">
        <v>2</v>
      </c>
      <c r="F4907" s="70">
        <v>178.04</v>
      </c>
      <c r="G4907" s="70">
        <v>175.07</v>
      </c>
    </row>
    <row r="4908" spans="1:7" x14ac:dyDescent="0.2">
      <c r="A4908" s="70">
        <v>41180</v>
      </c>
      <c r="B4908" s="70" t="s">
        <v>417</v>
      </c>
      <c r="C4908" s="70" t="s">
        <v>418</v>
      </c>
      <c r="D4908" s="70">
        <v>2008</v>
      </c>
      <c r="E4908" s="70">
        <v>3</v>
      </c>
      <c r="F4908" s="70">
        <v>176.53</v>
      </c>
      <c r="G4908" s="70">
        <v>173.1</v>
      </c>
    </row>
    <row r="4909" spans="1:7" x14ac:dyDescent="0.2">
      <c r="A4909" s="70">
        <v>41180</v>
      </c>
      <c r="B4909" s="70" t="s">
        <v>417</v>
      </c>
      <c r="C4909" s="70" t="s">
        <v>418</v>
      </c>
      <c r="D4909" s="70">
        <v>2008</v>
      </c>
      <c r="E4909" s="70">
        <v>4</v>
      </c>
      <c r="F4909" s="70">
        <v>167.65</v>
      </c>
      <c r="G4909" s="70">
        <v>166.83</v>
      </c>
    </row>
    <row r="4910" spans="1:7" x14ac:dyDescent="0.2">
      <c r="A4910" s="70">
        <v>41180</v>
      </c>
      <c r="B4910" s="70" t="s">
        <v>417</v>
      </c>
      <c r="C4910" s="70" t="s">
        <v>418</v>
      </c>
      <c r="D4910" s="70">
        <v>2009</v>
      </c>
      <c r="E4910" s="70">
        <v>1</v>
      </c>
      <c r="F4910" s="70">
        <v>160.41</v>
      </c>
      <c r="G4910" s="70">
        <v>163.19999999999999</v>
      </c>
    </row>
    <row r="4911" spans="1:7" x14ac:dyDescent="0.2">
      <c r="A4911" s="70">
        <v>41180</v>
      </c>
      <c r="B4911" s="70" t="s">
        <v>417</v>
      </c>
      <c r="C4911" s="70" t="s">
        <v>418</v>
      </c>
      <c r="D4911" s="70">
        <v>2009</v>
      </c>
      <c r="E4911" s="70">
        <v>2</v>
      </c>
      <c r="F4911" s="70">
        <v>168.2</v>
      </c>
      <c r="G4911" s="70">
        <v>164.98</v>
      </c>
    </row>
    <row r="4912" spans="1:7" x14ac:dyDescent="0.2">
      <c r="A4912" s="70">
        <v>41180</v>
      </c>
      <c r="B4912" s="70" t="s">
        <v>417</v>
      </c>
      <c r="C4912" s="70" t="s">
        <v>418</v>
      </c>
      <c r="D4912" s="70">
        <v>2009</v>
      </c>
      <c r="E4912" s="70">
        <v>3</v>
      </c>
      <c r="F4912" s="70">
        <v>167.63</v>
      </c>
      <c r="G4912" s="70">
        <v>164.11</v>
      </c>
    </row>
    <row r="4913" spans="1:7" x14ac:dyDescent="0.2">
      <c r="A4913" s="70">
        <v>41180</v>
      </c>
      <c r="B4913" s="70" t="s">
        <v>417</v>
      </c>
      <c r="C4913" s="70" t="s">
        <v>418</v>
      </c>
      <c r="D4913" s="70">
        <v>2009</v>
      </c>
      <c r="E4913" s="70">
        <v>4</v>
      </c>
      <c r="F4913" s="70">
        <v>167.94</v>
      </c>
      <c r="G4913" s="70">
        <v>167.19</v>
      </c>
    </row>
    <row r="4914" spans="1:7" x14ac:dyDescent="0.2">
      <c r="A4914" s="70">
        <v>41180</v>
      </c>
      <c r="B4914" s="70" t="s">
        <v>417</v>
      </c>
      <c r="C4914" s="70" t="s">
        <v>418</v>
      </c>
      <c r="D4914" s="70">
        <v>2010</v>
      </c>
      <c r="E4914" s="70">
        <v>1</v>
      </c>
      <c r="F4914" s="70">
        <v>159.26</v>
      </c>
      <c r="G4914" s="70">
        <v>162.55000000000001</v>
      </c>
    </row>
    <row r="4915" spans="1:7" x14ac:dyDescent="0.2">
      <c r="A4915" s="70">
        <v>41180</v>
      </c>
      <c r="B4915" s="70" t="s">
        <v>417</v>
      </c>
      <c r="C4915" s="70" t="s">
        <v>418</v>
      </c>
      <c r="D4915" s="70">
        <v>2010</v>
      </c>
      <c r="E4915" s="70">
        <v>2</v>
      </c>
      <c r="F4915" s="70">
        <v>164.72</v>
      </c>
      <c r="G4915" s="70">
        <v>161.27000000000001</v>
      </c>
    </row>
    <row r="4916" spans="1:7" x14ac:dyDescent="0.2">
      <c r="A4916" s="70">
        <v>41180</v>
      </c>
      <c r="B4916" s="70" t="s">
        <v>417</v>
      </c>
      <c r="C4916" s="70" t="s">
        <v>418</v>
      </c>
      <c r="D4916" s="70">
        <v>2010</v>
      </c>
      <c r="E4916" s="70">
        <v>3</v>
      </c>
      <c r="F4916" s="70">
        <v>155.32</v>
      </c>
      <c r="G4916" s="70">
        <v>151.84</v>
      </c>
    </row>
    <row r="4917" spans="1:7" x14ac:dyDescent="0.2">
      <c r="A4917" s="70">
        <v>41180</v>
      </c>
      <c r="B4917" s="70" t="s">
        <v>417</v>
      </c>
      <c r="C4917" s="70" t="s">
        <v>418</v>
      </c>
      <c r="D4917" s="70">
        <v>2010</v>
      </c>
      <c r="E4917" s="70">
        <v>4</v>
      </c>
      <c r="F4917" s="70">
        <v>149.4</v>
      </c>
      <c r="G4917" s="70">
        <v>148.88</v>
      </c>
    </row>
    <row r="4918" spans="1:7" x14ac:dyDescent="0.2">
      <c r="A4918" s="70">
        <v>41180</v>
      </c>
      <c r="B4918" s="70" t="s">
        <v>417</v>
      </c>
      <c r="C4918" s="70" t="s">
        <v>418</v>
      </c>
      <c r="D4918" s="70">
        <v>2011</v>
      </c>
      <c r="E4918" s="70">
        <v>1</v>
      </c>
      <c r="F4918" s="70">
        <v>143.65</v>
      </c>
      <c r="G4918" s="70">
        <v>146.86000000000001</v>
      </c>
    </row>
    <row r="4919" spans="1:7" x14ac:dyDescent="0.2">
      <c r="A4919" s="70">
        <v>41180</v>
      </c>
      <c r="B4919" s="70" t="s">
        <v>417</v>
      </c>
      <c r="C4919" s="70" t="s">
        <v>418</v>
      </c>
      <c r="D4919" s="70">
        <v>2011</v>
      </c>
      <c r="E4919" s="70">
        <v>2</v>
      </c>
      <c r="F4919" s="70">
        <v>147.27000000000001</v>
      </c>
      <c r="G4919" s="70">
        <v>143.99</v>
      </c>
    </row>
    <row r="4920" spans="1:7" x14ac:dyDescent="0.2">
      <c r="A4920" s="70">
        <v>41180</v>
      </c>
      <c r="B4920" s="70" t="s">
        <v>417</v>
      </c>
      <c r="C4920" s="70" t="s">
        <v>418</v>
      </c>
      <c r="D4920" s="70">
        <v>2011</v>
      </c>
      <c r="E4920" s="70">
        <v>3</v>
      </c>
      <c r="F4920" s="70">
        <v>149.01</v>
      </c>
      <c r="G4920" s="70">
        <v>145.56</v>
      </c>
    </row>
    <row r="4921" spans="1:7" x14ac:dyDescent="0.2">
      <c r="A4921" s="70">
        <v>41180</v>
      </c>
      <c r="B4921" s="70" t="s">
        <v>417</v>
      </c>
      <c r="C4921" s="70" t="s">
        <v>418</v>
      </c>
      <c r="D4921" s="70">
        <v>2011</v>
      </c>
      <c r="E4921" s="70">
        <v>4</v>
      </c>
      <c r="F4921" s="70">
        <v>142.85</v>
      </c>
      <c r="G4921" s="70">
        <v>142.59</v>
      </c>
    </row>
    <row r="4922" spans="1:7" x14ac:dyDescent="0.2">
      <c r="A4922" s="70">
        <v>41180</v>
      </c>
      <c r="B4922" s="70" t="s">
        <v>417</v>
      </c>
      <c r="C4922" s="70" t="s">
        <v>418</v>
      </c>
      <c r="D4922" s="70">
        <v>2012</v>
      </c>
      <c r="E4922" s="70">
        <v>1</v>
      </c>
      <c r="F4922" s="70">
        <v>138.78</v>
      </c>
      <c r="G4922" s="70">
        <v>141.74</v>
      </c>
    </row>
    <row r="4923" spans="1:7" x14ac:dyDescent="0.2">
      <c r="A4923" s="70">
        <v>41180</v>
      </c>
      <c r="B4923" s="70" t="s">
        <v>417</v>
      </c>
      <c r="C4923" s="70" t="s">
        <v>418</v>
      </c>
      <c r="D4923" s="70">
        <v>2012</v>
      </c>
      <c r="E4923" s="70">
        <v>2</v>
      </c>
      <c r="F4923" s="70">
        <v>146.97</v>
      </c>
      <c r="G4923" s="70">
        <v>143.72999999999999</v>
      </c>
    </row>
    <row r="4924" spans="1:7" x14ac:dyDescent="0.2">
      <c r="A4924" s="70">
        <v>41180</v>
      </c>
      <c r="B4924" s="70" t="s">
        <v>417</v>
      </c>
      <c r="C4924" s="70" t="s">
        <v>418</v>
      </c>
      <c r="D4924" s="70">
        <v>2012</v>
      </c>
      <c r="E4924" s="70">
        <v>3</v>
      </c>
      <c r="F4924" s="70">
        <v>147.85</v>
      </c>
      <c r="G4924" s="70">
        <v>144.30000000000001</v>
      </c>
    </row>
    <row r="4925" spans="1:7" x14ac:dyDescent="0.2">
      <c r="A4925" s="70">
        <v>41180</v>
      </c>
      <c r="B4925" s="70" t="s">
        <v>417</v>
      </c>
      <c r="C4925" s="70" t="s">
        <v>418</v>
      </c>
      <c r="D4925" s="70">
        <v>2012</v>
      </c>
      <c r="E4925" s="70">
        <v>4</v>
      </c>
      <c r="F4925" s="70">
        <v>144.91</v>
      </c>
      <c r="G4925" s="70">
        <v>144.96</v>
      </c>
    </row>
    <row r="4926" spans="1:7" x14ac:dyDescent="0.2">
      <c r="A4926" s="70">
        <v>41180</v>
      </c>
      <c r="B4926" s="70" t="s">
        <v>417</v>
      </c>
      <c r="C4926" s="70" t="s">
        <v>418</v>
      </c>
      <c r="D4926" s="70">
        <v>2013</v>
      </c>
      <c r="E4926" s="70">
        <v>1</v>
      </c>
      <c r="F4926" s="70">
        <v>143.22</v>
      </c>
      <c r="G4926" s="70">
        <v>145.96</v>
      </c>
    </row>
    <row r="4927" spans="1:7" x14ac:dyDescent="0.2">
      <c r="A4927" s="70">
        <v>41180</v>
      </c>
      <c r="B4927" s="70" t="s">
        <v>417</v>
      </c>
      <c r="C4927" s="70" t="s">
        <v>418</v>
      </c>
      <c r="D4927" s="70">
        <v>2013</v>
      </c>
      <c r="E4927" s="70">
        <v>2</v>
      </c>
      <c r="F4927" s="70">
        <v>150.9</v>
      </c>
      <c r="G4927" s="70">
        <v>147.63999999999999</v>
      </c>
    </row>
    <row r="4928" spans="1:7" x14ac:dyDescent="0.2">
      <c r="A4928" s="70">
        <v>41180</v>
      </c>
      <c r="B4928" s="70" t="s">
        <v>417</v>
      </c>
      <c r="C4928" s="70" t="s">
        <v>418</v>
      </c>
      <c r="D4928" s="70">
        <v>2013</v>
      </c>
      <c r="E4928" s="70">
        <v>3</v>
      </c>
      <c r="F4928" s="70">
        <v>154.9</v>
      </c>
      <c r="G4928" s="70">
        <v>151.22</v>
      </c>
    </row>
    <row r="4929" spans="1:7" x14ac:dyDescent="0.2">
      <c r="A4929" s="70">
        <v>41180</v>
      </c>
      <c r="B4929" s="70" t="s">
        <v>417</v>
      </c>
      <c r="C4929" s="70" t="s">
        <v>418</v>
      </c>
      <c r="D4929" s="70">
        <v>2013</v>
      </c>
      <c r="E4929" s="70">
        <v>4</v>
      </c>
      <c r="F4929" s="70">
        <v>151.05000000000001</v>
      </c>
      <c r="G4929" s="70">
        <v>151.33000000000001</v>
      </c>
    </row>
    <row r="4930" spans="1:7" x14ac:dyDescent="0.2">
      <c r="A4930" s="70">
        <v>41180</v>
      </c>
      <c r="B4930" s="70" t="s">
        <v>417</v>
      </c>
      <c r="C4930" s="70" t="s">
        <v>418</v>
      </c>
      <c r="D4930" s="70">
        <v>2014</v>
      </c>
      <c r="E4930" s="70">
        <v>1</v>
      </c>
      <c r="F4930" s="70">
        <v>150.51</v>
      </c>
      <c r="G4930" s="70">
        <v>152.97</v>
      </c>
    </row>
    <row r="4931" spans="1:7" x14ac:dyDescent="0.2">
      <c r="A4931" s="70">
        <v>41180</v>
      </c>
      <c r="B4931" s="70" t="s">
        <v>417</v>
      </c>
      <c r="C4931" s="70" t="s">
        <v>418</v>
      </c>
      <c r="D4931" s="70">
        <v>2014</v>
      </c>
      <c r="E4931" s="70">
        <v>2</v>
      </c>
      <c r="F4931" s="70">
        <v>158.71</v>
      </c>
      <c r="G4931" s="70">
        <v>155.38999999999999</v>
      </c>
    </row>
    <row r="4932" spans="1:7" x14ac:dyDescent="0.2">
      <c r="A4932" s="70">
        <v>41180</v>
      </c>
      <c r="B4932" s="70" t="s">
        <v>417</v>
      </c>
      <c r="C4932" s="70" t="s">
        <v>418</v>
      </c>
      <c r="D4932" s="70">
        <v>2014</v>
      </c>
      <c r="E4932" s="70">
        <v>3</v>
      </c>
      <c r="F4932" s="70">
        <v>160.65</v>
      </c>
      <c r="G4932" s="70">
        <v>157.01</v>
      </c>
    </row>
    <row r="4933" spans="1:7" x14ac:dyDescent="0.2">
      <c r="A4933" s="70">
        <v>41180</v>
      </c>
      <c r="B4933" s="70" t="s">
        <v>417</v>
      </c>
      <c r="C4933" s="70" t="s">
        <v>418</v>
      </c>
      <c r="D4933" s="70">
        <v>2014</v>
      </c>
      <c r="E4933" s="70">
        <v>4</v>
      </c>
      <c r="F4933" s="70">
        <v>159.87</v>
      </c>
      <c r="G4933" s="70">
        <v>160.25</v>
      </c>
    </row>
    <row r="4934" spans="1:7" x14ac:dyDescent="0.2">
      <c r="A4934" s="70">
        <v>41180</v>
      </c>
      <c r="B4934" s="70" t="s">
        <v>417</v>
      </c>
      <c r="C4934" s="70" t="s">
        <v>418</v>
      </c>
      <c r="D4934" s="70">
        <v>2015</v>
      </c>
      <c r="E4934" s="70">
        <v>1</v>
      </c>
      <c r="F4934" s="70">
        <v>161.09</v>
      </c>
      <c r="G4934" s="70">
        <v>163.33000000000001</v>
      </c>
    </row>
    <row r="4935" spans="1:7" x14ac:dyDescent="0.2">
      <c r="A4935" s="70">
        <v>41180</v>
      </c>
      <c r="B4935" s="70" t="s">
        <v>417</v>
      </c>
      <c r="C4935" s="70" t="s">
        <v>418</v>
      </c>
      <c r="D4935" s="70">
        <v>2015</v>
      </c>
      <c r="E4935" s="70">
        <v>2</v>
      </c>
      <c r="F4935" s="70">
        <v>166.54</v>
      </c>
      <c r="G4935" s="70">
        <v>163.1</v>
      </c>
    </row>
    <row r="4936" spans="1:7" x14ac:dyDescent="0.2">
      <c r="A4936" s="70">
        <v>41180</v>
      </c>
      <c r="B4936" s="70" t="s">
        <v>417</v>
      </c>
      <c r="C4936" s="70" t="s">
        <v>418</v>
      </c>
      <c r="D4936" s="70">
        <v>2015</v>
      </c>
      <c r="E4936" s="70">
        <v>3</v>
      </c>
      <c r="F4936" s="70">
        <v>167.43</v>
      </c>
      <c r="G4936" s="70">
        <v>163.99</v>
      </c>
    </row>
    <row r="4937" spans="1:7" x14ac:dyDescent="0.2">
      <c r="A4937" s="70">
        <v>41180</v>
      </c>
      <c r="B4937" s="70" t="s">
        <v>417</v>
      </c>
      <c r="C4937" s="70" t="s">
        <v>418</v>
      </c>
      <c r="D4937" s="70">
        <v>2015</v>
      </c>
      <c r="E4937" s="70">
        <v>4</v>
      </c>
      <c r="F4937" s="70">
        <v>164.98</v>
      </c>
      <c r="G4937" s="70">
        <v>165.32</v>
      </c>
    </row>
    <row r="4938" spans="1:7" x14ac:dyDescent="0.2">
      <c r="A4938" s="70">
        <v>41180</v>
      </c>
      <c r="B4938" s="70" t="s">
        <v>417</v>
      </c>
      <c r="C4938" s="70" t="s">
        <v>418</v>
      </c>
      <c r="D4938" s="70">
        <v>2016</v>
      </c>
      <c r="E4938" s="70">
        <v>1</v>
      </c>
      <c r="F4938" s="70">
        <v>165.81</v>
      </c>
      <c r="G4938" s="70">
        <v>167.69</v>
      </c>
    </row>
    <row r="4939" spans="1:7" x14ac:dyDescent="0.2">
      <c r="A4939" s="70">
        <v>41180</v>
      </c>
      <c r="B4939" s="70" t="s">
        <v>417</v>
      </c>
      <c r="C4939" s="70" t="s">
        <v>418</v>
      </c>
      <c r="D4939" s="70">
        <v>2016</v>
      </c>
      <c r="E4939" s="70">
        <v>2</v>
      </c>
      <c r="F4939" s="70">
        <v>173.04</v>
      </c>
      <c r="G4939" s="70">
        <v>169.68</v>
      </c>
    </row>
    <row r="4940" spans="1:7" x14ac:dyDescent="0.2">
      <c r="A4940" s="70">
        <v>41180</v>
      </c>
      <c r="B4940" s="70" t="s">
        <v>417</v>
      </c>
      <c r="C4940" s="70" t="s">
        <v>418</v>
      </c>
      <c r="D4940" s="70">
        <v>2016</v>
      </c>
      <c r="E4940" s="70">
        <v>3</v>
      </c>
      <c r="F4940" s="70">
        <v>175</v>
      </c>
      <c r="G4940" s="70">
        <v>171.63</v>
      </c>
    </row>
    <row r="4941" spans="1:7" x14ac:dyDescent="0.2">
      <c r="A4941" s="70">
        <v>41180</v>
      </c>
      <c r="B4941" s="70" t="s">
        <v>417</v>
      </c>
      <c r="C4941" s="70" t="s">
        <v>418</v>
      </c>
      <c r="D4941" s="70">
        <v>2016</v>
      </c>
      <c r="E4941" s="70">
        <v>4</v>
      </c>
      <c r="F4941" s="70">
        <v>173.85</v>
      </c>
      <c r="G4941" s="70">
        <v>174.11</v>
      </c>
    </row>
    <row r="4942" spans="1:7" x14ac:dyDescent="0.2">
      <c r="A4942" s="70">
        <v>41180</v>
      </c>
      <c r="B4942" s="70" t="s">
        <v>417</v>
      </c>
      <c r="C4942" s="70" t="s">
        <v>418</v>
      </c>
      <c r="D4942" s="70">
        <v>2017</v>
      </c>
      <c r="E4942" s="70">
        <v>1</v>
      </c>
      <c r="F4942" s="70">
        <v>173.29</v>
      </c>
      <c r="G4942" s="70">
        <v>174.9</v>
      </c>
    </row>
    <row r="4943" spans="1:7" x14ac:dyDescent="0.2">
      <c r="A4943" s="70">
        <v>41180</v>
      </c>
      <c r="B4943" s="70" t="s">
        <v>417</v>
      </c>
      <c r="C4943" s="70" t="s">
        <v>418</v>
      </c>
      <c r="D4943" s="70">
        <v>2017</v>
      </c>
      <c r="E4943" s="70">
        <v>2</v>
      </c>
      <c r="F4943" s="70">
        <v>181.73</v>
      </c>
      <c r="G4943" s="70">
        <v>178.46</v>
      </c>
    </row>
    <row r="4944" spans="1:7" x14ac:dyDescent="0.2">
      <c r="A4944" s="70">
        <v>41180</v>
      </c>
      <c r="B4944" s="70" t="s">
        <v>417</v>
      </c>
      <c r="C4944" s="70" t="s">
        <v>418</v>
      </c>
      <c r="D4944" s="70">
        <v>2017</v>
      </c>
      <c r="E4944" s="70">
        <v>3</v>
      </c>
      <c r="F4944" s="70">
        <v>183.78</v>
      </c>
      <c r="G4944" s="70">
        <v>180.44</v>
      </c>
    </row>
    <row r="4945" spans="1:7" x14ac:dyDescent="0.2">
      <c r="A4945" s="70">
        <v>41180</v>
      </c>
      <c r="B4945" s="70" t="s">
        <v>417</v>
      </c>
      <c r="C4945" s="70" t="s">
        <v>418</v>
      </c>
      <c r="D4945" s="70">
        <v>2017</v>
      </c>
      <c r="E4945" s="70">
        <v>4</v>
      </c>
      <c r="F4945" s="70">
        <v>182.44</v>
      </c>
      <c r="G4945" s="70">
        <v>182.5</v>
      </c>
    </row>
    <row r="4946" spans="1:7" x14ac:dyDescent="0.2">
      <c r="A4946" s="70">
        <v>41180</v>
      </c>
      <c r="B4946" s="70" t="s">
        <v>417</v>
      </c>
      <c r="C4946" s="70" t="s">
        <v>418</v>
      </c>
      <c r="D4946" s="70">
        <v>2018</v>
      </c>
      <c r="E4946" s="70">
        <v>1</v>
      </c>
      <c r="F4946" s="70">
        <v>183.97</v>
      </c>
      <c r="G4946" s="70">
        <v>185.46</v>
      </c>
    </row>
    <row r="4947" spans="1:7" x14ac:dyDescent="0.2">
      <c r="A4947" s="70">
        <v>41180</v>
      </c>
      <c r="B4947" s="70" t="s">
        <v>417</v>
      </c>
      <c r="C4947" s="70" t="s">
        <v>418</v>
      </c>
      <c r="D4947" s="70">
        <v>2018</v>
      </c>
      <c r="E4947" s="70">
        <v>2</v>
      </c>
      <c r="F4947" s="70">
        <v>190.52</v>
      </c>
      <c r="G4947" s="70">
        <v>187.38</v>
      </c>
    </row>
    <row r="4948" spans="1:7" x14ac:dyDescent="0.2">
      <c r="A4948" s="70">
        <v>41180</v>
      </c>
      <c r="B4948" s="70" t="s">
        <v>417</v>
      </c>
      <c r="C4948" s="70" t="s">
        <v>418</v>
      </c>
      <c r="D4948" s="70">
        <v>2018</v>
      </c>
      <c r="E4948" s="70">
        <v>3</v>
      </c>
      <c r="F4948" s="70">
        <v>192.29</v>
      </c>
      <c r="G4948" s="70">
        <v>188.88</v>
      </c>
    </row>
    <row r="4949" spans="1:7" x14ac:dyDescent="0.2">
      <c r="A4949" s="70">
        <v>41180</v>
      </c>
      <c r="B4949" s="70" t="s">
        <v>417</v>
      </c>
      <c r="C4949" s="70" t="s">
        <v>418</v>
      </c>
      <c r="D4949" s="70">
        <v>2018</v>
      </c>
      <c r="E4949" s="70">
        <v>4</v>
      </c>
      <c r="F4949" s="70">
        <v>191.04</v>
      </c>
      <c r="G4949" s="70">
        <v>190.91</v>
      </c>
    </row>
    <row r="4950" spans="1:7" x14ac:dyDescent="0.2">
      <c r="A4950" s="70">
        <v>41180</v>
      </c>
      <c r="B4950" s="70" t="s">
        <v>417</v>
      </c>
      <c r="C4950" s="70" t="s">
        <v>418</v>
      </c>
      <c r="D4950" s="70">
        <v>2019</v>
      </c>
      <c r="E4950" s="70">
        <v>1</v>
      </c>
      <c r="F4950" s="70">
        <v>191.63</v>
      </c>
      <c r="G4950" s="70">
        <v>193.01</v>
      </c>
    </row>
    <row r="4951" spans="1:7" x14ac:dyDescent="0.2">
      <c r="A4951" s="70">
        <v>41180</v>
      </c>
      <c r="B4951" s="70" t="s">
        <v>417</v>
      </c>
      <c r="C4951" s="70" t="s">
        <v>418</v>
      </c>
      <c r="D4951" s="70">
        <v>2019</v>
      </c>
      <c r="E4951" s="70">
        <v>2</v>
      </c>
      <c r="F4951" s="70">
        <v>197.95</v>
      </c>
      <c r="G4951" s="70">
        <v>194.96</v>
      </c>
    </row>
    <row r="4952" spans="1:7" x14ac:dyDescent="0.2">
      <c r="A4952" s="70">
        <v>41180</v>
      </c>
      <c r="B4952" s="70" t="s">
        <v>417</v>
      </c>
      <c r="C4952" s="70" t="s">
        <v>418</v>
      </c>
      <c r="D4952" s="70">
        <v>2019</v>
      </c>
      <c r="E4952" s="70">
        <v>3</v>
      </c>
      <c r="F4952" s="70">
        <v>202.33</v>
      </c>
      <c r="G4952" s="70">
        <v>198.85</v>
      </c>
    </row>
    <row r="4953" spans="1:7" x14ac:dyDescent="0.2">
      <c r="A4953" s="70">
        <v>41180</v>
      </c>
      <c r="B4953" s="70" t="s">
        <v>417</v>
      </c>
      <c r="C4953" s="70" t="s">
        <v>418</v>
      </c>
      <c r="D4953" s="70">
        <v>2019</v>
      </c>
      <c r="E4953" s="70">
        <v>4</v>
      </c>
      <c r="F4953" s="70">
        <v>201.26</v>
      </c>
      <c r="G4953" s="70">
        <v>200.89</v>
      </c>
    </row>
    <row r="4954" spans="1:7" x14ac:dyDescent="0.2">
      <c r="A4954" s="70">
        <v>41180</v>
      </c>
      <c r="B4954" s="70" t="s">
        <v>417</v>
      </c>
      <c r="C4954" s="70" t="s">
        <v>418</v>
      </c>
      <c r="D4954" s="70">
        <v>2020</v>
      </c>
      <c r="E4954" s="70">
        <v>1</v>
      </c>
      <c r="F4954" s="70">
        <v>202.85</v>
      </c>
      <c r="G4954" s="70">
        <v>204.18</v>
      </c>
    </row>
    <row r="4955" spans="1:7" x14ac:dyDescent="0.2">
      <c r="A4955" s="70">
        <v>41180</v>
      </c>
      <c r="B4955" s="70" t="s">
        <v>417</v>
      </c>
      <c r="C4955" s="70" t="s">
        <v>418</v>
      </c>
      <c r="D4955" s="70">
        <v>2020</v>
      </c>
      <c r="E4955" s="70">
        <v>2</v>
      </c>
      <c r="F4955" s="70">
        <v>209.02</v>
      </c>
      <c r="G4955" s="70">
        <v>206.11</v>
      </c>
    </row>
    <row r="4956" spans="1:7" x14ac:dyDescent="0.2">
      <c r="A4956" s="70">
        <v>41180</v>
      </c>
      <c r="B4956" s="70" t="s">
        <v>417</v>
      </c>
      <c r="C4956" s="70" t="s">
        <v>418</v>
      </c>
      <c r="D4956" s="70">
        <v>2020</v>
      </c>
      <c r="E4956" s="70">
        <v>3</v>
      </c>
      <c r="F4956" s="70">
        <v>217.1</v>
      </c>
      <c r="G4956" s="70">
        <v>213.43</v>
      </c>
    </row>
    <row r="4957" spans="1:7" x14ac:dyDescent="0.2">
      <c r="A4957" s="70">
        <v>41180</v>
      </c>
      <c r="B4957" s="70" t="s">
        <v>417</v>
      </c>
      <c r="C4957" s="70" t="s">
        <v>418</v>
      </c>
      <c r="D4957" s="70">
        <v>2020</v>
      </c>
      <c r="E4957" s="70">
        <v>4</v>
      </c>
      <c r="F4957" s="70">
        <v>223.75</v>
      </c>
      <c r="G4957" s="70">
        <v>223.16</v>
      </c>
    </row>
    <row r="4958" spans="1:7" x14ac:dyDescent="0.2">
      <c r="A4958" s="70">
        <v>41180</v>
      </c>
      <c r="B4958" s="70" t="s">
        <v>417</v>
      </c>
      <c r="C4958" s="70" t="s">
        <v>418</v>
      </c>
      <c r="D4958" s="70">
        <v>2021</v>
      </c>
      <c r="E4958" s="70">
        <v>1</v>
      </c>
      <c r="F4958" s="70">
        <v>227.93</v>
      </c>
      <c r="G4958" s="70">
        <v>229.3</v>
      </c>
    </row>
    <row r="4959" spans="1:7" x14ac:dyDescent="0.2">
      <c r="A4959" s="70">
        <v>41180</v>
      </c>
      <c r="B4959" s="70" t="s">
        <v>417</v>
      </c>
      <c r="C4959" s="70" t="s">
        <v>418</v>
      </c>
      <c r="D4959" s="70">
        <v>2021</v>
      </c>
      <c r="E4959" s="70">
        <v>2</v>
      </c>
      <c r="F4959" s="70">
        <v>241.09</v>
      </c>
      <c r="G4959" s="70">
        <v>237.94</v>
      </c>
    </row>
    <row r="4960" spans="1:7" x14ac:dyDescent="0.2">
      <c r="A4960" s="70">
        <v>41180</v>
      </c>
      <c r="B4960" s="70" t="s">
        <v>417</v>
      </c>
      <c r="C4960" s="70" t="s">
        <v>418</v>
      </c>
      <c r="D4960" s="70">
        <v>2021</v>
      </c>
      <c r="E4960" s="70">
        <v>3</v>
      </c>
      <c r="F4960" s="70">
        <v>248.07</v>
      </c>
      <c r="G4960" s="70">
        <v>243.96</v>
      </c>
    </row>
    <row r="4961" spans="1:8" x14ac:dyDescent="0.2">
      <c r="A4961" s="70">
        <v>41180</v>
      </c>
      <c r="B4961" s="70" t="s">
        <v>417</v>
      </c>
      <c r="C4961" s="70" t="s">
        <v>418</v>
      </c>
      <c r="D4961" s="70">
        <v>2021</v>
      </c>
      <c r="E4961" s="70">
        <v>4</v>
      </c>
      <c r="F4961" s="70">
        <v>250.59</v>
      </c>
      <c r="G4961" s="70">
        <v>249.74</v>
      </c>
    </row>
    <row r="4962" spans="1:8" x14ac:dyDescent="0.2">
      <c r="A4962" s="70">
        <v>41700</v>
      </c>
      <c r="B4962" s="70" t="s">
        <v>419</v>
      </c>
      <c r="C4962" s="70" t="s">
        <v>357</v>
      </c>
      <c r="D4962" s="70">
        <v>1991</v>
      </c>
      <c r="E4962" s="70">
        <v>1</v>
      </c>
      <c r="F4962" s="70">
        <v>100</v>
      </c>
      <c r="G4962" s="70">
        <v>100</v>
      </c>
      <c r="H4962" s="7" t="s">
        <v>19</v>
      </c>
    </row>
    <row r="4963" spans="1:8" x14ac:dyDescent="0.2">
      <c r="A4963" s="70">
        <v>41700</v>
      </c>
      <c r="B4963" s="70" t="s">
        <v>419</v>
      </c>
      <c r="C4963" s="70" t="s">
        <v>357</v>
      </c>
      <c r="D4963" s="70">
        <v>1991</v>
      </c>
      <c r="E4963" s="70">
        <v>2</v>
      </c>
      <c r="F4963" s="70">
        <v>100.54</v>
      </c>
      <c r="G4963" s="70">
        <v>100.18</v>
      </c>
      <c r="H4963" s="7" t="s">
        <v>19</v>
      </c>
    </row>
    <row r="4964" spans="1:8" x14ac:dyDescent="0.2">
      <c r="A4964" s="70">
        <v>41700</v>
      </c>
      <c r="B4964" s="70" t="s">
        <v>419</v>
      </c>
      <c r="C4964" s="70" t="s">
        <v>357</v>
      </c>
      <c r="D4964" s="70">
        <v>1991</v>
      </c>
      <c r="E4964" s="70">
        <v>3</v>
      </c>
      <c r="F4964" s="70">
        <v>102.42</v>
      </c>
      <c r="G4964" s="70">
        <v>101.98</v>
      </c>
      <c r="H4964" s="7" t="s">
        <v>19</v>
      </c>
    </row>
    <row r="4965" spans="1:8" x14ac:dyDescent="0.2">
      <c r="A4965" s="70">
        <v>41700</v>
      </c>
      <c r="B4965" s="70" t="s">
        <v>419</v>
      </c>
      <c r="C4965" s="70" t="s">
        <v>357</v>
      </c>
      <c r="D4965" s="70">
        <v>1991</v>
      </c>
      <c r="E4965" s="70">
        <v>4</v>
      </c>
      <c r="F4965" s="70">
        <v>101.06</v>
      </c>
      <c r="G4965" s="70">
        <v>101.49</v>
      </c>
      <c r="H4965" s="7" t="s">
        <v>19</v>
      </c>
    </row>
    <row r="4966" spans="1:8" x14ac:dyDescent="0.2">
      <c r="A4966" s="70">
        <v>41700</v>
      </c>
      <c r="B4966" s="70" t="s">
        <v>419</v>
      </c>
      <c r="C4966" s="70" t="s">
        <v>357</v>
      </c>
      <c r="D4966" s="70">
        <v>1992</v>
      </c>
      <c r="E4966" s="70">
        <v>1</v>
      </c>
      <c r="F4966" s="70">
        <v>102.36</v>
      </c>
      <c r="G4966" s="70">
        <v>102.37</v>
      </c>
      <c r="H4966" s="7" t="s">
        <v>19</v>
      </c>
    </row>
    <row r="4967" spans="1:8" x14ac:dyDescent="0.2">
      <c r="A4967" s="70">
        <v>41700</v>
      </c>
      <c r="B4967" s="70" t="s">
        <v>419</v>
      </c>
      <c r="C4967" s="70" t="s">
        <v>357</v>
      </c>
      <c r="D4967" s="70">
        <v>1992</v>
      </c>
      <c r="E4967" s="70">
        <v>2</v>
      </c>
      <c r="F4967" s="70">
        <v>103.73</v>
      </c>
      <c r="G4967" s="70">
        <v>103.33</v>
      </c>
      <c r="H4967" s="7" t="s">
        <v>19</v>
      </c>
    </row>
    <row r="4968" spans="1:8" x14ac:dyDescent="0.2">
      <c r="A4968" s="70">
        <v>41700</v>
      </c>
      <c r="B4968" s="70" t="s">
        <v>419</v>
      </c>
      <c r="C4968" s="70" t="s">
        <v>357</v>
      </c>
      <c r="D4968" s="70">
        <v>1992</v>
      </c>
      <c r="E4968" s="70">
        <v>3</v>
      </c>
      <c r="F4968" s="70">
        <v>105.3</v>
      </c>
      <c r="G4968" s="70">
        <v>104.85</v>
      </c>
      <c r="H4968" s="7" t="s">
        <v>19</v>
      </c>
    </row>
    <row r="4969" spans="1:8" x14ac:dyDescent="0.2">
      <c r="A4969" s="70">
        <v>41700</v>
      </c>
      <c r="B4969" s="70" t="s">
        <v>419</v>
      </c>
      <c r="C4969" s="70" t="s">
        <v>357</v>
      </c>
      <c r="D4969" s="70">
        <v>1992</v>
      </c>
      <c r="E4969" s="70">
        <v>4</v>
      </c>
      <c r="F4969" s="70">
        <v>106.75</v>
      </c>
      <c r="G4969" s="70">
        <v>107.22</v>
      </c>
      <c r="H4969" s="7" t="s">
        <v>19</v>
      </c>
    </row>
    <row r="4970" spans="1:8" x14ac:dyDescent="0.2">
      <c r="A4970" s="70">
        <v>41700</v>
      </c>
      <c r="B4970" s="70" t="s">
        <v>419</v>
      </c>
      <c r="C4970" s="70" t="s">
        <v>357</v>
      </c>
      <c r="D4970" s="70">
        <v>1993</v>
      </c>
      <c r="E4970" s="70">
        <v>1</v>
      </c>
      <c r="F4970" s="70">
        <v>109.45</v>
      </c>
      <c r="G4970" s="70">
        <v>109.45</v>
      </c>
      <c r="H4970" s="7" t="s">
        <v>19</v>
      </c>
    </row>
    <row r="4971" spans="1:8" x14ac:dyDescent="0.2">
      <c r="A4971" s="70">
        <v>41700</v>
      </c>
      <c r="B4971" s="70" t="s">
        <v>419</v>
      </c>
      <c r="C4971" s="70" t="s">
        <v>357</v>
      </c>
      <c r="D4971" s="70">
        <v>1993</v>
      </c>
      <c r="E4971" s="70">
        <v>2</v>
      </c>
      <c r="F4971" s="70">
        <v>112.34</v>
      </c>
      <c r="G4971" s="70">
        <v>111.89</v>
      </c>
      <c r="H4971" s="7" t="s">
        <v>19</v>
      </c>
    </row>
    <row r="4972" spans="1:8" x14ac:dyDescent="0.2">
      <c r="A4972" s="70">
        <v>41700</v>
      </c>
      <c r="B4972" s="70" t="s">
        <v>419</v>
      </c>
      <c r="C4972" s="70" t="s">
        <v>357</v>
      </c>
      <c r="D4972" s="70">
        <v>1993</v>
      </c>
      <c r="E4972" s="70">
        <v>3</v>
      </c>
      <c r="F4972" s="70">
        <v>114.87</v>
      </c>
      <c r="G4972" s="70">
        <v>114.42</v>
      </c>
      <c r="H4972" s="7" t="s">
        <v>19</v>
      </c>
    </row>
    <row r="4973" spans="1:8" x14ac:dyDescent="0.2">
      <c r="A4973" s="70">
        <v>41700</v>
      </c>
      <c r="B4973" s="70" t="s">
        <v>419</v>
      </c>
      <c r="C4973" s="70" t="s">
        <v>357</v>
      </c>
      <c r="D4973" s="70">
        <v>1993</v>
      </c>
      <c r="E4973" s="70">
        <v>4</v>
      </c>
      <c r="F4973" s="70">
        <v>116.12</v>
      </c>
      <c r="G4973" s="70">
        <v>116.61</v>
      </c>
      <c r="H4973" s="7" t="s">
        <v>19</v>
      </c>
    </row>
    <row r="4974" spans="1:8" x14ac:dyDescent="0.2">
      <c r="A4974" s="70">
        <v>41700</v>
      </c>
      <c r="B4974" s="70" t="s">
        <v>419</v>
      </c>
      <c r="C4974" s="70" t="s">
        <v>357</v>
      </c>
      <c r="D4974" s="70">
        <v>1994</v>
      </c>
      <c r="E4974" s="70">
        <v>1</v>
      </c>
      <c r="F4974" s="70">
        <v>118.13</v>
      </c>
      <c r="G4974" s="70">
        <v>118.12</v>
      </c>
      <c r="H4974" s="7" t="s">
        <v>19</v>
      </c>
    </row>
    <row r="4975" spans="1:8" x14ac:dyDescent="0.2">
      <c r="A4975" s="70">
        <v>41700</v>
      </c>
      <c r="B4975" s="70" t="s">
        <v>419</v>
      </c>
      <c r="C4975" s="70" t="s">
        <v>357</v>
      </c>
      <c r="D4975" s="70">
        <v>1994</v>
      </c>
      <c r="E4975" s="70">
        <v>2</v>
      </c>
      <c r="F4975" s="70">
        <v>120.43</v>
      </c>
      <c r="G4975" s="70">
        <v>119.93</v>
      </c>
      <c r="H4975" s="7" t="s">
        <v>19</v>
      </c>
    </row>
    <row r="4976" spans="1:8" x14ac:dyDescent="0.2">
      <c r="A4976" s="70">
        <v>41700</v>
      </c>
      <c r="B4976" s="70" t="s">
        <v>419</v>
      </c>
      <c r="C4976" s="70" t="s">
        <v>357</v>
      </c>
      <c r="D4976" s="70">
        <v>1994</v>
      </c>
      <c r="E4976" s="70">
        <v>3</v>
      </c>
      <c r="F4976" s="70">
        <v>121.81</v>
      </c>
      <c r="G4976" s="70">
        <v>121.38</v>
      </c>
      <c r="H4976" s="7" t="s">
        <v>19</v>
      </c>
    </row>
    <row r="4977" spans="1:8" x14ac:dyDescent="0.2">
      <c r="A4977" s="70">
        <v>41700</v>
      </c>
      <c r="B4977" s="70" t="s">
        <v>419</v>
      </c>
      <c r="C4977" s="70" t="s">
        <v>357</v>
      </c>
      <c r="D4977" s="70">
        <v>1994</v>
      </c>
      <c r="E4977" s="70">
        <v>4</v>
      </c>
      <c r="F4977" s="70">
        <v>120.45</v>
      </c>
      <c r="G4977" s="70">
        <v>120.93</v>
      </c>
      <c r="H4977" s="7" t="s">
        <v>19</v>
      </c>
    </row>
    <row r="4978" spans="1:8" x14ac:dyDescent="0.2">
      <c r="A4978" s="70">
        <v>41700</v>
      </c>
      <c r="B4978" s="70" t="s">
        <v>419</v>
      </c>
      <c r="C4978" s="70" t="s">
        <v>357</v>
      </c>
      <c r="D4978" s="70">
        <v>1995</v>
      </c>
      <c r="E4978" s="70">
        <v>1</v>
      </c>
      <c r="F4978" s="70">
        <v>123.08</v>
      </c>
      <c r="G4978" s="70">
        <v>123.05</v>
      </c>
      <c r="H4978" s="7" t="s">
        <v>19</v>
      </c>
    </row>
    <row r="4979" spans="1:8" x14ac:dyDescent="0.2">
      <c r="A4979" s="70">
        <v>41700</v>
      </c>
      <c r="B4979" s="70" t="s">
        <v>419</v>
      </c>
      <c r="C4979" s="70" t="s">
        <v>357</v>
      </c>
      <c r="D4979" s="70">
        <v>1995</v>
      </c>
      <c r="E4979" s="70">
        <v>2</v>
      </c>
      <c r="F4979" s="70">
        <v>124.96</v>
      </c>
      <c r="G4979" s="70">
        <v>124.45</v>
      </c>
      <c r="H4979" s="7" t="s">
        <v>19</v>
      </c>
    </row>
    <row r="4980" spans="1:8" x14ac:dyDescent="0.2">
      <c r="A4980" s="70">
        <v>41700</v>
      </c>
      <c r="B4980" s="70" t="s">
        <v>419</v>
      </c>
      <c r="C4980" s="70" t="s">
        <v>357</v>
      </c>
      <c r="D4980" s="70">
        <v>1995</v>
      </c>
      <c r="E4980" s="70">
        <v>3</v>
      </c>
      <c r="F4980" s="70">
        <v>125.96</v>
      </c>
      <c r="G4980" s="70">
        <v>125.56</v>
      </c>
      <c r="H4980" s="7" t="s">
        <v>19</v>
      </c>
    </row>
    <row r="4981" spans="1:8" x14ac:dyDescent="0.2">
      <c r="A4981" s="70">
        <v>41700</v>
      </c>
      <c r="B4981" s="70" t="s">
        <v>419</v>
      </c>
      <c r="C4981" s="70" t="s">
        <v>357</v>
      </c>
      <c r="D4981" s="70">
        <v>1995</v>
      </c>
      <c r="E4981" s="70">
        <v>4</v>
      </c>
      <c r="F4981" s="70">
        <v>125.46</v>
      </c>
      <c r="G4981" s="70">
        <v>125.92</v>
      </c>
      <c r="H4981" s="7" t="s">
        <v>19</v>
      </c>
    </row>
    <row r="4982" spans="1:8" x14ac:dyDescent="0.2">
      <c r="A4982" s="70">
        <v>41700</v>
      </c>
      <c r="B4982" s="70" t="s">
        <v>419</v>
      </c>
      <c r="C4982" s="70" t="s">
        <v>357</v>
      </c>
      <c r="D4982" s="70">
        <v>1996</v>
      </c>
      <c r="E4982" s="70">
        <v>1</v>
      </c>
      <c r="F4982" s="70">
        <v>126.64</v>
      </c>
      <c r="G4982" s="70">
        <v>126.6</v>
      </c>
      <c r="H4982" s="7" t="s">
        <v>19</v>
      </c>
    </row>
    <row r="4983" spans="1:8" x14ac:dyDescent="0.2">
      <c r="A4983" s="70">
        <v>41700</v>
      </c>
      <c r="B4983" s="70" t="s">
        <v>419</v>
      </c>
      <c r="C4983" s="70" t="s">
        <v>357</v>
      </c>
      <c r="D4983" s="70">
        <v>1996</v>
      </c>
      <c r="E4983" s="70">
        <v>2</v>
      </c>
      <c r="F4983" s="70">
        <v>126.65</v>
      </c>
      <c r="G4983" s="70">
        <v>126.16</v>
      </c>
      <c r="H4983" s="7" t="s">
        <v>19</v>
      </c>
    </row>
    <row r="4984" spans="1:8" x14ac:dyDescent="0.2">
      <c r="A4984" s="70">
        <v>41700</v>
      </c>
      <c r="B4984" s="70" t="s">
        <v>419</v>
      </c>
      <c r="C4984" s="70" t="s">
        <v>357</v>
      </c>
      <c r="D4984" s="70">
        <v>1996</v>
      </c>
      <c r="E4984" s="70">
        <v>3</v>
      </c>
      <c r="F4984" s="70">
        <v>125.88</v>
      </c>
      <c r="G4984" s="70">
        <v>125.5</v>
      </c>
      <c r="H4984" s="7" t="s">
        <v>19</v>
      </c>
    </row>
    <row r="4985" spans="1:8" x14ac:dyDescent="0.2">
      <c r="A4985" s="70">
        <v>41700</v>
      </c>
      <c r="B4985" s="70" t="s">
        <v>419</v>
      </c>
      <c r="C4985" s="70" t="s">
        <v>357</v>
      </c>
      <c r="D4985" s="70">
        <v>1996</v>
      </c>
      <c r="E4985" s="70">
        <v>4</v>
      </c>
      <c r="F4985" s="70">
        <v>125.79</v>
      </c>
      <c r="G4985" s="70">
        <v>126.22</v>
      </c>
      <c r="H4985" s="7" t="s">
        <v>19</v>
      </c>
    </row>
    <row r="4986" spans="1:8" x14ac:dyDescent="0.2">
      <c r="A4986" s="70">
        <v>41700</v>
      </c>
      <c r="B4986" s="70" t="s">
        <v>419</v>
      </c>
      <c r="C4986" s="70" t="s">
        <v>357</v>
      </c>
      <c r="D4986" s="70">
        <v>1997</v>
      </c>
      <c r="E4986" s="70">
        <v>1</v>
      </c>
      <c r="F4986" s="70">
        <v>125.96</v>
      </c>
      <c r="G4986" s="70">
        <v>125.9</v>
      </c>
      <c r="H4986" s="7" t="s">
        <v>19</v>
      </c>
    </row>
    <row r="4987" spans="1:8" x14ac:dyDescent="0.2">
      <c r="A4987" s="70">
        <v>41700</v>
      </c>
      <c r="B4987" s="70" t="s">
        <v>419</v>
      </c>
      <c r="C4987" s="70" t="s">
        <v>357</v>
      </c>
      <c r="D4987" s="70">
        <v>1997</v>
      </c>
      <c r="E4987" s="70">
        <v>2</v>
      </c>
      <c r="F4987" s="70">
        <v>126.58</v>
      </c>
      <c r="G4987" s="70">
        <v>126.12</v>
      </c>
      <c r="H4987" s="7" t="s">
        <v>19</v>
      </c>
    </row>
    <row r="4988" spans="1:8" x14ac:dyDescent="0.2">
      <c r="A4988" s="70">
        <v>41700</v>
      </c>
      <c r="B4988" s="70" t="s">
        <v>419</v>
      </c>
      <c r="C4988" s="70" t="s">
        <v>357</v>
      </c>
      <c r="D4988" s="70">
        <v>1997</v>
      </c>
      <c r="E4988" s="70">
        <v>3</v>
      </c>
      <c r="F4988" s="70">
        <v>126.82</v>
      </c>
      <c r="G4988" s="70">
        <v>126.48</v>
      </c>
      <c r="H4988" s="7" t="s">
        <v>19</v>
      </c>
    </row>
    <row r="4989" spans="1:8" x14ac:dyDescent="0.2">
      <c r="A4989" s="70">
        <v>41700</v>
      </c>
      <c r="B4989" s="70" t="s">
        <v>419</v>
      </c>
      <c r="C4989" s="70" t="s">
        <v>357</v>
      </c>
      <c r="D4989" s="70">
        <v>1997</v>
      </c>
      <c r="E4989" s="70">
        <v>4</v>
      </c>
      <c r="F4989" s="70">
        <v>126.62</v>
      </c>
      <c r="G4989" s="70">
        <v>126.98</v>
      </c>
      <c r="H4989" s="7" t="s">
        <v>19</v>
      </c>
    </row>
    <row r="4990" spans="1:8" x14ac:dyDescent="0.2">
      <c r="A4990" s="70">
        <v>41700</v>
      </c>
      <c r="B4990" s="70" t="s">
        <v>419</v>
      </c>
      <c r="C4990" s="70" t="s">
        <v>357</v>
      </c>
      <c r="D4990" s="70">
        <v>1998</v>
      </c>
      <c r="E4990" s="70">
        <v>1</v>
      </c>
      <c r="F4990" s="70">
        <v>127.72</v>
      </c>
      <c r="G4990" s="70">
        <v>127.66</v>
      </c>
      <c r="H4990" s="7" t="s">
        <v>19</v>
      </c>
    </row>
    <row r="4991" spans="1:8" x14ac:dyDescent="0.2">
      <c r="A4991" s="70">
        <v>41700</v>
      </c>
      <c r="B4991" s="70" t="s">
        <v>419</v>
      </c>
      <c r="C4991" s="70" t="s">
        <v>357</v>
      </c>
      <c r="D4991" s="70">
        <v>1998</v>
      </c>
      <c r="E4991" s="70">
        <v>2</v>
      </c>
      <c r="F4991" s="70">
        <v>129.07</v>
      </c>
      <c r="G4991" s="70">
        <v>128.68</v>
      </c>
      <c r="H4991" s="7" t="s">
        <v>19</v>
      </c>
    </row>
    <row r="4992" spans="1:8" x14ac:dyDescent="0.2">
      <c r="A4992" s="70">
        <v>41700</v>
      </c>
      <c r="B4992" s="70" t="s">
        <v>419</v>
      </c>
      <c r="C4992" s="70" t="s">
        <v>357</v>
      </c>
      <c r="D4992" s="70">
        <v>1998</v>
      </c>
      <c r="E4992" s="70">
        <v>3</v>
      </c>
      <c r="F4992" s="70">
        <v>130.83000000000001</v>
      </c>
      <c r="G4992" s="70">
        <v>130.49</v>
      </c>
      <c r="H4992" s="7" t="s">
        <v>19</v>
      </c>
    </row>
    <row r="4993" spans="1:8" x14ac:dyDescent="0.2">
      <c r="A4993" s="70">
        <v>41700</v>
      </c>
      <c r="B4993" s="70" t="s">
        <v>419</v>
      </c>
      <c r="C4993" s="70" t="s">
        <v>357</v>
      </c>
      <c r="D4993" s="70">
        <v>1998</v>
      </c>
      <c r="E4993" s="70">
        <v>4</v>
      </c>
      <c r="F4993" s="70">
        <v>131.27000000000001</v>
      </c>
      <c r="G4993" s="70">
        <v>131.52000000000001</v>
      </c>
      <c r="H4993" s="7" t="s">
        <v>19</v>
      </c>
    </row>
    <row r="4994" spans="1:8" x14ac:dyDescent="0.2">
      <c r="A4994" s="70">
        <v>41700</v>
      </c>
      <c r="B4994" s="70" t="s">
        <v>419</v>
      </c>
      <c r="C4994" s="70" t="s">
        <v>357</v>
      </c>
      <c r="D4994" s="70">
        <v>1999</v>
      </c>
      <c r="E4994" s="70">
        <v>1</v>
      </c>
      <c r="F4994" s="70">
        <v>133.1</v>
      </c>
      <c r="G4994" s="70">
        <v>133.09</v>
      </c>
      <c r="H4994" s="7" t="s">
        <v>19</v>
      </c>
    </row>
    <row r="4995" spans="1:8" x14ac:dyDescent="0.2">
      <c r="A4995" s="70">
        <v>41700</v>
      </c>
      <c r="B4995" s="70" t="s">
        <v>419</v>
      </c>
      <c r="C4995" s="70" t="s">
        <v>357</v>
      </c>
      <c r="D4995" s="70">
        <v>1999</v>
      </c>
      <c r="E4995" s="70">
        <v>2</v>
      </c>
      <c r="F4995" s="70">
        <v>134.97999999999999</v>
      </c>
      <c r="G4995" s="70">
        <v>134.63999999999999</v>
      </c>
      <c r="H4995" s="7" t="s">
        <v>19</v>
      </c>
    </row>
    <row r="4996" spans="1:8" x14ac:dyDescent="0.2">
      <c r="A4996" s="70">
        <v>41700</v>
      </c>
      <c r="B4996" s="70" t="s">
        <v>419</v>
      </c>
      <c r="C4996" s="70" t="s">
        <v>357</v>
      </c>
      <c r="D4996" s="70">
        <v>1999</v>
      </c>
      <c r="E4996" s="70">
        <v>3</v>
      </c>
      <c r="F4996" s="70">
        <v>136.02000000000001</v>
      </c>
      <c r="G4996" s="70">
        <v>135.66</v>
      </c>
      <c r="H4996" s="7" t="s">
        <v>19</v>
      </c>
    </row>
    <row r="4997" spans="1:8" x14ac:dyDescent="0.2">
      <c r="A4997" s="70">
        <v>41700</v>
      </c>
      <c r="B4997" s="70" t="s">
        <v>419</v>
      </c>
      <c r="C4997" s="70" t="s">
        <v>357</v>
      </c>
      <c r="D4997" s="70">
        <v>1999</v>
      </c>
      <c r="E4997" s="70">
        <v>4</v>
      </c>
      <c r="F4997" s="70">
        <v>136.85</v>
      </c>
      <c r="G4997" s="70">
        <v>136.99</v>
      </c>
      <c r="H4997" s="7" t="s">
        <v>19</v>
      </c>
    </row>
    <row r="4998" spans="1:8" x14ac:dyDescent="0.2">
      <c r="A4998" s="70">
        <v>41700</v>
      </c>
      <c r="B4998" s="70" t="s">
        <v>419</v>
      </c>
      <c r="C4998" s="70" t="s">
        <v>357</v>
      </c>
      <c r="D4998" s="70">
        <v>2000</v>
      </c>
      <c r="E4998" s="70">
        <v>1</v>
      </c>
      <c r="F4998" s="70">
        <v>139.07</v>
      </c>
      <c r="G4998" s="70">
        <v>139.12</v>
      </c>
      <c r="H4998" s="7" t="s">
        <v>19</v>
      </c>
    </row>
    <row r="4999" spans="1:8" x14ac:dyDescent="0.2">
      <c r="A4999" s="70">
        <v>41700</v>
      </c>
      <c r="B4999" s="70" t="s">
        <v>419</v>
      </c>
      <c r="C4999" s="70" t="s">
        <v>357</v>
      </c>
      <c r="D4999" s="70">
        <v>2000</v>
      </c>
      <c r="E4999" s="70">
        <v>2</v>
      </c>
      <c r="F4999" s="70">
        <v>142.07</v>
      </c>
      <c r="G4999" s="70">
        <v>141.79</v>
      </c>
      <c r="H4999" s="7" t="s">
        <v>19</v>
      </c>
    </row>
    <row r="5000" spans="1:8" x14ac:dyDescent="0.2">
      <c r="A5000" s="70">
        <v>41700</v>
      </c>
      <c r="B5000" s="70" t="s">
        <v>419</v>
      </c>
      <c r="C5000" s="70" t="s">
        <v>357</v>
      </c>
      <c r="D5000" s="70">
        <v>2000</v>
      </c>
      <c r="E5000" s="70">
        <v>3</v>
      </c>
      <c r="F5000" s="70">
        <v>142.13</v>
      </c>
      <c r="G5000" s="70">
        <v>141.72999999999999</v>
      </c>
      <c r="H5000" s="7" t="s">
        <v>19</v>
      </c>
    </row>
    <row r="5001" spans="1:8" x14ac:dyDescent="0.2">
      <c r="A5001" s="70">
        <v>41700</v>
      </c>
      <c r="B5001" s="70" t="s">
        <v>419</v>
      </c>
      <c r="C5001" s="70" t="s">
        <v>357</v>
      </c>
      <c r="D5001" s="70">
        <v>2000</v>
      </c>
      <c r="E5001" s="70">
        <v>4</v>
      </c>
      <c r="F5001" s="70">
        <v>143.81</v>
      </c>
      <c r="G5001" s="70">
        <v>143.82</v>
      </c>
      <c r="H5001" s="7" t="s">
        <v>19</v>
      </c>
    </row>
    <row r="5002" spans="1:8" x14ac:dyDescent="0.2">
      <c r="A5002" s="70">
        <v>41700</v>
      </c>
      <c r="B5002" s="70" t="s">
        <v>419</v>
      </c>
      <c r="C5002" s="70" t="s">
        <v>357</v>
      </c>
      <c r="D5002" s="70">
        <v>2001</v>
      </c>
      <c r="E5002" s="70">
        <v>1</v>
      </c>
      <c r="F5002" s="70">
        <v>145.58000000000001</v>
      </c>
      <c r="G5002" s="70">
        <v>145.75</v>
      </c>
      <c r="H5002" s="7" t="s">
        <v>19</v>
      </c>
    </row>
    <row r="5003" spans="1:8" x14ac:dyDescent="0.2">
      <c r="A5003" s="70">
        <v>41700</v>
      </c>
      <c r="B5003" s="70" t="s">
        <v>419</v>
      </c>
      <c r="C5003" s="70" t="s">
        <v>357</v>
      </c>
      <c r="D5003" s="70">
        <v>2001</v>
      </c>
      <c r="E5003" s="70">
        <v>2</v>
      </c>
      <c r="F5003" s="70">
        <v>146.71</v>
      </c>
      <c r="G5003" s="70">
        <v>146.41</v>
      </c>
      <c r="H5003" s="7" t="s">
        <v>19</v>
      </c>
    </row>
    <row r="5004" spans="1:8" x14ac:dyDescent="0.2">
      <c r="A5004" s="70">
        <v>41700</v>
      </c>
      <c r="B5004" s="70" t="s">
        <v>419</v>
      </c>
      <c r="C5004" s="70" t="s">
        <v>357</v>
      </c>
      <c r="D5004" s="70">
        <v>2001</v>
      </c>
      <c r="E5004" s="70">
        <v>3</v>
      </c>
      <c r="F5004" s="70">
        <v>149.76</v>
      </c>
      <c r="G5004" s="70">
        <v>149.37</v>
      </c>
      <c r="H5004" s="7" t="s">
        <v>19</v>
      </c>
    </row>
    <row r="5005" spans="1:8" x14ac:dyDescent="0.2">
      <c r="A5005" s="70">
        <v>41700</v>
      </c>
      <c r="B5005" s="70" t="s">
        <v>419</v>
      </c>
      <c r="C5005" s="70" t="s">
        <v>357</v>
      </c>
      <c r="D5005" s="70">
        <v>2001</v>
      </c>
      <c r="E5005" s="70">
        <v>4</v>
      </c>
      <c r="F5005" s="70">
        <v>151.1</v>
      </c>
      <c r="G5005" s="70">
        <v>150.97</v>
      </c>
      <c r="H5005" s="7" t="s">
        <v>19</v>
      </c>
    </row>
    <row r="5006" spans="1:8" x14ac:dyDescent="0.2">
      <c r="A5006" s="70">
        <v>41700</v>
      </c>
      <c r="B5006" s="70" t="s">
        <v>419</v>
      </c>
      <c r="C5006" s="70" t="s">
        <v>357</v>
      </c>
      <c r="D5006" s="70">
        <v>2002</v>
      </c>
      <c r="E5006" s="70">
        <v>1</v>
      </c>
      <c r="F5006" s="70">
        <v>150.84</v>
      </c>
      <c r="G5006" s="70">
        <v>151.09</v>
      </c>
      <c r="H5006" s="7" t="s">
        <v>19</v>
      </c>
    </row>
    <row r="5007" spans="1:8" x14ac:dyDescent="0.2">
      <c r="A5007" s="70">
        <v>41700</v>
      </c>
      <c r="B5007" s="70" t="s">
        <v>419</v>
      </c>
      <c r="C5007" s="70" t="s">
        <v>357</v>
      </c>
      <c r="D5007" s="70">
        <v>2002</v>
      </c>
      <c r="E5007" s="70">
        <v>2</v>
      </c>
      <c r="F5007" s="70">
        <v>153.77000000000001</v>
      </c>
      <c r="G5007" s="70">
        <v>153.46</v>
      </c>
      <c r="H5007" s="7" t="s">
        <v>19</v>
      </c>
    </row>
    <row r="5008" spans="1:8" x14ac:dyDescent="0.2">
      <c r="A5008" s="70">
        <v>41700</v>
      </c>
      <c r="B5008" s="70" t="s">
        <v>419</v>
      </c>
      <c r="C5008" s="70" t="s">
        <v>357</v>
      </c>
      <c r="D5008" s="70">
        <v>2002</v>
      </c>
      <c r="E5008" s="70">
        <v>3</v>
      </c>
      <c r="F5008" s="70">
        <v>156.35</v>
      </c>
      <c r="G5008" s="70">
        <v>156</v>
      </c>
      <c r="H5008" s="7" t="s">
        <v>19</v>
      </c>
    </row>
    <row r="5009" spans="1:8" x14ac:dyDescent="0.2">
      <c r="A5009" s="70">
        <v>41700</v>
      </c>
      <c r="B5009" s="70" t="s">
        <v>419</v>
      </c>
      <c r="C5009" s="70" t="s">
        <v>357</v>
      </c>
      <c r="D5009" s="70">
        <v>2002</v>
      </c>
      <c r="E5009" s="70">
        <v>4</v>
      </c>
      <c r="F5009" s="70">
        <v>158.12</v>
      </c>
      <c r="G5009" s="70">
        <v>157.9</v>
      </c>
      <c r="H5009" s="7" t="s">
        <v>19</v>
      </c>
    </row>
    <row r="5010" spans="1:8" x14ac:dyDescent="0.2">
      <c r="A5010" s="70">
        <v>41700</v>
      </c>
      <c r="B5010" s="70" t="s">
        <v>419</v>
      </c>
      <c r="C5010" s="70" t="s">
        <v>357</v>
      </c>
      <c r="D5010" s="70">
        <v>2003</v>
      </c>
      <c r="E5010" s="70">
        <v>1</v>
      </c>
      <c r="F5010" s="70">
        <v>161.19</v>
      </c>
      <c r="G5010" s="70">
        <v>161.53</v>
      </c>
    </row>
    <row r="5011" spans="1:8" x14ac:dyDescent="0.2">
      <c r="A5011" s="70">
        <v>41700</v>
      </c>
      <c r="B5011" s="70" t="s">
        <v>419</v>
      </c>
      <c r="C5011" s="70" t="s">
        <v>357</v>
      </c>
      <c r="D5011" s="70">
        <v>2003</v>
      </c>
      <c r="E5011" s="70">
        <v>2</v>
      </c>
      <c r="F5011" s="70">
        <v>159.5</v>
      </c>
      <c r="G5011" s="70">
        <v>159.1</v>
      </c>
      <c r="H5011" s="7" t="s">
        <v>19</v>
      </c>
    </row>
    <row r="5012" spans="1:8" x14ac:dyDescent="0.2">
      <c r="A5012" s="70">
        <v>41700</v>
      </c>
      <c r="B5012" s="70" t="s">
        <v>419</v>
      </c>
      <c r="C5012" s="70" t="s">
        <v>357</v>
      </c>
      <c r="D5012" s="70">
        <v>2003</v>
      </c>
      <c r="E5012" s="70">
        <v>3</v>
      </c>
      <c r="F5012" s="70">
        <v>160.80000000000001</v>
      </c>
      <c r="G5012" s="70">
        <v>160.51</v>
      </c>
      <c r="H5012" s="7" t="s">
        <v>19</v>
      </c>
    </row>
    <row r="5013" spans="1:8" x14ac:dyDescent="0.2">
      <c r="A5013" s="70">
        <v>41700</v>
      </c>
      <c r="B5013" s="70" t="s">
        <v>419</v>
      </c>
      <c r="C5013" s="70" t="s">
        <v>357</v>
      </c>
      <c r="D5013" s="70">
        <v>2003</v>
      </c>
      <c r="E5013" s="70">
        <v>4</v>
      </c>
      <c r="F5013" s="70">
        <v>161.47999999999999</v>
      </c>
      <c r="G5013" s="70">
        <v>161.28</v>
      </c>
      <c r="H5013" s="7" t="s">
        <v>19</v>
      </c>
    </row>
    <row r="5014" spans="1:8" x14ac:dyDescent="0.2">
      <c r="A5014" s="70">
        <v>41700</v>
      </c>
      <c r="B5014" s="70" t="s">
        <v>419</v>
      </c>
      <c r="C5014" s="70" t="s">
        <v>357</v>
      </c>
      <c r="D5014" s="70">
        <v>2004</v>
      </c>
      <c r="E5014" s="70">
        <v>1</v>
      </c>
      <c r="F5014" s="70">
        <v>161.44</v>
      </c>
      <c r="G5014" s="70">
        <v>161.72</v>
      </c>
      <c r="H5014" s="7" t="s">
        <v>19</v>
      </c>
    </row>
    <row r="5015" spans="1:8" x14ac:dyDescent="0.2">
      <c r="A5015" s="70">
        <v>41700</v>
      </c>
      <c r="B5015" s="70" t="s">
        <v>419</v>
      </c>
      <c r="C5015" s="70" t="s">
        <v>357</v>
      </c>
      <c r="D5015" s="70">
        <v>2004</v>
      </c>
      <c r="E5015" s="70">
        <v>2</v>
      </c>
      <c r="F5015" s="70">
        <v>166.16</v>
      </c>
      <c r="G5015" s="70">
        <v>165.7</v>
      </c>
      <c r="H5015" s="7" t="s">
        <v>19</v>
      </c>
    </row>
    <row r="5016" spans="1:8" x14ac:dyDescent="0.2">
      <c r="A5016" s="70">
        <v>41700</v>
      </c>
      <c r="B5016" s="70" t="s">
        <v>419</v>
      </c>
      <c r="C5016" s="70" t="s">
        <v>357</v>
      </c>
      <c r="D5016" s="70">
        <v>2004</v>
      </c>
      <c r="E5016" s="70">
        <v>3</v>
      </c>
      <c r="F5016" s="70">
        <v>168.02</v>
      </c>
      <c r="G5016" s="70">
        <v>167.73</v>
      </c>
      <c r="H5016" s="7" t="s">
        <v>19</v>
      </c>
    </row>
    <row r="5017" spans="1:8" x14ac:dyDescent="0.2">
      <c r="A5017" s="70">
        <v>41700</v>
      </c>
      <c r="B5017" s="70" t="s">
        <v>419</v>
      </c>
      <c r="C5017" s="70" t="s">
        <v>357</v>
      </c>
      <c r="D5017" s="70">
        <v>2004</v>
      </c>
      <c r="E5017" s="70">
        <v>4</v>
      </c>
      <c r="F5017" s="70">
        <v>170.82</v>
      </c>
      <c r="G5017" s="70">
        <v>170.69</v>
      </c>
      <c r="H5017" s="7" t="s">
        <v>19</v>
      </c>
    </row>
    <row r="5018" spans="1:8" x14ac:dyDescent="0.2">
      <c r="A5018" s="70">
        <v>41700</v>
      </c>
      <c r="B5018" s="70" t="s">
        <v>419</v>
      </c>
      <c r="C5018" s="70" t="s">
        <v>357</v>
      </c>
      <c r="D5018" s="70">
        <v>2005</v>
      </c>
      <c r="E5018" s="70">
        <v>1</v>
      </c>
      <c r="F5018" s="70">
        <v>172.93</v>
      </c>
      <c r="G5018" s="70">
        <v>173.27</v>
      </c>
      <c r="H5018" s="7" t="s">
        <v>19</v>
      </c>
    </row>
    <row r="5019" spans="1:8" x14ac:dyDescent="0.2">
      <c r="A5019" s="70">
        <v>41700</v>
      </c>
      <c r="B5019" s="70" t="s">
        <v>419</v>
      </c>
      <c r="C5019" s="70" t="s">
        <v>357</v>
      </c>
      <c r="D5019" s="70">
        <v>2005</v>
      </c>
      <c r="E5019" s="70">
        <v>2</v>
      </c>
      <c r="F5019" s="70">
        <v>176.01</v>
      </c>
      <c r="G5019" s="70">
        <v>175.41</v>
      </c>
      <c r="H5019" s="7" t="s">
        <v>19</v>
      </c>
    </row>
    <row r="5020" spans="1:8" x14ac:dyDescent="0.2">
      <c r="A5020" s="70">
        <v>41700</v>
      </c>
      <c r="B5020" s="70" t="s">
        <v>419</v>
      </c>
      <c r="C5020" s="70" t="s">
        <v>357</v>
      </c>
      <c r="D5020" s="70">
        <v>2005</v>
      </c>
      <c r="E5020" s="70">
        <v>3</v>
      </c>
      <c r="F5020" s="70">
        <v>178.44</v>
      </c>
      <c r="G5020" s="70">
        <v>178.04</v>
      </c>
      <c r="H5020" s="7" t="s">
        <v>19</v>
      </c>
    </row>
    <row r="5021" spans="1:8" x14ac:dyDescent="0.2">
      <c r="A5021" s="70">
        <v>41700</v>
      </c>
      <c r="B5021" s="70" t="s">
        <v>419</v>
      </c>
      <c r="C5021" s="70" t="s">
        <v>357</v>
      </c>
      <c r="D5021" s="70">
        <v>2005</v>
      </c>
      <c r="E5021" s="70">
        <v>4</v>
      </c>
      <c r="F5021" s="70">
        <v>181.9</v>
      </c>
      <c r="G5021" s="70">
        <v>181.92</v>
      </c>
      <c r="H5021" s="7" t="s">
        <v>19</v>
      </c>
    </row>
    <row r="5022" spans="1:8" x14ac:dyDescent="0.2">
      <c r="A5022" s="70">
        <v>41700</v>
      </c>
      <c r="B5022" s="70" t="s">
        <v>419</v>
      </c>
      <c r="C5022" s="70" t="s">
        <v>357</v>
      </c>
      <c r="D5022" s="70">
        <v>2006</v>
      </c>
      <c r="E5022" s="70">
        <v>1</v>
      </c>
      <c r="F5022" s="70">
        <v>187.2</v>
      </c>
      <c r="G5022" s="70">
        <v>187.73</v>
      </c>
      <c r="H5022" s="7" t="s">
        <v>19</v>
      </c>
    </row>
    <row r="5023" spans="1:8" x14ac:dyDescent="0.2">
      <c r="A5023" s="70">
        <v>41700</v>
      </c>
      <c r="B5023" s="70" t="s">
        <v>419</v>
      </c>
      <c r="C5023" s="70" t="s">
        <v>357</v>
      </c>
      <c r="D5023" s="70">
        <v>2006</v>
      </c>
      <c r="E5023" s="70">
        <v>2</v>
      </c>
      <c r="F5023" s="70">
        <v>189.67</v>
      </c>
      <c r="G5023" s="70">
        <v>188.82</v>
      </c>
      <c r="H5023" s="7" t="s">
        <v>19</v>
      </c>
    </row>
    <row r="5024" spans="1:8" x14ac:dyDescent="0.2">
      <c r="A5024" s="70">
        <v>41700</v>
      </c>
      <c r="B5024" s="70" t="s">
        <v>419</v>
      </c>
      <c r="C5024" s="70" t="s">
        <v>357</v>
      </c>
      <c r="D5024" s="70">
        <v>2006</v>
      </c>
      <c r="E5024" s="70">
        <v>3</v>
      </c>
      <c r="F5024" s="70">
        <v>192.68</v>
      </c>
      <c r="G5024" s="70">
        <v>192.04</v>
      </c>
      <c r="H5024" s="7" t="s">
        <v>19</v>
      </c>
    </row>
    <row r="5025" spans="1:8" x14ac:dyDescent="0.2">
      <c r="A5025" s="70">
        <v>41700</v>
      </c>
      <c r="B5025" s="70" t="s">
        <v>419</v>
      </c>
      <c r="C5025" s="70" t="s">
        <v>357</v>
      </c>
      <c r="D5025" s="70">
        <v>2006</v>
      </c>
      <c r="E5025" s="70">
        <v>4</v>
      </c>
      <c r="F5025" s="70">
        <v>197.98</v>
      </c>
      <c r="G5025" s="70">
        <v>198.21</v>
      </c>
      <c r="H5025" s="7" t="s">
        <v>19</v>
      </c>
    </row>
    <row r="5026" spans="1:8" x14ac:dyDescent="0.2">
      <c r="A5026" s="70">
        <v>41700</v>
      </c>
      <c r="B5026" s="70" t="s">
        <v>419</v>
      </c>
      <c r="C5026" s="70" t="s">
        <v>357</v>
      </c>
      <c r="D5026" s="70">
        <v>2007</v>
      </c>
      <c r="E5026" s="70">
        <v>1</v>
      </c>
      <c r="F5026" s="70">
        <v>202.58</v>
      </c>
      <c r="G5026" s="70">
        <v>203.47</v>
      </c>
      <c r="H5026" s="7" t="s">
        <v>19</v>
      </c>
    </row>
    <row r="5027" spans="1:8" x14ac:dyDescent="0.2">
      <c r="A5027" s="70">
        <v>41700</v>
      </c>
      <c r="B5027" s="70" t="s">
        <v>419</v>
      </c>
      <c r="C5027" s="70" t="s">
        <v>357</v>
      </c>
      <c r="D5027" s="70">
        <v>2007</v>
      </c>
      <c r="E5027" s="70">
        <v>2</v>
      </c>
      <c r="F5027" s="70">
        <v>205.29</v>
      </c>
      <c r="G5027" s="70">
        <v>204.06</v>
      </c>
      <c r="H5027" s="7" t="s">
        <v>19</v>
      </c>
    </row>
    <row r="5028" spans="1:8" x14ac:dyDescent="0.2">
      <c r="A5028" s="70">
        <v>41700</v>
      </c>
      <c r="B5028" s="70" t="s">
        <v>419</v>
      </c>
      <c r="C5028" s="70" t="s">
        <v>357</v>
      </c>
      <c r="D5028" s="70">
        <v>2007</v>
      </c>
      <c r="E5028" s="70">
        <v>3</v>
      </c>
      <c r="F5028" s="70">
        <v>207.33</v>
      </c>
      <c r="G5028" s="70">
        <v>206.43</v>
      </c>
      <c r="H5028" s="7" t="s">
        <v>19</v>
      </c>
    </row>
    <row r="5029" spans="1:8" x14ac:dyDescent="0.2">
      <c r="A5029" s="70">
        <v>41700</v>
      </c>
      <c r="B5029" s="70" t="s">
        <v>419</v>
      </c>
      <c r="C5029" s="70" t="s">
        <v>357</v>
      </c>
      <c r="D5029" s="70">
        <v>2007</v>
      </c>
      <c r="E5029" s="70">
        <v>4</v>
      </c>
      <c r="F5029" s="70">
        <v>204.8</v>
      </c>
      <c r="G5029" s="70">
        <v>205.23</v>
      </c>
      <c r="H5029" s="7" t="s">
        <v>19</v>
      </c>
    </row>
    <row r="5030" spans="1:8" x14ac:dyDescent="0.2">
      <c r="A5030" s="70">
        <v>41700</v>
      </c>
      <c r="B5030" s="70" t="s">
        <v>419</v>
      </c>
      <c r="C5030" s="70" t="s">
        <v>357</v>
      </c>
      <c r="D5030" s="70">
        <v>2008</v>
      </c>
      <c r="E5030" s="70">
        <v>1</v>
      </c>
      <c r="F5030" s="70">
        <v>201.75</v>
      </c>
      <c r="G5030" s="70">
        <v>202.98</v>
      </c>
      <c r="H5030" s="7" t="s">
        <v>19</v>
      </c>
    </row>
    <row r="5031" spans="1:8" x14ac:dyDescent="0.2">
      <c r="A5031" s="70">
        <v>41700</v>
      </c>
      <c r="B5031" s="70" t="s">
        <v>419</v>
      </c>
      <c r="C5031" s="70" t="s">
        <v>357</v>
      </c>
      <c r="D5031" s="70">
        <v>2008</v>
      </c>
      <c r="E5031" s="70">
        <v>2</v>
      </c>
      <c r="F5031" s="70">
        <v>202.71</v>
      </c>
      <c r="G5031" s="70">
        <v>201.19</v>
      </c>
      <c r="H5031" s="7" t="s">
        <v>19</v>
      </c>
    </row>
    <row r="5032" spans="1:8" x14ac:dyDescent="0.2">
      <c r="A5032" s="70">
        <v>41700</v>
      </c>
      <c r="B5032" s="70" t="s">
        <v>419</v>
      </c>
      <c r="C5032" s="70" t="s">
        <v>357</v>
      </c>
      <c r="D5032" s="70">
        <v>2008</v>
      </c>
      <c r="E5032" s="70">
        <v>3</v>
      </c>
      <c r="F5032" s="70">
        <v>202.91</v>
      </c>
      <c r="G5032" s="70">
        <v>201.81</v>
      </c>
      <c r="H5032" s="7" t="s">
        <v>19</v>
      </c>
    </row>
    <row r="5033" spans="1:8" x14ac:dyDescent="0.2">
      <c r="A5033" s="70">
        <v>41700</v>
      </c>
      <c r="B5033" s="70" t="s">
        <v>419</v>
      </c>
      <c r="C5033" s="70" t="s">
        <v>357</v>
      </c>
      <c r="D5033" s="70">
        <v>2008</v>
      </c>
      <c r="E5033" s="70">
        <v>4</v>
      </c>
      <c r="F5033" s="70">
        <v>191.87</v>
      </c>
      <c r="G5033" s="70">
        <v>192.45</v>
      </c>
      <c r="H5033" s="7" t="s">
        <v>19</v>
      </c>
    </row>
    <row r="5034" spans="1:8" x14ac:dyDescent="0.2">
      <c r="A5034" s="70">
        <v>41700</v>
      </c>
      <c r="B5034" s="70" t="s">
        <v>419</v>
      </c>
      <c r="C5034" s="70" t="s">
        <v>357</v>
      </c>
      <c r="D5034" s="70">
        <v>2009</v>
      </c>
      <c r="E5034" s="70">
        <v>1</v>
      </c>
      <c r="F5034" s="70">
        <v>187.6</v>
      </c>
      <c r="G5034" s="70">
        <v>189.07</v>
      </c>
      <c r="H5034" s="7" t="s">
        <v>19</v>
      </c>
    </row>
    <row r="5035" spans="1:8" x14ac:dyDescent="0.2">
      <c r="A5035" s="70">
        <v>41700</v>
      </c>
      <c r="B5035" s="70" t="s">
        <v>419</v>
      </c>
      <c r="C5035" s="70" t="s">
        <v>357</v>
      </c>
      <c r="D5035" s="70">
        <v>2009</v>
      </c>
      <c r="E5035" s="70">
        <v>2</v>
      </c>
      <c r="F5035" s="70">
        <v>194.79</v>
      </c>
      <c r="G5035" s="70">
        <v>192.97</v>
      </c>
      <c r="H5035" s="7" t="s">
        <v>19</v>
      </c>
    </row>
    <row r="5036" spans="1:8" x14ac:dyDescent="0.2">
      <c r="A5036" s="70">
        <v>41700</v>
      </c>
      <c r="B5036" s="70" t="s">
        <v>419</v>
      </c>
      <c r="C5036" s="70" t="s">
        <v>357</v>
      </c>
      <c r="D5036" s="70">
        <v>2009</v>
      </c>
      <c r="E5036" s="70">
        <v>3</v>
      </c>
      <c r="F5036" s="70">
        <v>194.16</v>
      </c>
      <c r="G5036" s="70">
        <v>193.09</v>
      </c>
      <c r="H5036" s="7" t="s">
        <v>19</v>
      </c>
    </row>
    <row r="5037" spans="1:8" x14ac:dyDescent="0.2">
      <c r="A5037" s="70">
        <v>41700</v>
      </c>
      <c r="B5037" s="70" t="s">
        <v>419</v>
      </c>
      <c r="C5037" s="70" t="s">
        <v>357</v>
      </c>
      <c r="D5037" s="70">
        <v>2009</v>
      </c>
      <c r="E5037" s="70">
        <v>4</v>
      </c>
      <c r="F5037" s="70">
        <v>193.26</v>
      </c>
      <c r="G5037" s="70">
        <v>193.83</v>
      </c>
      <c r="H5037" s="7" t="s">
        <v>19</v>
      </c>
    </row>
    <row r="5038" spans="1:8" x14ac:dyDescent="0.2">
      <c r="A5038" s="70">
        <v>41700</v>
      </c>
      <c r="B5038" s="70" t="s">
        <v>419</v>
      </c>
      <c r="C5038" s="70" t="s">
        <v>357</v>
      </c>
      <c r="D5038" s="70">
        <v>2010</v>
      </c>
      <c r="E5038" s="70">
        <v>1</v>
      </c>
      <c r="F5038" s="70">
        <v>192.35</v>
      </c>
      <c r="G5038" s="70">
        <v>194.17</v>
      </c>
      <c r="H5038" s="7" t="s">
        <v>19</v>
      </c>
    </row>
    <row r="5039" spans="1:8" x14ac:dyDescent="0.2">
      <c r="A5039" s="70">
        <v>41700</v>
      </c>
      <c r="B5039" s="70" t="s">
        <v>419</v>
      </c>
      <c r="C5039" s="70" t="s">
        <v>357</v>
      </c>
      <c r="D5039" s="70">
        <v>2010</v>
      </c>
      <c r="E5039" s="70">
        <v>2</v>
      </c>
      <c r="F5039" s="70">
        <v>192.98</v>
      </c>
      <c r="G5039" s="70">
        <v>190.89</v>
      </c>
      <c r="H5039" s="7" t="s">
        <v>19</v>
      </c>
    </row>
    <row r="5040" spans="1:8" x14ac:dyDescent="0.2">
      <c r="A5040" s="70">
        <v>41700</v>
      </c>
      <c r="B5040" s="70" t="s">
        <v>419</v>
      </c>
      <c r="C5040" s="70" t="s">
        <v>357</v>
      </c>
      <c r="D5040" s="70">
        <v>2010</v>
      </c>
      <c r="E5040" s="70">
        <v>3</v>
      </c>
      <c r="F5040" s="70">
        <v>189.36</v>
      </c>
      <c r="G5040" s="70">
        <v>188.36</v>
      </c>
      <c r="H5040" s="7" t="s">
        <v>19</v>
      </c>
    </row>
    <row r="5041" spans="1:8" x14ac:dyDescent="0.2">
      <c r="A5041" s="70">
        <v>41700</v>
      </c>
      <c r="B5041" s="70" t="s">
        <v>419</v>
      </c>
      <c r="C5041" s="70" t="s">
        <v>357</v>
      </c>
      <c r="D5041" s="70">
        <v>2010</v>
      </c>
      <c r="E5041" s="70">
        <v>4</v>
      </c>
      <c r="F5041" s="70">
        <v>188</v>
      </c>
      <c r="G5041" s="70">
        <v>188.56</v>
      </c>
      <c r="H5041" s="7" t="s">
        <v>19</v>
      </c>
    </row>
    <row r="5042" spans="1:8" x14ac:dyDescent="0.2">
      <c r="A5042" s="70">
        <v>41700</v>
      </c>
      <c r="B5042" s="70" t="s">
        <v>419</v>
      </c>
      <c r="C5042" s="70" t="s">
        <v>357</v>
      </c>
      <c r="D5042" s="70">
        <v>2011</v>
      </c>
      <c r="E5042" s="70">
        <v>1</v>
      </c>
      <c r="F5042" s="70">
        <v>190.15</v>
      </c>
      <c r="G5042" s="70">
        <v>192.02</v>
      </c>
      <c r="H5042" s="7" t="s">
        <v>19</v>
      </c>
    </row>
    <row r="5043" spans="1:8" x14ac:dyDescent="0.2">
      <c r="A5043" s="70">
        <v>41700</v>
      </c>
      <c r="B5043" s="70" t="s">
        <v>419</v>
      </c>
      <c r="C5043" s="70" t="s">
        <v>357</v>
      </c>
      <c r="D5043" s="70">
        <v>2011</v>
      </c>
      <c r="E5043" s="70">
        <v>2</v>
      </c>
      <c r="F5043" s="70">
        <v>184.93</v>
      </c>
      <c r="G5043" s="70">
        <v>182.89</v>
      </c>
      <c r="H5043" s="7" t="s">
        <v>19</v>
      </c>
    </row>
    <row r="5044" spans="1:8" x14ac:dyDescent="0.2">
      <c r="A5044" s="70">
        <v>41700</v>
      </c>
      <c r="B5044" s="70" t="s">
        <v>419</v>
      </c>
      <c r="C5044" s="70" t="s">
        <v>357</v>
      </c>
      <c r="D5044" s="70">
        <v>2011</v>
      </c>
      <c r="E5044" s="70">
        <v>3</v>
      </c>
      <c r="F5044" s="70">
        <v>190.25</v>
      </c>
      <c r="G5044" s="70">
        <v>189.31</v>
      </c>
      <c r="H5044" s="7" t="s">
        <v>19</v>
      </c>
    </row>
    <row r="5045" spans="1:8" x14ac:dyDescent="0.2">
      <c r="A5045" s="70">
        <v>41700</v>
      </c>
      <c r="B5045" s="70" t="s">
        <v>419</v>
      </c>
      <c r="C5045" s="70" t="s">
        <v>357</v>
      </c>
      <c r="D5045" s="70">
        <v>2011</v>
      </c>
      <c r="E5045" s="70">
        <v>4</v>
      </c>
      <c r="F5045" s="70">
        <v>187.06</v>
      </c>
      <c r="G5045" s="70">
        <v>187.52</v>
      </c>
      <c r="H5045" s="7" t="s">
        <v>19</v>
      </c>
    </row>
    <row r="5046" spans="1:8" x14ac:dyDescent="0.2">
      <c r="A5046" s="70">
        <v>41700</v>
      </c>
      <c r="B5046" s="70" t="s">
        <v>419</v>
      </c>
      <c r="C5046" s="70" t="s">
        <v>357</v>
      </c>
      <c r="D5046" s="70">
        <v>2012</v>
      </c>
      <c r="E5046" s="70">
        <v>1</v>
      </c>
      <c r="F5046" s="70">
        <v>188.6</v>
      </c>
      <c r="G5046" s="70">
        <v>190.41</v>
      </c>
      <c r="H5046" s="7" t="s">
        <v>19</v>
      </c>
    </row>
    <row r="5047" spans="1:8" x14ac:dyDescent="0.2">
      <c r="A5047" s="70">
        <v>41700</v>
      </c>
      <c r="B5047" s="70" t="s">
        <v>419</v>
      </c>
      <c r="C5047" s="70" t="s">
        <v>357</v>
      </c>
      <c r="D5047" s="70">
        <v>2012</v>
      </c>
      <c r="E5047" s="70">
        <v>2</v>
      </c>
      <c r="F5047" s="70">
        <v>196.37</v>
      </c>
      <c r="G5047" s="70">
        <v>194.38</v>
      </c>
      <c r="H5047" s="7" t="s">
        <v>19</v>
      </c>
    </row>
    <row r="5048" spans="1:8" x14ac:dyDescent="0.2">
      <c r="A5048" s="70">
        <v>41700</v>
      </c>
      <c r="B5048" s="70" t="s">
        <v>419</v>
      </c>
      <c r="C5048" s="70" t="s">
        <v>357</v>
      </c>
      <c r="D5048" s="70">
        <v>2012</v>
      </c>
      <c r="E5048" s="70">
        <v>3</v>
      </c>
      <c r="F5048" s="70">
        <v>194.92</v>
      </c>
      <c r="G5048" s="70">
        <v>193.82</v>
      </c>
      <c r="H5048" s="7" t="s">
        <v>19</v>
      </c>
    </row>
    <row r="5049" spans="1:8" x14ac:dyDescent="0.2">
      <c r="A5049" s="70">
        <v>41700</v>
      </c>
      <c r="B5049" s="70" t="s">
        <v>419</v>
      </c>
      <c r="C5049" s="70" t="s">
        <v>357</v>
      </c>
      <c r="D5049" s="70">
        <v>2012</v>
      </c>
      <c r="E5049" s="70">
        <v>4</v>
      </c>
      <c r="F5049" s="70">
        <v>198.68</v>
      </c>
      <c r="G5049" s="70">
        <v>199.19</v>
      </c>
      <c r="H5049" s="7" t="s">
        <v>19</v>
      </c>
    </row>
    <row r="5050" spans="1:8" x14ac:dyDescent="0.2">
      <c r="A5050" s="70">
        <v>41700</v>
      </c>
      <c r="B5050" s="70" t="s">
        <v>419</v>
      </c>
      <c r="C5050" s="70" t="s">
        <v>357</v>
      </c>
      <c r="D5050" s="70">
        <v>2013</v>
      </c>
      <c r="E5050" s="70">
        <v>1</v>
      </c>
      <c r="F5050" s="70">
        <v>197.22</v>
      </c>
      <c r="G5050" s="70">
        <v>199.04</v>
      </c>
      <c r="H5050" s="7" t="s">
        <v>19</v>
      </c>
    </row>
    <row r="5051" spans="1:8" x14ac:dyDescent="0.2">
      <c r="A5051" s="70">
        <v>41700</v>
      </c>
      <c r="B5051" s="70" t="s">
        <v>419</v>
      </c>
      <c r="C5051" s="70" t="s">
        <v>357</v>
      </c>
      <c r="D5051" s="70">
        <v>2013</v>
      </c>
      <c r="E5051" s="70">
        <v>2</v>
      </c>
      <c r="F5051" s="70">
        <v>204.46</v>
      </c>
      <c r="G5051" s="70">
        <v>202.59</v>
      </c>
      <c r="H5051" s="7" t="s">
        <v>19</v>
      </c>
    </row>
    <row r="5052" spans="1:8" x14ac:dyDescent="0.2">
      <c r="A5052" s="70">
        <v>41700</v>
      </c>
      <c r="B5052" s="70" t="s">
        <v>419</v>
      </c>
      <c r="C5052" s="70" t="s">
        <v>357</v>
      </c>
      <c r="D5052" s="70">
        <v>2013</v>
      </c>
      <c r="E5052" s="70">
        <v>3</v>
      </c>
      <c r="F5052" s="70">
        <v>208.09</v>
      </c>
      <c r="G5052" s="70">
        <v>206.78</v>
      </c>
      <c r="H5052" s="7" t="s">
        <v>19</v>
      </c>
    </row>
    <row r="5053" spans="1:8" x14ac:dyDescent="0.2">
      <c r="A5053" s="70">
        <v>41700</v>
      </c>
      <c r="B5053" s="70" t="s">
        <v>419</v>
      </c>
      <c r="C5053" s="70" t="s">
        <v>357</v>
      </c>
      <c r="D5053" s="70">
        <v>2013</v>
      </c>
      <c r="E5053" s="70">
        <v>4</v>
      </c>
      <c r="F5053" s="70">
        <v>209.15</v>
      </c>
      <c r="G5053" s="70">
        <v>209.67</v>
      </c>
      <c r="H5053" s="7" t="s">
        <v>19</v>
      </c>
    </row>
    <row r="5054" spans="1:8" x14ac:dyDescent="0.2">
      <c r="A5054" s="70">
        <v>41700</v>
      </c>
      <c r="B5054" s="70" t="s">
        <v>419</v>
      </c>
      <c r="C5054" s="70" t="s">
        <v>357</v>
      </c>
      <c r="D5054" s="70">
        <v>2014</v>
      </c>
      <c r="E5054" s="70">
        <v>1</v>
      </c>
      <c r="F5054" s="70">
        <v>211.77</v>
      </c>
      <c r="G5054" s="70">
        <v>213.69</v>
      </c>
      <c r="H5054" s="7" t="s">
        <v>19</v>
      </c>
    </row>
    <row r="5055" spans="1:8" x14ac:dyDescent="0.2">
      <c r="A5055" s="70">
        <v>41700</v>
      </c>
      <c r="B5055" s="70" t="s">
        <v>419</v>
      </c>
      <c r="C5055" s="70" t="s">
        <v>357</v>
      </c>
      <c r="D5055" s="70">
        <v>2014</v>
      </c>
      <c r="E5055" s="70">
        <v>2</v>
      </c>
      <c r="F5055" s="70">
        <v>217.05</v>
      </c>
      <c r="G5055" s="70">
        <v>215.23</v>
      </c>
      <c r="H5055" s="7" t="s">
        <v>19</v>
      </c>
    </row>
    <row r="5056" spans="1:8" x14ac:dyDescent="0.2">
      <c r="A5056" s="70">
        <v>41700</v>
      </c>
      <c r="B5056" s="70" t="s">
        <v>419</v>
      </c>
      <c r="C5056" s="70" t="s">
        <v>357</v>
      </c>
      <c r="D5056" s="70">
        <v>2014</v>
      </c>
      <c r="E5056" s="70">
        <v>3</v>
      </c>
      <c r="F5056" s="70">
        <v>222.62</v>
      </c>
      <c r="G5056" s="70">
        <v>221.03</v>
      </c>
      <c r="H5056" s="7" t="s">
        <v>19</v>
      </c>
    </row>
    <row r="5057" spans="1:8" x14ac:dyDescent="0.2">
      <c r="A5057" s="70">
        <v>41700</v>
      </c>
      <c r="B5057" s="70" t="s">
        <v>419</v>
      </c>
      <c r="C5057" s="70" t="s">
        <v>357</v>
      </c>
      <c r="D5057" s="70">
        <v>2014</v>
      </c>
      <c r="E5057" s="70">
        <v>4</v>
      </c>
      <c r="F5057" s="70">
        <v>222.99</v>
      </c>
      <c r="G5057" s="70">
        <v>223.72</v>
      </c>
      <c r="H5057" s="7" t="s">
        <v>19</v>
      </c>
    </row>
    <row r="5058" spans="1:8" x14ac:dyDescent="0.2">
      <c r="A5058" s="70">
        <v>41700</v>
      </c>
      <c r="B5058" s="70" t="s">
        <v>419</v>
      </c>
      <c r="C5058" s="70" t="s">
        <v>357</v>
      </c>
      <c r="D5058" s="70">
        <v>2015</v>
      </c>
      <c r="E5058" s="70">
        <v>1</v>
      </c>
      <c r="F5058" s="70">
        <v>226.67</v>
      </c>
      <c r="G5058" s="70">
        <v>228.5</v>
      </c>
      <c r="H5058" s="7" t="s">
        <v>19</v>
      </c>
    </row>
    <row r="5059" spans="1:8" x14ac:dyDescent="0.2">
      <c r="A5059" s="70">
        <v>41700</v>
      </c>
      <c r="B5059" s="70" t="s">
        <v>419</v>
      </c>
      <c r="C5059" s="70" t="s">
        <v>357</v>
      </c>
      <c r="D5059" s="70">
        <v>2015</v>
      </c>
      <c r="E5059" s="70">
        <v>2</v>
      </c>
      <c r="F5059" s="70">
        <v>234.68</v>
      </c>
      <c r="G5059" s="70">
        <v>232.94</v>
      </c>
      <c r="H5059" s="7" t="s">
        <v>19</v>
      </c>
    </row>
    <row r="5060" spans="1:8" x14ac:dyDescent="0.2">
      <c r="A5060" s="70">
        <v>41700</v>
      </c>
      <c r="B5060" s="70" t="s">
        <v>419</v>
      </c>
      <c r="C5060" s="70" t="s">
        <v>357</v>
      </c>
      <c r="D5060" s="70">
        <v>2015</v>
      </c>
      <c r="E5060" s="70">
        <v>3</v>
      </c>
      <c r="F5060" s="70">
        <v>238.02</v>
      </c>
      <c r="G5060" s="70">
        <v>236.18</v>
      </c>
      <c r="H5060" s="7" t="s">
        <v>19</v>
      </c>
    </row>
    <row r="5061" spans="1:8" x14ac:dyDescent="0.2">
      <c r="A5061" s="70">
        <v>41700</v>
      </c>
      <c r="B5061" s="70" t="s">
        <v>419</v>
      </c>
      <c r="C5061" s="70" t="s">
        <v>357</v>
      </c>
      <c r="D5061" s="70">
        <v>2015</v>
      </c>
      <c r="E5061" s="70">
        <v>4</v>
      </c>
      <c r="F5061" s="70">
        <v>238.88</v>
      </c>
      <c r="G5061" s="70">
        <v>239.88</v>
      </c>
      <c r="H5061" s="7" t="s">
        <v>19</v>
      </c>
    </row>
    <row r="5062" spans="1:8" x14ac:dyDescent="0.2">
      <c r="A5062" s="70">
        <v>41700</v>
      </c>
      <c r="B5062" s="70" t="s">
        <v>419</v>
      </c>
      <c r="C5062" s="70" t="s">
        <v>357</v>
      </c>
      <c r="D5062" s="70">
        <v>2016</v>
      </c>
      <c r="E5062" s="70">
        <v>1</v>
      </c>
      <c r="F5062" s="70">
        <v>240.24</v>
      </c>
      <c r="G5062" s="70">
        <v>241.85</v>
      </c>
      <c r="H5062" s="7" t="s">
        <v>19</v>
      </c>
    </row>
    <row r="5063" spans="1:8" x14ac:dyDescent="0.2">
      <c r="A5063" s="70">
        <v>41700</v>
      </c>
      <c r="B5063" s="70" t="s">
        <v>419</v>
      </c>
      <c r="C5063" s="70" t="s">
        <v>357</v>
      </c>
      <c r="D5063" s="70">
        <v>2016</v>
      </c>
      <c r="E5063" s="70">
        <v>2</v>
      </c>
      <c r="F5063" s="70">
        <v>248.59</v>
      </c>
      <c r="G5063" s="70">
        <v>246.99</v>
      </c>
      <c r="H5063" s="7" t="s">
        <v>19</v>
      </c>
    </row>
    <row r="5064" spans="1:8" x14ac:dyDescent="0.2">
      <c r="A5064" s="70">
        <v>41700</v>
      </c>
      <c r="B5064" s="70" t="s">
        <v>419</v>
      </c>
      <c r="C5064" s="70" t="s">
        <v>357</v>
      </c>
      <c r="D5064" s="70">
        <v>2016</v>
      </c>
      <c r="E5064" s="70">
        <v>3</v>
      </c>
      <c r="F5064" s="70">
        <v>252.95</v>
      </c>
      <c r="G5064" s="70">
        <v>250.85</v>
      </c>
      <c r="H5064" s="7" t="s">
        <v>19</v>
      </c>
    </row>
    <row r="5065" spans="1:8" x14ac:dyDescent="0.2">
      <c r="A5065" s="70">
        <v>41700</v>
      </c>
      <c r="B5065" s="70" t="s">
        <v>419</v>
      </c>
      <c r="C5065" s="70" t="s">
        <v>357</v>
      </c>
      <c r="D5065" s="70">
        <v>2016</v>
      </c>
      <c r="E5065" s="70">
        <v>4</v>
      </c>
      <c r="F5065" s="70">
        <v>254.49</v>
      </c>
      <c r="G5065" s="70">
        <v>255.84</v>
      </c>
      <c r="H5065" s="7" t="s">
        <v>19</v>
      </c>
    </row>
    <row r="5066" spans="1:8" x14ac:dyDescent="0.2">
      <c r="A5066" s="70">
        <v>41700</v>
      </c>
      <c r="B5066" s="70" t="s">
        <v>419</v>
      </c>
      <c r="C5066" s="70" t="s">
        <v>357</v>
      </c>
      <c r="D5066" s="70">
        <v>2017</v>
      </c>
      <c r="E5066" s="70">
        <v>1</v>
      </c>
      <c r="F5066" s="70">
        <v>259.52999999999997</v>
      </c>
      <c r="G5066" s="70">
        <v>260.89</v>
      </c>
      <c r="H5066" s="7" t="s">
        <v>19</v>
      </c>
    </row>
    <row r="5067" spans="1:8" x14ac:dyDescent="0.2">
      <c r="A5067" s="70">
        <v>41700</v>
      </c>
      <c r="B5067" s="70" t="s">
        <v>419</v>
      </c>
      <c r="C5067" s="70" t="s">
        <v>357</v>
      </c>
      <c r="D5067" s="70">
        <v>2017</v>
      </c>
      <c r="E5067" s="70">
        <v>2</v>
      </c>
      <c r="F5067" s="70">
        <v>266.67</v>
      </c>
      <c r="G5067" s="70">
        <v>265.07</v>
      </c>
      <c r="H5067" s="7" t="s">
        <v>19</v>
      </c>
    </row>
    <row r="5068" spans="1:8" x14ac:dyDescent="0.2">
      <c r="A5068" s="70">
        <v>41700</v>
      </c>
      <c r="B5068" s="70" t="s">
        <v>419</v>
      </c>
      <c r="C5068" s="70" t="s">
        <v>357</v>
      </c>
      <c r="D5068" s="70">
        <v>2017</v>
      </c>
      <c r="E5068" s="70">
        <v>3</v>
      </c>
      <c r="F5068" s="70">
        <v>270.83</v>
      </c>
      <c r="G5068" s="70">
        <v>268.66000000000003</v>
      </c>
      <c r="H5068" s="7" t="s">
        <v>19</v>
      </c>
    </row>
    <row r="5069" spans="1:8" x14ac:dyDescent="0.2">
      <c r="A5069" s="70">
        <v>41700</v>
      </c>
      <c r="B5069" s="70" t="s">
        <v>419</v>
      </c>
      <c r="C5069" s="70" t="s">
        <v>357</v>
      </c>
      <c r="D5069" s="70">
        <v>2017</v>
      </c>
      <c r="E5069" s="70">
        <v>4</v>
      </c>
      <c r="F5069" s="70">
        <v>270.14</v>
      </c>
      <c r="G5069" s="70">
        <v>271.68</v>
      </c>
      <c r="H5069" s="7" t="s">
        <v>19</v>
      </c>
    </row>
    <row r="5070" spans="1:8" x14ac:dyDescent="0.2">
      <c r="A5070" s="70">
        <v>41700</v>
      </c>
      <c r="B5070" s="70" t="s">
        <v>419</v>
      </c>
      <c r="C5070" s="70" t="s">
        <v>357</v>
      </c>
      <c r="D5070" s="70">
        <v>2018</v>
      </c>
      <c r="E5070" s="70">
        <v>1</v>
      </c>
      <c r="F5070" s="70">
        <v>274.5</v>
      </c>
      <c r="G5070" s="70">
        <v>275.64</v>
      </c>
      <c r="H5070" s="7" t="s">
        <v>19</v>
      </c>
    </row>
    <row r="5071" spans="1:8" x14ac:dyDescent="0.2">
      <c r="A5071" s="70">
        <v>41700</v>
      </c>
      <c r="B5071" s="70" t="s">
        <v>419</v>
      </c>
      <c r="C5071" s="70" t="s">
        <v>357</v>
      </c>
      <c r="D5071" s="70">
        <v>2018</v>
      </c>
      <c r="E5071" s="70">
        <v>2</v>
      </c>
      <c r="F5071" s="70">
        <v>280.32</v>
      </c>
      <c r="G5071" s="70">
        <v>278.76</v>
      </c>
      <c r="H5071" s="7" t="s">
        <v>19</v>
      </c>
    </row>
    <row r="5072" spans="1:8" x14ac:dyDescent="0.2">
      <c r="A5072" s="70">
        <v>41700</v>
      </c>
      <c r="B5072" s="70" t="s">
        <v>419</v>
      </c>
      <c r="C5072" s="70" t="s">
        <v>357</v>
      </c>
      <c r="D5072" s="70">
        <v>2018</v>
      </c>
      <c r="E5072" s="70">
        <v>3</v>
      </c>
      <c r="F5072" s="70">
        <v>285.98</v>
      </c>
      <c r="G5072" s="70">
        <v>283.74</v>
      </c>
      <c r="H5072" s="7" t="s">
        <v>19</v>
      </c>
    </row>
    <row r="5073" spans="1:8" x14ac:dyDescent="0.2">
      <c r="A5073" s="70">
        <v>41700</v>
      </c>
      <c r="B5073" s="70" t="s">
        <v>419</v>
      </c>
      <c r="C5073" s="70" t="s">
        <v>357</v>
      </c>
      <c r="D5073" s="70">
        <v>2018</v>
      </c>
      <c r="E5073" s="70">
        <v>4</v>
      </c>
      <c r="F5073" s="70">
        <v>287.07</v>
      </c>
      <c r="G5073" s="70">
        <v>288.83</v>
      </c>
      <c r="H5073" s="7" t="s">
        <v>19</v>
      </c>
    </row>
    <row r="5074" spans="1:8" x14ac:dyDescent="0.2">
      <c r="A5074" s="70">
        <v>41700</v>
      </c>
      <c r="B5074" s="70" t="s">
        <v>419</v>
      </c>
      <c r="C5074" s="70" t="s">
        <v>357</v>
      </c>
      <c r="D5074" s="70">
        <v>2019</v>
      </c>
      <c r="E5074" s="70">
        <v>1</v>
      </c>
      <c r="F5074" s="70">
        <v>293.51</v>
      </c>
      <c r="G5074" s="70">
        <v>294.45</v>
      </c>
      <c r="H5074" s="7" t="s">
        <v>19</v>
      </c>
    </row>
    <row r="5075" spans="1:8" x14ac:dyDescent="0.2">
      <c r="A5075" s="70">
        <v>41700</v>
      </c>
      <c r="B5075" s="70" t="s">
        <v>419</v>
      </c>
      <c r="C5075" s="70" t="s">
        <v>357</v>
      </c>
      <c r="D5075" s="70">
        <v>2019</v>
      </c>
      <c r="E5075" s="70">
        <v>2</v>
      </c>
      <c r="F5075" s="70">
        <v>296.87</v>
      </c>
      <c r="G5075" s="70">
        <v>295.33999999999997</v>
      </c>
      <c r="H5075" s="7" t="s">
        <v>19</v>
      </c>
    </row>
    <row r="5076" spans="1:8" x14ac:dyDescent="0.2">
      <c r="A5076" s="70">
        <v>41700</v>
      </c>
      <c r="B5076" s="70" t="s">
        <v>419</v>
      </c>
      <c r="C5076" s="70" t="s">
        <v>357</v>
      </c>
      <c r="D5076" s="70">
        <v>2019</v>
      </c>
      <c r="E5076" s="70">
        <v>3</v>
      </c>
      <c r="F5076" s="70">
        <v>303.35000000000002</v>
      </c>
      <c r="G5076" s="70">
        <v>301.01</v>
      </c>
      <c r="H5076" s="7" t="s">
        <v>19</v>
      </c>
    </row>
    <row r="5077" spans="1:8" x14ac:dyDescent="0.2">
      <c r="A5077" s="70">
        <v>41700</v>
      </c>
      <c r="B5077" s="70" t="s">
        <v>419</v>
      </c>
      <c r="C5077" s="70" t="s">
        <v>357</v>
      </c>
      <c r="D5077" s="70">
        <v>2019</v>
      </c>
      <c r="E5077" s="70">
        <v>4</v>
      </c>
      <c r="F5077" s="70">
        <v>301.36</v>
      </c>
      <c r="G5077" s="70">
        <v>303.24</v>
      </c>
      <c r="H5077" s="7" t="s">
        <v>19</v>
      </c>
    </row>
    <row r="5078" spans="1:8" x14ac:dyDescent="0.2">
      <c r="A5078" s="70">
        <v>41700</v>
      </c>
      <c r="B5078" s="70" t="s">
        <v>419</v>
      </c>
      <c r="C5078" s="70" t="s">
        <v>357</v>
      </c>
      <c r="D5078" s="70">
        <v>2020</v>
      </c>
      <c r="E5078" s="70">
        <v>1</v>
      </c>
      <c r="F5078" s="70">
        <v>305.93</v>
      </c>
      <c r="G5078" s="70">
        <v>306.76</v>
      </c>
      <c r="H5078" s="7" t="s">
        <v>19</v>
      </c>
    </row>
    <row r="5079" spans="1:8" x14ac:dyDescent="0.2">
      <c r="A5079" s="70">
        <v>41700</v>
      </c>
      <c r="B5079" s="70" t="s">
        <v>419</v>
      </c>
      <c r="C5079" s="70" t="s">
        <v>357</v>
      </c>
      <c r="D5079" s="70">
        <v>2020</v>
      </c>
      <c r="E5079" s="70">
        <v>2</v>
      </c>
      <c r="F5079" s="70">
        <v>312.39999999999998</v>
      </c>
      <c r="G5079" s="70">
        <v>310.87</v>
      </c>
      <c r="H5079" s="7" t="s">
        <v>19</v>
      </c>
    </row>
    <row r="5080" spans="1:8" x14ac:dyDescent="0.2">
      <c r="A5080" s="70">
        <v>41700</v>
      </c>
      <c r="B5080" s="70" t="s">
        <v>419</v>
      </c>
      <c r="C5080" s="70" t="s">
        <v>357</v>
      </c>
      <c r="D5080" s="70">
        <v>2020</v>
      </c>
      <c r="E5080" s="70">
        <v>3</v>
      </c>
      <c r="F5080" s="70">
        <v>319.85000000000002</v>
      </c>
      <c r="G5080" s="70">
        <v>317.42</v>
      </c>
      <c r="H5080" s="7" t="s">
        <v>19</v>
      </c>
    </row>
    <row r="5081" spans="1:8" x14ac:dyDescent="0.2">
      <c r="A5081" s="70">
        <v>41700</v>
      </c>
      <c r="B5081" s="70" t="s">
        <v>419</v>
      </c>
      <c r="C5081" s="70" t="s">
        <v>357</v>
      </c>
      <c r="D5081" s="70">
        <v>2020</v>
      </c>
      <c r="E5081" s="70">
        <v>4</v>
      </c>
      <c r="F5081" s="70">
        <v>328.42</v>
      </c>
      <c r="G5081" s="70">
        <v>330.45</v>
      </c>
      <c r="H5081" s="7" t="s">
        <v>19</v>
      </c>
    </row>
    <row r="5082" spans="1:8" x14ac:dyDescent="0.2">
      <c r="A5082" s="70">
        <v>41700</v>
      </c>
      <c r="B5082" s="70" t="s">
        <v>419</v>
      </c>
      <c r="C5082" s="70" t="s">
        <v>357</v>
      </c>
      <c r="D5082" s="70">
        <v>2021</v>
      </c>
      <c r="E5082" s="70">
        <v>1</v>
      </c>
      <c r="F5082" s="70">
        <v>340.92</v>
      </c>
      <c r="G5082" s="70">
        <v>341.83</v>
      </c>
      <c r="H5082" s="7" t="s">
        <v>19</v>
      </c>
    </row>
    <row r="5083" spans="1:8" x14ac:dyDescent="0.2">
      <c r="A5083" s="70">
        <v>41700</v>
      </c>
      <c r="B5083" s="70" t="s">
        <v>419</v>
      </c>
      <c r="C5083" s="70" t="s">
        <v>357</v>
      </c>
      <c r="D5083" s="70">
        <v>2021</v>
      </c>
      <c r="E5083" s="70">
        <v>2</v>
      </c>
      <c r="F5083" s="70">
        <v>364.03</v>
      </c>
      <c r="G5083" s="70">
        <v>362.21</v>
      </c>
      <c r="H5083" s="7" t="s">
        <v>19</v>
      </c>
    </row>
    <row r="5084" spans="1:8" x14ac:dyDescent="0.2">
      <c r="A5084" s="70">
        <v>41700</v>
      </c>
      <c r="B5084" s="70" t="s">
        <v>419</v>
      </c>
      <c r="C5084" s="70" t="s">
        <v>357</v>
      </c>
      <c r="D5084" s="70">
        <v>2021</v>
      </c>
      <c r="E5084" s="70">
        <v>3</v>
      </c>
      <c r="F5084" s="70">
        <v>384.04</v>
      </c>
      <c r="G5084" s="70">
        <v>381.22</v>
      </c>
      <c r="H5084" s="7" t="s">
        <v>19</v>
      </c>
    </row>
    <row r="5085" spans="1:8" x14ac:dyDescent="0.2">
      <c r="A5085" s="70">
        <v>41700</v>
      </c>
      <c r="B5085" s="70" t="s">
        <v>419</v>
      </c>
      <c r="C5085" s="70" t="s">
        <v>357</v>
      </c>
      <c r="D5085" s="70">
        <v>2021</v>
      </c>
      <c r="E5085" s="70">
        <v>4</v>
      </c>
      <c r="F5085" s="70">
        <v>395.69</v>
      </c>
      <c r="G5085" s="70">
        <v>398.04</v>
      </c>
      <c r="H5085" s="7" t="s">
        <v>19</v>
      </c>
    </row>
    <row r="5086" spans="1:8" x14ac:dyDescent="0.2">
      <c r="A5086" s="70">
        <v>41740</v>
      </c>
      <c r="B5086" s="70" t="s">
        <v>420</v>
      </c>
      <c r="C5086" s="70" t="s">
        <v>415</v>
      </c>
      <c r="D5086" s="70">
        <v>1991</v>
      </c>
      <c r="E5086" s="70">
        <v>1</v>
      </c>
      <c r="F5086" s="70">
        <v>100</v>
      </c>
      <c r="G5086" s="70">
        <v>100</v>
      </c>
    </row>
    <row r="5087" spans="1:8" x14ac:dyDescent="0.2">
      <c r="A5087" s="70">
        <v>41740</v>
      </c>
      <c r="B5087" s="70" t="s">
        <v>420</v>
      </c>
      <c r="C5087" s="70" t="s">
        <v>415</v>
      </c>
      <c r="D5087" s="70">
        <v>1991</v>
      </c>
      <c r="E5087" s="70">
        <v>2</v>
      </c>
      <c r="F5087" s="70">
        <v>99.72</v>
      </c>
      <c r="G5087" s="70">
        <v>99.46</v>
      </c>
    </row>
    <row r="5088" spans="1:8" x14ac:dyDescent="0.2">
      <c r="A5088" s="70">
        <v>41740</v>
      </c>
      <c r="B5088" s="70" t="s">
        <v>420</v>
      </c>
      <c r="C5088" s="70" t="s">
        <v>415</v>
      </c>
      <c r="D5088" s="70">
        <v>1991</v>
      </c>
      <c r="E5088" s="70">
        <v>3</v>
      </c>
      <c r="F5088" s="70">
        <v>99.74</v>
      </c>
      <c r="G5088" s="70">
        <v>99.27</v>
      </c>
    </row>
    <row r="5089" spans="1:7" x14ac:dyDescent="0.2">
      <c r="A5089" s="70">
        <v>41740</v>
      </c>
      <c r="B5089" s="70" t="s">
        <v>420</v>
      </c>
      <c r="C5089" s="70" t="s">
        <v>415</v>
      </c>
      <c r="D5089" s="70">
        <v>1991</v>
      </c>
      <c r="E5089" s="70">
        <v>4</v>
      </c>
      <c r="F5089" s="70">
        <v>99.64</v>
      </c>
      <c r="G5089" s="70">
        <v>99.39</v>
      </c>
    </row>
    <row r="5090" spans="1:7" x14ac:dyDescent="0.2">
      <c r="A5090" s="70">
        <v>41740</v>
      </c>
      <c r="B5090" s="70" t="s">
        <v>420</v>
      </c>
      <c r="C5090" s="70" t="s">
        <v>415</v>
      </c>
      <c r="D5090" s="70">
        <v>1992</v>
      </c>
      <c r="E5090" s="70">
        <v>1</v>
      </c>
      <c r="F5090" s="70">
        <v>98.53</v>
      </c>
      <c r="G5090" s="70">
        <v>98.56</v>
      </c>
    </row>
    <row r="5091" spans="1:7" x14ac:dyDescent="0.2">
      <c r="A5091" s="70">
        <v>41740</v>
      </c>
      <c r="B5091" s="70" t="s">
        <v>420</v>
      </c>
      <c r="C5091" s="70" t="s">
        <v>415</v>
      </c>
      <c r="D5091" s="70">
        <v>1992</v>
      </c>
      <c r="E5091" s="70">
        <v>2</v>
      </c>
      <c r="F5091" s="70">
        <v>97.81</v>
      </c>
      <c r="G5091" s="70">
        <v>97.53</v>
      </c>
    </row>
    <row r="5092" spans="1:7" x14ac:dyDescent="0.2">
      <c r="A5092" s="70">
        <v>41740</v>
      </c>
      <c r="B5092" s="70" t="s">
        <v>420</v>
      </c>
      <c r="C5092" s="70" t="s">
        <v>415</v>
      </c>
      <c r="D5092" s="70">
        <v>1992</v>
      </c>
      <c r="E5092" s="70">
        <v>3</v>
      </c>
      <c r="F5092" s="70">
        <v>97.14</v>
      </c>
      <c r="G5092" s="70">
        <v>96.68</v>
      </c>
    </row>
    <row r="5093" spans="1:7" x14ac:dyDescent="0.2">
      <c r="A5093" s="70">
        <v>41740</v>
      </c>
      <c r="B5093" s="70" t="s">
        <v>420</v>
      </c>
      <c r="C5093" s="70" t="s">
        <v>415</v>
      </c>
      <c r="D5093" s="70">
        <v>1992</v>
      </c>
      <c r="E5093" s="70">
        <v>4</v>
      </c>
      <c r="F5093" s="70">
        <v>95.13</v>
      </c>
      <c r="G5093" s="70">
        <v>94.93</v>
      </c>
    </row>
    <row r="5094" spans="1:7" x14ac:dyDescent="0.2">
      <c r="A5094" s="70">
        <v>41740</v>
      </c>
      <c r="B5094" s="70" t="s">
        <v>420</v>
      </c>
      <c r="C5094" s="70" t="s">
        <v>415</v>
      </c>
      <c r="D5094" s="70">
        <v>1993</v>
      </c>
      <c r="E5094" s="70">
        <v>1</v>
      </c>
      <c r="F5094" s="70">
        <v>93.81</v>
      </c>
      <c r="G5094" s="70">
        <v>93.86</v>
      </c>
    </row>
    <row r="5095" spans="1:7" x14ac:dyDescent="0.2">
      <c r="A5095" s="70">
        <v>41740</v>
      </c>
      <c r="B5095" s="70" t="s">
        <v>420</v>
      </c>
      <c r="C5095" s="70" t="s">
        <v>415</v>
      </c>
      <c r="D5095" s="70">
        <v>1993</v>
      </c>
      <c r="E5095" s="70">
        <v>2</v>
      </c>
      <c r="F5095" s="70">
        <v>92.56</v>
      </c>
      <c r="G5095" s="70">
        <v>92.23</v>
      </c>
    </row>
    <row r="5096" spans="1:7" x14ac:dyDescent="0.2">
      <c r="A5096" s="70">
        <v>41740</v>
      </c>
      <c r="B5096" s="70" t="s">
        <v>420</v>
      </c>
      <c r="C5096" s="70" t="s">
        <v>415</v>
      </c>
      <c r="D5096" s="70">
        <v>1993</v>
      </c>
      <c r="E5096" s="70">
        <v>3</v>
      </c>
      <c r="F5096" s="70">
        <v>91.66</v>
      </c>
      <c r="G5096" s="70">
        <v>91.23</v>
      </c>
    </row>
    <row r="5097" spans="1:7" x14ac:dyDescent="0.2">
      <c r="A5097" s="70">
        <v>41740</v>
      </c>
      <c r="B5097" s="70" t="s">
        <v>420</v>
      </c>
      <c r="C5097" s="70" t="s">
        <v>415</v>
      </c>
      <c r="D5097" s="70">
        <v>1993</v>
      </c>
      <c r="E5097" s="70">
        <v>4</v>
      </c>
      <c r="F5097" s="70">
        <v>90.94</v>
      </c>
      <c r="G5097" s="70">
        <v>90.78</v>
      </c>
    </row>
    <row r="5098" spans="1:7" x14ac:dyDescent="0.2">
      <c r="A5098" s="70">
        <v>41740</v>
      </c>
      <c r="B5098" s="70" t="s">
        <v>420</v>
      </c>
      <c r="C5098" s="70" t="s">
        <v>415</v>
      </c>
      <c r="D5098" s="70">
        <v>1994</v>
      </c>
      <c r="E5098" s="70">
        <v>1</v>
      </c>
      <c r="F5098" s="70">
        <v>90.21</v>
      </c>
      <c r="G5098" s="70">
        <v>90.28</v>
      </c>
    </row>
    <row r="5099" spans="1:7" x14ac:dyDescent="0.2">
      <c r="A5099" s="70">
        <v>41740</v>
      </c>
      <c r="B5099" s="70" t="s">
        <v>420</v>
      </c>
      <c r="C5099" s="70" t="s">
        <v>415</v>
      </c>
      <c r="D5099" s="70">
        <v>1994</v>
      </c>
      <c r="E5099" s="70">
        <v>2</v>
      </c>
      <c r="F5099" s="70">
        <v>90.88</v>
      </c>
      <c r="G5099" s="70">
        <v>90.47</v>
      </c>
    </row>
    <row r="5100" spans="1:7" x14ac:dyDescent="0.2">
      <c r="A5100" s="70">
        <v>41740</v>
      </c>
      <c r="B5100" s="70" t="s">
        <v>420</v>
      </c>
      <c r="C5100" s="70" t="s">
        <v>415</v>
      </c>
      <c r="D5100" s="70">
        <v>1994</v>
      </c>
      <c r="E5100" s="70">
        <v>3</v>
      </c>
      <c r="F5100" s="70">
        <v>90.45</v>
      </c>
      <c r="G5100" s="70">
        <v>90.04</v>
      </c>
    </row>
    <row r="5101" spans="1:7" x14ac:dyDescent="0.2">
      <c r="A5101" s="70">
        <v>41740</v>
      </c>
      <c r="B5101" s="70" t="s">
        <v>420</v>
      </c>
      <c r="C5101" s="70" t="s">
        <v>415</v>
      </c>
      <c r="D5101" s="70">
        <v>1994</v>
      </c>
      <c r="E5101" s="70">
        <v>4</v>
      </c>
      <c r="F5101" s="70">
        <v>90.92</v>
      </c>
      <c r="G5101" s="70">
        <v>90.8</v>
      </c>
    </row>
    <row r="5102" spans="1:7" x14ac:dyDescent="0.2">
      <c r="A5102" s="70">
        <v>41740</v>
      </c>
      <c r="B5102" s="70" t="s">
        <v>420</v>
      </c>
      <c r="C5102" s="70" t="s">
        <v>415</v>
      </c>
      <c r="D5102" s="70">
        <v>1995</v>
      </c>
      <c r="E5102" s="70">
        <v>1</v>
      </c>
      <c r="F5102" s="70">
        <v>88.28</v>
      </c>
      <c r="G5102" s="70">
        <v>88.39</v>
      </c>
    </row>
    <row r="5103" spans="1:7" x14ac:dyDescent="0.2">
      <c r="A5103" s="70">
        <v>41740</v>
      </c>
      <c r="B5103" s="70" t="s">
        <v>420</v>
      </c>
      <c r="C5103" s="70" t="s">
        <v>415</v>
      </c>
      <c r="D5103" s="70">
        <v>1995</v>
      </c>
      <c r="E5103" s="70">
        <v>2</v>
      </c>
      <c r="F5103" s="70">
        <v>88.91</v>
      </c>
      <c r="G5103" s="70">
        <v>88.44</v>
      </c>
    </row>
    <row r="5104" spans="1:7" x14ac:dyDescent="0.2">
      <c r="A5104" s="70">
        <v>41740</v>
      </c>
      <c r="B5104" s="70" t="s">
        <v>420</v>
      </c>
      <c r="C5104" s="70" t="s">
        <v>415</v>
      </c>
      <c r="D5104" s="70">
        <v>1995</v>
      </c>
      <c r="E5104" s="70">
        <v>3</v>
      </c>
      <c r="F5104" s="70">
        <v>88.37</v>
      </c>
      <c r="G5104" s="70">
        <v>87.98</v>
      </c>
    </row>
    <row r="5105" spans="1:7" x14ac:dyDescent="0.2">
      <c r="A5105" s="70">
        <v>41740</v>
      </c>
      <c r="B5105" s="70" t="s">
        <v>420</v>
      </c>
      <c r="C5105" s="70" t="s">
        <v>415</v>
      </c>
      <c r="D5105" s="70">
        <v>1995</v>
      </c>
      <c r="E5105" s="70">
        <v>4</v>
      </c>
      <c r="F5105" s="70">
        <v>87.31</v>
      </c>
      <c r="G5105" s="70">
        <v>87.23</v>
      </c>
    </row>
    <row r="5106" spans="1:7" x14ac:dyDescent="0.2">
      <c r="A5106" s="70">
        <v>41740</v>
      </c>
      <c r="B5106" s="70" t="s">
        <v>420</v>
      </c>
      <c r="C5106" s="70" t="s">
        <v>415</v>
      </c>
      <c r="D5106" s="70">
        <v>1996</v>
      </c>
      <c r="E5106" s="70">
        <v>1</v>
      </c>
      <c r="F5106" s="70">
        <v>87.56</v>
      </c>
      <c r="G5106" s="70">
        <v>87.71</v>
      </c>
    </row>
    <row r="5107" spans="1:7" x14ac:dyDescent="0.2">
      <c r="A5107" s="70">
        <v>41740</v>
      </c>
      <c r="B5107" s="70" t="s">
        <v>420</v>
      </c>
      <c r="C5107" s="70" t="s">
        <v>415</v>
      </c>
      <c r="D5107" s="70">
        <v>1996</v>
      </c>
      <c r="E5107" s="70">
        <v>2</v>
      </c>
      <c r="F5107" s="70">
        <v>87.98</v>
      </c>
      <c r="G5107" s="70">
        <v>87.46</v>
      </c>
    </row>
    <row r="5108" spans="1:7" x14ac:dyDescent="0.2">
      <c r="A5108" s="70">
        <v>41740</v>
      </c>
      <c r="B5108" s="70" t="s">
        <v>420</v>
      </c>
      <c r="C5108" s="70" t="s">
        <v>415</v>
      </c>
      <c r="D5108" s="70">
        <v>1996</v>
      </c>
      <c r="E5108" s="70">
        <v>3</v>
      </c>
      <c r="F5108" s="70">
        <v>87.8</v>
      </c>
      <c r="G5108" s="70">
        <v>87.4</v>
      </c>
    </row>
    <row r="5109" spans="1:7" x14ac:dyDescent="0.2">
      <c r="A5109" s="70">
        <v>41740</v>
      </c>
      <c r="B5109" s="70" t="s">
        <v>420</v>
      </c>
      <c r="C5109" s="70" t="s">
        <v>415</v>
      </c>
      <c r="D5109" s="70">
        <v>1996</v>
      </c>
      <c r="E5109" s="70">
        <v>4</v>
      </c>
      <c r="F5109" s="70">
        <v>88.07</v>
      </c>
      <c r="G5109" s="70">
        <v>88.02</v>
      </c>
    </row>
    <row r="5110" spans="1:7" x14ac:dyDescent="0.2">
      <c r="A5110" s="70">
        <v>41740</v>
      </c>
      <c r="B5110" s="70" t="s">
        <v>420</v>
      </c>
      <c r="C5110" s="70" t="s">
        <v>415</v>
      </c>
      <c r="D5110" s="70">
        <v>1997</v>
      </c>
      <c r="E5110" s="70">
        <v>1</v>
      </c>
      <c r="F5110" s="70">
        <v>88.18</v>
      </c>
      <c r="G5110" s="70">
        <v>88.35</v>
      </c>
    </row>
    <row r="5111" spans="1:7" x14ac:dyDescent="0.2">
      <c r="A5111" s="70">
        <v>41740</v>
      </c>
      <c r="B5111" s="70" t="s">
        <v>420</v>
      </c>
      <c r="C5111" s="70" t="s">
        <v>415</v>
      </c>
      <c r="D5111" s="70">
        <v>1997</v>
      </c>
      <c r="E5111" s="70">
        <v>2</v>
      </c>
      <c r="F5111" s="70">
        <v>90.51</v>
      </c>
      <c r="G5111" s="70">
        <v>89.95</v>
      </c>
    </row>
    <row r="5112" spans="1:7" x14ac:dyDescent="0.2">
      <c r="A5112" s="70">
        <v>41740</v>
      </c>
      <c r="B5112" s="70" t="s">
        <v>420</v>
      </c>
      <c r="C5112" s="70" t="s">
        <v>415</v>
      </c>
      <c r="D5112" s="70">
        <v>1997</v>
      </c>
      <c r="E5112" s="70">
        <v>3</v>
      </c>
      <c r="F5112" s="70">
        <v>91.75</v>
      </c>
      <c r="G5112" s="70">
        <v>91.28</v>
      </c>
    </row>
    <row r="5113" spans="1:7" x14ac:dyDescent="0.2">
      <c r="A5113" s="70">
        <v>41740</v>
      </c>
      <c r="B5113" s="70" t="s">
        <v>420</v>
      </c>
      <c r="C5113" s="70" t="s">
        <v>415</v>
      </c>
      <c r="D5113" s="70">
        <v>1997</v>
      </c>
      <c r="E5113" s="70">
        <v>4</v>
      </c>
      <c r="F5113" s="70">
        <v>93.86</v>
      </c>
      <c r="G5113" s="70">
        <v>93.83</v>
      </c>
    </row>
    <row r="5114" spans="1:7" x14ac:dyDescent="0.2">
      <c r="A5114" s="70">
        <v>41740</v>
      </c>
      <c r="B5114" s="70" t="s">
        <v>420</v>
      </c>
      <c r="C5114" s="70" t="s">
        <v>415</v>
      </c>
      <c r="D5114" s="70">
        <v>1998</v>
      </c>
      <c r="E5114" s="70">
        <v>1</v>
      </c>
      <c r="F5114" s="70">
        <v>96.83</v>
      </c>
      <c r="G5114" s="70">
        <v>97.06</v>
      </c>
    </row>
    <row r="5115" spans="1:7" x14ac:dyDescent="0.2">
      <c r="A5115" s="70">
        <v>41740</v>
      </c>
      <c r="B5115" s="70" t="s">
        <v>420</v>
      </c>
      <c r="C5115" s="70" t="s">
        <v>415</v>
      </c>
      <c r="D5115" s="70">
        <v>1998</v>
      </c>
      <c r="E5115" s="70">
        <v>2</v>
      </c>
      <c r="F5115" s="70">
        <v>100.36</v>
      </c>
      <c r="G5115" s="70">
        <v>99.73</v>
      </c>
    </row>
    <row r="5116" spans="1:7" x14ac:dyDescent="0.2">
      <c r="A5116" s="70">
        <v>41740</v>
      </c>
      <c r="B5116" s="70" t="s">
        <v>420</v>
      </c>
      <c r="C5116" s="70" t="s">
        <v>415</v>
      </c>
      <c r="D5116" s="70">
        <v>1998</v>
      </c>
      <c r="E5116" s="70">
        <v>3</v>
      </c>
      <c r="F5116" s="70">
        <v>103.67</v>
      </c>
      <c r="G5116" s="70">
        <v>103.06</v>
      </c>
    </row>
    <row r="5117" spans="1:7" x14ac:dyDescent="0.2">
      <c r="A5117" s="70">
        <v>41740</v>
      </c>
      <c r="B5117" s="70" t="s">
        <v>420</v>
      </c>
      <c r="C5117" s="70" t="s">
        <v>415</v>
      </c>
      <c r="D5117" s="70">
        <v>1998</v>
      </c>
      <c r="E5117" s="70">
        <v>4</v>
      </c>
      <c r="F5117" s="70">
        <v>105.59</v>
      </c>
      <c r="G5117" s="70">
        <v>105.58</v>
      </c>
    </row>
    <row r="5118" spans="1:7" x14ac:dyDescent="0.2">
      <c r="A5118" s="70">
        <v>41740</v>
      </c>
      <c r="B5118" s="70" t="s">
        <v>420</v>
      </c>
      <c r="C5118" s="70" t="s">
        <v>415</v>
      </c>
      <c r="D5118" s="70">
        <v>1999</v>
      </c>
      <c r="E5118" s="70">
        <v>1</v>
      </c>
      <c r="F5118" s="70">
        <v>107.64</v>
      </c>
      <c r="G5118" s="70">
        <v>107.95</v>
      </c>
    </row>
    <row r="5119" spans="1:7" x14ac:dyDescent="0.2">
      <c r="A5119" s="70">
        <v>41740</v>
      </c>
      <c r="B5119" s="70" t="s">
        <v>420</v>
      </c>
      <c r="C5119" s="70" t="s">
        <v>415</v>
      </c>
      <c r="D5119" s="70">
        <v>1999</v>
      </c>
      <c r="E5119" s="70">
        <v>2</v>
      </c>
      <c r="F5119" s="70">
        <v>111.94</v>
      </c>
      <c r="G5119" s="70">
        <v>111.28</v>
      </c>
    </row>
    <row r="5120" spans="1:7" x14ac:dyDescent="0.2">
      <c r="A5120" s="70">
        <v>41740</v>
      </c>
      <c r="B5120" s="70" t="s">
        <v>420</v>
      </c>
      <c r="C5120" s="70" t="s">
        <v>415</v>
      </c>
      <c r="D5120" s="70">
        <v>1999</v>
      </c>
      <c r="E5120" s="70">
        <v>3</v>
      </c>
      <c r="F5120" s="70">
        <v>115.32</v>
      </c>
      <c r="G5120" s="70">
        <v>114.52</v>
      </c>
    </row>
    <row r="5121" spans="1:7" x14ac:dyDescent="0.2">
      <c r="A5121" s="70">
        <v>41740</v>
      </c>
      <c r="B5121" s="70" t="s">
        <v>420</v>
      </c>
      <c r="C5121" s="70" t="s">
        <v>415</v>
      </c>
      <c r="D5121" s="70">
        <v>1999</v>
      </c>
      <c r="E5121" s="70">
        <v>4</v>
      </c>
      <c r="F5121" s="70">
        <v>118.43</v>
      </c>
      <c r="G5121" s="70">
        <v>118.44</v>
      </c>
    </row>
    <row r="5122" spans="1:7" x14ac:dyDescent="0.2">
      <c r="A5122" s="70">
        <v>41740</v>
      </c>
      <c r="B5122" s="70" t="s">
        <v>420</v>
      </c>
      <c r="C5122" s="70" t="s">
        <v>415</v>
      </c>
      <c r="D5122" s="70">
        <v>2000</v>
      </c>
      <c r="E5122" s="70">
        <v>1</v>
      </c>
      <c r="F5122" s="70">
        <v>122.7</v>
      </c>
      <c r="G5122" s="70">
        <v>123.16</v>
      </c>
    </row>
    <row r="5123" spans="1:7" x14ac:dyDescent="0.2">
      <c r="A5123" s="70">
        <v>41740</v>
      </c>
      <c r="B5123" s="70" t="s">
        <v>420</v>
      </c>
      <c r="C5123" s="70" t="s">
        <v>415</v>
      </c>
      <c r="D5123" s="70">
        <v>2000</v>
      </c>
      <c r="E5123" s="70">
        <v>2</v>
      </c>
      <c r="F5123" s="70">
        <v>128.19999999999999</v>
      </c>
      <c r="G5123" s="70">
        <v>127.48</v>
      </c>
    </row>
    <row r="5124" spans="1:7" x14ac:dyDescent="0.2">
      <c r="A5124" s="70">
        <v>41740</v>
      </c>
      <c r="B5124" s="70" t="s">
        <v>420</v>
      </c>
      <c r="C5124" s="70" t="s">
        <v>415</v>
      </c>
      <c r="D5124" s="70">
        <v>2000</v>
      </c>
      <c r="E5124" s="70">
        <v>3</v>
      </c>
      <c r="F5124" s="70">
        <v>133.02000000000001</v>
      </c>
      <c r="G5124" s="70">
        <v>131.93</v>
      </c>
    </row>
    <row r="5125" spans="1:7" x14ac:dyDescent="0.2">
      <c r="A5125" s="70">
        <v>41740</v>
      </c>
      <c r="B5125" s="70" t="s">
        <v>420</v>
      </c>
      <c r="C5125" s="70" t="s">
        <v>415</v>
      </c>
      <c r="D5125" s="70">
        <v>2000</v>
      </c>
      <c r="E5125" s="70">
        <v>4</v>
      </c>
      <c r="F5125" s="70">
        <v>137.16999999999999</v>
      </c>
      <c r="G5125" s="70">
        <v>137.22999999999999</v>
      </c>
    </row>
    <row r="5126" spans="1:7" x14ac:dyDescent="0.2">
      <c r="A5126" s="70">
        <v>41740</v>
      </c>
      <c r="B5126" s="70" t="s">
        <v>420</v>
      </c>
      <c r="C5126" s="70" t="s">
        <v>415</v>
      </c>
      <c r="D5126" s="70">
        <v>2001</v>
      </c>
      <c r="E5126" s="70">
        <v>1</v>
      </c>
      <c r="F5126" s="70">
        <v>141.99</v>
      </c>
      <c r="G5126" s="70">
        <v>142.6</v>
      </c>
    </row>
    <row r="5127" spans="1:7" x14ac:dyDescent="0.2">
      <c r="A5127" s="70">
        <v>41740</v>
      </c>
      <c r="B5127" s="70" t="s">
        <v>420</v>
      </c>
      <c r="C5127" s="70" t="s">
        <v>415</v>
      </c>
      <c r="D5127" s="70">
        <v>2001</v>
      </c>
      <c r="E5127" s="70">
        <v>2</v>
      </c>
      <c r="F5127" s="70">
        <v>147.01</v>
      </c>
      <c r="G5127" s="70">
        <v>146.21</v>
      </c>
    </row>
    <row r="5128" spans="1:7" x14ac:dyDescent="0.2">
      <c r="A5128" s="70">
        <v>41740</v>
      </c>
      <c r="B5128" s="70" t="s">
        <v>420</v>
      </c>
      <c r="C5128" s="70" t="s">
        <v>415</v>
      </c>
      <c r="D5128" s="70">
        <v>2001</v>
      </c>
      <c r="E5128" s="70">
        <v>3</v>
      </c>
      <c r="F5128" s="70">
        <v>151.44999999999999</v>
      </c>
      <c r="G5128" s="70">
        <v>150.02000000000001</v>
      </c>
    </row>
    <row r="5129" spans="1:7" x14ac:dyDescent="0.2">
      <c r="A5129" s="70">
        <v>41740</v>
      </c>
      <c r="B5129" s="70" t="s">
        <v>420</v>
      </c>
      <c r="C5129" s="70" t="s">
        <v>415</v>
      </c>
      <c r="D5129" s="70">
        <v>2001</v>
      </c>
      <c r="E5129" s="70">
        <v>4</v>
      </c>
      <c r="F5129" s="70">
        <v>153.66</v>
      </c>
      <c r="G5129" s="70">
        <v>153.78</v>
      </c>
    </row>
    <row r="5130" spans="1:7" x14ac:dyDescent="0.2">
      <c r="A5130" s="70">
        <v>41740</v>
      </c>
      <c r="B5130" s="70" t="s">
        <v>420</v>
      </c>
      <c r="C5130" s="70" t="s">
        <v>415</v>
      </c>
      <c r="D5130" s="70">
        <v>2002</v>
      </c>
      <c r="E5130" s="70">
        <v>1</v>
      </c>
      <c r="F5130" s="70">
        <v>158.13999999999999</v>
      </c>
      <c r="G5130" s="70">
        <v>158.94999999999999</v>
      </c>
    </row>
    <row r="5131" spans="1:7" x14ac:dyDescent="0.2">
      <c r="A5131" s="70">
        <v>41740</v>
      </c>
      <c r="B5131" s="70" t="s">
        <v>420</v>
      </c>
      <c r="C5131" s="70" t="s">
        <v>415</v>
      </c>
      <c r="D5131" s="70">
        <v>2002</v>
      </c>
      <c r="E5131" s="70">
        <v>2</v>
      </c>
      <c r="F5131" s="70">
        <v>167.94</v>
      </c>
      <c r="G5131" s="70">
        <v>167.03</v>
      </c>
    </row>
    <row r="5132" spans="1:7" x14ac:dyDescent="0.2">
      <c r="A5132" s="70">
        <v>41740</v>
      </c>
      <c r="B5132" s="70" t="s">
        <v>420</v>
      </c>
      <c r="C5132" s="70" t="s">
        <v>415</v>
      </c>
      <c r="D5132" s="70">
        <v>2002</v>
      </c>
      <c r="E5132" s="70">
        <v>3</v>
      </c>
      <c r="F5132" s="70">
        <v>177.94</v>
      </c>
      <c r="G5132" s="70">
        <v>176.08</v>
      </c>
    </row>
    <row r="5133" spans="1:7" x14ac:dyDescent="0.2">
      <c r="A5133" s="70">
        <v>41740</v>
      </c>
      <c r="B5133" s="70" t="s">
        <v>420</v>
      </c>
      <c r="C5133" s="70" t="s">
        <v>415</v>
      </c>
      <c r="D5133" s="70">
        <v>2002</v>
      </c>
      <c r="E5133" s="70">
        <v>4</v>
      </c>
      <c r="F5133" s="70">
        <v>183.65</v>
      </c>
      <c r="G5133" s="70">
        <v>183.84</v>
      </c>
    </row>
    <row r="5134" spans="1:7" x14ac:dyDescent="0.2">
      <c r="A5134" s="70">
        <v>41740</v>
      </c>
      <c r="B5134" s="70" t="s">
        <v>420</v>
      </c>
      <c r="C5134" s="70" t="s">
        <v>415</v>
      </c>
      <c r="D5134" s="70">
        <v>2003</v>
      </c>
      <c r="E5134" s="70">
        <v>1</v>
      </c>
      <c r="F5134" s="70">
        <v>189.8</v>
      </c>
      <c r="G5134" s="70">
        <v>190.92</v>
      </c>
    </row>
    <row r="5135" spans="1:7" x14ac:dyDescent="0.2">
      <c r="A5135" s="70">
        <v>41740</v>
      </c>
      <c r="B5135" s="70" t="s">
        <v>420</v>
      </c>
      <c r="C5135" s="70" t="s">
        <v>415</v>
      </c>
      <c r="D5135" s="70">
        <v>2003</v>
      </c>
      <c r="E5135" s="70">
        <v>2</v>
      </c>
      <c r="F5135" s="70">
        <v>198.35</v>
      </c>
      <c r="G5135" s="70">
        <v>197.25</v>
      </c>
    </row>
    <row r="5136" spans="1:7" x14ac:dyDescent="0.2">
      <c r="A5136" s="70">
        <v>41740</v>
      </c>
      <c r="B5136" s="70" t="s">
        <v>420</v>
      </c>
      <c r="C5136" s="70" t="s">
        <v>415</v>
      </c>
      <c r="D5136" s="70">
        <v>2003</v>
      </c>
      <c r="E5136" s="70">
        <v>3</v>
      </c>
      <c r="F5136" s="70">
        <v>208.83</v>
      </c>
      <c r="G5136" s="70">
        <v>206.45</v>
      </c>
    </row>
    <row r="5137" spans="1:7" x14ac:dyDescent="0.2">
      <c r="A5137" s="70">
        <v>41740</v>
      </c>
      <c r="B5137" s="70" t="s">
        <v>420</v>
      </c>
      <c r="C5137" s="70" t="s">
        <v>415</v>
      </c>
      <c r="D5137" s="70">
        <v>2003</v>
      </c>
      <c r="E5137" s="70">
        <v>4</v>
      </c>
      <c r="F5137" s="70">
        <v>219.68</v>
      </c>
      <c r="G5137" s="70">
        <v>220</v>
      </c>
    </row>
    <row r="5138" spans="1:7" x14ac:dyDescent="0.2">
      <c r="A5138" s="70">
        <v>41740</v>
      </c>
      <c r="B5138" s="70" t="s">
        <v>420</v>
      </c>
      <c r="C5138" s="70" t="s">
        <v>415</v>
      </c>
      <c r="D5138" s="70">
        <v>2004</v>
      </c>
      <c r="E5138" s="70">
        <v>1</v>
      </c>
      <c r="F5138" s="70">
        <v>234.38</v>
      </c>
      <c r="G5138" s="70">
        <v>235.89</v>
      </c>
    </row>
    <row r="5139" spans="1:7" x14ac:dyDescent="0.2">
      <c r="A5139" s="70">
        <v>41740</v>
      </c>
      <c r="B5139" s="70" t="s">
        <v>420</v>
      </c>
      <c r="C5139" s="70" t="s">
        <v>415</v>
      </c>
      <c r="D5139" s="70">
        <v>2004</v>
      </c>
      <c r="E5139" s="70">
        <v>2</v>
      </c>
      <c r="F5139" s="70">
        <v>255.38</v>
      </c>
      <c r="G5139" s="70">
        <v>253.94</v>
      </c>
    </row>
    <row r="5140" spans="1:7" x14ac:dyDescent="0.2">
      <c r="A5140" s="70">
        <v>41740</v>
      </c>
      <c r="B5140" s="70" t="s">
        <v>420</v>
      </c>
      <c r="C5140" s="70" t="s">
        <v>415</v>
      </c>
      <c r="D5140" s="70">
        <v>2004</v>
      </c>
      <c r="E5140" s="70">
        <v>3</v>
      </c>
      <c r="F5140" s="70">
        <v>271.17</v>
      </c>
      <c r="G5140" s="70">
        <v>267.89999999999998</v>
      </c>
    </row>
    <row r="5141" spans="1:7" x14ac:dyDescent="0.2">
      <c r="A5141" s="70">
        <v>41740</v>
      </c>
      <c r="B5141" s="70" t="s">
        <v>420</v>
      </c>
      <c r="C5141" s="70" t="s">
        <v>415</v>
      </c>
      <c r="D5141" s="70">
        <v>2004</v>
      </c>
      <c r="E5141" s="70">
        <v>4</v>
      </c>
      <c r="F5141" s="70">
        <v>277.06</v>
      </c>
      <c r="G5141" s="70">
        <v>277.52</v>
      </c>
    </row>
    <row r="5142" spans="1:7" x14ac:dyDescent="0.2">
      <c r="A5142" s="70">
        <v>41740</v>
      </c>
      <c r="B5142" s="70" t="s">
        <v>420</v>
      </c>
      <c r="C5142" s="70" t="s">
        <v>415</v>
      </c>
      <c r="D5142" s="70">
        <v>2005</v>
      </c>
      <c r="E5142" s="70">
        <v>1</v>
      </c>
      <c r="F5142" s="70">
        <v>283.06</v>
      </c>
      <c r="G5142" s="70">
        <v>285.04000000000002</v>
      </c>
    </row>
    <row r="5143" spans="1:7" x14ac:dyDescent="0.2">
      <c r="A5143" s="70">
        <v>41740</v>
      </c>
      <c r="B5143" s="70" t="s">
        <v>420</v>
      </c>
      <c r="C5143" s="70" t="s">
        <v>415</v>
      </c>
      <c r="D5143" s="70">
        <v>2005</v>
      </c>
      <c r="E5143" s="70">
        <v>2</v>
      </c>
      <c r="F5143" s="70">
        <v>292.82</v>
      </c>
      <c r="G5143" s="70">
        <v>291.08999999999997</v>
      </c>
    </row>
    <row r="5144" spans="1:7" x14ac:dyDescent="0.2">
      <c r="A5144" s="70">
        <v>41740</v>
      </c>
      <c r="B5144" s="70" t="s">
        <v>420</v>
      </c>
      <c r="C5144" s="70" t="s">
        <v>415</v>
      </c>
      <c r="D5144" s="70">
        <v>2005</v>
      </c>
      <c r="E5144" s="70">
        <v>3</v>
      </c>
      <c r="F5144" s="70">
        <v>299.29000000000002</v>
      </c>
      <c r="G5144" s="70">
        <v>295.62</v>
      </c>
    </row>
    <row r="5145" spans="1:7" x14ac:dyDescent="0.2">
      <c r="A5145" s="70">
        <v>41740</v>
      </c>
      <c r="B5145" s="70" t="s">
        <v>420</v>
      </c>
      <c r="C5145" s="70" t="s">
        <v>415</v>
      </c>
      <c r="D5145" s="70">
        <v>2005</v>
      </c>
      <c r="E5145" s="70">
        <v>4</v>
      </c>
      <c r="F5145" s="70">
        <v>297.54000000000002</v>
      </c>
      <c r="G5145" s="70">
        <v>297.97000000000003</v>
      </c>
    </row>
    <row r="5146" spans="1:7" x14ac:dyDescent="0.2">
      <c r="A5146" s="70">
        <v>41740</v>
      </c>
      <c r="B5146" s="70" t="s">
        <v>420</v>
      </c>
      <c r="C5146" s="70" t="s">
        <v>415</v>
      </c>
      <c r="D5146" s="70">
        <v>2006</v>
      </c>
      <c r="E5146" s="70">
        <v>1</v>
      </c>
      <c r="F5146" s="70">
        <v>295.14999999999998</v>
      </c>
      <c r="G5146" s="70">
        <v>297.38</v>
      </c>
    </row>
    <row r="5147" spans="1:7" x14ac:dyDescent="0.2">
      <c r="A5147" s="70">
        <v>41740</v>
      </c>
      <c r="B5147" s="70" t="s">
        <v>420</v>
      </c>
      <c r="C5147" s="70" t="s">
        <v>415</v>
      </c>
      <c r="D5147" s="70">
        <v>2006</v>
      </c>
      <c r="E5147" s="70">
        <v>2</v>
      </c>
      <c r="F5147" s="70">
        <v>297.04000000000002</v>
      </c>
      <c r="G5147" s="70">
        <v>295.33</v>
      </c>
    </row>
    <row r="5148" spans="1:7" x14ac:dyDescent="0.2">
      <c r="A5148" s="70">
        <v>41740</v>
      </c>
      <c r="B5148" s="70" t="s">
        <v>420</v>
      </c>
      <c r="C5148" s="70" t="s">
        <v>415</v>
      </c>
      <c r="D5148" s="70">
        <v>2006</v>
      </c>
      <c r="E5148" s="70">
        <v>3</v>
      </c>
      <c r="F5148" s="70">
        <v>293.72000000000003</v>
      </c>
      <c r="G5148" s="70">
        <v>290.02999999999997</v>
      </c>
    </row>
    <row r="5149" spans="1:7" x14ac:dyDescent="0.2">
      <c r="A5149" s="70">
        <v>41740</v>
      </c>
      <c r="B5149" s="70" t="s">
        <v>420</v>
      </c>
      <c r="C5149" s="70" t="s">
        <v>415</v>
      </c>
      <c r="D5149" s="70">
        <v>2006</v>
      </c>
      <c r="E5149" s="70">
        <v>4</v>
      </c>
      <c r="F5149" s="70">
        <v>284.08999999999997</v>
      </c>
      <c r="G5149" s="70">
        <v>284.36</v>
      </c>
    </row>
    <row r="5150" spans="1:7" x14ac:dyDescent="0.2">
      <c r="A5150" s="70">
        <v>41740</v>
      </c>
      <c r="B5150" s="70" t="s">
        <v>420</v>
      </c>
      <c r="C5150" s="70" t="s">
        <v>415</v>
      </c>
      <c r="D5150" s="70">
        <v>2007</v>
      </c>
      <c r="E5150" s="70">
        <v>1</v>
      </c>
      <c r="F5150" s="70">
        <v>276.81</v>
      </c>
      <c r="G5150" s="70">
        <v>279.07</v>
      </c>
    </row>
    <row r="5151" spans="1:7" x14ac:dyDescent="0.2">
      <c r="A5151" s="70">
        <v>41740</v>
      </c>
      <c r="B5151" s="70" t="s">
        <v>420</v>
      </c>
      <c r="C5151" s="70" t="s">
        <v>415</v>
      </c>
      <c r="D5151" s="70">
        <v>2007</v>
      </c>
      <c r="E5151" s="70">
        <v>2</v>
      </c>
      <c r="F5151" s="70">
        <v>269.20999999999998</v>
      </c>
      <c r="G5151" s="70">
        <v>267.64</v>
      </c>
    </row>
    <row r="5152" spans="1:7" x14ac:dyDescent="0.2">
      <c r="A5152" s="70">
        <v>41740</v>
      </c>
      <c r="B5152" s="70" t="s">
        <v>420</v>
      </c>
      <c r="C5152" s="70" t="s">
        <v>415</v>
      </c>
      <c r="D5152" s="70">
        <v>2007</v>
      </c>
      <c r="E5152" s="70">
        <v>3</v>
      </c>
      <c r="F5152" s="70">
        <v>258.66000000000003</v>
      </c>
      <c r="G5152" s="70">
        <v>255.47</v>
      </c>
    </row>
    <row r="5153" spans="1:7" x14ac:dyDescent="0.2">
      <c r="A5153" s="70">
        <v>41740</v>
      </c>
      <c r="B5153" s="70" t="s">
        <v>420</v>
      </c>
      <c r="C5153" s="70" t="s">
        <v>415</v>
      </c>
      <c r="D5153" s="70">
        <v>2007</v>
      </c>
      <c r="E5153" s="70">
        <v>4</v>
      </c>
      <c r="F5153" s="70">
        <v>238.62</v>
      </c>
      <c r="G5153" s="70">
        <v>238.7</v>
      </c>
    </row>
    <row r="5154" spans="1:7" x14ac:dyDescent="0.2">
      <c r="A5154" s="70">
        <v>41740</v>
      </c>
      <c r="B5154" s="70" t="s">
        <v>420</v>
      </c>
      <c r="C5154" s="70" t="s">
        <v>415</v>
      </c>
      <c r="D5154" s="70">
        <v>2008</v>
      </c>
      <c r="E5154" s="70">
        <v>1</v>
      </c>
      <c r="F5154" s="70">
        <v>219.73</v>
      </c>
      <c r="G5154" s="70">
        <v>221.55</v>
      </c>
    </row>
    <row r="5155" spans="1:7" x14ac:dyDescent="0.2">
      <c r="A5155" s="70">
        <v>41740</v>
      </c>
      <c r="B5155" s="70" t="s">
        <v>420</v>
      </c>
      <c r="C5155" s="70" t="s">
        <v>415</v>
      </c>
      <c r="D5155" s="70">
        <v>2008</v>
      </c>
      <c r="E5155" s="70">
        <v>2</v>
      </c>
      <c r="F5155" s="70">
        <v>208.17</v>
      </c>
      <c r="G5155" s="70">
        <v>207.01</v>
      </c>
    </row>
    <row r="5156" spans="1:7" x14ac:dyDescent="0.2">
      <c r="A5156" s="70">
        <v>41740</v>
      </c>
      <c r="B5156" s="70" t="s">
        <v>420</v>
      </c>
      <c r="C5156" s="70" t="s">
        <v>415</v>
      </c>
      <c r="D5156" s="70">
        <v>2008</v>
      </c>
      <c r="E5156" s="70">
        <v>3</v>
      </c>
      <c r="F5156" s="70">
        <v>195.06</v>
      </c>
      <c r="G5156" s="70">
        <v>192.69</v>
      </c>
    </row>
    <row r="5157" spans="1:7" x14ac:dyDescent="0.2">
      <c r="A5157" s="70">
        <v>41740</v>
      </c>
      <c r="B5157" s="70" t="s">
        <v>420</v>
      </c>
      <c r="C5157" s="70" t="s">
        <v>415</v>
      </c>
      <c r="D5157" s="70">
        <v>2008</v>
      </c>
      <c r="E5157" s="70">
        <v>4</v>
      </c>
      <c r="F5157" s="70">
        <v>183.49</v>
      </c>
      <c r="G5157" s="70">
        <v>183.47</v>
      </c>
    </row>
    <row r="5158" spans="1:7" x14ac:dyDescent="0.2">
      <c r="A5158" s="70">
        <v>41740</v>
      </c>
      <c r="B5158" s="70" t="s">
        <v>420</v>
      </c>
      <c r="C5158" s="70" t="s">
        <v>415</v>
      </c>
      <c r="D5158" s="70">
        <v>2009</v>
      </c>
      <c r="E5158" s="70">
        <v>1</v>
      </c>
      <c r="F5158" s="70">
        <v>174.03</v>
      </c>
      <c r="G5158" s="70">
        <v>175.48</v>
      </c>
    </row>
    <row r="5159" spans="1:7" x14ac:dyDescent="0.2">
      <c r="A5159" s="70">
        <v>41740</v>
      </c>
      <c r="B5159" s="70" t="s">
        <v>420</v>
      </c>
      <c r="C5159" s="70" t="s">
        <v>415</v>
      </c>
      <c r="D5159" s="70">
        <v>2009</v>
      </c>
      <c r="E5159" s="70">
        <v>2</v>
      </c>
      <c r="F5159" s="70">
        <v>175.96</v>
      </c>
      <c r="G5159" s="70">
        <v>174.94</v>
      </c>
    </row>
    <row r="5160" spans="1:7" x14ac:dyDescent="0.2">
      <c r="A5160" s="70">
        <v>41740</v>
      </c>
      <c r="B5160" s="70" t="s">
        <v>420</v>
      </c>
      <c r="C5160" s="70" t="s">
        <v>415</v>
      </c>
      <c r="D5160" s="70">
        <v>2009</v>
      </c>
      <c r="E5160" s="70">
        <v>3</v>
      </c>
      <c r="F5160" s="70">
        <v>182.3</v>
      </c>
      <c r="G5160" s="70">
        <v>180.23</v>
      </c>
    </row>
    <row r="5161" spans="1:7" x14ac:dyDescent="0.2">
      <c r="A5161" s="70">
        <v>41740</v>
      </c>
      <c r="B5161" s="70" t="s">
        <v>420</v>
      </c>
      <c r="C5161" s="70" t="s">
        <v>415</v>
      </c>
      <c r="D5161" s="70">
        <v>2009</v>
      </c>
      <c r="E5161" s="70">
        <v>4</v>
      </c>
      <c r="F5161" s="70">
        <v>184.54</v>
      </c>
      <c r="G5161" s="70">
        <v>184.45</v>
      </c>
    </row>
    <row r="5162" spans="1:7" x14ac:dyDescent="0.2">
      <c r="A5162" s="70">
        <v>41740</v>
      </c>
      <c r="B5162" s="70" t="s">
        <v>420</v>
      </c>
      <c r="C5162" s="70" t="s">
        <v>415</v>
      </c>
      <c r="D5162" s="70">
        <v>2010</v>
      </c>
      <c r="E5162" s="70">
        <v>1</v>
      </c>
      <c r="F5162" s="70">
        <v>186.61</v>
      </c>
      <c r="G5162" s="70">
        <v>188.11</v>
      </c>
    </row>
    <row r="5163" spans="1:7" x14ac:dyDescent="0.2">
      <c r="A5163" s="70">
        <v>41740</v>
      </c>
      <c r="B5163" s="70" t="s">
        <v>420</v>
      </c>
      <c r="C5163" s="70" t="s">
        <v>415</v>
      </c>
      <c r="D5163" s="70">
        <v>2010</v>
      </c>
      <c r="E5163" s="70">
        <v>2</v>
      </c>
      <c r="F5163" s="70">
        <v>189.14</v>
      </c>
      <c r="G5163" s="70">
        <v>188.02</v>
      </c>
    </row>
    <row r="5164" spans="1:7" x14ac:dyDescent="0.2">
      <c r="A5164" s="70">
        <v>41740</v>
      </c>
      <c r="B5164" s="70" t="s">
        <v>420</v>
      </c>
      <c r="C5164" s="70" t="s">
        <v>415</v>
      </c>
      <c r="D5164" s="70">
        <v>2010</v>
      </c>
      <c r="E5164" s="70">
        <v>3</v>
      </c>
      <c r="F5164" s="70">
        <v>187.02</v>
      </c>
      <c r="G5164" s="70">
        <v>185</v>
      </c>
    </row>
    <row r="5165" spans="1:7" x14ac:dyDescent="0.2">
      <c r="A5165" s="70">
        <v>41740</v>
      </c>
      <c r="B5165" s="70" t="s">
        <v>420</v>
      </c>
      <c r="C5165" s="70" t="s">
        <v>415</v>
      </c>
      <c r="D5165" s="70">
        <v>2010</v>
      </c>
      <c r="E5165" s="70">
        <v>4</v>
      </c>
      <c r="F5165" s="70">
        <v>183.64</v>
      </c>
      <c r="G5165" s="70">
        <v>183.61</v>
      </c>
    </row>
    <row r="5166" spans="1:7" x14ac:dyDescent="0.2">
      <c r="A5166" s="70">
        <v>41740</v>
      </c>
      <c r="B5166" s="70" t="s">
        <v>420</v>
      </c>
      <c r="C5166" s="70" t="s">
        <v>415</v>
      </c>
      <c r="D5166" s="70">
        <v>2011</v>
      </c>
      <c r="E5166" s="70">
        <v>1</v>
      </c>
      <c r="F5166" s="70">
        <v>180.76</v>
      </c>
      <c r="G5166" s="70">
        <v>182.08</v>
      </c>
    </row>
    <row r="5167" spans="1:7" x14ac:dyDescent="0.2">
      <c r="A5167" s="70">
        <v>41740</v>
      </c>
      <c r="B5167" s="70" t="s">
        <v>420</v>
      </c>
      <c r="C5167" s="70" t="s">
        <v>415</v>
      </c>
      <c r="D5167" s="70">
        <v>2011</v>
      </c>
      <c r="E5167" s="70">
        <v>2</v>
      </c>
      <c r="F5167" s="70">
        <v>181.32</v>
      </c>
      <c r="G5167" s="70">
        <v>180.18</v>
      </c>
    </row>
    <row r="5168" spans="1:7" x14ac:dyDescent="0.2">
      <c r="A5168" s="70">
        <v>41740</v>
      </c>
      <c r="B5168" s="70" t="s">
        <v>420</v>
      </c>
      <c r="C5168" s="70" t="s">
        <v>415</v>
      </c>
      <c r="D5168" s="70">
        <v>2011</v>
      </c>
      <c r="E5168" s="70">
        <v>3</v>
      </c>
      <c r="F5168" s="70">
        <v>181.09</v>
      </c>
      <c r="G5168" s="70">
        <v>179.28</v>
      </c>
    </row>
    <row r="5169" spans="1:7" x14ac:dyDescent="0.2">
      <c r="A5169" s="70">
        <v>41740</v>
      </c>
      <c r="B5169" s="70" t="s">
        <v>420</v>
      </c>
      <c r="C5169" s="70" t="s">
        <v>415</v>
      </c>
      <c r="D5169" s="70">
        <v>2011</v>
      </c>
      <c r="E5169" s="70">
        <v>4</v>
      </c>
      <c r="F5169" s="70">
        <v>178.83</v>
      </c>
      <c r="G5169" s="70">
        <v>178.91</v>
      </c>
    </row>
    <row r="5170" spans="1:7" x14ac:dyDescent="0.2">
      <c r="A5170" s="70">
        <v>41740</v>
      </c>
      <c r="B5170" s="70" t="s">
        <v>420</v>
      </c>
      <c r="C5170" s="70" t="s">
        <v>415</v>
      </c>
      <c r="D5170" s="70">
        <v>2012</v>
      </c>
      <c r="E5170" s="70">
        <v>1</v>
      </c>
      <c r="F5170" s="70">
        <v>178.42</v>
      </c>
      <c r="G5170" s="70">
        <v>179.47</v>
      </c>
    </row>
    <row r="5171" spans="1:7" x14ac:dyDescent="0.2">
      <c r="A5171" s="70">
        <v>41740</v>
      </c>
      <c r="B5171" s="70" t="s">
        <v>420</v>
      </c>
      <c r="C5171" s="70" t="s">
        <v>415</v>
      </c>
      <c r="D5171" s="70">
        <v>2012</v>
      </c>
      <c r="E5171" s="70">
        <v>2</v>
      </c>
      <c r="F5171" s="70">
        <v>184.39</v>
      </c>
      <c r="G5171" s="70">
        <v>183.21</v>
      </c>
    </row>
    <row r="5172" spans="1:7" x14ac:dyDescent="0.2">
      <c r="A5172" s="70">
        <v>41740</v>
      </c>
      <c r="B5172" s="70" t="s">
        <v>420</v>
      </c>
      <c r="C5172" s="70" t="s">
        <v>415</v>
      </c>
      <c r="D5172" s="70">
        <v>2012</v>
      </c>
      <c r="E5172" s="70">
        <v>3</v>
      </c>
      <c r="F5172" s="70">
        <v>190.09</v>
      </c>
      <c r="G5172" s="70">
        <v>188.32</v>
      </c>
    </row>
    <row r="5173" spans="1:7" x14ac:dyDescent="0.2">
      <c r="A5173" s="70">
        <v>41740</v>
      </c>
      <c r="B5173" s="70" t="s">
        <v>420</v>
      </c>
      <c r="C5173" s="70" t="s">
        <v>415</v>
      </c>
      <c r="D5173" s="70">
        <v>2012</v>
      </c>
      <c r="E5173" s="70">
        <v>4</v>
      </c>
      <c r="F5173" s="70">
        <v>195.17</v>
      </c>
      <c r="G5173" s="70">
        <v>195.41</v>
      </c>
    </row>
    <row r="5174" spans="1:7" x14ac:dyDescent="0.2">
      <c r="A5174" s="70">
        <v>41740</v>
      </c>
      <c r="B5174" s="70" t="s">
        <v>420</v>
      </c>
      <c r="C5174" s="70" t="s">
        <v>415</v>
      </c>
      <c r="D5174" s="70">
        <v>2013</v>
      </c>
      <c r="E5174" s="70">
        <v>1</v>
      </c>
      <c r="F5174" s="70">
        <v>202.06</v>
      </c>
      <c r="G5174" s="70">
        <v>202.96</v>
      </c>
    </row>
    <row r="5175" spans="1:7" x14ac:dyDescent="0.2">
      <c r="A5175" s="70">
        <v>41740</v>
      </c>
      <c r="B5175" s="70" t="s">
        <v>420</v>
      </c>
      <c r="C5175" s="70" t="s">
        <v>415</v>
      </c>
      <c r="D5175" s="70">
        <v>2013</v>
      </c>
      <c r="E5175" s="70">
        <v>2</v>
      </c>
      <c r="F5175" s="70">
        <v>213.99</v>
      </c>
      <c r="G5175" s="70">
        <v>212.6</v>
      </c>
    </row>
    <row r="5176" spans="1:7" x14ac:dyDescent="0.2">
      <c r="A5176" s="70">
        <v>41740</v>
      </c>
      <c r="B5176" s="70" t="s">
        <v>420</v>
      </c>
      <c r="C5176" s="70" t="s">
        <v>415</v>
      </c>
      <c r="D5176" s="70">
        <v>2013</v>
      </c>
      <c r="E5176" s="70">
        <v>3</v>
      </c>
      <c r="F5176" s="70">
        <v>223.21</v>
      </c>
      <c r="G5176" s="70">
        <v>221.37</v>
      </c>
    </row>
    <row r="5177" spans="1:7" x14ac:dyDescent="0.2">
      <c r="A5177" s="70">
        <v>41740</v>
      </c>
      <c r="B5177" s="70" t="s">
        <v>420</v>
      </c>
      <c r="C5177" s="70" t="s">
        <v>415</v>
      </c>
      <c r="D5177" s="70">
        <v>2013</v>
      </c>
      <c r="E5177" s="70">
        <v>4</v>
      </c>
      <c r="F5177" s="70">
        <v>226.42</v>
      </c>
      <c r="G5177" s="70">
        <v>226.81</v>
      </c>
    </row>
    <row r="5178" spans="1:7" x14ac:dyDescent="0.2">
      <c r="A5178" s="70">
        <v>41740</v>
      </c>
      <c r="B5178" s="70" t="s">
        <v>420</v>
      </c>
      <c r="C5178" s="70" t="s">
        <v>415</v>
      </c>
      <c r="D5178" s="70">
        <v>2014</v>
      </c>
      <c r="E5178" s="70">
        <v>1</v>
      </c>
      <c r="F5178" s="70">
        <v>230.93</v>
      </c>
      <c r="G5178" s="70">
        <v>231.62</v>
      </c>
    </row>
    <row r="5179" spans="1:7" x14ac:dyDescent="0.2">
      <c r="A5179" s="70">
        <v>41740</v>
      </c>
      <c r="B5179" s="70" t="s">
        <v>420</v>
      </c>
      <c r="C5179" s="70" t="s">
        <v>415</v>
      </c>
      <c r="D5179" s="70">
        <v>2014</v>
      </c>
      <c r="E5179" s="70">
        <v>2</v>
      </c>
      <c r="F5179" s="70">
        <v>236.06</v>
      </c>
      <c r="G5179" s="70">
        <v>234.57</v>
      </c>
    </row>
    <row r="5180" spans="1:7" x14ac:dyDescent="0.2">
      <c r="A5180" s="70">
        <v>41740</v>
      </c>
      <c r="B5180" s="70" t="s">
        <v>420</v>
      </c>
      <c r="C5180" s="70" t="s">
        <v>415</v>
      </c>
      <c r="D5180" s="70">
        <v>2014</v>
      </c>
      <c r="E5180" s="70">
        <v>3</v>
      </c>
      <c r="F5180" s="70">
        <v>239.7</v>
      </c>
      <c r="G5180" s="70">
        <v>237.89</v>
      </c>
    </row>
    <row r="5181" spans="1:7" x14ac:dyDescent="0.2">
      <c r="A5181" s="70">
        <v>41740</v>
      </c>
      <c r="B5181" s="70" t="s">
        <v>420</v>
      </c>
      <c r="C5181" s="70" t="s">
        <v>415</v>
      </c>
      <c r="D5181" s="70">
        <v>2014</v>
      </c>
      <c r="E5181" s="70">
        <v>4</v>
      </c>
      <c r="F5181" s="70">
        <v>240.96</v>
      </c>
      <c r="G5181" s="70">
        <v>241.47</v>
      </c>
    </row>
    <row r="5182" spans="1:7" x14ac:dyDescent="0.2">
      <c r="A5182" s="70">
        <v>41740</v>
      </c>
      <c r="B5182" s="70" t="s">
        <v>420</v>
      </c>
      <c r="C5182" s="70" t="s">
        <v>415</v>
      </c>
      <c r="D5182" s="70">
        <v>2015</v>
      </c>
      <c r="E5182" s="70">
        <v>1</v>
      </c>
      <c r="F5182" s="70">
        <v>246.19</v>
      </c>
      <c r="G5182" s="70">
        <v>246.58</v>
      </c>
    </row>
    <row r="5183" spans="1:7" x14ac:dyDescent="0.2">
      <c r="A5183" s="70">
        <v>41740</v>
      </c>
      <c r="B5183" s="70" t="s">
        <v>420</v>
      </c>
      <c r="C5183" s="70" t="s">
        <v>415</v>
      </c>
      <c r="D5183" s="70">
        <v>2015</v>
      </c>
      <c r="E5183" s="70">
        <v>2</v>
      </c>
      <c r="F5183" s="70">
        <v>251.31</v>
      </c>
      <c r="G5183" s="70">
        <v>249.75</v>
      </c>
    </row>
    <row r="5184" spans="1:7" x14ac:dyDescent="0.2">
      <c r="A5184" s="70">
        <v>41740</v>
      </c>
      <c r="B5184" s="70" t="s">
        <v>420</v>
      </c>
      <c r="C5184" s="70" t="s">
        <v>415</v>
      </c>
      <c r="D5184" s="70">
        <v>2015</v>
      </c>
      <c r="E5184" s="70">
        <v>3</v>
      </c>
      <c r="F5184" s="70">
        <v>255.13</v>
      </c>
      <c r="G5184" s="70">
        <v>253.46</v>
      </c>
    </row>
    <row r="5185" spans="1:7" x14ac:dyDescent="0.2">
      <c r="A5185" s="70">
        <v>41740</v>
      </c>
      <c r="B5185" s="70" t="s">
        <v>420</v>
      </c>
      <c r="C5185" s="70" t="s">
        <v>415</v>
      </c>
      <c r="D5185" s="70">
        <v>2015</v>
      </c>
      <c r="E5185" s="70">
        <v>4</v>
      </c>
      <c r="F5185" s="70">
        <v>257.57</v>
      </c>
      <c r="G5185" s="70">
        <v>258.13</v>
      </c>
    </row>
    <row r="5186" spans="1:7" x14ac:dyDescent="0.2">
      <c r="A5186" s="70">
        <v>41740</v>
      </c>
      <c r="B5186" s="70" t="s">
        <v>420</v>
      </c>
      <c r="C5186" s="70" t="s">
        <v>415</v>
      </c>
      <c r="D5186" s="70">
        <v>2016</v>
      </c>
      <c r="E5186" s="70">
        <v>1</v>
      </c>
      <c r="F5186" s="70">
        <v>262.10000000000002</v>
      </c>
      <c r="G5186" s="70">
        <v>262.27</v>
      </c>
    </row>
    <row r="5187" spans="1:7" x14ac:dyDescent="0.2">
      <c r="A5187" s="70">
        <v>41740</v>
      </c>
      <c r="B5187" s="70" t="s">
        <v>420</v>
      </c>
      <c r="C5187" s="70" t="s">
        <v>415</v>
      </c>
      <c r="D5187" s="70">
        <v>2016</v>
      </c>
      <c r="E5187" s="70">
        <v>2</v>
      </c>
      <c r="F5187" s="70">
        <v>267.91000000000003</v>
      </c>
      <c r="G5187" s="70">
        <v>266.23</v>
      </c>
    </row>
    <row r="5188" spans="1:7" x14ac:dyDescent="0.2">
      <c r="A5188" s="70">
        <v>41740</v>
      </c>
      <c r="B5188" s="70" t="s">
        <v>420</v>
      </c>
      <c r="C5188" s="70" t="s">
        <v>415</v>
      </c>
      <c r="D5188" s="70">
        <v>2016</v>
      </c>
      <c r="E5188" s="70">
        <v>3</v>
      </c>
      <c r="F5188" s="70">
        <v>272.25</v>
      </c>
      <c r="G5188" s="70">
        <v>270.69</v>
      </c>
    </row>
    <row r="5189" spans="1:7" x14ac:dyDescent="0.2">
      <c r="A5189" s="70">
        <v>41740</v>
      </c>
      <c r="B5189" s="70" t="s">
        <v>420</v>
      </c>
      <c r="C5189" s="70" t="s">
        <v>415</v>
      </c>
      <c r="D5189" s="70">
        <v>2016</v>
      </c>
      <c r="E5189" s="70">
        <v>4</v>
      </c>
      <c r="F5189" s="70">
        <v>275.57</v>
      </c>
      <c r="G5189" s="70">
        <v>276.13</v>
      </c>
    </row>
    <row r="5190" spans="1:7" x14ac:dyDescent="0.2">
      <c r="A5190" s="70">
        <v>41740</v>
      </c>
      <c r="B5190" s="70" t="s">
        <v>420</v>
      </c>
      <c r="C5190" s="70" t="s">
        <v>415</v>
      </c>
      <c r="D5190" s="70">
        <v>2017</v>
      </c>
      <c r="E5190" s="70">
        <v>1</v>
      </c>
      <c r="F5190" s="70">
        <v>281.61</v>
      </c>
      <c r="G5190" s="70">
        <v>281.68</v>
      </c>
    </row>
    <row r="5191" spans="1:7" x14ac:dyDescent="0.2">
      <c r="A5191" s="70">
        <v>41740</v>
      </c>
      <c r="B5191" s="70" t="s">
        <v>420</v>
      </c>
      <c r="C5191" s="70" t="s">
        <v>415</v>
      </c>
      <c r="D5191" s="70">
        <v>2017</v>
      </c>
      <c r="E5191" s="70">
        <v>2</v>
      </c>
      <c r="F5191" s="70">
        <v>288.23</v>
      </c>
      <c r="G5191" s="70">
        <v>286.33999999999997</v>
      </c>
    </row>
    <row r="5192" spans="1:7" x14ac:dyDescent="0.2">
      <c r="A5192" s="70">
        <v>41740</v>
      </c>
      <c r="B5192" s="70" t="s">
        <v>420</v>
      </c>
      <c r="C5192" s="70" t="s">
        <v>415</v>
      </c>
      <c r="D5192" s="70">
        <v>2017</v>
      </c>
      <c r="E5192" s="70">
        <v>3</v>
      </c>
      <c r="F5192" s="70">
        <v>293.87</v>
      </c>
      <c r="G5192" s="70">
        <v>292.37</v>
      </c>
    </row>
    <row r="5193" spans="1:7" x14ac:dyDescent="0.2">
      <c r="A5193" s="70">
        <v>41740</v>
      </c>
      <c r="B5193" s="70" t="s">
        <v>420</v>
      </c>
      <c r="C5193" s="70" t="s">
        <v>415</v>
      </c>
      <c r="D5193" s="70">
        <v>2017</v>
      </c>
      <c r="E5193" s="70">
        <v>4</v>
      </c>
      <c r="F5193" s="70">
        <v>296.20999999999998</v>
      </c>
      <c r="G5193" s="70">
        <v>296.74</v>
      </c>
    </row>
    <row r="5194" spans="1:7" x14ac:dyDescent="0.2">
      <c r="A5194" s="70">
        <v>41740</v>
      </c>
      <c r="B5194" s="70" t="s">
        <v>420</v>
      </c>
      <c r="C5194" s="70" t="s">
        <v>415</v>
      </c>
      <c r="D5194" s="70">
        <v>2018</v>
      </c>
      <c r="E5194" s="70">
        <v>1</v>
      </c>
      <c r="F5194" s="70">
        <v>301.06</v>
      </c>
      <c r="G5194" s="70">
        <v>301.26</v>
      </c>
    </row>
    <row r="5195" spans="1:7" x14ac:dyDescent="0.2">
      <c r="A5195" s="70">
        <v>41740</v>
      </c>
      <c r="B5195" s="70" t="s">
        <v>420</v>
      </c>
      <c r="C5195" s="70" t="s">
        <v>415</v>
      </c>
      <c r="D5195" s="70">
        <v>2018</v>
      </c>
      <c r="E5195" s="70">
        <v>2</v>
      </c>
      <c r="F5195" s="70">
        <v>306.42</v>
      </c>
      <c r="G5195" s="70">
        <v>304.23</v>
      </c>
    </row>
    <row r="5196" spans="1:7" x14ac:dyDescent="0.2">
      <c r="A5196" s="70">
        <v>41740</v>
      </c>
      <c r="B5196" s="70" t="s">
        <v>420</v>
      </c>
      <c r="C5196" s="70" t="s">
        <v>415</v>
      </c>
      <c r="D5196" s="70">
        <v>2018</v>
      </c>
      <c r="E5196" s="70">
        <v>3</v>
      </c>
      <c r="F5196" s="70">
        <v>307.42</v>
      </c>
      <c r="G5196" s="70">
        <v>305.83999999999997</v>
      </c>
    </row>
    <row r="5197" spans="1:7" x14ac:dyDescent="0.2">
      <c r="A5197" s="70">
        <v>41740</v>
      </c>
      <c r="B5197" s="70" t="s">
        <v>420</v>
      </c>
      <c r="C5197" s="70" t="s">
        <v>415</v>
      </c>
      <c r="D5197" s="70">
        <v>2018</v>
      </c>
      <c r="E5197" s="70">
        <v>4</v>
      </c>
      <c r="F5197" s="70">
        <v>309.8</v>
      </c>
      <c r="G5197" s="70">
        <v>310.45</v>
      </c>
    </row>
    <row r="5198" spans="1:7" x14ac:dyDescent="0.2">
      <c r="A5198" s="70">
        <v>41740</v>
      </c>
      <c r="B5198" s="70" t="s">
        <v>420</v>
      </c>
      <c r="C5198" s="70" t="s">
        <v>415</v>
      </c>
      <c r="D5198" s="70">
        <v>2019</v>
      </c>
      <c r="E5198" s="70">
        <v>1</v>
      </c>
      <c r="F5198" s="70">
        <v>310.89</v>
      </c>
      <c r="G5198" s="70">
        <v>311.25</v>
      </c>
    </row>
    <row r="5199" spans="1:7" x14ac:dyDescent="0.2">
      <c r="A5199" s="70">
        <v>41740</v>
      </c>
      <c r="B5199" s="70" t="s">
        <v>420</v>
      </c>
      <c r="C5199" s="70" t="s">
        <v>415</v>
      </c>
      <c r="D5199" s="70">
        <v>2019</v>
      </c>
      <c r="E5199" s="70">
        <v>2</v>
      </c>
      <c r="F5199" s="70">
        <v>317.54000000000002</v>
      </c>
      <c r="G5199" s="70">
        <v>315.05</v>
      </c>
    </row>
    <row r="5200" spans="1:7" x14ac:dyDescent="0.2">
      <c r="A5200" s="70">
        <v>41740</v>
      </c>
      <c r="B5200" s="70" t="s">
        <v>420</v>
      </c>
      <c r="C5200" s="70" t="s">
        <v>415</v>
      </c>
      <c r="D5200" s="70">
        <v>2019</v>
      </c>
      <c r="E5200" s="70">
        <v>3</v>
      </c>
      <c r="F5200" s="70">
        <v>319.66000000000003</v>
      </c>
      <c r="G5200" s="70">
        <v>317.95</v>
      </c>
    </row>
    <row r="5201" spans="1:7" x14ac:dyDescent="0.2">
      <c r="A5201" s="70">
        <v>41740</v>
      </c>
      <c r="B5201" s="70" t="s">
        <v>420</v>
      </c>
      <c r="C5201" s="70" t="s">
        <v>415</v>
      </c>
      <c r="D5201" s="70">
        <v>2019</v>
      </c>
      <c r="E5201" s="70">
        <v>4</v>
      </c>
      <c r="F5201" s="70">
        <v>321.62</v>
      </c>
      <c r="G5201" s="70">
        <v>322.42</v>
      </c>
    </row>
    <row r="5202" spans="1:7" x14ac:dyDescent="0.2">
      <c r="A5202" s="70">
        <v>41740</v>
      </c>
      <c r="B5202" s="70" t="s">
        <v>420</v>
      </c>
      <c r="C5202" s="70" t="s">
        <v>415</v>
      </c>
      <c r="D5202" s="70">
        <v>2020</v>
      </c>
      <c r="E5202" s="70">
        <v>1</v>
      </c>
      <c r="F5202" s="70">
        <v>330.25</v>
      </c>
      <c r="G5202" s="70">
        <v>330.85</v>
      </c>
    </row>
    <row r="5203" spans="1:7" x14ac:dyDescent="0.2">
      <c r="A5203" s="70">
        <v>41740</v>
      </c>
      <c r="B5203" s="70" t="s">
        <v>420</v>
      </c>
      <c r="C5203" s="70" t="s">
        <v>415</v>
      </c>
      <c r="D5203" s="70">
        <v>2020</v>
      </c>
      <c r="E5203" s="70">
        <v>2</v>
      </c>
      <c r="F5203" s="70">
        <v>336.49</v>
      </c>
      <c r="G5203" s="70">
        <v>333.61</v>
      </c>
    </row>
    <row r="5204" spans="1:7" x14ac:dyDescent="0.2">
      <c r="A5204" s="70">
        <v>41740</v>
      </c>
      <c r="B5204" s="70" t="s">
        <v>420</v>
      </c>
      <c r="C5204" s="70" t="s">
        <v>415</v>
      </c>
      <c r="D5204" s="70">
        <v>2020</v>
      </c>
      <c r="E5204" s="70">
        <v>3</v>
      </c>
      <c r="F5204" s="70">
        <v>347.66</v>
      </c>
      <c r="G5204" s="70">
        <v>345.69</v>
      </c>
    </row>
    <row r="5205" spans="1:7" x14ac:dyDescent="0.2">
      <c r="A5205" s="70">
        <v>41740</v>
      </c>
      <c r="B5205" s="70" t="s">
        <v>420</v>
      </c>
      <c r="C5205" s="70" t="s">
        <v>415</v>
      </c>
      <c r="D5205" s="70">
        <v>2020</v>
      </c>
      <c r="E5205" s="70">
        <v>4</v>
      </c>
      <c r="F5205" s="70">
        <v>361.23</v>
      </c>
      <c r="G5205" s="70">
        <v>362.32</v>
      </c>
    </row>
    <row r="5206" spans="1:7" x14ac:dyDescent="0.2">
      <c r="A5206" s="70">
        <v>41740</v>
      </c>
      <c r="B5206" s="70" t="s">
        <v>420</v>
      </c>
      <c r="C5206" s="70" t="s">
        <v>415</v>
      </c>
      <c r="D5206" s="70">
        <v>2021</v>
      </c>
      <c r="E5206" s="70">
        <v>1</v>
      </c>
      <c r="F5206" s="70">
        <v>380.08</v>
      </c>
      <c r="G5206" s="70">
        <v>380.86</v>
      </c>
    </row>
    <row r="5207" spans="1:7" x14ac:dyDescent="0.2">
      <c r="A5207" s="70">
        <v>41740</v>
      </c>
      <c r="B5207" s="70" t="s">
        <v>420</v>
      </c>
      <c r="C5207" s="70" t="s">
        <v>415</v>
      </c>
      <c r="D5207" s="70">
        <v>2021</v>
      </c>
      <c r="E5207" s="70">
        <v>2</v>
      </c>
      <c r="F5207" s="70">
        <v>409.79</v>
      </c>
      <c r="G5207" s="70">
        <v>406.13</v>
      </c>
    </row>
    <row r="5208" spans="1:7" x14ac:dyDescent="0.2">
      <c r="A5208" s="70">
        <v>41740</v>
      </c>
      <c r="B5208" s="70" t="s">
        <v>420</v>
      </c>
      <c r="C5208" s="70" t="s">
        <v>415</v>
      </c>
      <c r="D5208" s="70">
        <v>2021</v>
      </c>
      <c r="E5208" s="70">
        <v>3</v>
      </c>
      <c r="F5208" s="70">
        <v>426.6</v>
      </c>
      <c r="G5208" s="70">
        <v>424.16</v>
      </c>
    </row>
    <row r="5209" spans="1:7" x14ac:dyDescent="0.2">
      <c r="A5209" s="70">
        <v>41740</v>
      </c>
      <c r="B5209" s="70" t="s">
        <v>420</v>
      </c>
      <c r="C5209" s="70" t="s">
        <v>415</v>
      </c>
      <c r="D5209" s="70">
        <v>2021</v>
      </c>
      <c r="E5209" s="70">
        <v>4</v>
      </c>
      <c r="F5209" s="70">
        <v>433.05</v>
      </c>
      <c r="G5209" s="70">
        <v>434.46</v>
      </c>
    </row>
    <row r="5210" spans="1:7" x14ac:dyDescent="0.2">
      <c r="A5210" s="70">
        <v>41884</v>
      </c>
      <c r="B5210" s="70" t="s">
        <v>421</v>
      </c>
      <c r="C5210" s="70" t="s">
        <v>353</v>
      </c>
      <c r="D5210" s="70">
        <v>1991</v>
      </c>
      <c r="E5210" s="70">
        <v>1</v>
      </c>
      <c r="F5210" s="70">
        <v>100</v>
      </c>
      <c r="G5210" s="70">
        <v>100</v>
      </c>
    </row>
    <row r="5211" spans="1:7" x14ac:dyDescent="0.2">
      <c r="A5211" s="70">
        <v>41884</v>
      </c>
      <c r="B5211" s="70" t="s">
        <v>421</v>
      </c>
      <c r="C5211" s="70" t="s">
        <v>353</v>
      </c>
      <c r="D5211" s="70">
        <v>1991</v>
      </c>
      <c r="E5211" s="70">
        <v>2</v>
      </c>
      <c r="F5211" s="70">
        <v>100.74</v>
      </c>
      <c r="G5211" s="70">
        <v>99.72</v>
      </c>
    </row>
    <row r="5212" spans="1:7" x14ac:dyDescent="0.2">
      <c r="A5212" s="70">
        <v>41884</v>
      </c>
      <c r="B5212" s="70" t="s">
        <v>421</v>
      </c>
      <c r="C5212" s="70" t="s">
        <v>353</v>
      </c>
      <c r="D5212" s="70">
        <v>1991</v>
      </c>
      <c r="E5212" s="70">
        <v>3</v>
      </c>
      <c r="F5212" s="70">
        <v>99.98</v>
      </c>
      <c r="G5212" s="70">
        <v>99.07</v>
      </c>
    </row>
    <row r="5213" spans="1:7" x14ac:dyDescent="0.2">
      <c r="A5213" s="70">
        <v>41884</v>
      </c>
      <c r="B5213" s="70" t="s">
        <v>421</v>
      </c>
      <c r="C5213" s="70" t="s">
        <v>353</v>
      </c>
      <c r="D5213" s="70">
        <v>1991</v>
      </c>
      <c r="E5213" s="70">
        <v>4</v>
      </c>
      <c r="F5213" s="70">
        <v>99.03</v>
      </c>
      <c r="G5213" s="70">
        <v>98.54</v>
      </c>
    </row>
    <row r="5214" spans="1:7" x14ac:dyDescent="0.2">
      <c r="A5214" s="70">
        <v>41884</v>
      </c>
      <c r="B5214" s="70" t="s">
        <v>421</v>
      </c>
      <c r="C5214" s="70" t="s">
        <v>353</v>
      </c>
      <c r="D5214" s="70">
        <v>1992</v>
      </c>
      <c r="E5214" s="70">
        <v>1</v>
      </c>
      <c r="F5214" s="70">
        <v>97.7</v>
      </c>
      <c r="G5214" s="70">
        <v>97.73</v>
      </c>
    </row>
    <row r="5215" spans="1:7" x14ac:dyDescent="0.2">
      <c r="A5215" s="70">
        <v>41884</v>
      </c>
      <c r="B5215" s="70" t="s">
        <v>421</v>
      </c>
      <c r="C5215" s="70" t="s">
        <v>353</v>
      </c>
      <c r="D5215" s="70">
        <v>1992</v>
      </c>
      <c r="E5215" s="70">
        <v>2</v>
      </c>
      <c r="F5215" s="70">
        <v>96.99</v>
      </c>
      <c r="G5215" s="70">
        <v>95.99</v>
      </c>
    </row>
    <row r="5216" spans="1:7" x14ac:dyDescent="0.2">
      <c r="A5216" s="70">
        <v>41884</v>
      </c>
      <c r="B5216" s="70" t="s">
        <v>421</v>
      </c>
      <c r="C5216" s="70" t="s">
        <v>353</v>
      </c>
      <c r="D5216" s="70">
        <v>1992</v>
      </c>
      <c r="E5216" s="70">
        <v>3</v>
      </c>
      <c r="F5216" s="70">
        <v>96.93</v>
      </c>
      <c r="G5216" s="70">
        <v>96.01</v>
      </c>
    </row>
    <row r="5217" spans="1:7" x14ac:dyDescent="0.2">
      <c r="A5217" s="70">
        <v>41884</v>
      </c>
      <c r="B5217" s="70" t="s">
        <v>421</v>
      </c>
      <c r="C5217" s="70" t="s">
        <v>353</v>
      </c>
      <c r="D5217" s="70">
        <v>1992</v>
      </c>
      <c r="E5217" s="70">
        <v>4</v>
      </c>
      <c r="F5217" s="70">
        <v>95.19</v>
      </c>
      <c r="G5217" s="70">
        <v>94.76</v>
      </c>
    </row>
    <row r="5218" spans="1:7" x14ac:dyDescent="0.2">
      <c r="A5218" s="70">
        <v>41884</v>
      </c>
      <c r="B5218" s="70" t="s">
        <v>421</v>
      </c>
      <c r="C5218" s="70" t="s">
        <v>353</v>
      </c>
      <c r="D5218" s="70">
        <v>1993</v>
      </c>
      <c r="E5218" s="70">
        <v>1</v>
      </c>
      <c r="F5218" s="70">
        <v>93.95</v>
      </c>
      <c r="G5218" s="70">
        <v>94.01</v>
      </c>
    </row>
    <row r="5219" spans="1:7" x14ac:dyDescent="0.2">
      <c r="A5219" s="70">
        <v>41884</v>
      </c>
      <c r="B5219" s="70" t="s">
        <v>421</v>
      </c>
      <c r="C5219" s="70" t="s">
        <v>353</v>
      </c>
      <c r="D5219" s="70">
        <v>1993</v>
      </c>
      <c r="E5219" s="70">
        <v>2</v>
      </c>
      <c r="F5219" s="70">
        <v>93.85</v>
      </c>
      <c r="G5219" s="70">
        <v>92.85</v>
      </c>
    </row>
    <row r="5220" spans="1:7" x14ac:dyDescent="0.2">
      <c r="A5220" s="70">
        <v>41884</v>
      </c>
      <c r="B5220" s="70" t="s">
        <v>421</v>
      </c>
      <c r="C5220" s="70" t="s">
        <v>353</v>
      </c>
      <c r="D5220" s="70">
        <v>1993</v>
      </c>
      <c r="E5220" s="70">
        <v>3</v>
      </c>
      <c r="F5220" s="70">
        <v>93.05</v>
      </c>
      <c r="G5220" s="70">
        <v>92.1</v>
      </c>
    </row>
    <row r="5221" spans="1:7" x14ac:dyDescent="0.2">
      <c r="A5221" s="70">
        <v>41884</v>
      </c>
      <c r="B5221" s="70" t="s">
        <v>421</v>
      </c>
      <c r="C5221" s="70" t="s">
        <v>353</v>
      </c>
      <c r="D5221" s="70">
        <v>1993</v>
      </c>
      <c r="E5221" s="70">
        <v>4</v>
      </c>
      <c r="F5221" s="70">
        <v>93.48</v>
      </c>
      <c r="G5221" s="70">
        <v>93.13</v>
      </c>
    </row>
    <row r="5222" spans="1:7" x14ac:dyDescent="0.2">
      <c r="A5222" s="70">
        <v>41884</v>
      </c>
      <c r="B5222" s="70" t="s">
        <v>421</v>
      </c>
      <c r="C5222" s="70" t="s">
        <v>353</v>
      </c>
      <c r="D5222" s="70">
        <v>1994</v>
      </c>
      <c r="E5222" s="70">
        <v>1</v>
      </c>
      <c r="F5222" s="70">
        <v>93.33</v>
      </c>
      <c r="G5222" s="70">
        <v>93.47</v>
      </c>
    </row>
    <row r="5223" spans="1:7" x14ac:dyDescent="0.2">
      <c r="A5223" s="70">
        <v>41884</v>
      </c>
      <c r="B5223" s="70" t="s">
        <v>421</v>
      </c>
      <c r="C5223" s="70" t="s">
        <v>353</v>
      </c>
      <c r="D5223" s="70">
        <v>1994</v>
      </c>
      <c r="E5223" s="70">
        <v>2</v>
      </c>
      <c r="F5223" s="70">
        <v>95.36</v>
      </c>
      <c r="G5223" s="70">
        <v>94.23</v>
      </c>
    </row>
    <row r="5224" spans="1:7" x14ac:dyDescent="0.2">
      <c r="A5224" s="70">
        <v>41884</v>
      </c>
      <c r="B5224" s="70" t="s">
        <v>421</v>
      </c>
      <c r="C5224" s="70" t="s">
        <v>353</v>
      </c>
      <c r="D5224" s="70">
        <v>1994</v>
      </c>
      <c r="E5224" s="70">
        <v>3</v>
      </c>
      <c r="F5224" s="70">
        <v>95.69</v>
      </c>
      <c r="G5224" s="70">
        <v>94.67</v>
      </c>
    </row>
    <row r="5225" spans="1:7" x14ac:dyDescent="0.2">
      <c r="A5225" s="70">
        <v>41884</v>
      </c>
      <c r="B5225" s="70" t="s">
        <v>421</v>
      </c>
      <c r="C5225" s="70" t="s">
        <v>353</v>
      </c>
      <c r="D5225" s="70">
        <v>1994</v>
      </c>
      <c r="E5225" s="70">
        <v>4</v>
      </c>
      <c r="F5225" s="70">
        <v>95.36</v>
      </c>
      <c r="G5225" s="70">
        <v>95.08</v>
      </c>
    </row>
    <row r="5226" spans="1:7" x14ac:dyDescent="0.2">
      <c r="A5226" s="70">
        <v>41884</v>
      </c>
      <c r="B5226" s="70" t="s">
        <v>421</v>
      </c>
      <c r="C5226" s="70" t="s">
        <v>353</v>
      </c>
      <c r="D5226" s="70">
        <v>1995</v>
      </c>
      <c r="E5226" s="70">
        <v>1</v>
      </c>
      <c r="F5226" s="70">
        <v>94.42</v>
      </c>
      <c r="G5226" s="70">
        <v>94.69</v>
      </c>
    </row>
    <row r="5227" spans="1:7" x14ac:dyDescent="0.2">
      <c r="A5227" s="70">
        <v>41884</v>
      </c>
      <c r="B5227" s="70" t="s">
        <v>421</v>
      </c>
      <c r="C5227" s="70" t="s">
        <v>353</v>
      </c>
      <c r="D5227" s="70">
        <v>1995</v>
      </c>
      <c r="E5227" s="70">
        <v>2</v>
      </c>
      <c r="F5227" s="70">
        <v>95.33</v>
      </c>
      <c r="G5227" s="70">
        <v>94.03</v>
      </c>
    </row>
    <row r="5228" spans="1:7" x14ac:dyDescent="0.2">
      <c r="A5228" s="70">
        <v>41884</v>
      </c>
      <c r="B5228" s="70" t="s">
        <v>421</v>
      </c>
      <c r="C5228" s="70" t="s">
        <v>353</v>
      </c>
      <c r="D5228" s="70">
        <v>1995</v>
      </c>
      <c r="E5228" s="70">
        <v>3</v>
      </c>
      <c r="F5228" s="70">
        <v>95.19</v>
      </c>
      <c r="G5228" s="70">
        <v>94.11</v>
      </c>
    </row>
    <row r="5229" spans="1:7" x14ac:dyDescent="0.2">
      <c r="A5229" s="70">
        <v>41884</v>
      </c>
      <c r="B5229" s="70" t="s">
        <v>421</v>
      </c>
      <c r="C5229" s="70" t="s">
        <v>353</v>
      </c>
      <c r="D5229" s="70">
        <v>1995</v>
      </c>
      <c r="E5229" s="70">
        <v>4</v>
      </c>
      <c r="F5229" s="70">
        <v>94.09</v>
      </c>
      <c r="G5229" s="70">
        <v>93.95</v>
      </c>
    </row>
    <row r="5230" spans="1:7" x14ac:dyDescent="0.2">
      <c r="A5230" s="70">
        <v>41884</v>
      </c>
      <c r="B5230" s="70" t="s">
        <v>421</v>
      </c>
      <c r="C5230" s="70" t="s">
        <v>353</v>
      </c>
      <c r="D5230" s="70">
        <v>1996</v>
      </c>
      <c r="E5230" s="70">
        <v>1</v>
      </c>
      <c r="F5230" s="70">
        <v>95.58</v>
      </c>
      <c r="G5230" s="70">
        <v>95.97</v>
      </c>
    </row>
    <row r="5231" spans="1:7" x14ac:dyDescent="0.2">
      <c r="A5231" s="70">
        <v>41884</v>
      </c>
      <c r="B5231" s="70" t="s">
        <v>421</v>
      </c>
      <c r="C5231" s="70" t="s">
        <v>353</v>
      </c>
      <c r="D5231" s="70">
        <v>1996</v>
      </c>
      <c r="E5231" s="70">
        <v>2</v>
      </c>
      <c r="F5231" s="70">
        <v>97.92</v>
      </c>
      <c r="G5231" s="70">
        <v>96.37</v>
      </c>
    </row>
    <row r="5232" spans="1:7" x14ac:dyDescent="0.2">
      <c r="A5232" s="70">
        <v>41884</v>
      </c>
      <c r="B5232" s="70" t="s">
        <v>421</v>
      </c>
      <c r="C5232" s="70" t="s">
        <v>353</v>
      </c>
      <c r="D5232" s="70">
        <v>1996</v>
      </c>
      <c r="E5232" s="70">
        <v>3</v>
      </c>
      <c r="F5232" s="70">
        <v>99.64</v>
      </c>
      <c r="G5232" s="70">
        <v>98.47</v>
      </c>
    </row>
    <row r="5233" spans="1:7" x14ac:dyDescent="0.2">
      <c r="A5233" s="70">
        <v>41884</v>
      </c>
      <c r="B5233" s="70" t="s">
        <v>421</v>
      </c>
      <c r="C5233" s="70" t="s">
        <v>353</v>
      </c>
      <c r="D5233" s="70">
        <v>1996</v>
      </c>
      <c r="E5233" s="70">
        <v>4</v>
      </c>
      <c r="F5233" s="70">
        <v>100.8</v>
      </c>
      <c r="G5233" s="70">
        <v>100.87</v>
      </c>
    </row>
    <row r="5234" spans="1:7" x14ac:dyDescent="0.2">
      <c r="A5234" s="70">
        <v>41884</v>
      </c>
      <c r="B5234" s="70" t="s">
        <v>421</v>
      </c>
      <c r="C5234" s="70" t="s">
        <v>353</v>
      </c>
      <c r="D5234" s="70">
        <v>1997</v>
      </c>
      <c r="E5234" s="70">
        <v>1</v>
      </c>
      <c r="F5234" s="70">
        <v>102.32</v>
      </c>
      <c r="G5234" s="70">
        <v>102.76</v>
      </c>
    </row>
    <row r="5235" spans="1:7" x14ac:dyDescent="0.2">
      <c r="A5235" s="70">
        <v>41884</v>
      </c>
      <c r="B5235" s="70" t="s">
        <v>421</v>
      </c>
      <c r="C5235" s="70" t="s">
        <v>353</v>
      </c>
      <c r="D5235" s="70">
        <v>1997</v>
      </c>
      <c r="E5235" s="70">
        <v>2</v>
      </c>
      <c r="F5235" s="70">
        <v>108.49</v>
      </c>
      <c r="G5235" s="70">
        <v>106.57</v>
      </c>
    </row>
    <row r="5236" spans="1:7" x14ac:dyDescent="0.2">
      <c r="A5236" s="70">
        <v>41884</v>
      </c>
      <c r="B5236" s="70" t="s">
        <v>421</v>
      </c>
      <c r="C5236" s="70" t="s">
        <v>353</v>
      </c>
      <c r="D5236" s="70">
        <v>1997</v>
      </c>
      <c r="E5236" s="70">
        <v>3</v>
      </c>
      <c r="F5236" s="70">
        <v>110.63</v>
      </c>
      <c r="G5236" s="70">
        <v>109.32</v>
      </c>
    </row>
    <row r="5237" spans="1:7" x14ac:dyDescent="0.2">
      <c r="A5237" s="70">
        <v>41884</v>
      </c>
      <c r="B5237" s="70" t="s">
        <v>421</v>
      </c>
      <c r="C5237" s="70" t="s">
        <v>353</v>
      </c>
      <c r="D5237" s="70">
        <v>1997</v>
      </c>
      <c r="E5237" s="70">
        <v>4</v>
      </c>
      <c r="F5237" s="70">
        <v>112.88</v>
      </c>
      <c r="G5237" s="70">
        <v>113.19</v>
      </c>
    </row>
    <row r="5238" spans="1:7" x14ac:dyDescent="0.2">
      <c r="A5238" s="70">
        <v>41884</v>
      </c>
      <c r="B5238" s="70" t="s">
        <v>421</v>
      </c>
      <c r="C5238" s="70" t="s">
        <v>353</v>
      </c>
      <c r="D5238" s="70">
        <v>1998</v>
      </c>
      <c r="E5238" s="70">
        <v>1</v>
      </c>
      <c r="F5238" s="70">
        <v>115.38</v>
      </c>
      <c r="G5238" s="70">
        <v>115.77</v>
      </c>
    </row>
    <row r="5239" spans="1:7" x14ac:dyDescent="0.2">
      <c r="A5239" s="70">
        <v>41884</v>
      </c>
      <c r="B5239" s="70" t="s">
        <v>421</v>
      </c>
      <c r="C5239" s="70" t="s">
        <v>353</v>
      </c>
      <c r="D5239" s="70">
        <v>1998</v>
      </c>
      <c r="E5239" s="70">
        <v>2</v>
      </c>
      <c r="F5239" s="70">
        <v>122.41</v>
      </c>
      <c r="G5239" s="70">
        <v>120.09</v>
      </c>
    </row>
    <row r="5240" spans="1:7" x14ac:dyDescent="0.2">
      <c r="A5240" s="70">
        <v>41884</v>
      </c>
      <c r="B5240" s="70" t="s">
        <v>421</v>
      </c>
      <c r="C5240" s="70" t="s">
        <v>353</v>
      </c>
      <c r="D5240" s="70">
        <v>1998</v>
      </c>
      <c r="E5240" s="70">
        <v>3</v>
      </c>
      <c r="F5240" s="70">
        <v>125.25</v>
      </c>
      <c r="G5240" s="70">
        <v>123.84</v>
      </c>
    </row>
    <row r="5241" spans="1:7" x14ac:dyDescent="0.2">
      <c r="A5241" s="70">
        <v>41884</v>
      </c>
      <c r="B5241" s="70" t="s">
        <v>421</v>
      </c>
      <c r="C5241" s="70" t="s">
        <v>353</v>
      </c>
      <c r="D5241" s="70">
        <v>1998</v>
      </c>
      <c r="E5241" s="70">
        <v>4</v>
      </c>
      <c r="F5241" s="70">
        <v>126.38</v>
      </c>
      <c r="G5241" s="70">
        <v>126.91</v>
      </c>
    </row>
    <row r="5242" spans="1:7" x14ac:dyDescent="0.2">
      <c r="A5242" s="70">
        <v>41884</v>
      </c>
      <c r="B5242" s="70" t="s">
        <v>421</v>
      </c>
      <c r="C5242" s="70" t="s">
        <v>353</v>
      </c>
      <c r="D5242" s="70">
        <v>1999</v>
      </c>
      <c r="E5242" s="70">
        <v>1</v>
      </c>
      <c r="F5242" s="70">
        <v>132.19</v>
      </c>
      <c r="G5242" s="70">
        <v>132.46</v>
      </c>
    </row>
    <row r="5243" spans="1:7" x14ac:dyDescent="0.2">
      <c r="A5243" s="70">
        <v>41884</v>
      </c>
      <c r="B5243" s="70" t="s">
        <v>421</v>
      </c>
      <c r="C5243" s="70" t="s">
        <v>353</v>
      </c>
      <c r="D5243" s="70">
        <v>1999</v>
      </c>
      <c r="E5243" s="70">
        <v>2</v>
      </c>
      <c r="F5243" s="70">
        <v>140.85</v>
      </c>
      <c r="G5243" s="70">
        <v>138.13999999999999</v>
      </c>
    </row>
    <row r="5244" spans="1:7" x14ac:dyDescent="0.2">
      <c r="A5244" s="70">
        <v>41884</v>
      </c>
      <c r="B5244" s="70" t="s">
        <v>421</v>
      </c>
      <c r="C5244" s="70" t="s">
        <v>353</v>
      </c>
      <c r="D5244" s="70">
        <v>1999</v>
      </c>
      <c r="E5244" s="70">
        <v>3</v>
      </c>
      <c r="F5244" s="70">
        <v>145.54</v>
      </c>
      <c r="G5244" s="70">
        <v>143.99</v>
      </c>
    </row>
    <row r="5245" spans="1:7" x14ac:dyDescent="0.2">
      <c r="A5245" s="70">
        <v>41884</v>
      </c>
      <c r="B5245" s="70" t="s">
        <v>421</v>
      </c>
      <c r="C5245" s="70" t="s">
        <v>353</v>
      </c>
      <c r="D5245" s="70">
        <v>1999</v>
      </c>
      <c r="E5245" s="70">
        <v>4</v>
      </c>
      <c r="F5245" s="70">
        <v>149.44</v>
      </c>
      <c r="G5245" s="70">
        <v>150.21</v>
      </c>
    </row>
    <row r="5246" spans="1:7" x14ac:dyDescent="0.2">
      <c r="A5246" s="70">
        <v>41884</v>
      </c>
      <c r="B5246" s="70" t="s">
        <v>421</v>
      </c>
      <c r="C5246" s="70" t="s">
        <v>353</v>
      </c>
      <c r="D5246" s="70">
        <v>2000</v>
      </c>
      <c r="E5246" s="70">
        <v>1</v>
      </c>
      <c r="F5246" s="70">
        <v>159.94</v>
      </c>
      <c r="G5246" s="70">
        <v>159.94</v>
      </c>
    </row>
    <row r="5247" spans="1:7" x14ac:dyDescent="0.2">
      <c r="A5247" s="70">
        <v>41884</v>
      </c>
      <c r="B5247" s="70" t="s">
        <v>421</v>
      </c>
      <c r="C5247" s="70" t="s">
        <v>353</v>
      </c>
      <c r="D5247" s="70">
        <v>2000</v>
      </c>
      <c r="E5247" s="70">
        <v>2</v>
      </c>
      <c r="F5247" s="70">
        <v>174.77</v>
      </c>
      <c r="G5247" s="70">
        <v>171.57</v>
      </c>
    </row>
    <row r="5248" spans="1:7" x14ac:dyDescent="0.2">
      <c r="A5248" s="70">
        <v>41884</v>
      </c>
      <c r="B5248" s="70" t="s">
        <v>421</v>
      </c>
      <c r="C5248" s="70" t="s">
        <v>353</v>
      </c>
      <c r="D5248" s="70">
        <v>2000</v>
      </c>
      <c r="E5248" s="70">
        <v>3</v>
      </c>
      <c r="F5248" s="70">
        <v>178.69</v>
      </c>
      <c r="G5248" s="70">
        <v>176.83</v>
      </c>
    </row>
    <row r="5249" spans="1:7" x14ac:dyDescent="0.2">
      <c r="A5249" s="70">
        <v>41884</v>
      </c>
      <c r="B5249" s="70" t="s">
        <v>421</v>
      </c>
      <c r="C5249" s="70" t="s">
        <v>353</v>
      </c>
      <c r="D5249" s="70">
        <v>2000</v>
      </c>
      <c r="E5249" s="70">
        <v>4</v>
      </c>
      <c r="F5249" s="70">
        <v>184.36</v>
      </c>
      <c r="G5249" s="70">
        <v>185.4</v>
      </c>
    </row>
    <row r="5250" spans="1:7" x14ac:dyDescent="0.2">
      <c r="A5250" s="70">
        <v>41884</v>
      </c>
      <c r="B5250" s="70" t="s">
        <v>421</v>
      </c>
      <c r="C5250" s="70" t="s">
        <v>353</v>
      </c>
      <c r="D5250" s="70">
        <v>2001</v>
      </c>
      <c r="E5250" s="70">
        <v>1</v>
      </c>
      <c r="F5250" s="70">
        <v>189.95</v>
      </c>
      <c r="G5250" s="70">
        <v>189.58</v>
      </c>
    </row>
    <row r="5251" spans="1:7" x14ac:dyDescent="0.2">
      <c r="A5251" s="70">
        <v>41884</v>
      </c>
      <c r="B5251" s="70" t="s">
        <v>421</v>
      </c>
      <c r="C5251" s="70" t="s">
        <v>353</v>
      </c>
      <c r="D5251" s="70">
        <v>2001</v>
      </c>
      <c r="E5251" s="70">
        <v>2</v>
      </c>
      <c r="F5251" s="70">
        <v>186.17</v>
      </c>
      <c r="G5251" s="70">
        <v>183.05</v>
      </c>
    </row>
    <row r="5252" spans="1:7" x14ac:dyDescent="0.2">
      <c r="A5252" s="70">
        <v>41884</v>
      </c>
      <c r="B5252" s="70" t="s">
        <v>421</v>
      </c>
      <c r="C5252" s="70" t="s">
        <v>353</v>
      </c>
      <c r="D5252" s="70">
        <v>2001</v>
      </c>
      <c r="E5252" s="70">
        <v>3</v>
      </c>
      <c r="F5252" s="70">
        <v>183.4</v>
      </c>
      <c r="G5252" s="70">
        <v>181.54</v>
      </c>
    </row>
    <row r="5253" spans="1:7" x14ac:dyDescent="0.2">
      <c r="A5253" s="70">
        <v>41884</v>
      </c>
      <c r="B5253" s="70" t="s">
        <v>421</v>
      </c>
      <c r="C5253" s="70" t="s">
        <v>353</v>
      </c>
      <c r="D5253" s="70">
        <v>2001</v>
      </c>
      <c r="E5253" s="70">
        <v>4</v>
      </c>
      <c r="F5253" s="70">
        <v>181.17</v>
      </c>
      <c r="G5253" s="70">
        <v>182.12</v>
      </c>
    </row>
    <row r="5254" spans="1:7" x14ac:dyDescent="0.2">
      <c r="A5254" s="70">
        <v>41884</v>
      </c>
      <c r="B5254" s="70" t="s">
        <v>421</v>
      </c>
      <c r="C5254" s="70" t="s">
        <v>353</v>
      </c>
      <c r="D5254" s="70">
        <v>2002</v>
      </c>
      <c r="E5254" s="70">
        <v>1</v>
      </c>
      <c r="F5254" s="70">
        <v>186.59</v>
      </c>
      <c r="G5254" s="70">
        <v>185.94</v>
      </c>
    </row>
    <row r="5255" spans="1:7" x14ac:dyDescent="0.2">
      <c r="A5255" s="70">
        <v>41884</v>
      </c>
      <c r="B5255" s="70" t="s">
        <v>421</v>
      </c>
      <c r="C5255" s="70" t="s">
        <v>353</v>
      </c>
      <c r="D5255" s="70">
        <v>2002</v>
      </c>
      <c r="E5255" s="70">
        <v>2</v>
      </c>
      <c r="F5255" s="70">
        <v>197.31</v>
      </c>
      <c r="G5255" s="70">
        <v>194.41</v>
      </c>
    </row>
    <row r="5256" spans="1:7" x14ac:dyDescent="0.2">
      <c r="A5256" s="70">
        <v>41884</v>
      </c>
      <c r="B5256" s="70" t="s">
        <v>421</v>
      </c>
      <c r="C5256" s="70" t="s">
        <v>353</v>
      </c>
      <c r="D5256" s="70">
        <v>2002</v>
      </c>
      <c r="E5256" s="70">
        <v>3</v>
      </c>
      <c r="F5256" s="70">
        <v>201.06</v>
      </c>
      <c r="G5256" s="70">
        <v>198.97</v>
      </c>
    </row>
    <row r="5257" spans="1:7" x14ac:dyDescent="0.2">
      <c r="A5257" s="70">
        <v>41884</v>
      </c>
      <c r="B5257" s="70" t="s">
        <v>421</v>
      </c>
      <c r="C5257" s="70" t="s">
        <v>353</v>
      </c>
      <c r="D5257" s="70">
        <v>2002</v>
      </c>
      <c r="E5257" s="70">
        <v>4</v>
      </c>
      <c r="F5257" s="70">
        <v>199.49</v>
      </c>
      <c r="G5257" s="70">
        <v>200.4</v>
      </c>
    </row>
    <row r="5258" spans="1:7" x14ac:dyDescent="0.2">
      <c r="A5258" s="70">
        <v>41884</v>
      </c>
      <c r="B5258" s="70" t="s">
        <v>421</v>
      </c>
      <c r="C5258" s="70" t="s">
        <v>353</v>
      </c>
      <c r="D5258" s="70">
        <v>2003</v>
      </c>
      <c r="E5258" s="70">
        <v>1</v>
      </c>
      <c r="F5258" s="70">
        <v>202.19</v>
      </c>
      <c r="G5258" s="70">
        <v>201.36</v>
      </c>
    </row>
    <row r="5259" spans="1:7" x14ac:dyDescent="0.2">
      <c r="A5259" s="70">
        <v>41884</v>
      </c>
      <c r="B5259" s="70" t="s">
        <v>421</v>
      </c>
      <c r="C5259" s="70" t="s">
        <v>353</v>
      </c>
      <c r="D5259" s="70">
        <v>2003</v>
      </c>
      <c r="E5259" s="70">
        <v>2</v>
      </c>
      <c r="F5259" s="70">
        <v>204.83</v>
      </c>
      <c r="G5259" s="70">
        <v>202.13</v>
      </c>
    </row>
    <row r="5260" spans="1:7" x14ac:dyDescent="0.2">
      <c r="A5260" s="70">
        <v>41884</v>
      </c>
      <c r="B5260" s="70" t="s">
        <v>421</v>
      </c>
      <c r="C5260" s="70" t="s">
        <v>353</v>
      </c>
      <c r="D5260" s="70">
        <v>2003</v>
      </c>
      <c r="E5260" s="70">
        <v>3</v>
      </c>
      <c r="F5260" s="70">
        <v>209.7</v>
      </c>
      <c r="G5260" s="70">
        <v>207.41</v>
      </c>
    </row>
    <row r="5261" spans="1:7" x14ac:dyDescent="0.2">
      <c r="A5261" s="70">
        <v>41884</v>
      </c>
      <c r="B5261" s="70" t="s">
        <v>421</v>
      </c>
      <c r="C5261" s="70" t="s">
        <v>353</v>
      </c>
      <c r="D5261" s="70">
        <v>2003</v>
      </c>
      <c r="E5261" s="70">
        <v>4</v>
      </c>
      <c r="F5261" s="70">
        <v>213.71</v>
      </c>
      <c r="G5261" s="70">
        <v>214.59</v>
      </c>
    </row>
    <row r="5262" spans="1:7" x14ac:dyDescent="0.2">
      <c r="A5262" s="70">
        <v>41884</v>
      </c>
      <c r="B5262" s="70" t="s">
        <v>421</v>
      </c>
      <c r="C5262" s="70" t="s">
        <v>353</v>
      </c>
      <c r="D5262" s="70">
        <v>2004</v>
      </c>
      <c r="E5262" s="70">
        <v>1</v>
      </c>
      <c r="F5262" s="70">
        <v>224.1</v>
      </c>
      <c r="G5262" s="70">
        <v>223.1</v>
      </c>
    </row>
    <row r="5263" spans="1:7" x14ac:dyDescent="0.2">
      <c r="A5263" s="70">
        <v>41884</v>
      </c>
      <c r="B5263" s="70" t="s">
        <v>421</v>
      </c>
      <c r="C5263" s="70" t="s">
        <v>353</v>
      </c>
      <c r="D5263" s="70">
        <v>2004</v>
      </c>
      <c r="E5263" s="70">
        <v>2</v>
      </c>
      <c r="F5263" s="70">
        <v>233.75</v>
      </c>
      <c r="G5263" s="70">
        <v>231.04</v>
      </c>
    </row>
    <row r="5264" spans="1:7" x14ac:dyDescent="0.2">
      <c r="A5264" s="70">
        <v>41884</v>
      </c>
      <c r="B5264" s="70" t="s">
        <v>421</v>
      </c>
      <c r="C5264" s="70" t="s">
        <v>353</v>
      </c>
      <c r="D5264" s="70">
        <v>2004</v>
      </c>
      <c r="E5264" s="70">
        <v>3</v>
      </c>
      <c r="F5264" s="70">
        <v>242.68</v>
      </c>
      <c r="G5264" s="70">
        <v>239.73</v>
      </c>
    </row>
    <row r="5265" spans="1:7" x14ac:dyDescent="0.2">
      <c r="A5265" s="70">
        <v>41884</v>
      </c>
      <c r="B5265" s="70" t="s">
        <v>421</v>
      </c>
      <c r="C5265" s="70" t="s">
        <v>353</v>
      </c>
      <c r="D5265" s="70">
        <v>2004</v>
      </c>
      <c r="E5265" s="70">
        <v>4</v>
      </c>
      <c r="F5265" s="70">
        <v>250</v>
      </c>
      <c r="G5265" s="70">
        <v>250.98</v>
      </c>
    </row>
    <row r="5266" spans="1:7" x14ac:dyDescent="0.2">
      <c r="A5266" s="70">
        <v>41884</v>
      </c>
      <c r="B5266" s="70" t="s">
        <v>421</v>
      </c>
      <c r="C5266" s="70" t="s">
        <v>353</v>
      </c>
      <c r="D5266" s="70">
        <v>2005</v>
      </c>
      <c r="E5266" s="70">
        <v>1</v>
      </c>
      <c r="F5266" s="70">
        <v>262.27</v>
      </c>
      <c r="G5266" s="70">
        <v>261.19</v>
      </c>
    </row>
    <row r="5267" spans="1:7" x14ac:dyDescent="0.2">
      <c r="A5267" s="70">
        <v>41884</v>
      </c>
      <c r="B5267" s="70" t="s">
        <v>421</v>
      </c>
      <c r="C5267" s="70" t="s">
        <v>353</v>
      </c>
      <c r="D5267" s="70">
        <v>2005</v>
      </c>
      <c r="E5267" s="70">
        <v>2</v>
      </c>
      <c r="F5267" s="70">
        <v>274.44</v>
      </c>
      <c r="G5267" s="70">
        <v>271.51</v>
      </c>
    </row>
    <row r="5268" spans="1:7" x14ac:dyDescent="0.2">
      <c r="A5268" s="70">
        <v>41884</v>
      </c>
      <c r="B5268" s="70" t="s">
        <v>421</v>
      </c>
      <c r="C5268" s="70" t="s">
        <v>353</v>
      </c>
      <c r="D5268" s="70">
        <v>2005</v>
      </c>
      <c r="E5268" s="70">
        <v>3</v>
      </c>
      <c r="F5268" s="70">
        <v>283.18</v>
      </c>
      <c r="G5268" s="70">
        <v>279.5</v>
      </c>
    </row>
    <row r="5269" spans="1:7" x14ac:dyDescent="0.2">
      <c r="A5269" s="70">
        <v>41884</v>
      </c>
      <c r="B5269" s="70" t="s">
        <v>421</v>
      </c>
      <c r="C5269" s="70" t="s">
        <v>353</v>
      </c>
      <c r="D5269" s="70">
        <v>2005</v>
      </c>
      <c r="E5269" s="70">
        <v>4</v>
      </c>
      <c r="F5269" s="70">
        <v>283.02</v>
      </c>
      <c r="G5269" s="70">
        <v>283.8</v>
      </c>
    </row>
    <row r="5270" spans="1:7" x14ac:dyDescent="0.2">
      <c r="A5270" s="70">
        <v>41884</v>
      </c>
      <c r="B5270" s="70" t="s">
        <v>421</v>
      </c>
      <c r="C5270" s="70" t="s">
        <v>353</v>
      </c>
      <c r="D5270" s="70">
        <v>2006</v>
      </c>
      <c r="E5270" s="70">
        <v>1</v>
      </c>
      <c r="F5270" s="70">
        <v>289.49</v>
      </c>
      <c r="G5270" s="70">
        <v>288.67</v>
      </c>
    </row>
    <row r="5271" spans="1:7" x14ac:dyDescent="0.2">
      <c r="A5271" s="70">
        <v>41884</v>
      </c>
      <c r="B5271" s="70" t="s">
        <v>421</v>
      </c>
      <c r="C5271" s="70" t="s">
        <v>353</v>
      </c>
      <c r="D5271" s="70">
        <v>2006</v>
      </c>
      <c r="E5271" s="70">
        <v>2</v>
      </c>
      <c r="F5271" s="70">
        <v>292</v>
      </c>
      <c r="G5271" s="70">
        <v>289.2</v>
      </c>
    </row>
    <row r="5272" spans="1:7" x14ac:dyDescent="0.2">
      <c r="A5272" s="70">
        <v>41884</v>
      </c>
      <c r="B5272" s="70" t="s">
        <v>421</v>
      </c>
      <c r="C5272" s="70" t="s">
        <v>353</v>
      </c>
      <c r="D5272" s="70">
        <v>2006</v>
      </c>
      <c r="E5272" s="70">
        <v>3</v>
      </c>
      <c r="F5272" s="70">
        <v>294.29000000000002</v>
      </c>
      <c r="G5272" s="70">
        <v>290.11</v>
      </c>
    </row>
    <row r="5273" spans="1:7" x14ac:dyDescent="0.2">
      <c r="A5273" s="70">
        <v>41884</v>
      </c>
      <c r="B5273" s="70" t="s">
        <v>421</v>
      </c>
      <c r="C5273" s="70" t="s">
        <v>353</v>
      </c>
      <c r="D5273" s="70">
        <v>2006</v>
      </c>
      <c r="E5273" s="70">
        <v>4</v>
      </c>
      <c r="F5273" s="70">
        <v>291.29000000000002</v>
      </c>
      <c r="G5273" s="70">
        <v>291.63</v>
      </c>
    </row>
    <row r="5274" spans="1:7" x14ac:dyDescent="0.2">
      <c r="A5274" s="70">
        <v>41884</v>
      </c>
      <c r="B5274" s="70" t="s">
        <v>421</v>
      </c>
      <c r="C5274" s="70" t="s">
        <v>353</v>
      </c>
      <c r="D5274" s="70">
        <v>2007</v>
      </c>
      <c r="E5274" s="70">
        <v>1</v>
      </c>
      <c r="F5274" s="70">
        <v>292.79000000000002</v>
      </c>
      <c r="G5274" s="70">
        <v>292.57</v>
      </c>
    </row>
    <row r="5275" spans="1:7" x14ac:dyDescent="0.2">
      <c r="A5275" s="70">
        <v>41884</v>
      </c>
      <c r="B5275" s="70" t="s">
        <v>421</v>
      </c>
      <c r="C5275" s="70" t="s">
        <v>353</v>
      </c>
      <c r="D5275" s="70">
        <v>2007</v>
      </c>
      <c r="E5275" s="70">
        <v>2</v>
      </c>
      <c r="F5275" s="70">
        <v>290.69</v>
      </c>
      <c r="G5275" s="70">
        <v>288.02999999999997</v>
      </c>
    </row>
    <row r="5276" spans="1:7" x14ac:dyDescent="0.2">
      <c r="A5276" s="70">
        <v>41884</v>
      </c>
      <c r="B5276" s="70" t="s">
        <v>421</v>
      </c>
      <c r="C5276" s="70" t="s">
        <v>353</v>
      </c>
      <c r="D5276" s="70">
        <v>2007</v>
      </c>
      <c r="E5276" s="70">
        <v>3</v>
      </c>
      <c r="F5276" s="70">
        <v>285.24</v>
      </c>
      <c r="G5276" s="70">
        <v>281.04000000000002</v>
      </c>
    </row>
    <row r="5277" spans="1:7" x14ac:dyDescent="0.2">
      <c r="A5277" s="70">
        <v>41884</v>
      </c>
      <c r="B5277" s="70" t="s">
        <v>421</v>
      </c>
      <c r="C5277" s="70" t="s">
        <v>353</v>
      </c>
      <c r="D5277" s="70">
        <v>2007</v>
      </c>
      <c r="E5277" s="70">
        <v>4</v>
      </c>
      <c r="F5277" s="70">
        <v>266.23</v>
      </c>
      <c r="G5277" s="70">
        <v>265.93</v>
      </c>
    </row>
    <row r="5278" spans="1:7" x14ac:dyDescent="0.2">
      <c r="A5278" s="70">
        <v>41884</v>
      </c>
      <c r="B5278" s="70" t="s">
        <v>421</v>
      </c>
      <c r="C5278" s="70" t="s">
        <v>353</v>
      </c>
      <c r="D5278" s="70">
        <v>2008</v>
      </c>
      <c r="E5278" s="70">
        <v>1</v>
      </c>
      <c r="F5278" s="70">
        <v>258.44</v>
      </c>
      <c r="G5278" s="70">
        <v>258.91000000000003</v>
      </c>
    </row>
    <row r="5279" spans="1:7" x14ac:dyDescent="0.2">
      <c r="A5279" s="70">
        <v>41884</v>
      </c>
      <c r="B5279" s="70" t="s">
        <v>421</v>
      </c>
      <c r="C5279" s="70" t="s">
        <v>353</v>
      </c>
      <c r="D5279" s="70">
        <v>2008</v>
      </c>
      <c r="E5279" s="70">
        <v>2</v>
      </c>
      <c r="F5279" s="70">
        <v>251.88</v>
      </c>
      <c r="G5279" s="70">
        <v>249.53</v>
      </c>
    </row>
    <row r="5280" spans="1:7" x14ac:dyDescent="0.2">
      <c r="A5280" s="70">
        <v>41884</v>
      </c>
      <c r="B5280" s="70" t="s">
        <v>421</v>
      </c>
      <c r="C5280" s="70" t="s">
        <v>353</v>
      </c>
      <c r="D5280" s="70">
        <v>2008</v>
      </c>
      <c r="E5280" s="70">
        <v>3</v>
      </c>
      <c r="F5280" s="70">
        <v>240.22</v>
      </c>
      <c r="G5280" s="70">
        <v>236.66</v>
      </c>
    </row>
    <row r="5281" spans="1:7" x14ac:dyDescent="0.2">
      <c r="A5281" s="70">
        <v>41884</v>
      </c>
      <c r="B5281" s="70" t="s">
        <v>421</v>
      </c>
      <c r="C5281" s="70" t="s">
        <v>353</v>
      </c>
      <c r="D5281" s="70">
        <v>2008</v>
      </c>
      <c r="E5281" s="70">
        <v>4</v>
      </c>
      <c r="F5281" s="70">
        <v>225.84</v>
      </c>
      <c r="G5281" s="70">
        <v>225.2</v>
      </c>
    </row>
    <row r="5282" spans="1:7" x14ac:dyDescent="0.2">
      <c r="A5282" s="70">
        <v>41884</v>
      </c>
      <c r="B5282" s="70" t="s">
        <v>421</v>
      </c>
      <c r="C5282" s="70" t="s">
        <v>353</v>
      </c>
      <c r="D5282" s="70">
        <v>2009</v>
      </c>
      <c r="E5282" s="70">
        <v>1</v>
      </c>
      <c r="F5282" s="70">
        <v>211.08</v>
      </c>
      <c r="G5282" s="70">
        <v>211.94</v>
      </c>
    </row>
    <row r="5283" spans="1:7" x14ac:dyDescent="0.2">
      <c r="A5283" s="70">
        <v>41884</v>
      </c>
      <c r="B5283" s="70" t="s">
        <v>421</v>
      </c>
      <c r="C5283" s="70" t="s">
        <v>353</v>
      </c>
      <c r="D5283" s="70">
        <v>2009</v>
      </c>
      <c r="E5283" s="70">
        <v>2</v>
      </c>
      <c r="F5283" s="70">
        <v>213.22</v>
      </c>
      <c r="G5283" s="70">
        <v>210.9</v>
      </c>
    </row>
    <row r="5284" spans="1:7" x14ac:dyDescent="0.2">
      <c r="A5284" s="70">
        <v>41884</v>
      </c>
      <c r="B5284" s="70" t="s">
        <v>421</v>
      </c>
      <c r="C5284" s="70" t="s">
        <v>353</v>
      </c>
      <c r="D5284" s="70">
        <v>2009</v>
      </c>
      <c r="E5284" s="70">
        <v>3</v>
      </c>
      <c r="F5284" s="70">
        <v>221.56</v>
      </c>
      <c r="G5284" s="70">
        <v>218.56</v>
      </c>
    </row>
    <row r="5285" spans="1:7" x14ac:dyDescent="0.2">
      <c r="A5285" s="70">
        <v>41884</v>
      </c>
      <c r="B5285" s="70" t="s">
        <v>421</v>
      </c>
      <c r="C5285" s="70" t="s">
        <v>353</v>
      </c>
      <c r="D5285" s="70">
        <v>2009</v>
      </c>
      <c r="E5285" s="70">
        <v>4</v>
      </c>
      <c r="F5285" s="70">
        <v>224.17</v>
      </c>
      <c r="G5285" s="70">
        <v>223.19</v>
      </c>
    </row>
    <row r="5286" spans="1:7" x14ac:dyDescent="0.2">
      <c r="A5286" s="70">
        <v>41884</v>
      </c>
      <c r="B5286" s="70" t="s">
        <v>421</v>
      </c>
      <c r="C5286" s="70" t="s">
        <v>353</v>
      </c>
      <c r="D5286" s="70">
        <v>2010</v>
      </c>
      <c r="E5286" s="70">
        <v>1</v>
      </c>
      <c r="F5286" s="70">
        <v>222.01</v>
      </c>
      <c r="G5286" s="70">
        <v>223.38</v>
      </c>
    </row>
    <row r="5287" spans="1:7" x14ac:dyDescent="0.2">
      <c r="A5287" s="70">
        <v>41884</v>
      </c>
      <c r="B5287" s="70" t="s">
        <v>421</v>
      </c>
      <c r="C5287" s="70" t="s">
        <v>353</v>
      </c>
      <c r="D5287" s="70">
        <v>2010</v>
      </c>
      <c r="E5287" s="70">
        <v>2</v>
      </c>
      <c r="F5287" s="70">
        <v>222.27</v>
      </c>
      <c r="G5287" s="70">
        <v>219.35</v>
      </c>
    </row>
    <row r="5288" spans="1:7" x14ac:dyDescent="0.2">
      <c r="A5288" s="70">
        <v>41884</v>
      </c>
      <c r="B5288" s="70" t="s">
        <v>421</v>
      </c>
      <c r="C5288" s="70" t="s">
        <v>353</v>
      </c>
      <c r="D5288" s="70">
        <v>2010</v>
      </c>
      <c r="E5288" s="70">
        <v>3</v>
      </c>
      <c r="F5288" s="70">
        <v>218.73</v>
      </c>
      <c r="G5288" s="70">
        <v>216.06</v>
      </c>
    </row>
    <row r="5289" spans="1:7" x14ac:dyDescent="0.2">
      <c r="A5289" s="70">
        <v>41884</v>
      </c>
      <c r="B5289" s="70" t="s">
        <v>421</v>
      </c>
      <c r="C5289" s="70" t="s">
        <v>353</v>
      </c>
      <c r="D5289" s="70">
        <v>2010</v>
      </c>
      <c r="E5289" s="70">
        <v>4</v>
      </c>
      <c r="F5289" s="70">
        <v>216.9</v>
      </c>
      <c r="G5289" s="70">
        <v>215.9</v>
      </c>
    </row>
    <row r="5290" spans="1:7" x14ac:dyDescent="0.2">
      <c r="A5290" s="70">
        <v>41884</v>
      </c>
      <c r="B5290" s="70" t="s">
        <v>421</v>
      </c>
      <c r="C5290" s="70" t="s">
        <v>353</v>
      </c>
      <c r="D5290" s="70">
        <v>2011</v>
      </c>
      <c r="E5290" s="70">
        <v>1</v>
      </c>
      <c r="F5290" s="70">
        <v>213.01</v>
      </c>
      <c r="G5290" s="70">
        <v>214.57</v>
      </c>
    </row>
    <row r="5291" spans="1:7" x14ac:dyDescent="0.2">
      <c r="A5291" s="70">
        <v>41884</v>
      </c>
      <c r="B5291" s="70" t="s">
        <v>421</v>
      </c>
      <c r="C5291" s="70" t="s">
        <v>353</v>
      </c>
      <c r="D5291" s="70">
        <v>2011</v>
      </c>
      <c r="E5291" s="70">
        <v>2</v>
      </c>
      <c r="F5291" s="70">
        <v>217.42</v>
      </c>
      <c r="G5291" s="70">
        <v>213.96</v>
      </c>
    </row>
    <row r="5292" spans="1:7" x14ac:dyDescent="0.2">
      <c r="A5292" s="70">
        <v>41884</v>
      </c>
      <c r="B5292" s="70" t="s">
        <v>421</v>
      </c>
      <c r="C5292" s="70" t="s">
        <v>353</v>
      </c>
      <c r="D5292" s="70">
        <v>2011</v>
      </c>
      <c r="E5292" s="70">
        <v>3</v>
      </c>
      <c r="F5292" s="70">
        <v>213.44</v>
      </c>
      <c r="G5292" s="70">
        <v>211.21</v>
      </c>
    </row>
    <row r="5293" spans="1:7" x14ac:dyDescent="0.2">
      <c r="A5293" s="70">
        <v>41884</v>
      </c>
      <c r="B5293" s="70" t="s">
        <v>421</v>
      </c>
      <c r="C5293" s="70" t="s">
        <v>353</v>
      </c>
      <c r="D5293" s="70">
        <v>2011</v>
      </c>
      <c r="E5293" s="70">
        <v>4</v>
      </c>
      <c r="F5293" s="70">
        <v>211.91</v>
      </c>
      <c r="G5293" s="70">
        <v>211</v>
      </c>
    </row>
    <row r="5294" spans="1:7" x14ac:dyDescent="0.2">
      <c r="A5294" s="70">
        <v>41884</v>
      </c>
      <c r="B5294" s="70" t="s">
        <v>421</v>
      </c>
      <c r="C5294" s="70" t="s">
        <v>353</v>
      </c>
      <c r="D5294" s="70">
        <v>2012</v>
      </c>
      <c r="E5294" s="70">
        <v>1</v>
      </c>
      <c r="F5294" s="70">
        <v>213.72</v>
      </c>
      <c r="G5294" s="70">
        <v>215.39</v>
      </c>
    </row>
    <row r="5295" spans="1:7" x14ac:dyDescent="0.2">
      <c r="A5295" s="70">
        <v>41884</v>
      </c>
      <c r="B5295" s="70" t="s">
        <v>421</v>
      </c>
      <c r="C5295" s="70" t="s">
        <v>353</v>
      </c>
      <c r="D5295" s="70">
        <v>2012</v>
      </c>
      <c r="E5295" s="70">
        <v>2</v>
      </c>
      <c r="F5295" s="70">
        <v>228.31</v>
      </c>
      <c r="G5295" s="70">
        <v>224.18</v>
      </c>
    </row>
    <row r="5296" spans="1:7" x14ac:dyDescent="0.2">
      <c r="A5296" s="70">
        <v>41884</v>
      </c>
      <c r="B5296" s="70" t="s">
        <v>421</v>
      </c>
      <c r="C5296" s="70" t="s">
        <v>353</v>
      </c>
      <c r="D5296" s="70">
        <v>2012</v>
      </c>
      <c r="E5296" s="70">
        <v>3</v>
      </c>
      <c r="F5296" s="70">
        <v>231.02</v>
      </c>
      <c r="G5296" s="70">
        <v>228.89</v>
      </c>
    </row>
    <row r="5297" spans="1:7" x14ac:dyDescent="0.2">
      <c r="A5297" s="70">
        <v>41884</v>
      </c>
      <c r="B5297" s="70" t="s">
        <v>421</v>
      </c>
      <c r="C5297" s="70" t="s">
        <v>353</v>
      </c>
      <c r="D5297" s="70">
        <v>2012</v>
      </c>
      <c r="E5297" s="70">
        <v>4</v>
      </c>
      <c r="F5297" s="70">
        <v>240.05</v>
      </c>
      <c r="G5297" s="70">
        <v>239.13</v>
      </c>
    </row>
    <row r="5298" spans="1:7" x14ac:dyDescent="0.2">
      <c r="A5298" s="70">
        <v>41884</v>
      </c>
      <c r="B5298" s="70" t="s">
        <v>421</v>
      </c>
      <c r="C5298" s="70" t="s">
        <v>353</v>
      </c>
      <c r="D5298" s="70">
        <v>2013</v>
      </c>
      <c r="E5298" s="70">
        <v>1</v>
      </c>
      <c r="F5298" s="70">
        <v>248.86</v>
      </c>
      <c r="G5298" s="70">
        <v>250.81</v>
      </c>
    </row>
    <row r="5299" spans="1:7" x14ac:dyDescent="0.2">
      <c r="A5299" s="70">
        <v>41884</v>
      </c>
      <c r="B5299" s="70" t="s">
        <v>421</v>
      </c>
      <c r="C5299" s="70" t="s">
        <v>353</v>
      </c>
      <c r="D5299" s="70">
        <v>2013</v>
      </c>
      <c r="E5299" s="70">
        <v>2</v>
      </c>
      <c r="F5299" s="70">
        <v>268.5</v>
      </c>
      <c r="G5299" s="70">
        <v>263.44</v>
      </c>
    </row>
    <row r="5300" spans="1:7" x14ac:dyDescent="0.2">
      <c r="A5300" s="70">
        <v>41884</v>
      </c>
      <c r="B5300" s="70" t="s">
        <v>421</v>
      </c>
      <c r="C5300" s="70" t="s">
        <v>353</v>
      </c>
      <c r="D5300" s="70">
        <v>2013</v>
      </c>
      <c r="E5300" s="70">
        <v>3</v>
      </c>
      <c r="F5300" s="70">
        <v>279.45</v>
      </c>
      <c r="G5300" s="70">
        <v>277.01</v>
      </c>
    </row>
    <row r="5301" spans="1:7" x14ac:dyDescent="0.2">
      <c r="A5301" s="70">
        <v>41884</v>
      </c>
      <c r="B5301" s="70" t="s">
        <v>421</v>
      </c>
      <c r="C5301" s="70" t="s">
        <v>353</v>
      </c>
      <c r="D5301" s="70">
        <v>2013</v>
      </c>
      <c r="E5301" s="70">
        <v>4</v>
      </c>
      <c r="F5301" s="70">
        <v>277.51</v>
      </c>
      <c r="G5301" s="70">
        <v>276.43</v>
      </c>
    </row>
    <row r="5302" spans="1:7" x14ac:dyDescent="0.2">
      <c r="A5302" s="70">
        <v>41884</v>
      </c>
      <c r="B5302" s="70" t="s">
        <v>421</v>
      </c>
      <c r="C5302" s="70" t="s">
        <v>353</v>
      </c>
      <c r="D5302" s="70">
        <v>2014</v>
      </c>
      <c r="E5302" s="70">
        <v>1</v>
      </c>
      <c r="F5302" s="70">
        <v>286.13</v>
      </c>
      <c r="G5302" s="70">
        <v>288.14</v>
      </c>
    </row>
    <row r="5303" spans="1:7" x14ac:dyDescent="0.2">
      <c r="A5303" s="70">
        <v>41884</v>
      </c>
      <c r="B5303" s="70" t="s">
        <v>421</v>
      </c>
      <c r="C5303" s="70" t="s">
        <v>353</v>
      </c>
      <c r="D5303" s="70">
        <v>2014</v>
      </c>
      <c r="E5303" s="70">
        <v>2</v>
      </c>
      <c r="F5303" s="70">
        <v>302.61</v>
      </c>
      <c r="G5303" s="70">
        <v>297.35000000000002</v>
      </c>
    </row>
    <row r="5304" spans="1:7" x14ac:dyDescent="0.2">
      <c r="A5304" s="70">
        <v>41884</v>
      </c>
      <c r="B5304" s="70" t="s">
        <v>421</v>
      </c>
      <c r="C5304" s="70" t="s">
        <v>353</v>
      </c>
      <c r="D5304" s="70">
        <v>2014</v>
      </c>
      <c r="E5304" s="70">
        <v>3</v>
      </c>
      <c r="F5304" s="70">
        <v>304.72000000000003</v>
      </c>
      <c r="G5304" s="70">
        <v>301.97000000000003</v>
      </c>
    </row>
    <row r="5305" spans="1:7" x14ac:dyDescent="0.2">
      <c r="A5305" s="70">
        <v>41884</v>
      </c>
      <c r="B5305" s="70" t="s">
        <v>421</v>
      </c>
      <c r="C5305" s="70" t="s">
        <v>353</v>
      </c>
      <c r="D5305" s="70">
        <v>2014</v>
      </c>
      <c r="E5305" s="70">
        <v>4</v>
      </c>
      <c r="F5305" s="70">
        <v>310.07</v>
      </c>
      <c r="G5305" s="70">
        <v>308.56</v>
      </c>
    </row>
    <row r="5306" spans="1:7" x14ac:dyDescent="0.2">
      <c r="A5306" s="70">
        <v>41884</v>
      </c>
      <c r="B5306" s="70" t="s">
        <v>421</v>
      </c>
      <c r="C5306" s="70" t="s">
        <v>353</v>
      </c>
      <c r="D5306" s="70">
        <v>2015</v>
      </c>
      <c r="E5306" s="70">
        <v>1</v>
      </c>
      <c r="F5306" s="70">
        <v>317.33</v>
      </c>
      <c r="G5306" s="70">
        <v>319.37</v>
      </c>
    </row>
    <row r="5307" spans="1:7" x14ac:dyDescent="0.2">
      <c r="A5307" s="70">
        <v>41884</v>
      </c>
      <c r="B5307" s="70" t="s">
        <v>421</v>
      </c>
      <c r="C5307" s="70" t="s">
        <v>353</v>
      </c>
      <c r="D5307" s="70">
        <v>2015</v>
      </c>
      <c r="E5307" s="70">
        <v>2</v>
      </c>
      <c r="F5307" s="70">
        <v>333.23</v>
      </c>
      <c r="G5307" s="70">
        <v>328.2</v>
      </c>
    </row>
    <row r="5308" spans="1:7" x14ac:dyDescent="0.2">
      <c r="A5308" s="70">
        <v>41884</v>
      </c>
      <c r="B5308" s="70" t="s">
        <v>421</v>
      </c>
      <c r="C5308" s="70" t="s">
        <v>353</v>
      </c>
      <c r="D5308" s="70">
        <v>2015</v>
      </c>
      <c r="E5308" s="70">
        <v>3</v>
      </c>
      <c r="F5308" s="70">
        <v>338.04</v>
      </c>
      <c r="G5308" s="70">
        <v>334.74</v>
      </c>
    </row>
    <row r="5309" spans="1:7" x14ac:dyDescent="0.2">
      <c r="A5309" s="70">
        <v>41884</v>
      </c>
      <c r="B5309" s="70" t="s">
        <v>421</v>
      </c>
      <c r="C5309" s="70" t="s">
        <v>353</v>
      </c>
      <c r="D5309" s="70">
        <v>2015</v>
      </c>
      <c r="E5309" s="70">
        <v>4</v>
      </c>
      <c r="F5309" s="70">
        <v>343.36</v>
      </c>
      <c r="G5309" s="70">
        <v>341.35</v>
      </c>
    </row>
    <row r="5310" spans="1:7" x14ac:dyDescent="0.2">
      <c r="A5310" s="70">
        <v>41884</v>
      </c>
      <c r="B5310" s="70" t="s">
        <v>421</v>
      </c>
      <c r="C5310" s="70" t="s">
        <v>353</v>
      </c>
      <c r="D5310" s="70">
        <v>2016</v>
      </c>
      <c r="E5310" s="70">
        <v>1</v>
      </c>
      <c r="F5310" s="70">
        <v>339.68</v>
      </c>
      <c r="G5310" s="70">
        <v>341.64</v>
      </c>
    </row>
    <row r="5311" spans="1:7" x14ac:dyDescent="0.2">
      <c r="A5311" s="70">
        <v>41884</v>
      </c>
      <c r="B5311" s="70" t="s">
        <v>421</v>
      </c>
      <c r="C5311" s="70" t="s">
        <v>353</v>
      </c>
      <c r="D5311" s="70">
        <v>2016</v>
      </c>
      <c r="E5311" s="70">
        <v>2</v>
      </c>
      <c r="F5311" s="70">
        <v>351.38</v>
      </c>
      <c r="G5311" s="70">
        <v>346.89</v>
      </c>
    </row>
    <row r="5312" spans="1:7" x14ac:dyDescent="0.2">
      <c r="A5312" s="70">
        <v>41884</v>
      </c>
      <c r="B5312" s="70" t="s">
        <v>421</v>
      </c>
      <c r="C5312" s="70" t="s">
        <v>353</v>
      </c>
      <c r="D5312" s="70">
        <v>2016</v>
      </c>
      <c r="E5312" s="70">
        <v>3</v>
      </c>
      <c r="F5312" s="70">
        <v>361.88</v>
      </c>
      <c r="G5312" s="70">
        <v>357.96</v>
      </c>
    </row>
    <row r="5313" spans="1:7" x14ac:dyDescent="0.2">
      <c r="A5313" s="70">
        <v>41884</v>
      </c>
      <c r="B5313" s="70" t="s">
        <v>421</v>
      </c>
      <c r="C5313" s="70" t="s">
        <v>353</v>
      </c>
      <c r="D5313" s="70">
        <v>2016</v>
      </c>
      <c r="E5313" s="70">
        <v>4</v>
      </c>
      <c r="F5313" s="70">
        <v>364.36</v>
      </c>
      <c r="G5313" s="70">
        <v>361.99</v>
      </c>
    </row>
    <row r="5314" spans="1:7" x14ac:dyDescent="0.2">
      <c r="A5314" s="70">
        <v>41884</v>
      </c>
      <c r="B5314" s="70" t="s">
        <v>421</v>
      </c>
      <c r="C5314" s="70" t="s">
        <v>353</v>
      </c>
      <c r="D5314" s="70">
        <v>2017</v>
      </c>
      <c r="E5314" s="70">
        <v>1</v>
      </c>
      <c r="F5314" s="70">
        <v>368.56</v>
      </c>
      <c r="G5314" s="70">
        <v>370.74</v>
      </c>
    </row>
    <row r="5315" spans="1:7" x14ac:dyDescent="0.2">
      <c r="A5315" s="70">
        <v>41884</v>
      </c>
      <c r="B5315" s="70" t="s">
        <v>421</v>
      </c>
      <c r="C5315" s="70" t="s">
        <v>353</v>
      </c>
      <c r="D5315" s="70">
        <v>2017</v>
      </c>
      <c r="E5315" s="70">
        <v>2</v>
      </c>
      <c r="F5315" s="70">
        <v>371.34</v>
      </c>
      <c r="G5315" s="70">
        <v>366.99</v>
      </c>
    </row>
    <row r="5316" spans="1:7" x14ac:dyDescent="0.2">
      <c r="A5316" s="70">
        <v>41884</v>
      </c>
      <c r="B5316" s="70" t="s">
        <v>421</v>
      </c>
      <c r="C5316" s="70" t="s">
        <v>353</v>
      </c>
      <c r="D5316" s="70">
        <v>2017</v>
      </c>
      <c r="E5316" s="70">
        <v>3</v>
      </c>
      <c r="F5316" s="70">
        <v>381.98</v>
      </c>
      <c r="G5316" s="70">
        <v>377.44</v>
      </c>
    </row>
    <row r="5317" spans="1:7" x14ac:dyDescent="0.2">
      <c r="A5317" s="70">
        <v>41884</v>
      </c>
      <c r="B5317" s="70" t="s">
        <v>421</v>
      </c>
      <c r="C5317" s="70" t="s">
        <v>353</v>
      </c>
      <c r="D5317" s="70">
        <v>2017</v>
      </c>
      <c r="E5317" s="70">
        <v>4</v>
      </c>
      <c r="F5317" s="70">
        <v>406.32</v>
      </c>
      <c r="G5317" s="70">
        <v>403.85</v>
      </c>
    </row>
    <row r="5318" spans="1:7" x14ac:dyDescent="0.2">
      <c r="A5318" s="70">
        <v>41884</v>
      </c>
      <c r="B5318" s="70" t="s">
        <v>421</v>
      </c>
      <c r="C5318" s="70" t="s">
        <v>353</v>
      </c>
      <c r="D5318" s="70">
        <v>2018</v>
      </c>
      <c r="E5318" s="70">
        <v>1</v>
      </c>
      <c r="F5318" s="70">
        <v>411.1</v>
      </c>
      <c r="G5318" s="70">
        <v>413.45</v>
      </c>
    </row>
    <row r="5319" spans="1:7" x14ac:dyDescent="0.2">
      <c r="A5319" s="70">
        <v>41884</v>
      </c>
      <c r="B5319" s="70" t="s">
        <v>421</v>
      </c>
      <c r="C5319" s="70" t="s">
        <v>353</v>
      </c>
      <c r="D5319" s="70">
        <v>2018</v>
      </c>
      <c r="E5319" s="70">
        <v>2</v>
      </c>
      <c r="F5319" s="70">
        <v>434.73</v>
      </c>
      <c r="G5319" s="70">
        <v>429.82</v>
      </c>
    </row>
    <row r="5320" spans="1:7" x14ac:dyDescent="0.2">
      <c r="A5320" s="70">
        <v>41884</v>
      </c>
      <c r="B5320" s="70" t="s">
        <v>421</v>
      </c>
      <c r="C5320" s="70" t="s">
        <v>353</v>
      </c>
      <c r="D5320" s="70">
        <v>2018</v>
      </c>
      <c r="E5320" s="70">
        <v>3</v>
      </c>
      <c r="F5320" s="70">
        <v>440.23</v>
      </c>
      <c r="G5320" s="70">
        <v>434.69</v>
      </c>
    </row>
    <row r="5321" spans="1:7" x14ac:dyDescent="0.2">
      <c r="A5321" s="70">
        <v>41884</v>
      </c>
      <c r="B5321" s="70" t="s">
        <v>421</v>
      </c>
      <c r="C5321" s="70" t="s">
        <v>353</v>
      </c>
      <c r="D5321" s="70">
        <v>2018</v>
      </c>
      <c r="E5321" s="70">
        <v>4</v>
      </c>
      <c r="F5321" s="70">
        <v>437.31</v>
      </c>
      <c r="G5321" s="70">
        <v>434.88</v>
      </c>
    </row>
    <row r="5322" spans="1:7" x14ac:dyDescent="0.2">
      <c r="A5322" s="70">
        <v>41884</v>
      </c>
      <c r="B5322" s="70" t="s">
        <v>421</v>
      </c>
      <c r="C5322" s="70" t="s">
        <v>353</v>
      </c>
      <c r="D5322" s="70">
        <v>2019</v>
      </c>
      <c r="E5322" s="70">
        <v>1</v>
      </c>
      <c r="F5322" s="70">
        <v>431.67</v>
      </c>
      <c r="G5322" s="70">
        <v>434.28</v>
      </c>
    </row>
    <row r="5323" spans="1:7" x14ac:dyDescent="0.2">
      <c r="A5323" s="70">
        <v>41884</v>
      </c>
      <c r="B5323" s="70" t="s">
        <v>421</v>
      </c>
      <c r="C5323" s="70" t="s">
        <v>353</v>
      </c>
      <c r="D5323" s="70">
        <v>2019</v>
      </c>
      <c r="E5323" s="70">
        <v>2</v>
      </c>
      <c r="F5323" s="70">
        <v>444.83</v>
      </c>
      <c r="G5323" s="70">
        <v>439.49</v>
      </c>
    </row>
    <row r="5324" spans="1:7" x14ac:dyDescent="0.2">
      <c r="A5324" s="70">
        <v>41884</v>
      </c>
      <c r="B5324" s="70" t="s">
        <v>421</v>
      </c>
      <c r="C5324" s="70" t="s">
        <v>353</v>
      </c>
      <c r="D5324" s="70">
        <v>2019</v>
      </c>
      <c r="E5324" s="70">
        <v>3</v>
      </c>
      <c r="F5324" s="70">
        <v>454.46</v>
      </c>
      <c r="G5324" s="70">
        <v>448.65</v>
      </c>
    </row>
    <row r="5325" spans="1:7" x14ac:dyDescent="0.2">
      <c r="A5325" s="70">
        <v>41884</v>
      </c>
      <c r="B5325" s="70" t="s">
        <v>421</v>
      </c>
      <c r="C5325" s="70" t="s">
        <v>353</v>
      </c>
      <c r="D5325" s="70">
        <v>2019</v>
      </c>
      <c r="E5325" s="70">
        <v>4</v>
      </c>
      <c r="F5325" s="70">
        <v>440.41</v>
      </c>
      <c r="G5325" s="70">
        <v>438.33</v>
      </c>
    </row>
    <row r="5326" spans="1:7" x14ac:dyDescent="0.2">
      <c r="A5326" s="70">
        <v>41884</v>
      </c>
      <c r="B5326" s="70" t="s">
        <v>421</v>
      </c>
      <c r="C5326" s="70" t="s">
        <v>353</v>
      </c>
      <c r="D5326" s="70">
        <v>2020</v>
      </c>
      <c r="E5326" s="70">
        <v>1</v>
      </c>
      <c r="F5326" s="70">
        <v>438</v>
      </c>
      <c r="G5326" s="70">
        <v>440.61</v>
      </c>
    </row>
    <row r="5327" spans="1:7" x14ac:dyDescent="0.2">
      <c r="A5327" s="70">
        <v>41884</v>
      </c>
      <c r="B5327" s="70" t="s">
        <v>421</v>
      </c>
      <c r="C5327" s="70" t="s">
        <v>353</v>
      </c>
      <c r="D5327" s="70">
        <v>2020</v>
      </c>
      <c r="E5327" s="70">
        <v>2</v>
      </c>
      <c r="F5327" s="70">
        <v>448.09</v>
      </c>
      <c r="G5327" s="70">
        <v>442.51</v>
      </c>
    </row>
    <row r="5328" spans="1:7" x14ac:dyDescent="0.2">
      <c r="A5328" s="70">
        <v>41884</v>
      </c>
      <c r="B5328" s="70" t="s">
        <v>421</v>
      </c>
      <c r="C5328" s="70" t="s">
        <v>353</v>
      </c>
      <c r="D5328" s="70">
        <v>2020</v>
      </c>
      <c r="E5328" s="70">
        <v>3</v>
      </c>
      <c r="F5328" s="70">
        <v>446.19</v>
      </c>
      <c r="G5328" s="70">
        <v>440.38</v>
      </c>
    </row>
    <row r="5329" spans="1:7" x14ac:dyDescent="0.2">
      <c r="A5329" s="70">
        <v>41884</v>
      </c>
      <c r="B5329" s="70" t="s">
        <v>421</v>
      </c>
      <c r="C5329" s="70" t="s">
        <v>353</v>
      </c>
      <c r="D5329" s="70">
        <v>2020</v>
      </c>
      <c r="E5329" s="70">
        <v>4</v>
      </c>
      <c r="F5329" s="70">
        <v>453.37</v>
      </c>
      <c r="G5329" s="70">
        <v>451.55</v>
      </c>
    </row>
    <row r="5330" spans="1:7" x14ac:dyDescent="0.2">
      <c r="A5330" s="70">
        <v>41884</v>
      </c>
      <c r="B5330" s="70" t="s">
        <v>421</v>
      </c>
      <c r="C5330" s="70" t="s">
        <v>353</v>
      </c>
      <c r="D5330" s="70">
        <v>2021</v>
      </c>
      <c r="E5330" s="70">
        <v>1</v>
      </c>
      <c r="F5330" s="70">
        <v>459.82</v>
      </c>
      <c r="G5330" s="70">
        <v>462.52</v>
      </c>
    </row>
    <row r="5331" spans="1:7" x14ac:dyDescent="0.2">
      <c r="A5331" s="70">
        <v>41884</v>
      </c>
      <c r="B5331" s="70" t="s">
        <v>421</v>
      </c>
      <c r="C5331" s="70" t="s">
        <v>353</v>
      </c>
      <c r="D5331" s="70">
        <v>2021</v>
      </c>
      <c r="E5331" s="70">
        <v>2</v>
      </c>
      <c r="F5331" s="70">
        <v>480.96</v>
      </c>
      <c r="G5331" s="70">
        <v>474.78</v>
      </c>
    </row>
    <row r="5332" spans="1:7" x14ac:dyDescent="0.2">
      <c r="A5332" s="70">
        <v>41884</v>
      </c>
      <c r="B5332" s="70" t="s">
        <v>421</v>
      </c>
      <c r="C5332" s="70" t="s">
        <v>353</v>
      </c>
      <c r="D5332" s="70">
        <v>2021</v>
      </c>
      <c r="E5332" s="70">
        <v>3</v>
      </c>
      <c r="F5332" s="70">
        <v>498.48</v>
      </c>
      <c r="G5332" s="70">
        <v>492.04</v>
      </c>
    </row>
    <row r="5333" spans="1:7" x14ac:dyDescent="0.2">
      <c r="A5333" s="70">
        <v>41884</v>
      </c>
      <c r="B5333" s="70" t="s">
        <v>421</v>
      </c>
      <c r="C5333" s="70" t="s">
        <v>353</v>
      </c>
      <c r="D5333" s="70">
        <v>2021</v>
      </c>
      <c r="E5333" s="70">
        <v>4</v>
      </c>
      <c r="F5333" s="70">
        <v>507.95</v>
      </c>
      <c r="G5333" s="70">
        <v>506.12</v>
      </c>
    </row>
    <row r="5334" spans="1:7" x14ac:dyDescent="0.2">
      <c r="A5334" s="70">
        <v>41940</v>
      </c>
      <c r="B5334" s="70" t="s">
        <v>422</v>
      </c>
      <c r="C5334" s="70" t="s">
        <v>415</v>
      </c>
      <c r="D5334" s="70">
        <v>1991</v>
      </c>
      <c r="E5334" s="70">
        <v>1</v>
      </c>
      <c r="F5334" s="70">
        <v>100</v>
      </c>
      <c r="G5334" s="70">
        <v>100</v>
      </c>
    </row>
    <row r="5335" spans="1:7" x14ac:dyDescent="0.2">
      <c r="A5335" s="70">
        <v>41940</v>
      </c>
      <c r="B5335" s="70" t="s">
        <v>422</v>
      </c>
      <c r="C5335" s="70" t="s">
        <v>415</v>
      </c>
      <c r="D5335" s="70">
        <v>1991</v>
      </c>
      <c r="E5335" s="70">
        <v>2</v>
      </c>
      <c r="F5335" s="70">
        <v>100.86</v>
      </c>
      <c r="G5335" s="70">
        <v>99.71</v>
      </c>
    </row>
    <row r="5336" spans="1:7" x14ac:dyDescent="0.2">
      <c r="A5336" s="70">
        <v>41940</v>
      </c>
      <c r="B5336" s="70" t="s">
        <v>422</v>
      </c>
      <c r="C5336" s="70" t="s">
        <v>415</v>
      </c>
      <c r="D5336" s="70">
        <v>1991</v>
      </c>
      <c r="E5336" s="70">
        <v>3</v>
      </c>
      <c r="F5336" s="70">
        <v>100.68</v>
      </c>
      <c r="G5336" s="70">
        <v>99.02</v>
      </c>
    </row>
    <row r="5337" spans="1:7" x14ac:dyDescent="0.2">
      <c r="A5337" s="70">
        <v>41940</v>
      </c>
      <c r="B5337" s="70" t="s">
        <v>422</v>
      </c>
      <c r="C5337" s="70" t="s">
        <v>415</v>
      </c>
      <c r="D5337" s="70">
        <v>1991</v>
      </c>
      <c r="E5337" s="70">
        <v>4</v>
      </c>
      <c r="F5337" s="70">
        <v>99.49</v>
      </c>
      <c r="G5337" s="70">
        <v>98.7</v>
      </c>
    </row>
    <row r="5338" spans="1:7" x14ac:dyDescent="0.2">
      <c r="A5338" s="70">
        <v>41940</v>
      </c>
      <c r="B5338" s="70" t="s">
        <v>422</v>
      </c>
      <c r="C5338" s="70" t="s">
        <v>415</v>
      </c>
      <c r="D5338" s="70">
        <v>1992</v>
      </c>
      <c r="E5338" s="70">
        <v>1</v>
      </c>
      <c r="F5338" s="70">
        <v>97.74</v>
      </c>
      <c r="G5338" s="70">
        <v>97.7</v>
      </c>
    </row>
    <row r="5339" spans="1:7" x14ac:dyDescent="0.2">
      <c r="A5339" s="70">
        <v>41940</v>
      </c>
      <c r="B5339" s="70" t="s">
        <v>422</v>
      </c>
      <c r="C5339" s="70" t="s">
        <v>415</v>
      </c>
      <c r="D5339" s="70">
        <v>1992</v>
      </c>
      <c r="E5339" s="70">
        <v>2</v>
      </c>
      <c r="F5339" s="70">
        <v>97.88</v>
      </c>
      <c r="G5339" s="70">
        <v>96.76</v>
      </c>
    </row>
    <row r="5340" spans="1:7" x14ac:dyDescent="0.2">
      <c r="A5340" s="70">
        <v>41940</v>
      </c>
      <c r="B5340" s="70" t="s">
        <v>422</v>
      </c>
      <c r="C5340" s="70" t="s">
        <v>415</v>
      </c>
      <c r="D5340" s="70">
        <v>1992</v>
      </c>
      <c r="E5340" s="70">
        <v>3</v>
      </c>
      <c r="F5340" s="70">
        <v>98.61</v>
      </c>
      <c r="G5340" s="70">
        <v>97</v>
      </c>
    </row>
    <row r="5341" spans="1:7" x14ac:dyDescent="0.2">
      <c r="A5341" s="70">
        <v>41940</v>
      </c>
      <c r="B5341" s="70" t="s">
        <v>422</v>
      </c>
      <c r="C5341" s="70" t="s">
        <v>415</v>
      </c>
      <c r="D5341" s="70">
        <v>1992</v>
      </c>
      <c r="E5341" s="70">
        <v>4</v>
      </c>
      <c r="F5341" s="70">
        <v>96.76</v>
      </c>
      <c r="G5341" s="70">
        <v>96.04</v>
      </c>
    </row>
    <row r="5342" spans="1:7" x14ac:dyDescent="0.2">
      <c r="A5342" s="70">
        <v>41940</v>
      </c>
      <c r="B5342" s="70" t="s">
        <v>422</v>
      </c>
      <c r="C5342" s="70" t="s">
        <v>415</v>
      </c>
      <c r="D5342" s="70">
        <v>1993</v>
      </c>
      <c r="E5342" s="70">
        <v>1</v>
      </c>
      <c r="F5342" s="70">
        <v>95.21</v>
      </c>
      <c r="G5342" s="70">
        <v>95.11</v>
      </c>
    </row>
    <row r="5343" spans="1:7" x14ac:dyDescent="0.2">
      <c r="A5343" s="70">
        <v>41940</v>
      </c>
      <c r="B5343" s="70" t="s">
        <v>422</v>
      </c>
      <c r="C5343" s="70" t="s">
        <v>415</v>
      </c>
      <c r="D5343" s="70">
        <v>1993</v>
      </c>
      <c r="E5343" s="70">
        <v>2</v>
      </c>
      <c r="F5343" s="70">
        <v>95.81</v>
      </c>
      <c r="G5343" s="70">
        <v>94.7</v>
      </c>
    </row>
    <row r="5344" spans="1:7" x14ac:dyDescent="0.2">
      <c r="A5344" s="70">
        <v>41940</v>
      </c>
      <c r="B5344" s="70" t="s">
        <v>422</v>
      </c>
      <c r="C5344" s="70" t="s">
        <v>415</v>
      </c>
      <c r="D5344" s="70">
        <v>1993</v>
      </c>
      <c r="E5344" s="70">
        <v>3</v>
      </c>
      <c r="F5344" s="70">
        <v>93.95</v>
      </c>
      <c r="G5344" s="70">
        <v>92.42</v>
      </c>
    </row>
    <row r="5345" spans="1:7" x14ac:dyDescent="0.2">
      <c r="A5345" s="70">
        <v>41940</v>
      </c>
      <c r="B5345" s="70" t="s">
        <v>422</v>
      </c>
      <c r="C5345" s="70" t="s">
        <v>415</v>
      </c>
      <c r="D5345" s="70">
        <v>1993</v>
      </c>
      <c r="E5345" s="70">
        <v>4</v>
      </c>
      <c r="F5345" s="70">
        <v>94.04</v>
      </c>
      <c r="G5345" s="70">
        <v>93.46</v>
      </c>
    </row>
    <row r="5346" spans="1:7" x14ac:dyDescent="0.2">
      <c r="A5346" s="70">
        <v>41940</v>
      </c>
      <c r="B5346" s="70" t="s">
        <v>422</v>
      </c>
      <c r="C5346" s="70" t="s">
        <v>415</v>
      </c>
      <c r="D5346" s="70">
        <v>1994</v>
      </c>
      <c r="E5346" s="70">
        <v>1</v>
      </c>
      <c r="F5346" s="70">
        <v>93.92</v>
      </c>
      <c r="G5346" s="70">
        <v>93.75</v>
      </c>
    </row>
    <row r="5347" spans="1:7" x14ac:dyDescent="0.2">
      <c r="A5347" s="70">
        <v>41940</v>
      </c>
      <c r="B5347" s="70" t="s">
        <v>422</v>
      </c>
      <c r="C5347" s="70" t="s">
        <v>415</v>
      </c>
      <c r="D5347" s="70">
        <v>1994</v>
      </c>
      <c r="E5347" s="70">
        <v>2</v>
      </c>
      <c r="F5347" s="70">
        <v>95.59</v>
      </c>
      <c r="G5347" s="70">
        <v>94.39</v>
      </c>
    </row>
    <row r="5348" spans="1:7" x14ac:dyDescent="0.2">
      <c r="A5348" s="70">
        <v>41940</v>
      </c>
      <c r="B5348" s="70" t="s">
        <v>422</v>
      </c>
      <c r="C5348" s="70" t="s">
        <v>415</v>
      </c>
      <c r="D5348" s="70">
        <v>1994</v>
      </c>
      <c r="E5348" s="70">
        <v>3</v>
      </c>
      <c r="F5348" s="70">
        <v>97.51</v>
      </c>
      <c r="G5348" s="70">
        <v>95.93</v>
      </c>
    </row>
    <row r="5349" spans="1:7" x14ac:dyDescent="0.2">
      <c r="A5349" s="70">
        <v>41940</v>
      </c>
      <c r="B5349" s="70" t="s">
        <v>422</v>
      </c>
      <c r="C5349" s="70" t="s">
        <v>415</v>
      </c>
      <c r="D5349" s="70">
        <v>1994</v>
      </c>
      <c r="E5349" s="70">
        <v>4</v>
      </c>
      <c r="F5349" s="70">
        <v>97.16</v>
      </c>
      <c r="G5349" s="70">
        <v>96.73</v>
      </c>
    </row>
    <row r="5350" spans="1:7" x14ac:dyDescent="0.2">
      <c r="A5350" s="70">
        <v>41940</v>
      </c>
      <c r="B5350" s="70" t="s">
        <v>422</v>
      </c>
      <c r="C5350" s="70" t="s">
        <v>415</v>
      </c>
      <c r="D5350" s="70">
        <v>1995</v>
      </c>
      <c r="E5350" s="70">
        <v>1</v>
      </c>
      <c r="F5350" s="70">
        <v>97.34</v>
      </c>
      <c r="G5350" s="70">
        <v>97.14</v>
      </c>
    </row>
    <row r="5351" spans="1:7" x14ac:dyDescent="0.2">
      <c r="A5351" s="70">
        <v>41940</v>
      </c>
      <c r="B5351" s="70" t="s">
        <v>422</v>
      </c>
      <c r="C5351" s="70" t="s">
        <v>415</v>
      </c>
      <c r="D5351" s="70">
        <v>1995</v>
      </c>
      <c r="E5351" s="70">
        <v>2</v>
      </c>
      <c r="F5351" s="70">
        <v>97.74</v>
      </c>
      <c r="G5351" s="70">
        <v>96.34</v>
      </c>
    </row>
    <row r="5352" spans="1:7" x14ac:dyDescent="0.2">
      <c r="A5352" s="70">
        <v>41940</v>
      </c>
      <c r="B5352" s="70" t="s">
        <v>422</v>
      </c>
      <c r="C5352" s="70" t="s">
        <v>415</v>
      </c>
      <c r="D5352" s="70">
        <v>1995</v>
      </c>
      <c r="E5352" s="70">
        <v>3</v>
      </c>
      <c r="F5352" s="70">
        <v>97.92</v>
      </c>
      <c r="G5352" s="70">
        <v>96.29</v>
      </c>
    </row>
    <row r="5353" spans="1:7" x14ac:dyDescent="0.2">
      <c r="A5353" s="70">
        <v>41940</v>
      </c>
      <c r="B5353" s="70" t="s">
        <v>422</v>
      </c>
      <c r="C5353" s="70" t="s">
        <v>415</v>
      </c>
      <c r="D5353" s="70">
        <v>1995</v>
      </c>
      <c r="E5353" s="70">
        <v>4</v>
      </c>
      <c r="F5353" s="70">
        <v>98.73</v>
      </c>
      <c r="G5353" s="70">
        <v>98.57</v>
      </c>
    </row>
    <row r="5354" spans="1:7" x14ac:dyDescent="0.2">
      <c r="A5354" s="70">
        <v>41940</v>
      </c>
      <c r="B5354" s="70" t="s">
        <v>422</v>
      </c>
      <c r="C5354" s="70" t="s">
        <v>415</v>
      </c>
      <c r="D5354" s="70">
        <v>1996</v>
      </c>
      <c r="E5354" s="70">
        <v>1</v>
      </c>
      <c r="F5354" s="70">
        <v>99.18</v>
      </c>
      <c r="G5354" s="70">
        <v>98.95</v>
      </c>
    </row>
    <row r="5355" spans="1:7" x14ac:dyDescent="0.2">
      <c r="A5355" s="70">
        <v>41940</v>
      </c>
      <c r="B5355" s="70" t="s">
        <v>422</v>
      </c>
      <c r="C5355" s="70" t="s">
        <v>415</v>
      </c>
      <c r="D5355" s="70">
        <v>1996</v>
      </c>
      <c r="E5355" s="70">
        <v>2</v>
      </c>
      <c r="F5355" s="70">
        <v>102.11</v>
      </c>
      <c r="G5355" s="70">
        <v>100.41</v>
      </c>
    </row>
    <row r="5356" spans="1:7" x14ac:dyDescent="0.2">
      <c r="A5356" s="70">
        <v>41940</v>
      </c>
      <c r="B5356" s="70" t="s">
        <v>422</v>
      </c>
      <c r="C5356" s="70" t="s">
        <v>415</v>
      </c>
      <c r="D5356" s="70">
        <v>1996</v>
      </c>
      <c r="E5356" s="70">
        <v>3</v>
      </c>
      <c r="F5356" s="70">
        <v>104.5</v>
      </c>
      <c r="G5356" s="70">
        <v>102.75</v>
      </c>
    </row>
    <row r="5357" spans="1:7" x14ac:dyDescent="0.2">
      <c r="A5357" s="70">
        <v>41940</v>
      </c>
      <c r="B5357" s="70" t="s">
        <v>422</v>
      </c>
      <c r="C5357" s="70" t="s">
        <v>415</v>
      </c>
      <c r="D5357" s="70">
        <v>1996</v>
      </c>
      <c r="E5357" s="70">
        <v>4</v>
      </c>
      <c r="F5357" s="70">
        <v>105.37</v>
      </c>
      <c r="G5357" s="70">
        <v>105.51</v>
      </c>
    </row>
    <row r="5358" spans="1:7" x14ac:dyDescent="0.2">
      <c r="A5358" s="70">
        <v>41940</v>
      </c>
      <c r="B5358" s="70" t="s">
        <v>422</v>
      </c>
      <c r="C5358" s="70" t="s">
        <v>415</v>
      </c>
      <c r="D5358" s="70">
        <v>1997</v>
      </c>
      <c r="E5358" s="70">
        <v>1</v>
      </c>
      <c r="F5358" s="70">
        <v>109.13</v>
      </c>
      <c r="G5358" s="70">
        <v>108.86</v>
      </c>
    </row>
    <row r="5359" spans="1:7" x14ac:dyDescent="0.2">
      <c r="A5359" s="70">
        <v>41940</v>
      </c>
      <c r="B5359" s="70" t="s">
        <v>422</v>
      </c>
      <c r="C5359" s="70" t="s">
        <v>415</v>
      </c>
      <c r="D5359" s="70">
        <v>1997</v>
      </c>
      <c r="E5359" s="70">
        <v>2</v>
      </c>
      <c r="F5359" s="70">
        <v>113.77</v>
      </c>
      <c r="G5359" s="70">
        <v>111.54</v>
      </c>
    </row>
    <row r="5360" spans="1:7" x14ac:dyDescent="0.2">
      <c r="A5360" s="70">
        <v>41940</v>
      </c>
      <c r="B5360" s="70" t="s">
        <v>422</v>
      </c>
      <c r="C5360" s="70" t="s">
        <v>415</v>
      </c>
      <c r="D5360" s="70">
        <v>1997</v>
      </c>
      <c r="E5360" s="70">
        <v>3</v>
      </c>
      <c r="F5360" s="70">
        <v>116.79</v>
      </c>
      <c r="G5360" s="70">
        <v>114.91</v>
      </c>
    </row>
    <row r="5361" spans="1:7" x14ac:dyDescent="0.2">
      <c r="A5361" s="70">
        <v>41940</v>
      </c>
      <c r="B5361" s="70" t="s">
        <v>422</v>
      </c>
      <c r="C5361" s="70" t="s">
        <v>415</v>
      </c>
      <c r="D5361" s="70">
        <v>1997</v>
      </c>
      <c r="E5361" s="70">
        <v>4</v>
      </c>
      <c r="F5361" s="70">
        <v>117.33</v>
      </c>
      <c r="G5361" s="70">
        <v>117.78</v>
      </c>
    </row>
    <row r="5362" spans="1:7" x14ac:dyDescent="0.2">
      <c r="A5362" s="70">
        <v>41940</v>
      </c>
      <c r="B5362" s="70" t="s">
        <v>422</v>
      </c>
      <c r="C5362" s="70" t="s">
        <v>415</v>
      </c>
      <c r="D5362" s="70">
        <v>1998</v>
      </c>
      <c r="E5362" s="70">
        <v>1</v>
      </c>
      <c r="F5362" s="70">
        <v>121.41</v>
      </c>
      <c r="G5362" s="70">
        <v>121.03</v>
      </c>
    </row>
    <row r="5363" spans="1:7" x14ac:dyDescent="0.2">
      <c r="A5363" s="70">
        <v>41940</v>
      </c>
      <c r="B5363" s="70" t="s">
        <v>422</v>
      </c>
      <c r="C5363" s="70" t="s">
        <v>415</v>
      </c>
      <c r="D5363" s="70">
        <v>1998</v>
      </c>
      <c r="E5363" s="70">
        <v>2</v>
      </c>
      <c r="F5363" s="70">
        <v>128.96</v>
      </c>
      <c r="G5363" s="70">
        <v>126.14</v>
      </c>
    </row>
    <row r="5364" spans="1:7" x14ac:dyDescent="0.2">
      <c r="A5364" s="70">
        <v>41940</v>
      </c>
      <c r="B5364" s="70" t="s">
        <v>422</v>
      </c>
      <c r="C5364" s="70" t="s">
        <v>415</v>
      </c>
      <c r="D5364" s="70">
        <v>1998</v>
      </c>
      <c r="E5364" s="70">
        <v>3</v>
      </c>
      <c r="F5364" s="70">
        <v>130.78</v>
      </c>
      <c r="G5364" s="70">
        <v>128.84</v>
      </c>
    </row>
    <row r="5365" spans="1:7" x14ac:dyDescent="0.2">
      <c r="A5365" s="70">
        <v>41940</v>
      </c>
      <c r="B5365" s="70" t="s">
        <v>422</v>
      </c>
      <c r="C5365" s="70" t="s">
        <v>415</v>
      </c>
      <c r="D5365" s="70">
        <v>1998</v>
      </c>
      <c r="E5365" s="70">
        <v>4</v>
      </c>
      <c r="F5365" s="70">
        <v>129.44999999999999</v>
      </c>
      <c r="G5365" s="70">
        <v>130.11000000000001</v>
      </c>
    </row>
    <row r="5366" spans="1:7" x14ac:dyDescent="0.2">
      <c r="A5366" s="70">
        <v>41940</v>
      </c>
      <c r="B5366" s="70" t="s">
        <v>422</v>
      </c>
      <c r="C5366" s="70" t="s">
        <v>415</v>
      </c>
      <c r="D5366" s="70">
        <v>1999</v>
      </c>
      <c r="E5366" s="70">
        <v>1</v>
      </c>
      <c r="F5366" s="70">
        <v>134.31</v>
      </c>
      <c r="G5366" s="70">
        <v>133.85</v>
      </c>
    </row>
    <row r="5367" spans="1:7" x14ac:dyDescent="0.2">
      <c r="A5367" s="70">
        <v>41940</v>
      </c>
      <c r="B5367" s="70" t="s">
        <v>422</v>
      </c>
      <c r="C5367" s="70" t="s">
        <v>415</v>
      </c>
      <c r="D5367" s="70">
        <v>1999</v>
      </c>
      <c r="E5367" s="70">
        <v>2</v>
      </c>
      <c r="F5367" s="70">
        <v>141.81</v>
      </c>
      <c r="G5367" s="70">
        <v>138.38</v>
      </c>
    </row>
    <row r="5368" spans="1:7" x14ac:dyDescent="0.2">
      <c r="A5368" s="70">
        <v>41940</v>
      </c>
      <c r="B5368" s="70" t="s">
        <v>422</v>
      </c>
      <c r="C5368" s="70" t="s">
        <v>415</v>
      </c>
      <c r="D5368" s="70">
        <v>1999</v>
      </c>
      <c r="E5368" s="70">
        <v>3</v>
      </c>
      <c r="F5368" s="70">
        <v>147.4</v>
      </c>
      <c r="G5368" s="70">
        <v>145.55000000000001</v>
      </c>
    </row>
    <row r="5369" spans="1:7" x14ac:dyDescent="0.2">
      <c r="A5369" s="70">
        <v>41940</v>
      </c>
      <c r="B5369" s="70" t="s">
        <v>422</v>
      </c>
      <c r="C5369" s="70" t="s">
        <v>415</v>
      </c>
      <c r="D5369" s="70">
        <v>1999</v>
      </c>
      <c r="E5369" s="70">
        <v>4</v>
      </c>
      <c r="F5369" s="70">
        <v>151.53</v>
      </c>
      <c r="G5369" s="70">
        <v>152.24</v>
      </c>
    </row>
    <row r="5370" spans="1:7" x14ac:dyDescent="0.2">
      <c r="A5370" s="70">
        <v>41940</v>
      </c>
      <c r="B5370" s="70" t="s">
        <v>422</v>
      </c>
      <c r="C5370" s="70" t="s">
        <v>415</v>
      </c>
      <c r="D5370" s="70">
        <v>2000</v>
      </c>
      <c r="E5370" s="70">
        <v>1</v>
      </c>
      <c r="F5370" s="70">
        <v>164.16</v>
      </c>
      <c r="G5370" s="70">
        <v>163.57</v>
      </c>
    </row>
    <row r="5371" spans="1:7" x14ac:dyDescent="0.2">
      <c r="A5371" s="70">
        <v>41940</v>
      </c>
      <c r="B5371" s="70" t="s">
        <v>422</v>
      </c>
      <c r="C5371" s="70" t="s">
        <v>415</v>
      </c>
      <c r="D5371" s="70">
        <v>2000</v>
      </c>
      <c r="E5371" s="70">
        <v>2</v>
      </c>
      <c r="F5371" s="70">
        <v>179.45</v>
      </c>
      <c r="G5371" s="70">
        <v>174.95</v>
      </c>
    </row>
    <row r="5372" spans="1:7" x14ac:dyDescent="0.2">
      <c r="A5372" s="70">
        <v>41940</v>
      </c>
      <c r="B5372" s="70" t="s">
        <v>422</v>
      </c>
      <c r="C5372" s="70" t="s">
        <v>415</v>
      </c>
      <c r="D5372" s="70">
        <v>2000</v>
      </c>
      <c r="E5372" s="70">
        <v>3</v>
      </c>
      <c r="F5372" s="70">
        <v>185.06</v>
      </c>
      <c r="G5372" s="70">
        <v>183.08</v>
      </c>
    </row>
    <row r="5373" spans="1:7" x14ac:dyDescent="0.2">
      <c r="A5373" s="70">
        <v>41940</v>
      </c>
      <c r="B5373" s="70" t="s">
        <v>422</v>
      </c>
      <c r="C5373" s="70" t="s">
        <v>415</v>
      </c>
      <c r="D5373" s="70">
        <v>2000</v>
      </c>
      <c r="E5373" s="70">
        <v>4</v>
      </c>
      <c r="F5373" s="70">
        <v>193.16</v>
      </c>
      <c r="G5373" s="70">
        <v>193.76</v>
      </c>
    </row>
    <row r="5374" spans="1:7" x14ac:dyDescent="0.2">
      <c r="A5374" s="70">
        <v>41940</v>
      </c>
      <c r="B5374" s="70" t="s">
        <v>422</v>
      </c>
      <c r="C5374" s="70" t="s">
        <v>415</v>
      </c>
      <c r="D5374" s="70">
        <v>2001</v>
      </c>
      <c r="E5374" s="70">
        <v>1</v>
      </c>
      <c r="F5374" s="70">
        <v>196.5</v>
      </c>
      <c r="G5374" s="70">
        <v>195.87</v>
      </c>
    </row>
    <row r="5375" spans="1:7" x14ac:dyDescent="0.2">
      <c r="A5375" s="70">
        <v>41940</v>
      </c>
      <c r="B5375" s="70" t="s">
        <v>422</v>
      </c>
      <c r="C5375" s="70" t="s">
        <v>415</v>
      </c>
      <c r="D5375" s="70">
        <v>2001</v>
      </c>
      <c r="E5375" s="70">
        <v>2</v>
      </c>
      <c r="F5375" s="70">
        <v>188.54</v>
      </c>
      <c r="G5375" s="70">
        <v>183.8</v>
      </c>
    </row>
    <row r="5376" spans="1:7" x14ac:dyDescent="0.2">
      <c r="A5376" s="70">
        <v>41940</v>
      </c>
      <c r="B5376" s="70" t="s">
        <v>422</v>
      </c>
      <c r="C5376" s="70" t="s">
        <v>415</v>
      </c>
      <c r="D5376" s="70">
        <v>2001</v>
      </c>
      <c r="E5376" s="70">
        <v>3</v>
      </c>
      <c r="F5376" s="70">
        <v>186.5</v>
      </c>
      <c r="G5376" s="70">
        <v>184.8</v>
      </c>
    </row>
    <row r="5377" spans="1:7" x14ac:dyDescent="0.2">
      <c r="A5377" s="70">
        <v>41940</v>
      </c>
      <c r="B5377" s="70" t="s">
        <v>422</v>
      </c>
      <c r="C5377" s="70" t="s">
        <v>415</v>
      </c>
      <c r="D5377" s="70">
        <v>2001</v>
      </c>
      <c r="E5377" s="70">
        <v>4</v>
      </c>
      <c r="F5377" s="70">
        <v>179.91</v>
      </c>
      <c r="G5377" s="70">
        <v>179.99</v>
      </c>
    </row>
    <row r="5378" spans="1:7" x14ac:dyDescent="0.2">
      <c r="A5378" s="70">
        <v>41940</v>
      </c>
      <c r="B5378" s="70" t="s">
        <v>422</v>
      </c>
      <c r="C5378" s="70" t="s">
        <v>415</v>
      </c>
      <c r="D5378" s="70">
        <v>2002</v>
      </c>
      <c r="E5378" s="70">
        <v>1</v>
      </c>
      <c r="F5378" s="70">
        <v>184.13</v>
      </c>
      <c r="G5378" s="70">
        <v>183.56</v>
      </c>
    </row>
    <row r="5379" spans="1:7" x14ac:dyDescent="0.2">
      <c r="A5379" s="70">
        <v>41940</v>
      </c>
      <c r="B5379" s="70" t="s">
        <v>422</v>
      </c>
      <c r="C5379" s="70" t="s">
        <v>415</v>
      </c>
      <c r="D5379" s="70">
        <v>2002</v>
      </c>
      <c r="E5379" s="70">
        <v>2</v>
      </c>
      <c r="F5379" s="70">
        <v>196.33</v>
      </c>
      <c r="G5379" s="70">
        <v>191.82</v>
      </c>
    </row>
    <row r="5380" spans="1:7" x14ac:dyDescent="0.2">
      <c r="A5380" s="70">
        <v>41940</v>
      </c>
      <c r="B5380" s="70" t="s">
        <v>422</v>
      </c>
      <c r="C5380" s="70" t="s">
        <v>415</v>
      </c>
      <c r="D5380" s="70">
        <v>2002</v>
      </c>
      <c r="E5380" s="70">
        <v>3</v>
      </c>
      <c r="F5380" s="70">
        <v>194.59</v>
      </c>
      <c r="G5380" s="70">
        <v>192.76</v>
      </c>
    </row>
    <row r="5381" spans="1:7" x14ac:dyDescent="0.2">
      <c r="A5381" s="70">
        <v>41940</v>
      </c>
      <c r="B5381" s="70" t="s">
        <v>422</v>
      </c>
      <c r="C5381" s="70" t="s">
        <v>415</v>
      </c>
      <c r="D5381" s="70">
        <v>2002</v>
      </c>
      <c r="E5381" s="70">
        <v>4</v>
      </c>
      <c r="F5381" s="70">
        <v>194.49</v>
      </c>
      <c r="G5381" s="70">
        <v>194.18</v>
      </c>
    </row>
    <row r="5382" spans="1:7" x14ac:dyDescent="0.2">
      <c r="A5382" s="70">
        <v>41940</v>
      </c>
      <c r="B5382" s="70" t="s">
        <v>422</v>
      </c>
      <c r="C5382" s="70" t="s">
        <v>415</v>
      </c>
      <c r="D5382" s="70">
        <v>2003</v>
      </c>
      <c r="E5382" s="70">
        <v>1</v>
      </c>
      <c r="F5382" s="70">
        <v>191.07</v>
      </c>
      <c r="G5382" s="70">
        <v>190.54</v>
      </c>
    </row>
    <row r="5383" spans="1:7" x14ac:dyDescent="0.2">
      <c r="A5383" s="70">
        <v>41940</v>
      </c>
      <c r="B5383" s="70" t="s">
        <v>422</v>
      </c>
      <c r="C5383" s="70" t="s">
        <v>415</v>
      </c>
      <c r="D5383" s="70">
        <v>2003</v>
      </c>
      <c r="E5383" s="70">
        <v>2</v>
      </c>
      <c r="F5383" s="70">
        <v>197.85</v>
      </c>
      <c r="G5383" s="70">
        <v>193.76</v>
      </c>
    </row>
    <row r="5384" spans="1:7" x14ac:dyDescent="0.2">
      <c r="A5384" s="70">
        <v>41940</v>
      </c>
      <c r="B5384" s="70" t="s">
        <v>422</v>
      </c>
      <c r="C5384" s="70" t="s">
        <v>415</v>
      </c>
      <c r="D5384" s="70">
        <v>2003</v>
      </c>
      <c r="E5384" s="70">
        <v>3</v>
      </c>
      <c r="F5384" s="70">
        <v>201.27</v>
      </c>
      <c r="G5384" s="70">
        <v>199.22</v>
      </c>
    </row>
    <row r="5385" spans="1:7" x14ac:dyDescent="0.2">
      <c r="A5385" s="70">
        <v>41940</v>
      </c>
      <c r="B5385" s="70" t="s">
        <v>422</v>
      </c>
      <c r="C5385" s="70" t="s">
        <v>415</v>
      </c>
      <c r="D5385" s="70">
        <v>2003</v>
      </c>
      <c r="E5385" s="70">
        <v>4</v>
      </c>
      <c r="F5385" s="70">
        <v>206.82</v>
      </c>
      <c r="G5385" s="70">
        <v>206.08</v>
      </c>
    </row>
    <row r="5386" spans="1:7" x14ac:dyDescent="0.2">
      <c r="A5386" s="70">
        <v>41940</v>
      </c>
      <c r="B5386" s="70" t="s">
        <v>422</v>
      </c>
      <c r="C5386" s="70" t="s">
        <v>415</v>
      </c>
      <c r="D5386" s="70">
        <v>2004</v>
      </c>
      <c r="E5386" s="70">
        <v>1</v>
      </c>
      <c r="F5386" s="70">
        <v>215.12</v>
      </c>
      <c r="G5386" s="70">
        <v>214.5</v>
      </c>
    </row>
    <row r="5387" spans="1:7" x14ac:dyDescent="0.2">
      <c r="A5387" s="70">
        <v>41940</v>
      </c>
      <c r="B5387" s="70" t="s">
        <v>422</v>
      </c>
      <c r="C5387" s="70" t="s">
        <v>415</v>
      </c>
      <c r="D5387" s="70">
        <v>2004</v>
      </c>
      <c r="E5387" s="70">
        <v>2</v>
      </c>
      <c r="F5387" s="70">
        <v>226.85</v>
      </c>
      <c r="G5387" s="70">
        <v>222.94</v>
      </c>
    </row>
    <row r="5388" spans="1:7" x14ac:dyDescent="0.2">
      <c r="A5388" s="70">
        <v>41940</v>
      </c>
      <c r="B5388" s="70" t="s">
        <v>422</v>
      </c>
      <c r="C5388" s="70" t="s">
        <v>415</v>
      </c>
      <c r="D5388" s="70">
        <v>2004</v>
      </c>
      <c r="E5388" s="70">
        <v>3</v>
      </c>
      <c r="F5388" s="70">
        <v>236.8</v>
      </c>
      <c r="G5388" s="70">
        <v>233.9</v>
      </c>
    </row>
    <row r="5389" spans="1:7" x14ac:dyDescent="0.2">
      <c r="A5389" s="70">
        <v>41940</v>
      </c>
      <c r="B5389" s="70" t="s">
        <v>422</v>
      </c>
      <c r="C5389" s="70" t="s">
        <v>415</v>
      </c>
      <c r="D5389" s="70">
        <v>2004</v>
      </c>
      <c r="E5389" s="70">
        <v>4</v>
      </c>
      <c r="F5389" s="70">
        <v>246.35</v>
      </c>
      <c r="G5389" s="70">
        <v>245.15</v>
      </c>
    </row>
    <row r="5390" spans="1:7" x14ac:dyDescent="0.2">
      <c r="A5390" s="70">
        <v>41940</v>
      </c>
      <c r="B5390" s="70" t="s">
        <v>422</v>
      </c>
      <c r="C5390" s="70" t="s">
        <v>415</v>
      </c>
      <c r="D5390" s="70">
        <v>2005</v>
      </c>
      <c r="E5390" s="70">
        <v>1</v>
      </c>
      <c r="F5390" s="70">
        <v>259.93</v>
      </c>
      <c r="G5390" s="70">
        <v>259.2</v>
      </c>
    </row>
    <row r="5391" spans="1:7" x14ac:dyDescent="0.2">
      <c r="A5391" s="70">
        <v>41940</v>
      </c>
      <c r="B5391" s="70" t="s">
        <v>422</v>
      </c>
      <c r="C5391" s="70" t="s">
        <v>415</v>
      </c>
      <c r="D5391" s="70">
        <v>2005</v>
      </c>
      <c r="E5391" s="70">
        <v>2</v>
      </c>
      <c r="F5391" s="70">
        <v>273.7</v>
      </c>
      <c r="G5391" s="70">
        <v>269.77</v>
      </c>
    </row>
    <row r="5392" spans="1:7" x14ac:dyDescent="0.2">
      <c r="A5392" s="70">
        <v>41940</v>
      </c>
      <c r="B5392" s="70" t="s">
        <v>422</v>
      </c>
      <c r="C5392" s="70" t="s">
        <v>415</v>
      </c>
      <c r="D5392" s="70">
        <v>2005</v>
      </c>
      <c r="E5392" s="70">
        <v>3</v>
      </c>
      <c r="F5392" s="70">
        <v>287.60000000000002</v>
      </c>
      <c r="G5392" s="70">
        <v>283.67</v>
      </c>
    </row>
    <row r="5393" spans="1:7" x14ac:dyDescent="0.2">
      <c r="A5393" s="70">
        <v>41940</v>
      </c>
      <c r="B5393" s="70" t="s">
        <v>422</v>
      </c>
      <c r="C5393" s="70" t="s">
        <v>415</v>
      </c>
      <c r="D5393" s="70">
        <v>2005</v>
      </c>
      <c r="E5393" s="70">
        <v>4</v>
      </c>
      <c r="F5393" s="70">
        <v>293.01</v>
      </c>
      <c r="G5393" s="70">
        <v>291.02</v>
      </c>
    </row>
    <row r="5394" spans="1:7" x14ac:dyDescent="0.2">
      <c r="A5394" s="70">
        <v>41940</v>
      </c>
      <c r="B5394" s="70" t="s">
        <v>422</v>
      </c>
      <c r="C5394" s="70" t="s">
        <v>415</v>
      </c>
      <c r="D5394" s="70">
        <v>2006</v>
      </c>
      <c r="E5394" s="70">
        <v>1</v>
      </c>
      <c r="F5394" s="70">
        <v>297.08999999999997</v>
      </c>
      <c r="G5394" s="70">
        <v>296.45999999999998</v>
      </c>
    </row>
    <row r="5395" spans="1:7" x14ac:dyDescent="0.2">
      <c r="A5395" s="70">
        <v>41940</v>
      </c>
      <c r="B5395" s="70" t="s">
        <v>422</v>
      </c>
      <c r="C5395" s="70" t="s">
        <v>415</v>
      </c>
      <c r="D5395" s="70">
        <v>2006</v>
      </c>
      <c r="E5395" s="70">
        <v>2</v>
      </c>
      <c r="F5395" s="70">
        <v>300.66000000000003</v>
      </c>
      <c r="G5395" s="70">
        <v>297.2</v>
      </c>
    </row>
    <row r="5396" spans="1:7" x14ac:dyDescent="0.2">
      <c r="A5396" s="70">
        <v>41940</v>
      </c>
      <c r="B5396" s="70" t="s">
        <v>422</v>
      </c>
      <c r="C5396" s="70" t="s">
        <v>415</v>
      </c>
      <c r="D5396" s="70">
        <v>2006</v>
      </c>
      <c r="E5396" s="70">
        <v>3</v>
      </c>
      <c r="F5396" s="70">
        <v>297.72000000000003</v>
      </c>
      <c r="G5396" s="70">
        <v>293.01</v>
      </c>
    </row>
    <row r="5397" spans="1:7" x14ac:dyDescent="0.2">
      <c r="A5397" s="70">
        <v>41940</v>
      </c>
      <c r="B5397" s="70" t="s">
        <v>422</v>
      </c>
      <c r="C5397" s="70" t="s">
        <v>415</v>
      </c>
      <c r="D5397" s="70">
        <v>2006</v>
      </c>
      <c r="E5397" s="70">
        <v>4</v>
      </c>
      <c r="F5397" s="70">
        <v>295.16000000000003</v>
      </c>
      <c r="G5397" s="70">
        <v>292.7</v>
      </c>
    </row>
    <row r="5398" spans="1:7" x14ac:dyDescent="0.2">
      <c r="A5398" s="70">
        <v>41940</v>
      </c>
      <c r="B5398" s="70" t="s">
        <v>422</v>
      </c>
      <c r="C5398" s="70" t="s">
        <v>415</v>
      </c>
      <c r="D5398" s="70">
        <v>2007</v>
      </c>
      <c r="E5398" s="70">
        <v>1</v>
      </c>
      <c r="F5398" s="70">
        <v>293.06</v>
      </c>
      <c r="G5398" s="70">
        <v>293.07</v>
      </c>
    </row>
    <row r="5399" spans="1:7" x14ac:dyDescent="0.2">
      <c r="A5399" s="70">
        <v>41940</v>
      </c>
      <c r="B5399" s="70" t="s">
        <v>422</v>
      </c>
      <c r="C5399" s="70" t="s">
        <v>415</v>
      </c>
      <c r="D5399" s="70">
        <v>2007</v>
      </c>
      <c r="E5399" s="70">
        <v>2</v>
      </c>
      <c r="F5399" s="70">
        <v>288.70999999999998</v>
      </c>
      <c r="G5399" s="70">
        <v>285.52999999999997</v>
      </c>
    </row>
    <row r="5400" spans="1:7" x14ac:dyDescent="0.2">
      <c r="A5400" s="70">
        <v>41940</v>
      </c>
      <c r="B5400" s="70" t="s">
        <v>422</v>
      </c>
      <c r="C5400" s="70" t="s">
        <v>415</v>
      </c>
      <c r="D5400" s="70">
        <v>2007</v>
      </c>
      <c r="E5400" s="70">
        <v>3</v>
      </c>
      <c r="F5400" s="70">
        <v>284.16000000000003</v>
      </c>
      <c r="G5400" s="70">
        <v>279.36</v>
      </c>
    </row>
    <row r="5401" spans="1:7" x14ac:dyDescent="0.2">
      <c r="A5401" s="70">
        <v>41940</v>
      </c>
      <c r="B5401" s="70" t="s">
        <v>422</v>
      </c>
      <c r="C5401" s="70" t="s">
        <v>415</v>
      </c>
      <c r="D5401" s="70">
        <v>2007</v>
      </c>
      <c r="E5401" s="70">
        <v>4</v>
      </c>
      <c r="F5401" s="70">
        <v>269.10000000000002</v>
      </c>
      <c r="G5401" s="70">
        <v>266.51</v>
      </c>
    </row>
    <row r="5402" spans="1:7" x14ac:dyDescent="0.2">
      <c r="A5402" s="70">
        <v>41940</v>
      </c>
      <c r="B5402" s="70" t="s">
        <v>422</v>
      </c>
      <c r="C5402" s="70" t="s">
        <v>415</v>
      </c>
      <c r="D5402" s="70">
        <v>2008</v>
      </c>
      <c r="E5402" s="70">
        <v>1</v>
      </c>
      <c r="F5402" s="70">
        <v>248.83</v>
      </c>
      <c r="G5402" s="70">
        <v>249.43</v>
      </c>
    </row>
    <row r="5403" spans="1:7" x14ac:dyDescent="0.2">
      <c r="A5403" s="70">
        <v>41940</v>
      </c>
      <c r="B5403" s="70" t="s">
        <v>422</v>
      </c>
      <c r="C5403" s="70" t="s">
        <v>415</v>
      </c>
      <c r="D5403" s="70">
        <v>2008</v>
      </c>
      <c r="E5403" s="70">
        <v>2</v>
      </c>
      <c r="F5403" s="70">
        <v>235.32</v>
      </c>
      <c r="G5403" s="70">
        <v>232.67</v>
      </c>
    </row>
    <row r="5404" spans="1:7" x14ac:dyDescent="0.2">
      <c r="A5404" s="70">
        <v>41940</v>
      </c>
      <c r="B5404" s="70" t="s">
        <v>422</v>
      </c>
      <c r="C5404" s="70" t="s">
        <v>415</v>
      </c>
      <c r="D5404" s="70">
        <v>2008</v>
      </c>
      <c r="E5404" s="70">
        <v>3</v>
      </c>
      <c r="F5404" s="70">
        <v>219.4</v>
      </c>
      <c r="G5404" s="70">
        <v>215.4</v>
      </c>
    </row>
    <row r="5405" spans="1:7" x14ac:dyDescent="0.2">
      <c r="A5405" s="70">
        <v>41940</v>
      </c>
      <c r="B5405" s="70" t="s">
        <v>422</v>
      </c>
      <c r="C5405" s="70" t="s">
        <v>415</v>
      </c>
      <c r="D5405" s="70">
        <v>2008</v>
      </c>
      <c r="E5405" s="70">
        <v>4</v>
      </c>
      <c r="F5405" s="70">
        <v>203.95</v>
      </c>
      <c r="G5405" s="70">
        <v>201.97</v>
      </c>
    </row>
    <row r="5406" spans="1:7" x14ac:dyDescent="0.2">
      <c r="A5406" s="70">
        <v>41940</v>
      </c>
      <c r="B5406" s="70" t="s">
        <v>422</v>
      </c>
      <c r="C5406" s="70" t="s">
        <v>415</v>
      </c>
      <c r="D5406" s="70">
        <v>2009</v>
      </c>
      <c r="E5406" s="70">
        <v>1</v>
      </c>
      <c r="F5406" s="70">
        <v>188.78</v>
      </c>
      <c r="G5406" s="70">
        <v>189.66</v>
      </c>
    </row>
    <row r="5407" spans="1:7" x14ac:dyDescent="0.2">
      <c r="A5407" s="70">
        <v>41940</v>
      </c>
      <c r="B5407" s="70" t="s">
        <v>422</v>
      </c>
      <c r="C5407" s="70" t="s">
        <v>415</v>
      </c>
      <c r="D5407" s="70">
        <v>2009</v>
      </c>
      <c r="E5407" s="70">
        <v>2</v>
      </c>
      <c r="F5407" s="70">
        <v>191.3</v>
      </c>
      <c r="G5407" s="70">
        <v>188.81</v>
      </c>
    </row>
    <row r="5408" spans="1:7" x14ac:dyDescent="0.2">
      <c r="A5408" s="70">
        <v>41940</v>
      </c>
      <c r="B5408" s="70" t="s">
        <v>422</v>
      </c>
      <c r="C5408" s="70" t="s">
        <v>415</v>
      </c>
      <c r="D5408" s="70">
        <v>2009</v>
      </c>
      <c r="E5408" s="70">
        <v>3</v>
      </c>
      <c r="F5408" s="70">
        <v>201.56</v>
      </c>
      <c r="G5408" s="70">
        <v>197.79</v>
      </c>
    </row>
    <row r="5409" spans="1:7" x14ac:dyDescent="0.2">
      <c r="A5409" s="70">
        <v>41940</v>
      </c>
      <c r="B5409" s="70" t="s">
        <v>422</v>
      </c>
      <c r="C5409" s="70" t="s">
        <v>415</v>
      </c>
      <c r="D5409" s="70">
        <v>2009</v>
      </c>
      <c r="E5409" s="70">
        <v>4</v>
      </c>
      <c r="F5409" s="70">
        <v>202.83</v>
      </c>
      <c r="G5409" s="70">
        <v>201.05</v>
      </c>
    </row>
    <row r="5410" spans="1:7" x14ac:dyDescent="0.2">
      <c r="A5410" s="70">
        <v>41940</v>
      </c>
      <c r="B5410" s="70" t="s">
        <v>422</v>
      </c>
      <c r="C5410" s="70" t="s">
        <v>415</v>
      </c>
      <c r="D5410" s="70">
        <v>2010</v>
      </c>
      <c r="E5410" s="70">
        <v>1</v>
      </c>
      <c r="F5410" s="70">
        <v>202.8</v>
      </c>
      <c r="G5410" s="70">
        <v>203.96</v>
      </c>
    </row>
    <row r="5411" spans="1:7" x14ac:dyDescent="0.2">
      <c r="A5411" s="70">
        <v>41940</v>
      </c>
      <c r="B5411" s="70" t="s">
        <v>422</v>
      </c>
      <c r="C5411" s="70" t="s">
        <v>415</v>
      </c>
      <c r="D5411" s="70">
        <v>2010</v>
      </c>
      <c r="E5411" s="70">
        <v>2</v>
      </c>
      <c r="F5411" s="70">
        <v>209.49</v>
      </c>
      <c r="G5411" s="70">
        <v>206.41</v>
      </c>
    </row>
    <row r="5412" spans="1:7" x14ac:dyDescent="0.2">
      <c r="A5412" s="70">
        <v>41940</v>
      </c>
      <c r="B5412" s="70" t="s">
        <v>422</v>
      </c>
      <c r="C5412" s="70" t="s">
        <v>415</v>
      </c>
      <c r="D5412" s="70">
        <v>2010</v>
      </c>
      <c r="E5412" s="70">
        <v>3</v>
      </c>
      <c r="F5412" s="70">
        <v>205.57</v>
      </c>
      <c r="G5412" s="70">
        <v>201.65</v>
      </c>
    </row>
    <row r="5413" spans="1:7" x14ac:dyDescent="0.2">
      <c r="A5413" s="70">
        <v>41940</v>
      </c>
      <c r="B5413" s="70" t="s">
        <v>422</v>
      </c>
      <c r="C5413" s="70" t="s">
        <v>415</v>
      </c>
      <c r="D5413" s="70">
        <v>2010</v>
      </c>
      <c r="E5413" s="70">
        <v>4</v>
      </c>
      <c r="F5413" s="70">
        <v>202.53</v>
      </c>
      <c r="G5413" s="70">
        <v>201.12</v>
      </c>
    </row>
    <row r="5414" spans="1:7" x14ac:dyDescent="0.2">
      <c r="A5414" s="70">
        <v>41940</v>
      </c>
      <c r="B5414" s="70" t="s">
        <v>422</v>
      </c>
      <c r="C5414" s="70" t="s">
        <v>415</v>
      </c>
      <c r="D5414" s="70">
        <v>2011</v>
      </c>
      <c r="E5414" s="70">
        <v>1</v>
      </c>
      <c r="F5414" s="70">
        <v>201.73</v>
      </c>
      <c r="G5414" s="70">
        <v>202.94</v>
      </c>
    </row>
    <row r="5415" spans="1:7" x14ac:dyDescent="0.2">
      <c r="A5415" s="70">
        <v>41940</v>
      </c>
      <c r="B5415" s="70" t="s">
        <v>422</v>
      </c>
      <c r="C5415" s="70" t="s">
        <v>415</v>
      </c>
      <c r="D5415" s="70">
        <v>2011</v>
      </c>
      <c r="E5415" s="70">
        <v>2</v>
      </c>
      <c r="F5415" s="70">
        <v>204.03</v>
      </c>
      <c r="G5415" s="70">
        <v>200.52</v>
      </c>
    </row>
    <row r="5416" spans="1:7" x14ac:dyDescent="0.2">
      <c r="A5416" s="70">
        <v>41940</v>
      </c>
      <c r="B5416" s="70" t="s">
        <v>422</v>
      </c>
      <c r="C5416" s="70" t="s">
        <v>415</v>
      </c>
      <c r="D5416" s="70">
        <v>2011</v>
      </c>
      <c r="E5416" s="70">
        <v>3</v>
      </c>
      <c r="F5416" s="70">
        <v>204.01</v>
      </c>
      <c r="G5416" s="70">
        <v>200.27</v>
      </c>
    </row>
    <row r="5417" spans="1:7" x14ac:dyDescent="0.2">
      <c r="A5417" s="70">
        <v>41940</v>
      </c>
      <c r="B5417" s="70" t="s">
        <v>422</v>
      </c>
      <c r="C5417" s="70" t="s">
        <v>415</v>
      </c>
      <c r="D5417" s="70">
        <v>2011</v>
      </c>
      <c r="E5417" s="70">
        <v>4</v>
      </c>
      <c r="F5417" s="70">
        <v>200.51</v>
      </c>
      <c r="G5417" s="70">
        <v>199.53</v>
      </c>
    </row>
    <row r="5418" spans="1:7" x14ac:dyDescent="0.2">
      <c r="A5418" s="70">
        <v>41940</v>
      </c>
      <c r="B5418" s="70" t="s">
        <v>422</v>
      </c>
      <c r="C5418" s="70" t="s">
        <v>415</v>
      </c>
      <c r="D5418" s="70">
        <v>2012</v>
      </c>
      <c r="E5418" s="70">
        <v>1</v>
      </c>
      <c r="F5418" s="70">
        <v>200.6</v>
      </c>
      <c r="G5418" s="70">
        <v>201.62</v>
      </c>
    </row>
    <row r="5419" spans="1:7" x14ac:dyDescent="0.2">
      <c r="A5419" s="70">
        <v>41940</v>
      </c>
      <c r="B5419" s="70" t="s">
        <v>422</v>
      </c>
      <c r="C5419" s="70" t="s">
        <v>415</v>
      </c>
      <c r="D5419" s="70">
        <v>2012</v>
      </c>
      <c r="E5419" s="70">
        <v>2</v>
      </c>
      <c r="F5419" s="70">
        <v>213.01</v>
      </c>
      <c r="G5419" s="70">
        <v>209.01</v>
      </c>
    </row>
    <row r="5420" spans="1:7" x14ac:dyDescent="0.2">
      <c r="A5420" s="70">
        <v>41940</v>
      </c>
      <c r="B5420" s="70" t="s">
        <v>422</v>
      </c>
      <c r="C5420" s="70" t="s">
        <v>415</v>
      </c>
      <c r="D5420" s="70">
        <v>2012</v>
      </c>
      <c r="E5420" s="70">
        <v>3</v>
      </c>
      <c r="F5420" s="70">
        <v>220.81</v>
      </c>
      <c r="G5420" s="70">
        <v>216.9</v>
      </c>
    </row>
    <row r="5421" spans="1:7" x14ac:dyDescent="0.2">
      <c r="A5421" s="70">
        <v>41940</v>
      </c>
      <c r="B5421" s="70" t="s">
        <v>422</v>
      </c>
      <c r="C5421" s="70" t="s">
        <v>415</v>
      </c>
      <c r="D5421" s="70">
        <v>2012</v>
      </c>
      <c r="E5421" s="70">
        <v>4</v>
      </c>
      <c r="F5421" s="70">
        <v>227.17</v>
      </c>
      <c r="G5421" s="70">
        <v>226.44</v>
      </c>
    </row>
    <row r="5422" spans="1:7" x14ac:dyDescent="0.2">
      <c r="A5422" s="70">
        <v>41940</v>
      </c>
      <c r="B5422" s="70" t="s">
        <v>422</v>
      </c>
      <c r="C5422" s="70" t="s">
        <v>415</v>
      </c>
      <c r="D5422" s="70">
        <v>2013</v>
      </c>
      <c r="E5422" s="70">
        <v>1</v>
      </c>
      <c r="F5422" s="70">
        <v>236.38</v>
      </c>
      <c r="G5422" s="70">
        <v>237.39</v>
      </c>
    </row>
    <row r="5423" spans="1:7" x14ac:dyDescent="0.2">
      <c r="A5423" s="70">
        <v>41940</v>
      </c>
      <c r="B5423" s="70" t="s">
        <v>422</v>
      </c>
      <c r="C5423" s="70" t="s">
        <v>415</v>
      </c>
      <c r="D5423" s="70">
        <v>2013</v>
      </c>
      <c r="E5423" s="70">
        <v>2</v>
      </c>
      <c r="F5423" s="70">
        <v>250.37</v>
      </c>
      <c r="G5423" s="70">
        <v>245.26</v>
      </c>
    </row>
    <row r="5424" spans="1:7" x14ac:dyDescent="0.2">
      <c r="A5424" s="70">
        <v>41940</v>
      </c>
      <c r="B5424" s="70" t="s">
        <v>422</v>
      </c>
      <c r="C5424" s="70" t="s">
        <v>415</v>
      </c>
      <c r="D5424" s="70">
        <v>2013</v>
      </c>
      <c r="E5424" s="70">
        <v>3</v>
      </c>
      <c r="F5424" s="70">
        <v>256.85000000000002</v>
      </c>
      <c r="G5424" s="70">
        <v>252.57</v>
      </c>
    </row>
    <row r="5425" spans="1:7" x14ac:dyDescent="0.2">
      <c r="A5425" s="70">
        <v>41940</v>
      </c>
      <c r="B5425" s="70" t="s">
        <v>422</v>
      </c>
      <c r="C5425" s="70" t="s">
        <v>415</v>
      </c>
      <c r="D5425" s="70">
        <v>2013</v>
      </c>
      <c r="E5425" s="70">
        <v>4</v>
      </c>
      <c r="F5425" s="70">
        <v>260.58</v>
      </c>
      <c r="G5425" s="70">
        <v>260.06</v>
      </c>
    </row>
    <row r="5426" spans="1:7" x14ac:dyDescent="0.2">
      <c r="A5426" s="70">
        <v>41940</v>
      </c>
      <c r="B5426" s="70" t="s">
        <v>422</v>
      </c>
      <c r="C5426" s="70" t="s">
        <v>415</v>
      </c>
      <c r="D5426" s="70">
        <v>2014</v>
      </c>
      <c r="E5426" s="70">
        <v>1</v>
      </c>
      <c r="F5426" s="70">
        <v>263.17</v>
      </c>
      <c r="G5426" s="70">
        <v>264</v>
      </c>
    </row>
    <row r="5427" spans="1:7" x14ac:dyDescent="0.2">
      <c r="A5427" s="70">
        <v>41940</v>
      </c>
      <c r="B5427" s="70" t="s">
        <v>422</v>
      </c>
      <c r="C5427" s="70" t="s">
        <v>415</v>
      </c>
      <c r="D5427" s="70">
        <v>2014</v>
      </c>
      <c r="E5427" s="70">
        <v>2</v>
      </c>
      <c r="F5427" s="70">
        <v>276.7</v>
      </c>
      <c r="G5427" s="70">
        <v>270.83</v>
      </c>
    </row>
    <row r="5428" spans="1:7" x14ac:dyDescent="0.2">
      <c r="A5428" s="70">
        <v>41940</v>
      </c>
      <c r="B5428" s="70" t="s">
        <v>422</v>
      </c>
      <c r="C5428" s="70" t="s">
        <v>415</v>
      </c>
      <c r="D5428" s="70">
        <v>2014</v>
      </c>
      <c r="E5428" s="70">
        <v>3</v>
      </c>
      <c r="F5428" s="70">
        <v>281.93</v>
      </c>
      <c r="G5428" s="70">
        <v>277.55</v>
      </c>
    </row>
    <row r="5429" spans="1:7" x14ac:dyDescent="0.2">
      <c r="A5429" s="70">
        <v>41940</v>
      </c>
      <c r="B5429" s="70" t="s">
        <v>422</v>
      </c>
      <c r="C5429" s="70" t="s">
        <v>415</v>
      </c>
      <c r="D5429" s="70">
        <v>2014</v>
      </c>
      <c r="E5429" s="70">
        <v>4</v>
      </c>
      <c r="F5429" s="70">
        <v>284.11</v>
      </c>
      <c r="G5429" s="70">
        <v>283.73</v>
      </c>
    </row>
    <row r="5430" spans="1:7" x14ac:dyDescent="0.2">
      <c r="A5430" s="70">
        <v>41940</v>
      </c>
      <c r="B5430" s="70" t="s">
        <v>422</v>
      </c>
      <c r="C5430" s="70" t="s">
        <v>415</v>
      </c>
      <c r="D5430" s="70">
        <v>2015</v>
      </c>
      <c r="E5430" s="70">
        <v>1</v>
      </c>
      <c r="F5430" s="70">
        <v>289.70999999999998</v>
      </c>
      <c r="G5430" s="70">
        <v>290.27999999999997</v>
      </c>
    </row>
    <row r="5431" spans="1:7" x14ac:dyDescent="0.2">
      <c r="A5431" s="70">
        <v>41940</v>
      </c>
      <c r="B5431" s="70" t="s">
        <v>422</v>
      </c>
      <c r="C5431" s="70" t="s">
        <v>415</v>
      </c>
      <c r="D5431" s="70">
        <v>2015</v>
      </c>
      <c r="E5431" s="70">
        <v>2</v>
      </c>
      <c r="F5431" s="70">
        <v>306.12</v>
      </c>
      <c r="G5431" s="70">
        <v>299.36</v>
      </c>
    </row>
    <row r="5432" spans="1:7" x14ac:dyDescent="0.2">
      <c r="A5432" s="70">
        <v>41940</v>
      </c>
      <c r="B5432" s="70" t="s">
        <v>422</v>
      </c>
      <c r="C5432" s="70" t="s">
        <v>415</v>
      </c>
      <c r="D5432" s="70">
        <v>2015</v>
      </c>
      <c r="E5432" s="70">
        <v>3</v>
      </c>
      <c r="F5432" s="70">
        <v>310.77999999999997</v>
      </c>
      <c r="G5432" s="70">
        <v>306.45</v>
      </c>
    </row>
    <row r="5433" spans="1:7" x14ac:dyDescent="0.2">
      <c r="A5433" s="70">
        <v>41940</v>
      </c>
      <c r="B5433" s="70" t="s">
        <v>422</v>
      </c>
      <c r="C5433" s="70" t="s">
        <v>415</v>
      </c>
      <c r="D5433" s="70">
        <v>2015</v>
      </c>
      <c r="E5433" s="70">
        <v>4</v>
      </c>
      <c r="F5433" s="70">
        <v>311.91000000000003</v>
      </c>
      <c r="G5433" s="70">
        <v>311.75</v>
      </c>
    </row>
    <row r="5434" spans="1:7" x14ac:dyDescent="0.2">
      <c r="A5434" s="70">
        <v>41940</v>
      </c>
      <c r="B5434" s="70" t="s">
        <v>422</v>
      </c>
      <c r="C5434" s="70" t="s">
        <v>415</v>
      </c>
      <c r="D5434" s="70">
        <v>2016</v>
      </c>
      <c r="E5434" s="70">
        <v>1</v>
      </c>
      <c r="F5434" s="70">
        <v>315.83999999999997</v>
      </c>
      <c r="G5434" s="70">
        <v>315.83</v>
      </c>
    </row>
    <row r="5435" spans="1:7" x14ac:dyDescent="0.2">
      <c r="A5435" s="70">
        <v>41940</v>
      </c>
      <c r="B5435" s="70" t="s">
        <v>422</v>
      </c>
      <c r="C5435" s="70" t="s">
        <v>415</v>
      </c>
      <c r="D5435" s="70">
        <v>2016</v>
      </c>
      <c r="E5435" s="70">
        <v>2</v>
      </c>
      <c r="F5435" s="70">
        <v>327.33</v>
      </c>
      <c r="G5435" s="70">
        <v>319.87</v>
      </c>
    </row>
    <row r="5436" spans="1:7" x14ac:dyDescent="0.2">
      <c r="A5436" s="70">
        <v>41940</v>
      </c>
      <c r="B5436" s="70" t="s">
        <v>422</v>
      </c>
      <c r="C5436" s="70" t="s">
        <v>415</v>
      </c>
      <c r="D5436" s="70">
        <v>2016</v>
      </c>
      <c r="E5436" s="70">
        <v>3</v>
      </c>
      <c r="F5436" s="70">
        <v>328.59</v>
      </c>
      <c r="G5436" s="70">
        <v>324.72000000000003</v>
      </c>
    </row>
    <row r="5437" spans="1:7" x14ac:dyDescent="0.2">
      <c r="A5437" s="70">
        <v>41940</v>
      </c>
      <c r="B5437" s="70" t="s">
        <v>422</v>
      </c>
      <c r="C5437" s="70" t="s">
        <v>415</v>
      </c>
      <c r="D5437" s="70">
        <v>2016</v>
      </c>
      <c r="E5437" s="70">
        <v>4</v>
      </c>
      <c r="F5437" s="70">
        <v>329.07</v>
      </c>
      <c r="G5437" s="70">
        <v>329.05</v>
      </c>
    </row>
    <row r="5438" spans="1:7" x14ac:dyDescent="0.2">
      <c r="A5438" s="70">
        <v>41940</v>
      </c>
      <c r="B5438" s="70" t="s">
        <v>422</v>
      </c>
      <c r="C5438" s="70" t="s">
        <v>415</v>
      </c>
      <c r="D5438" s="70">
        <v>2017</v>
      </c>
      <c r="E5438" s="70">
        <v>1</v>
      </c>
      <c r="F5438" s="70">
        <v>338.94</v>
      </c>
      <c r="G5438" s="70">
        <v>338.26</v>
      </c>
    </row>
    <row r="5439" spans="1:7" x14ac:dyDescent="0.2">
      <c r="A5439" s="70">
        <v>41940</v>
      </c>
      <c r="B5439" s="70" t="s">
        <v>422</v>
      </c>
      <c r="C5439" s="70" t="s">
        <v>415</v>
      </c>
      <c r="D5439" s="70">
        <v>2017</v>
      </c>
      <c r="E5439" s="70">
        <v>2</v>
      </c>
      <c r="F5439" s="70">
        <v>350.62</v>
      </c>
      <c r="G5439" s="70">
        <v>342.43</v>
      </c>
    </row>
    <row r="5440" spans="1:7" x14ac:dyDescent="0.2">
      <c r="A5440" s="70">
        <v>41940</v>
      </c>
      <c r="B5440" s="70" t="s">
        <v>422</v>
      </c>
      <c r="C5440" s="70" t="s">
        <v>415</v>
      </c>
      <c r="D5440" s="70">
        <v>2017</v>
      </c>
      <c r="E5440" s="70">
        <v>3</v>
      </c>
      <c r="F5440" s="70">
        <v>355.65</v>
      </c>
      <c r="G5440" s="70">
        <v>352.24</v>
      </c>
    </row>
    <row r="5441" spans="1:7" x14ac:dyDescent="0.2">
      <c r="A5441" s="70">
        <v>41940</v>
      </c>
      <c r="B5441" s="70" t="s">
        <v>422</v>
      </c>
      <c r="C5441" s="70" t="s">
        <v>415</v>
      </c>
      <c r="D5441" s="70">
        <v>2017</v>
      </c>
      <c r="E5441" s="70">
        <v>4</v>
      </c>
      <c r="F5441" s="70">
        <v>367.35</v>
      </c>
      <c r="G5441" s="70">
        <v>367.52</v>
      </c>
    </row>
    <row r="5442" spans="1:7" x14ac:dyDescent="0.2">
      <c r="A5442" s="70">
        <v>41940</v>
      </c>
      <c r="B5442" s="70" t="s">
        <v>422</v>
      </c>
      <c r="C5442" s="70" t="s">
        <v>415</v>
      </c>
      <c r="D5442" s="70">
        <v>2018</v>
      </c>
      <c r="E5442" s="70">
        <v>1</v>
      </c>
      <c r="F5442" s="70">
        <v>374.08</v>
      </c>
      <c r="G5442" s="70">
        <v>372.5</v>
      </c>
    </row>
    <row r="5443" spans="1:7" x14ac:dyDescent="0.2">
      <c r="A5443" s="70">
        <v>41940</v>
      </c>
      <c r="B5443" s="70" t="s">
        <v>422</v>
      </c>
      <c r="C5443" s="70" t="s">
        <v>415</v>
      </c>
      <c r="D5443" s="70">
        <v>2018</v>
      </c>
      <c r="E5443" s="70">
        <v>2</v>
      </c>
      <c r="F5443" s="70">
        <v>389.9</v>
      </c>
      <c r="G5443" s="70">
        <v>380.59</v>
      </c>
    </row>
    <row r="5444" spans="1:7" x14ac:dyDescent="0.2">
      <c r="A5444" s="70">
        <v>41940</v>
      </c>
      <c r="B5444" s="70" t="s">
        <v>422</v>
      </c>
      <c r="C5444" s="70" t="s">
        <v>415</v>
      </c>
      <c r="D5444" s="70">
        <v>2018</v>
      </c>
      <c r="E5444" s="70">
        <v>3</v>
      </c>
      <c r="F5444" s="70">
        <v>388.61</v>
      </c>
      <c r="G5444" s="70">
        <v>385.84</v>
      </c>
    </row>
    <row r="5445" spans="1:7" x14ac:dyDescent="0.2">
      <c r="A5445" s="70">
        <v>41940</v>
      </c>
      <c r="B5445" s="70" t="s">
        <v>422</v>
      </c>
      <c r="C5445" s="70" t="s">
        <v>415</v>
      </c>
      <c r="D5445" s="70">
        <v>2018</v>
      </c>
      <c r="E5445" s="70">
        <v>4</v>
      </c>
      <c r="F5445" s="70">
        <v>387.6</v>
      </c>
      <c r="G5445" s="70">
        <v>387.65</v>
      </c>
    </row>
    <row r="5446" spans="1:7" x14ac:dyDescent="0.2">
      <c r="A5446" s="70">
        <v>41940</v>
      </c>
      <c r="B5446" s="70" t="s">
        <v>422</v>
      </c>
      <c r="C5446" s="70" t="s">
        <v>415</v>
      </c>
      <c r="D5446" s="70">
        <v>2019</v>
      </c>
      <c r="E5446" s="70">
        <v>1</v>
      </c>
      <c r="F5446" s="70">
        <v>391.75</v>
      </c>
      <c r="G5446" s="70">
        <v>389.45</v>
      </c>
    </row>
    <row r="5447" spans="1:7" x14ac:dyDescent="0.2">
      <c r="A5447" s="70">
        <v>41940</v>
      </c>
      <c r="B5447" s="70" t="s">
        <v>422</v>
      </c>
      <c r="C5447" s="70" t="s">
        <v>415</v>
      </c>
      <c r="D5447" s="70">
        <v>2019</v>
      </c>
      <c r="E5447" s="70">
        <v>2</v>
      </c>
      <c r="F5447" s="70">
        <v>397.83</v>
      </c>
      <c r="G5447" s="70">
        <v>388.37</v>
      </c>
    </row>
    <row r="5448" spans="1:7" x14ac:dyDescent="0.2">
      <c r="A5448" s="70">
        <v>41940</v>
      </c>
      <c r="B5448" s="70" t="s">
        <v>422</v>
      </c>
      <c r="C5448" s="70" t="s">
        <v>415</v>
      </c>
      <c r="D5448" s="70">
        <v>2019</v>
      </c>
      <c r="E5448" s="70">
        <v>3</v>
      </c>
      <c r="F5448" s="70">
        <v>386.19</v>
      </c>
      <c r="G5448" s="70">
        <v>384.01</v>
      </c>
    </row>
    <row r="5449" spans="1:7" x14ac:dyDescent="0.2">
      <c r="A5449" s="70">
        <v>41940</v>
      </c>
      <c r="B5449" s="70" t="s">
        <v>422</v>
      </c>
      <c r="C5449" s="70" t="s">
        <v>415</v>
      </c>
      <c r="D5449" s="70">
        <v>2019</v>
      </c>
      <c r="E5449" s="70">
        <v>4</v>
      </c>
      <c r="F5449" s="70">
        <v>386.21</v>
      </c>
      <c r="G5449" s="70">
        <v>386.17</v>
      </c>
    </row>
    <row r="5450" spans="1:7" x14ac:dyDescent="0.2">
      <c r="A5450" s="70">
        <v>41940</v>
      </c>
      <c r="B5450" s="70" t="s">
        <v>422</v>
      </c>
      <c r="C5450" s="70" t="s">
        <v>415</v>
      </c>
      <c r="D5450" s="70">
        <v>2020</v>
      </c>
      <c r="E5450" s="70">
        <v>1</v>
      </c>
      <c r="F5450" s="70">
        <v>392.68</v>
      </c>
      <c r="G5450" s="70">
        <v>389.94</v>
      </c>
    </row>
    <row r="5451" spans="1:7" x14ac:dyDescent="0.2">
      <c r="A5451" s="70">
        <v>41940</v>
      </c>
      <c r="B5451" s="70" t="s">
        <v>422</v>
      </c>
      <c r="C5451" s="70" t="s">
        <v>415</v>
      </c>
      <c r="D5451" s="70">
        <v>2020</v>
      </c>
      <c r="E5451" s="70">
        <v>2</v>
      </c>
      <c r="F5451" s="70">
        <v>392.8</v>
      </c>
      <c r="G5451" s="70">
        <v>383.5</v>
      </c>
    </row>
    <row r="5452" spans="1:7" x14ac:dyDescent="0.2">
      <c r="A5452" s="70">
        <v>41940</v>
      </c>
      <c r="B5452" s="70" t="s">
        <v>422</v>
      </c>
      <c r="C5452" s="70" t="s">
        <v>415</v>
      </c>
      <c r="D5452" s="70">
        <v>2020</v>
      </c>
      <c r="E5452" s="70">
        <v>3</v>
      </c>
      <c r="F5452" s="70">
        <v>405.59</v>
      </c>
      <c r="G5452" s="70">
        <v>403.76</v>
      </c>
    </row>
    <row r="5453" spans="1:7" x14ac:dyDescent="0.2">
      <c r="A5453" s="70">
        <v>41940</v>
      </c>
      <c r="B5453" s="70" t="s">
        <v>422</v>
      </c>
      <c r="C5453" s="70" t="s">
        <v>415</v>
      </c>
      <c r="D5453" s="70">
        <v>2020</v>
      </c>
      <c r="E5453" s="70">
        <v>4</v>
      </c>
      <c r="F5453" s="70">
        <v>403.46</v>
      </c>
      <c r="G5453" s="70">
        <v>403.22</v>
      </c>
    </row>
    <row r="5454" spans="1:7" x14ac:dyDescent="0.2">
      <c r="A5454" s="70">
        <v>41940</v>
      </c>
      <c r="B5454" s="70" t="s">
        <v>422</v>
      </c>
      <c r="C5454" s="70" t="s">
        <v>415</v>
      </c>
      <c r="D5454" s="70">
        <v>2021</v>
      </c>
      <c r="E5454" s="70">
        <v>1</v>
      </c>
      <c r="F5454" s="70">
        <v>420.08</v>
      </c>
      <c r="G5454" s="70">
        <v>416.89</v>
      </c>
    </row>
    <row r="5455" spans="1:7" x14ac:dyDescent="0.2">
      <c r="A5455" s="70">
        <v>41940</v>
      </c>
      <c r="B5455" s="70" t="s">
        <v>422</v>
      </c>
      <c r="C5455" s="70" t="s">
        <v>415</v>
      </c>
      <c r="D5455" s="70">
        <v>2021</v>
      </c>
      <c r="E5455" s="70">
        <v>2</v>
      </c>
      <c r="F5455" s="70">
        <v>446.41</v>
      </c>
      <c r="G5455" s="70">
        <v>436.07</v>
      </c>
    </row>
    <row r="5456" spans="1:7" x14ac:dyDescent="0.2">
      <c r="A5456" s="70">
        <v>41940</v>
      </c>
      <c r="B5456" s="70" t="s">
        <v>422</v>
      </c>
      <c r="C5456" s="70" t="s">
        <v>415</v>
      </c>
      <c r="D5456" s="70">
        <v>2021</v>
      </c>
      <c r="E5456" s="70">
        <v>3</v>
      </c>
      <c r="F5456" s="70">
        <v>456.31</v>
      </c>
      <c r="G5456" s="70">
        <v>454.29</v>
      </c>
    </row>
    <row r="5457" spans="1:7" x14ac:dyDescent="0.2">
      <c r="A5457" s="70">
        <v>41940</v>
      </c>
      <c r="B5457" s="70" t="s">
        <v>422</v>
      </c>
      <c r="C5457" s="70" t="s">
        <v>415</v>
      </c>
      <c r="D5457" s="70">
        <v>2021</v>
      </c>
      <c r="E5457" s="70">
        <v>4</v>
      </c>
      <c r="F5457" s="70">
        <v>480.52</v>
      </c>
      <c r="G5457" s="70">
        <v>480.21</v>
      </c>
    </row>
    <row r="5458" spans="1:7" x14ac:dyDescent="0.2">
      <c r="A5458" s="70">
        <v>42644</v>
      </c>
      <c r="B5458" s="70" t="s">
        <v>423</v>
      </c>
      <c r="C5458" s="70" t="s">
        <v>424</v>
      </c>
      <c r="D5458" s="70">
        <v>1991</v>
      </c>
      <c r="E5458" s="70">
        <v>1</v>
      </c>
      <c r="F5458" s="70">
        <v>100</v>
      </c>
      <c r="G5458" s="70">
        <v>100</v>
      </c>
    </row>
    <row r="5459" spans="1:7" x14ac:dyDescent="0.2">
      <c r="A5459" s="70">
        <v>42644</v>
      </c>
      <c r="B5459" s="70" t="s">
        <v>423</v>
      </c>
      <c r="C5459" s="70" t="s">
        <v>424</v>
      </c>
      <c r="D5459" s="70">
        <v>1991</v>
      </c>
      <c r="E5459" s="70">
        <v>2</v>
      </c>
      <c r="F5459" s="70">
        <v>102.37</v>
      </c>
      <c r="G5459" s="70">
        <v>101.42</v>
      </c>
    </row>
    <row r="5460" spans="1:7" x14ac:dyDescent="0.2">
      <c r="A5460" s="70">
        <v>42644</v>
      </c>
      <c r="B5460" s="70" t="s">
        <v>423</v>
      </c>
      <c r="C5460" s="70" t="s">
        <v>424</v>
      </c>
      <c r="D5460" s="70">
        <v>1991</v>
      </c>
      <c r="E5460" s="70">
        <v>3</v>
      </c>
      <c r="F5460" s="70">
        <v>102.93</v>
      </c>
      <c r="G5460" s="70">
        <v>102.32</v>
      </c>
    </row>
    <row r="5461" spans="1:7" x14ac:dyDescent="0.2">
      <c r="A5461" s="70">
        <v>42644</v>
      </c>
      <c r="B5461" s="70" t="s">
        <v>423</v>
      </c>
      <c r="C5461" s="70" t="s">
        <v>424</v>
      </c>
      <c r="D5461" s="70">
        <v>1991</v>
      </c>
      <c r="E5461" s="70">
        <v>4</v>
      </c>
      <c r="F5461" s="70">
        <v>103.24</v>
      </c>
      <c r="G5461" s="70">
        <v>102.82</v>
      </c>
    </row>
    <row r="5462" spans="1:7" x14ac:dyDescent="0.2">
      <c r="A5462" s="70">
        <v>42644</v>
      </c>
      <c r="B5462" s="70" t="s">
        <v>423</v>
      </c>
      <c r="C5462" s="70" t="s">
        <v>424</v>
      </c>
      <c r="D5462" s="70">
        <v>1992</v>
      </c>
      <c r="E5462" s="70">
        <v>1</v>
      </c>
      <c r="F5462" s="70">
        <v>103.88</v>
      </c>
      <c r="G5462" s="70">
        <v>103.89</v>
      </c>
    </row>
    <row r="5463" spans="1:7" x14ac:dyDescent="0.2">
      <c r="A5463" s="70">
        <v>42644</v>
      </c>
      <c r="B5463" s="70" t="s">
        <v>423</v>
      </c>
      <c r="C5463" s="70" t="s">
        <v>424</v>
      </c>
      <c r="D5463" s="70">
        <v>1992</v>
      </c>
      <c r="E5463" s="70">
        <v>2</v>
      </c>
      <c r="F5463" s="70">
        <v>104.31</v>
      </c>
      <c r="G5463" s="70">
        <v>103.32</v>
      </c>
    </row>
    <row r="5464" spans="1:7" x14ac:dyDescent="0.2">
      <c r="A5464" s="70">
        <v>42644</v>
      </c>
      <c r="B5464" s="70" t="s">
        <v>423</v>
      </c>
      <c r="C5464" s="70" t="s">
        <v>424</v>
      </c>
      <c r="D5464" s="70">
        <v>1992</v>
      </c>
      <c r="E5464" s="70">
        <v>3</v>
      </c>
      <c r="F5464" s="70">
        <v>104.43</v>
      </c>
      <c r="G5464" s="70">
        <v>103.81</v>
      </c>
    </row>
    <row r="5465" spans="1:7" x14ac:dyDescent="0.2">
      <c r="A5465" s="70">
        <v>42644</v>
      </c>
      <c r="B5465" s="70" t="s">
        <v>423</v>
      </c>
      <c r="C5465" s="70" t="s">
        <v>424</v>
      </c>
      <c r="D5465" s="70">
        <v>1992</v>
      </c>
      <c r="E5465" s="70">
        <v>4</v>
      </c>
      <c r="F5465" s="70">
        <v>105.85</v>
      </c>
      <c r="G5465" s="70">
        <v>105.45</v>
      </c>
    </row>
    <row r="5466" spans="1:7" x14ac:dyDescent="0.2">
      <c r="A5466" s="70">
        <v>42644</v>
      </c>
      <c r="B5466" s="70" t="s">
        <v>423</v>
      </c>
      <c r="C5466" s="70" t="s">
        <v>424</v>
      </c>
      <c r="D5466" s="70">
        <v>1993</v>
      </c>
      <c r="E5466" s="70">
        <v>1</v>
      </c>
      <c r="F5466" s="70">
        <v>105.05</v>
      </c>
      <c r="G5466" s="70">
        <v>105.07</v>
      </c>
    </row>
    <row r="5467" spans="1:7" x14ac:dyDescent="0.2">
      <c r="A5467" s="70">
        <v>42644</v>
      </c>
      <c r="B5467" s="70" t="s">
        <v>423</v>
      </c>
      <c r="C5467" s="70" t="s">
        <v>424</v>
      </c>
      <c r="D5467" s="70">
        <v>1993</v>
      </c>
      <c r="E5467" s="70">
        <v>2</v>
      </c>
      <c r="F5467" s="70">
        <v>106.55</v>
      </c>
      <c r="G5467" s="70">
        <v>105.52</v>
      </c>
    </row>
    <row r="5468" spans="1:7" x14ac:dyDescent="0.2">
      <c r="A5468" s="70">
        <v>42644</v>
      </c>
      <c r="B5468" s="70" t="s">
        <v>423</v>
      </c>
      <c r="C5468" s="70" t="s">
        <v>424</v>
      </c>
      <c r="D5468" s="70">
        <v>1993</v>
      </c>
      <c r="E5468" s="70">
        <v>3</v>
      </c>
      <c r="F5468" s="70">
        <v>107.24</v>
      </c>
      <c r="G5468" s="70">
        <v>106.55</v>
      </c>
    </row>
    <row r="5469" spans="1:7" x14ac:dyDescent="0.2">
      <c r="A5469" s="70">
        <v>42644</v>
      </c>
      <c r="B5469" s="70" t="s">
        <v>423</v>
      </c>
      <c r="C5469" s="70" t="s">
        <v>424</v>
      </c>
      <c r="D5469" s="70">
        <v>1993</v>
      </c>
      <c r="E5469" s="70">
        <v>4</v>
      </c>
      <c r="F5469" s="70">
        <v>108.03</v>
      </c>
      <c r="G5469" s="70">
        <v>107.7</v>
      </c>
    </row>
    <row r="5470" spans="1:7" x14ac:dyDescent="0.2">
      <c r="A5470" s="70">
        <v>42644</v>
      </c>
      <c r="B5470" s="70" t="s">
        <v>423</v>
      </c>
      <c r="C5470" s="70" t="s">
        <v>424</v>
      </c>
      <c r="D5470" s="70">
        <v>1994</v>
      </c>
      <c r="E5470" s="70">
        <v>1</v>
      </c>
      <c r="F5470" s="70">
        <v>109.23</v>
      </c>
      <c r="G5470" s="70">
        <v>109.26</v>
      </c>
    </row>
    <row r="5471" spans="1:7" x14ac:dyDescent="0.2">
      <c r="A5471" s="70">
        <v>42644</v>
      </c>
      <c r="B5471" s="70" t="s">
        <v>423</v>
      </c>
      <c r="C5471" s="70" t="s">
        <v>424</v>
      </c>
      <c r="D5471" s="70">
        <v>1994</v>
      </c>
      <c r="E5471" s="70">
        <v>2</v>
      </c>
      <c r="F5471" s="70">
        <v>112.21</v>
      </c>
      <c r="G5471" s="70">
        <v>111.07</v>
      </c>
    </row>
    <row r="5472" spans="1:7" x14ac:dyDescent="0.2">
      <c r="A5472" s="70">
        <v>42644</v>
      </c>
      <c r="B5472" s="70" t="s">
        <v>423</v>
      </c>
      <c r="C5472" s="70" t="s">
        <v>424</v>
      </c>
      <c r="D5472" s="70">
        <v>1994</v>
      </c>
      <c r="E5472" s="70">
        <v>3</v>
      </c>
      <c r="F5472" s="70">
        <v>112.21</v>
      </c>
      <c r="G5472" s="70">
        <v>111.43</v>
      </c>
    </row>
    <row r="5473" spans="1:7" x14ac:dyDescent="0.2">
      <c r="A5473" s="70">
        <v>42644</v>
      </c>
      <c r="B5473" s="70" t="s">
        <v>423</v>
      </c>
      <c r="C5473" s="70" t="s">
        <v>424</v>
      </c>
      <c r="D5473" s="70">
        <v>1994</v>
      </c>
      <c r="E5473" s="70">
        <v>4</v>
      </c>
      <c r="F5473" s="70">
        <v>112.28</v>
      </c>
      <c r="G5473" s="70">
        <v>112.04</v>
      </c>
    </row>
    <row r="5474" spans="1:7" x14ac:dyDescent="0.2">
      <c r="A5474" s="70">
        <v>42644</v>
      </c>
      <c r="B5474" s="70" t="s">
        <v>423</v>
      </c>
      <c r="C5474" s="70" t="s">
        <v>424</v>
      </c>
      <c r="D5474" s="70">
        <v>1995</v>
      </c>
      <c r="E5474" s="70">
        <v>1</v>
      </c>
      <c r="F5474" s="70">
        <v>112.55</v>
      </c>
      <c r="G5474" s="70">
        <v>112.57</v>
      </c>
    </row>
    <row r="5475" spans="1:7" x14ac:dyDescent="0.2">
      <c r="A5475" s="70">
        <v>42644</v>
      </c>
      <c r="B5475" s="70" t="s">
        <v>423</v>
      </c>
      <c r="C5475" s="70" t="s">
        <v>424</v>
      </c>
      <c r="D5475" s="70">
        <v>1995</v>
      </c>
      <c r="E5475" s="70">
        <v>2</v>
      </c>
      <c r="F5475" s="70">
        <v>114.06</v>
      </c>
      <c r="G5475" s="70">
        <v>112.89</v>
      </c>
    </row>
    <row r="5476" spans="1:7" x14ac:dyDescent="0.2">
      <c r="A5476" s="70">
        <v>42644</v>
      </c>
      <c r="B5476" s="70" t="s">
        <v>423</v>
      </c>
      <c r="C5476" s="70" t="s">
        <v>424</v>
      </c>
      <c r="D5476" s="70">
        <v>1995</v>
      </c>
      <c r="E5476" s="70">
        <v>3</v>
      </c>
      <c r="F5476" s="70">
        <v>115.06</v>
      </c>
      <c r="G5476" s="70">
        <v>114.14</v>
      </c>
    </row>
    <row r="5477" spans="1:7" x14ac:dyDescent="0.2">
      <c r="A5477" s="70">
        <v>42644</v>
      </c>
      <c r="B5477" s="70" t="s">
        <v>423</v>
      </c>
      <c r="C5477" s="70" t="s">
        <v>424</v>
      </c>
      <c r="D5477" s="70">
        <v>1995</v>
      </c>
      <c r="E5477" s="70">
        <v>4</v>
      </c>
      <c r="F5477" s="70">
        <v>115.36</v>
      </c>
      <c r="G5477" s="70">
        <v>115.27</v>
      </c>
    </row>
    <row r="5478" spans="1:7" x14ac:dyDescent="0.2">
      <c r="A5478" s="70">
        <v>42644</v>
      </c>
      <c r="B5478" s="70" t="s">
        <v>423</v>
      </c>
      <c r="C5478" s="70" t="s">
        <v>424</v>
      </c>
      <c r="D5478" s="70">
        <v>1996</v>
      </c>
      <c r="E5478" s="70">
        <v>1</v>
      </c>
      <c r="F5478" s="70">
        <v>116.25</v>
      </c>
      <c r="G5478" s="70">
        <v>116.26</v>
      </c>
    </row>
    <row r="5479" spans="1:7" x14ac:dyDescent="0.2">
      <c r="A5479" s="70">
        <v>42644</v>
      </c>
      <c r="B5479" s="70" t="s">
        <v>423</v>
      </c>
      <c r="C5479" s="70" t="s">
        <v>424</v>
      </c>
      <c r="D5479" s="70">
        <v>1996</v>
      </c>
      <c r="E5479" s="70">
        <v>2</v>
      </c>
      <c r="F5479" s="70">
        <v>118.69</v>
      </c>
      <c r="G5479" s="70">
        <v>117.42</v>
      </c>
    </row>
    <row r="5480" spans="1:7" x14ac:dyDescent="0.2">
      <c r="A5480" s="70">
        <v>42644</v>
      </c>
      <c r="B5480" s="70" t="s">
        <v>423</v>
      </c>
      <c r="C5480" s="70" t="s">
        <v>424</v>
      </c>
      <c r="D5480" s="70">
        <v>1996</v>
      </c>
      <c r="E5480" s="70">
        <v>3</v>
      </c>
      <c r="F5480" s="70">
        <v>119.86</v>
      </c>
      <c r="G5480" s="70">
        <v>118.84</v>
      </c>
    </row>
    <row r="5481" spans="1:7" x14ac:dyDescent="0.2">
      <c r="A5481" s="70">
        <v>42644</v>
      </c>
      <c r="B5481" s="70" t="s">
        <v>423</v>
      </c>
      <c r="C5481" s="70" t="s">
        <v>424</v>
      </c>
      <c r="D5481" s="70">
        <v>1996</v>
      </c>
      <c r="E5481" s="70">
        <v>4</v>
      </c>
      <c r="F5481" s="70">
        <v>120</v>
      </c>
      <c r="G5481" s="70">
        <v>120.01</v>
      </c>
    </row>
    <row r="5482" spans="1:7" x14ac:dyDescent="0.2">
      <c r="A5482" s="70">
        <v>42644</v>
      </c>
      <c r="B5482" s="70" t="s">
        <v>423</v>
      </c>
      <c r="C5482" s="70" t="s">
        <v>424</v>
      </c>
      <c r="D5482" s="70">
        <v>1997</v>
      </c>
      <c r="E5482" s="70">
        <v>1</v>
      </c>
      <c r="F5482" s="70">
        <v>123.45</v>
      </c>
      <c r="G5482" s="70">
        <v>123.46</v>
      </c>
    </row>
    <row r="5483" spans="1:7" x14ac:dyDescent="0.2">
      <c r="A5483" s="70">
        <v>42644</v>
      </c>
      <c r="B5483" s="70" t="s">
        <v>423</v>
      </c>
      <c r="C5483" s="70" t="s">
        <v>424</v>
      </c>
      <c r="D5483" s="70">
        <v>1997</v>
      </c>
      <c r="E5483" s="70">
        <v>2</v>
      </c>
      <c r="F5483" s="70">
        <v>126.95</v>
      </c>
      <c r="G5483" s="70">
        <v>125.57</v>
      </c>
    </row>
    <row r="5484" spans="1:7" x14ac:dyDescent="0.2">
      <c r="A5484" s="70">
        <v>42644</v>
      </c>
      <c r="B5484" s="70" t="s">
        <v>423</v>
      </c>
      <c r="C5484" s="70" t="s">
        <v>424</v>
      </c>
      <c r="D5484" s="70">
        <v>1997</v>
      </c>
      <c r="E5484" s="70">
        <v>3</v>
      </c>
      <c r="F5484" s="70">
        <v>129.66</v>
      </c>
      <c r="G5484" s="70">
        <v>128.5</v>
      </c>
    </row>
    <row r="5485" spans="1:7" x14ac:dyDescent="0.2">
      <c r="A5485" s="70">
        <v>42644</v>
      </c>
      <c r="B5485" s="70" t="s">
        <v>423</v>
      </c>
      <c r="C5485" s="70" t="s">
        <v>424</v>
      </c>
      <c r="D5485" s="70">
        <v>1997</v>
      </c>
      <c r="E5485" s="70">
        <v>4</v>
      </c>
      <c r="F5485" s="70">
        <v>131.29</v>
      </c>
      <c r="G5485" s="70">
        <v>131.38999999999999</v>
      </c>
    </row>
    <row r="5486" spans="1:7" x14ac:dyDescent="0.2">
      <c r="A5486" s="70">
        <v>42644</v>
      </c>
      <c r="B5486" s="70" t="s">
        <v>423</v>
      </c>
      <c r="C5486" s="70" t="s">
        <v>424</v>
      </c>
      <c r="D5486" s="70">
        <v>1998</v>
      </c>
      <c r="E5486" s="70">
        <v>1</v>
      </c>
      <c r="F5486" s="70">
        <v>135.35</v>
      </c>
      <c r="G5486" s="70">
        <v>135.38</v>
      </c>
    </row>
    <row r="5487" spans="1:7" x14ac:dyDescent="0.2">
      <c r="A5487" s="70">
        <v>42644</v>
      </c>
      <c r="B5487" s="70" t="s">
        <v>423</v>
      </c>
      <c r="C5487" s="70" t="s">
        <v>424</v>
      </c>
      <c r="D5487" s="70">
        <v>1998</v>
      </c>
      <c r="E5487" s="70">
        <v>2</v>
      </c>
      <c r="F5487" s="70">
        <v>140.91</v>
      </c>
      <c r="G5487" s="70">
        <v>139.30000000000001</v>
      </c>
    </row>
    <row r="5488" spans="1:7" x14ac:dyDescent="0.2">
      <c r="A5488" s="70">
        <v>42644</v>
      </c>
      <c r="B5488" s="70" t="s">
        <v>423</v>
      </c>
      <c r="C5488" s="70" t="s">
        <v>424</v>
      </c>
      <c r="D5488" s="70">
        <v>1998</v>
      </c>
      <c r="E5488" s="70">
        <v>3</v>
      </c>
      <c r="F5488" s="70">
        <v>143.57</v>
      </c>
      <c r="G5488" s="70">
        <v>142.33000000000001</v>
      </c>
    </row>
    <row r="5489" spans="1:7" x14ac:dyDescent="0.2">
      <c r="A5489" s="70">
        <v>42644</v>
      </c>
      <c r="B5489" s="70" t="s">
        <v>423</v>
      </c>
      <c r="C5489" s="70" t="s">
        <v>424</v>
      </c>
      <c r="D5489" s="70">
        <v>1998</v>
      </c>
      <c r="E5489" s="70">
        <v>4</v>
      </c>
      <c r="F5489" s="70">
        <v>145.84</v>
      </c>
      <c r="G5489" s="70">
        <v>145.9</v>
      </c>
    </row>
    <row r="5490" spans="1:7" x14ac:dyDescent="0.2">
      <c r="A5490" s="70">
        <v>42644</v>
      </c>
      <c r="B5490" s="70" t="s">
        <v>423</v>
      </c>
      <c r="C5490" s="70" t="s">
        <v>424</v>
      </c>
      <c r="D5490" s="70">
        <v>1999</v>
      </c>
      <c r="E5490" s="70">
        <v>1</v>
      </c>
      <c r="F5490" s="70">
        <v>148.74</v>
      </c>
      <c r="G5490" s="70">
        <v>148.81</v>
      </c>
    </row>
    <row r="5491" spans="1:7" x14ac:dyDescent="0.2">
      <c r="A5491" s="70">
        <v>42644</v>
      </c>
      <c r="B5491" s="70" t="s">
        <v>423</v>
      </c>
      <c r="C5491" s="70" t="s">
        <v>424</v>
      </c>
      <c r="D5491" s="70">
        <v>1999</v>
      </c>
      <c r="E5491" s="70">
        <v>2</v>
      </c>
      <c r="F5491" s="70">
        <v>153.78</v>
      </c>
      <c r="G5491" s="70">
        <v>152.06</v>
      </c>
    </row>
    <row r="5492" spans="1:7" x14ac:dyDescent="0.2">
      <c r="A5492" s="70">
        <v>42644</v>
      </c>
      <c r="B5492" s="70" t="s">
        <v>423</v>
      </c>
      <c r="C5492" s="70" t="s">
        <v>424</v>
      </c>
      <c r="D5492" s="70">
        <v>1999</v>
      </c>
      <c r="E5492" s="70">
        <v>3</v>
      </c>
      <c r="F5492" s="70">
        <v>157.32</v>
      </c>
      <c r="G5492" s="70">
        <v>155.91</v>
      </c>
    </row>
    <row r="5493" spans="1:7" x14ac:dyDescent="0.2">
      <c r="A5493" s="70">
        <v>42644</v>
      </c>
      <c r="B5493" s="70" t="s">
        <v>423</v>
      </c>
      <c r="C5493" s="70" t="s">
        <v>424</v>
      </c>
      <c r="D5493" s="70">
        <v>1999</v>
      </c>
      <c r="E5493" s="70">
        <v>4</v>
      </c>
      <c r="F5493" s="70">
        <v>159.04</v>
      </c>
      <c r="G5493" s="70">
        <v>159.07</v>
      </c>
    </row>
    <row r="5494" spans="1:7" x14ac:dyDescent="0.2">
      <c r="A5494" s="70">
        <v>42644</v>
      </c>
      <c r="B5494" s="70" t="s">
        <v>423</v>
      </c>
      <c r="C5494" s="70" t="s">
        <v>424</v>
      </c>
      <c r="D5494" s="70">
        <v>2000</v>
      </c>
      <c r="E5494" s="70">
        <v>1</v>
      </c>
      <c r="F5494" s="70">
        <v>162.51</v>
      </c>
      <c r="G5494" s="70">
        <v>162.63</v>
      </c>
    </row>
    <row r="5495" spans="1:7" x14ac:dyDescent="0.2">
      <c r="A5495" s="70">
        <v>42644</v>
      </c>
      <c r="B5495" s="70" t="s">
        <v>423</v>
      </c>
      <c r="C5495" s="70" t="s">
        <v>424</v>
      </c>
      <c r="D5495" s="70">
        <v>2000</v>
      </c>
      <c r="E5495" s="70">
        <v>2</v>
      </c>
      <c r="F5495" s="70">
        <v>167.35</v>
      </c>
      <c r="G5495" s="70">
        <v>165.52</v>
      </c>
    </row>
    <row r="5496" spans="1:7" x14ac:dyDescent="0.2">
      <c r="A5496" s="70">
        <v>42644</v>
      </c>
      <c r="B5496" s="70" t="s">
        <v>423</v>
      </c>
      <c r="C5496" s="70" t="s">
        <v>424</v>
      </c>
      <c r="D5496" s="70">
        <v>2000</v>
      </c>
      <c r="E5496" s="70">
        <v>3</v>
      </c>
      <c r="F5496" s="70">
        <v>169.19</v>
      </c>
      <c r="G5496" s="70">
        <v>167.65</v>
      </c>
    </row>
    <row r="5497" spans="1:7" x14ac:dyDescent="0.2">
      <c r="A5497" s="70">
        <v>42644</v>
      </c>
      <c r="B5497" s="70" t="s">
        <v>423</v>
      </c>
      <c r="C5497" s="70" t="s">
        <v>424</v>
      </c>
      <c r="D5497" s="70">
        <v>2000</v>
      </c>
      <c r="E5497" s="70">
        <v>4</v>
      </c>
      <c r="F5497" s="70">
        <v>170.71</v>
      </c>
      <c r="G5497" s="70">
        <v>170.67</v>
      </c>
    </row>
    <row r="5498" spans="1:7" x14ac:dyDescent="0.2">
      <c r="A5498" s="70">
        <v>42644</v>
      </c>
      <c r="B5498" s="70" t="s">
        <v>423</v>
      </c>
      <c r="C5498" s="70" t="s">
        <v>424</v>
      </c>
      <c r="D5498" s="70">
        <v>2001</v>
      </c>
      <c r="E5498" s="70">
        <v>1</v>
      </c>
      <c r="F5498" s="70">
        <v>172.6</v>
      </c>
      <c r="G5498" s="70">
        <v>172.79</v>
      </c>
    </row>
    <row r="5499" spans="1:7" x14ac:dyDescent="0.2">
      <c r="A5499" s="70">
        <v>42644</v>
      </c>
      <c r="B5499" s="70" t="s">
        <v>423</v>
      </c>
      <c r="C5499" s="70" t="s">
        <v>424</v>
      </c>
      <c r="D5499" s="70">
        <v>2001</v>
      </c>
      <c r="E5499" s="70">
        <v>2</v>
      </c>
      <c r="F5499" s="70">
        <v>176.91</v>
      </c>
      <c r="G5499" s="70">
        <v>175.06</v>
      </c>
    </row>
    <row r="5500" spans="1:7" x14ac:dyDescent="0.2">
      <c r="A5500" s="70">
        <v>42644</v>
      </c>
      <c r="B5500" s="70" t="s">
        <v>423</v>
      </c>
      <c r="C5500" s="70" t="s">
        <v>424</v>
      </c>
      <c r="D5500" s="70">
        <v>2001</v>
      </c>
      <c r="E5500" s="70">
        <v>3</v>
      </c>
      <c r="F5500" s="70">
        <v>179.41</v>
      </c>
      <c r="G5500" s="70">
        <v>177.67</v>
      </c>
    </row>
    <row r="5501" spans="1:7" x14ac:dyDescent="0.2">
      <c r="A5501" s="70">
        <v>42644</v>
      </c>
      <c r="B5501" s="70" t="s">
        <v>423</v>
      </c>
      <c r="C5501" s="70" t="s">
        <v>424</v>
      </c>
      <c r="D5501" s="70">
        <v>2001</v>
      </c>
      <c r="E5501" s="70">
        <v>4</v>
      </c>
      <c r="F5501" s="70">
        <v>179.39</v>
      </c>
      <c r="G5501" s="70">
        <v>179.34</v>
      </c>
    </row>
    <row r="5502" spans="1:7" x14ac:dyDescent="0.2">
      <c r="A5502" s="70">
        <v>42644</v>
      </c>
      <c r="B5502" s="70" t="s">
        <v>423</v>
      </c>
      <c r="C5502" s="70" t="s">
        <v>424</v>
      </c>
      <c r="D5502" s="70">
        <v>2002</v>
      </c>
      <c r="E5502" s="70">
        <v>1</v>
      </c>
      <c r="F5502" s="70">
        <v>180.99</v>
      </c>
      <c r="G5502" s="70">
        <v>181.24</v>
      </c>
    </row>
    <row r="5503" spans="1:7" x14ac:dyDescent="0.2">
      <c r="A5503" s="70">
        <v>42644</v>
      </c>
      <c r="B5503" s="70" t="s">
        <v>423</v>
      </c>
      <c r="C5503" s="70" t="s">
        <v>424</v>
      </c>
      <c r="D5503" s="70">
        <v>2002</v>
      </c>
      <c r="E5503" s="70">
        <v>2</v>
      </c>
      <c r="F5503" s="70">
        <v>185.22</v>
      </c>
      <c r="G5503" s="70">
        <v>183.3</v>
      </c>
    </row>
    <row r="5504" spans="1:7" x14ac:dyDescent="0.2">
      <c r="A5504" s="70">
        <v>42644</v>
      </c>
      <c r="B5504" s="70" t="s">
        <v>423</v>
      </c>
      <c r="C5504" s="70" t="s">
        <v>424</v>
      </c>
      <c r="D5504" s="70">
        <v>2002</v>
      </c>
      <c r="E5504" s="70">
        <v>3</v>
      </c>
      <c r="F5504" s="70">
        <v>187</v>
      </c>
      <c r="G5504" s="70">
        <v>185.16</v>
      </c>
    </row>
    <row r="5505" spans="1:7" x14ac:dyDescent="0.2">
      <c r="A5505" s="70">
        <v>42644</v>
      </c>
      <c r="B5505" s="70" t="s">
        <v>423</v>
      </c>
      <c r="C5505" s="70" t="s">
        <v>424</v>
      </c>
      <c r="D5505" s="70">
        <v>2002</v>
      </c>
      <c r="E5505" s="70">
        <v>4</v>
      </c>
      <c r="F5505" s="70">
        <v>186.95</v>
      </c>
      <c r="G5505" s="70">
        <v>186.85</v>
      </c>
    </row>
    <row r="5506" spans="1:7" x14ac:dyDescent="0.2">
      <c r="A5506" s="70">
        <v>42644</v>
      </c>
      <c r="B5506" s="70" t="s">
        <v>423</v>
      </c>
      <c r="C5506" s="70" t="s">
        <v>424</v>
      </c>
      <c r="D5506" s="70">
        <v>2003</v>
      </c>
      <c r="E5506" s="70">
        <v>1</v>
      </c>
      <c r="F5506" s="70">
        <v>189.21</v>
      </c>
      <c r="G5506" s="70">
        <v>189.49</v>
      </c>
    </row>
    <row r="5507" spans="1:7" x14ac:dyDescent="0.2">
      <c r="A5507" s="70">
        <v>42644</v>
      </c>
      <c r="B5507" s="70" t="s">
        <v>423</v>
      </c>
      <c r="C5507" s="70" t="s">
        <v>424</v>
      </c>
      <c r="D5507" s="70">
        <v>2003</v>
      </c>
      <c r="E5507" s="70">
        <v>2</v>
      </c>
      <c r="F5507" s="70">
        <v>194.38</v>
      </c>
      <c r="G5507" s="70">
        <v>192.45</v>
      </c>
    </row>
    <row r="5508" spans="1:7" x14ac:dyDescent="0.2">
      <c r="A5508" s="70">
        <v>42644</v>
      </c>
      <c r="B5508" s="70" t="s">
        <v>423</v>
      </c>
      <c r="C5508" s="70" t="s">
        <v>424</v>
      </c>
      <c r="D5508" s="70">
        <v>2003</v>
      </c>
      <c r="E5508" s="70">
        <v>3</v>
      </c>
      <c r="F5508" s="70">
        <v>197.78</v>
      </c>
      <c r="G5508" s="70">
        <v>195.74</v>
      </c>
    </row>
    <row r="5509" spans="1:7" x14ac:dyDescent="0.2">
      <c r="A5509" s="70">
        <v>42644</v>
      </c>
      <c r="B5509" s="70" t="s">
        <v>423</v>
      </c>
      <c r="C5509" s="70" t="s">
        <v>424</v>
      </c>
      <c r="D5509" s="70">
        <v>2003</v>
      </c>
      <c r="E5509" s="70">
        <v>4</v>
      </c>
      <c r="F5509" s="70">
        <v>200.5</v>
      </c>
      <c r="G5509" s="70">
        <v>200.39</v>
      </c>
    </row>
    <row r="5510" spans="1:7" x14ac:dyDescent="0.2">
      <c r="A5510" s="70">
        <v>42644</v>
      </c>
      <c r="B5510" s="70" t="s">
        <v>423</v>
      </c>
      <c r="C5510" s="70" t="s">
        <v>424</v>
      </c>
      <c r="D5510" s="70">
        <v>2004</v>
      </c>
      <c r="E5510" s="70">
        <v>1</v>
      </c>
      <c r="F5510" s="70">
        <v>204.82</v>
      </c>
      <c r="G5510" s="70">
        <v>205.12</v>
      </c>
    </row>
    <row r="5511" spans="1:7" x14ac:dyDescent="0.2">
      <c r="A5511" s="70">
        <v>42644</v>
      </c>
      <c r="B5511" s="70" t="s">
        <v>423</v>
      </c>
      <c r="C5511" s="70" t="s">
        <v>424</v>
      </c>
      <c r="D5511" s="70">
        <v>2004</v>
      </c>
      <c r="E5511" s="70">
        <v>2</v>
      </c>
      <c r="F5511" s="70">
        <v>213.02</v>
      </c>
      <c r="G5511" s="70">
        <v>211.02</v>
      </c>
    </row>
    <row r="5512" spans="1:7" x14ac:dyDescent="0.2">
      <c r="A5512" s="70">
        <v>42644</v>
      </c>
      <c r="B5512" s="70" t="s">
        <v>423</v>
      </c>
      <c r="C5512" s="70" t="s">
        <v>424</v>
      </c>
      <c r="D5512" s="70">
        <v>2004</v>
      </c>
      <c r="E5512" s="70">
        <v>3</v>
      </c>
      <c r="F5512" s="70">
        <v>219.15</v>
      </c>
      <c r="G5512" s="70">
        <v>216.77</v>
      </c>
    </row>
    <row r="5513" spans="1:7" x14ac:dyDescent="0.2">
      <c r="A5513" s="70">
        <v>42644</v>
      </c>
      <c r="B5513" s="70" t="s">
        <v>423</v>
      </c>
      <c r="C5513" s="70" t="s">
        <v>424</v>
      </c>
      <c r="D5513" s="70">
        <v>2004</v>
      </c>
      <c r="E5513" s="70">
        <v>4</v>
      </c>
      <c r="F5513" s="70">
        <v>225.27</v>
      </c>
      <c r="G5513" s="70">
        <v>225.17</v>
      </c>
    </row>
    <row r="5514" spans="1:7" x14ac:dyDescent="0.2">
      <c r="A5514" s="70">
        <v>42644</v>
      </c>
      <c r="B5514" s="70" t="s">
        <v>423</v>
      </c>
      <c r="C5514" s="70" t="s">
        <v>424</v>
      </c>
      <c r="D5514" s="70">
        <v>2005</v>
      </c>
      <c r="E5514" s="70">
        <v>1</v>
      </c>
      <c r="F5514" s="70">
        <v>233.28</v>
      </c>
      <c r="G5514" s="70">
        <v>233.62</v>
      </c>
    </row>
    <row r="5515" spans="1:7" x14ac:dyDescent="0.2">
      <c r="A5515" s="70">
        <v>42644</v>
      </c>
      <c r="B5515" s="70" t="s">
        <v>423</v>
      </c>
      <c r="C5515" s="70" t="s">
        <v>424</v>
      </c>
      <c r="D5515" s="70">
        <v>2005</v>
      </c>
      <c r="E5515" s="70">
        <v>2</v>
      </c>
      <c r="F5515" s="70">
        <v>244.92</v>
      </c>
      <c r="G5515" s="70">
        <v>242.76</v>
      </c>
    </row>
    <row r="5516" spans="1:7" x14ac:dyDescent="0.2">
      <c r="A5516" s="70">
        <v>42644</v>
      </c>
      <c r="B5516" s="70" t="s">
        <v>423</v>
      </c>
      <c r="C5516" s="70" t="s">
        <v>424</v>
      </c>
      <c r="D5516" s="70">
        <v>2005</v>
      </c>
      <c r="E5516" s="70">
        <v>3</v>
      </c>
      <c r="F5516" s="70">
        <v>256.99</v>
      </c>
      <c r="G5516" s="70">
        <v>253.94</v>
      </c>
    </row>
    <row r="5517" spans="1:7" x14ac:dyDescent="0.2">
      <c r="A5517" s="70">
        <v>42644</v>
      </c>
      <c r="B5517" s="70" t="s">
        <v>423</v>
      </c>
      <c r="C5517" s="70" t="s">
        <v>424</v>
      </c>
      <c r="D5517" s="70">
        <v>2005</v>
      </c>
      <c r="E5517" s="70">
        <v>4</v>
      </c>
      <c r="F5517" s="70">
        <v>264.42</v>
      </c>
      <c r="G5517" s="70">
        <v>264.32</v>
      </c>
    </row>
    <row r="5518" spans="1:7" x14ac:dyDescent="0.2">
      <c r="A5518" s="70">
        <v>42644</v>
      </c>
      <c r="B5518" s="70" t="s">
        <v>423</v>
      </c>
      <c r="C5518" s="70" t="s">
        <v>424</v>
      </c>
      <c r="D5518" s="70">
        <v>2006</v>
      </c>
      <c r="E5518" s="70">
        <v>1</v>
      </c>
      <c r="F5518" s="70">
        <v>275.33</v>
      </c>
      <c r="G5518" s="70">
        <v>276.01</v>
      </c>
    </row>
    <row r="5519" spans="1:7" x14ac:dyDescent="0.2">
      <c r="A5519" s="70">
        <v>42644</v>
      </c>
      <c r="B5519" s="70" t="s">
        <v>423</v>
      </c>
      <c r="C5519" s="70" t="s">
        <v>424</v>
      </c>
      <c r="D5519" s="70">
        <v>2006</v>
      </c>
      <c r="E5519" s="70">
        <v>2</v>
      </c>
      <c r="F5519" s="70">
        <v>288.17</v>
      </c>
      <c r="G5519" s="70">
        <v>285.57</v>
      </c>
    </row>
    <row r="5520" spans="1:7" x14ac:dyDescent="0.2">
      <c r="A5520" s="70">
        <v>42644</v>
      </c>
      <c r="B5520" s="70" t="s">
        <v>423</v>
      </c>
      <c r="C5520" s="70" t="s">
        <v>424</v>
      </c>
      <c r="D5520" s="70">
        <v>2006</v>
      </c>
      <c r="E5520" s="70">
        <v>3</v>
      </c>
      <c r="F5520" s="70">
        <v>297.70999999999998</v>
      </c>
      <c r="G5520" s="70">
        <v>293.88</v>
      </c>
    </row>
    <row r="5521" spans="1:7" x14ac:dyDescent="0.2">
      <c r="A5521" s="70">
        <v>42644</v>
      </c>
      <c r="B5521" s="70" t="s">
        <v>423</v>
      </c>
      <c r="C5521" s="70" t="s">
        <v>424</v>
      </c>
      <c r="D5521" s="70">
        <v>2006</v>
      </c>
      <c r="E5521" s="70">
        <v>4</v>
      </c>
      <c r="F5521" s="70">
        <v>301.55</v>
      </c>
      <c r="G5521" s="70">
        <v>301.36</v>
      </c>
    </row>
    <row r="5522" spans="1:7" x14ac:dyDescent="0.2">
      <c r="A5522" s="70">
        <v>42644</v>
      </c>
      <c r="B5522" s="70" t="s">
        <v>423</v>
      </c>
      <c r="C5522" s="70" t="s">
        <v>424</v>
      </c>
      <c r="D5522" s="70">
        <v>2007</v>
      </c>
      <c r="E5522" s="70">
        <v>1</v>
      </c>
      <c r="F5522" s="70">
        <v>306.93</v>
      </c>
      <c r="G5522" s="70">
        <v>308.3</v>
      </c>
    </row>
    <row r="5523" spans="1:7" x14ac:dyDescent="0.2">
      <c r="A5523" s="70">
        <v>42644</v>
      </c>
      <c r="B5523" s="70" t="s">
        <v>423</v>
      </c>
      <c r="C5523" s="70" t="s">
        <v>424</v>
      </c>
      <c r="D5523" s="70">
        <v>2007</v>
      </c>
      <c r="E5523" s="70">
        <v>2</v>
      </c>
      <c r="F5523" s="70">
        <v>310.73</v>
      </c>
      <c r="G5523" s="70">
        <v>307.76</v>
      </c>
    </row>
    <row r="5524" spans="1:7" x14ac:dyDescent="0.2">
      <c r="A5524" s="70">
        <v>42644</v>
      </c>
      <c r="B5524" s="70" t="s">
        <v>423</v>
      </c>
      <c r="C5524" s="70" t="s">
        <v>424</v>
      </c>
      <c r="D5524" s="70">
        <v>2007</v>
      </c>
      <c r="E5524" s="70">
        <v>3</v>
      </c>
      <c r="F5524" s="70">
        <v>309.2</v>
      </c>
      <c r="G5524" s="70">
        <v>304.88</v>
      </c>
    </row>
    <row r="5525" spans="1:7" x14ac:dyDescent="0.2">
      <c r="A5525" s="70">
        <v>42644</v>
      </c>
      <c r="B5525" s="70" t="s">
        <v>423</v>
      </c>
      <c r="C5525" s="70" t="s">
        <v>424</v>
      </c>
      <c r="D5525" s="70">
        <v>2007</v>
      </c>
      <c r="E5525" s="70">
        <v>4</v>
      </c>
      <c r="F5525" s="70">
        <v>300.99</v>
      </c>
      <c r="G5525" s="70">
        <v>300.60000000000002</v>
      </c>
    </row>
    <row r="5526" spans="1:7" x14ac:dyDescent="0.2">
      <c r="A5526" s="70">
        <v>42644</v>
      </c>
      <c r="B5526" s="70" t="s">
        <v>423</v>
      </c>
      <c r="C5526" s="70" t="s">
        <v>424</v>
      </c>
      <c r="D5526" s="70">
        <v>2008</v>
      </c>
      <c r="E5526" s="70">
        <v>1</v>
      </c>
      <c r="F5526" s="70">
        <v>291.32</v>
      </c>
      <c r="G5526" s="70">
        <v>293.43</v>
      </c>
    </row>
    <row r="5527" spans="1:7" x14ac:dyDescent="0.2">
      <c r="A5527" s="70">
        <v>42644</v>
      </c>
      <c r="B5527" s="70" t="s">
        <v>423</v>
      </c>
      <c r="C5527" s="70" t="s">
        <v>424</v>
      </c>
      <c r="D5527" s="70">
        <v>2008</v>
      </c>
      <c r="E5527" s="70">
        <v>2</v>
      </c>
      <c r="F5527" s="70">
        <v>288.73</v>
      </c>
      <c r="G5527" s="70">
        <v>285.67</v>
      </c>
    </row>
    <row r="5528" spans="1:7" x14ac:dyDescent="0.2">
      <c r="A5528" s="70">
        <v>42644</v>
      </c>
      <c r="B5528" s="70" t="s">
        <v>423</v>
      </c>
      <c r="C5528" s="70" t="s">
        <v>424</v>
      </c>
      <c r="D5528" s="70">
        <v>2008</v>
      </c>
      <c r="E5528" s="70">
        <v>3</v>
      </c>
      <c r="F5528" s="70">
        <v>279.24</v>
      </c>
      <c r="G5528" s="70">
        <v>275.05</v>
      </c>
    </row>
    <row r="5529" spans="1:7" x14ac:dyDescent="0.2">
      <c r="A5529" s="70">
        <v>42644</v>
      </c>
      <c r="B5529" s="70" t="s">
        <v>423</v>
      </c>
      <c r="C5529" s="70" t="s">
        <v>424</v>
      </c>
      <c r="D5529" s="70">
        <v>2008</v>
      </c>
      <c r="E5529" s="70">
        <v>4</v>
      </c>
      <c r="F5529" s="70">
        <v>261.58999999999997</v>
      </c>
      <c r="G5529" s="70">
        <v>261.12</v>
      </c>
    </row>
    <row r="5530" spans="1:7" x14ac:dyDescent="0.2">
      <c r="A5530" s="70">
        <v>42644</v>
      </c>
      <c r="B5530" s="70" t="s">
        <v>423</v>
      </c>
      <c r="C5530" s="70" t="s">
        <v>424</v>
      </c>
      <c r="D5530" s="70">
        <v>2009</v>
      </c>
      <c r="E5530" s="70">
        <v>1</v>
      </c>
      <c r="F5530" s="70">
        <v>246.97</v>
      </c>
      <c r="G5530" s="70">
        <v>249.4</v>
      </c>
    </row>
    <row r="5531" spans="1:7" x14ac:dyDescent="0.2">
      <c r="A5531" s="70">
        <v>42644</v>
      </c>
      <c r="B5531" s="70" t="s">
        <v>423</v>
      </c>
      <c r="C5531" s="70" t="s">
        <v>424</v>
      </c>
      <c r="D5531" s="70">
        <v>2009</v>
      </c>
      <c r="E5531" s="70">
        <v>2</v>
      </c>
      <c r="F5531" s="70">
        <v>243.84</v>
      </c>
      <c r="G5531" s="70">
        <v>240.97</v>
      </c>
    </row>
    <row r="5532" spans="1:7" x14ac:dyDescent="0.2">
      <c r="A5532" s="70">
        <v>42644</v>
      </c>
      <c r="B5532" s="70" t="s">
        <v>423</v>
      </c>
      <c r="C5532" s="70" t="s">
        <v>424</v>
      </c>
      <c r="D5532" s="70">
        <v>2009</v>
      </c>
      <c r="E5532" s="70">
        <v>3</v>
      </c>
      <c r="F5532" s="70">
        <v>240.82</v>
      </c>
      <c r="G5532" s="70">
        <v>237.03</v>
      </c>
    </row>
    <row r="5533" spans="1:7" x14ac:dyDescent="0.2">
      <c r="A5533" s="70">
        <v>42644</v>
      </c>
      <c r="B5533" s="70" t="s">
        <v>423</v>
      </c>
      <c r="C5533" s="70" t="s">
        <v>424</v>
      </c>
      <c r="D5533" s="70">
        <v>2009</v>
      </c>
      <c r="E5533" s="70">
        <v>4</v>
      </c>
      <c r="F5533" s="70">
        <v>237.08</v>
      </c>
      <c r="G5533" s="70">
        <v>236.63</v>
      </c>
    </row>
    <row r="5534" spans="1:7" x14ac:dyDescent="0.2">
      <c r="A5534" s="70">
        <v>42644</v>
      </c>
      <c r="B5534" s="70" t="s">
        <v>423</v>
      </c>
      <c r="C5534" s="70" t="s">
        <v>424</v>
      </c>
      <c r="D5534" s="70">
        <v>2010</v>
      </c>
      <c r="E5534" s="70">
        <v>1</v>
      </c>
      <c r="F5534" s="70">
        <v>230.24</v>
      </c>
      <c r="G5534" s="70">
        <v>233.01</v>
      </c>
    </row>
    <row r="5535" spans="1:7" x14ac:dyDescent="0.2">
      <c r="A5535" s="70">
        <v>42644</v>
      </c>
      <c r="B5535" s="70" t="s">
        <v>423</v>
      </c>
      <c r="C5535" s="70" t="s">
        <v>424</v>
      </c>
      <c r="D5535" s="70">
        <v>2010</v>
      </c>
      <c r="E5535" s="70">
        <v>2</v>
      </c>
      <c r="F5535" s="70">
        <v>231.7</v>
      </c>
      <c r="G5535" s="70">
        <v>228.56</v>
      </c>
    </row>
    <row r="5536" spans="1:7" x14ac:dyDescent="0.2">
      <c r="A5536" s="70">
        <v>42644</v>
      </c>
      <c r="B5536" s="70" t="s">
        <v>423</v>
      </c>
      <c r="C5536" s="70" t="s">
        <v>424</v>
      </c>
      <c r="D5536" s="70">
        <v>2010</v>
      </c>
      <c r="E5536" s="70">
        <v>3</v>
      </c>
      <c r="F5536" s="70">
        <v>226.27</v>
      </c>
      <c r="G5536" s="70">
        <v>222.62</v>
      </c>
    </row>
    <row r="5537" spans="1:7" x14ac:dyDescent="0.2">
      <c r="A5537" s="70">
        <v>42644</v>
      </c>
      <c r="B5537" s="70" t="s">
        <v>423</v>
      </c>
      <c r="C5537" s="70" t="s">
        <v>424</v>
      </c>
      <c r="D5537" s="70">
        <v>2010</v>
      </c>
      <c r="E5537" s="70">
        <v>4</v>
      </c>
      <c r="F5537" s="70">
        <v>216.82</v>
      </c>
      <c r="G5537" s="70">
        <v>216.59</v>
      </c>
    </row>
    <row r="5538" spans="1:7" x14ac:dyDescent="0.2">
      <c r="A5538" s="70">
        <v>42644</v>
      </c>
      <c r="B5538" s="70" t="s">
        <v>423</v>
      </c>
      <c r="C5538" s="70" t="s">
        <v>424</v>
      </c>
      <c r="D5538" s="70">
        <v>2011</v>
      </c>
      <c r="E5538" s="70">
        <v>1</v>
      </c>
      <c r="F5538" s="70">
        <v>207.41</v>
      </c>
      <c r="G5538" s="70">
        <v>210.14</v>
      </c>
    </row>
    <row r="5539" spans="1:7" x14ac:dyDescent="0.2">
      <c r="A5539" s="70">
        <v>42644</v>
      </c>
      <c r="B5539" s="70" t="s">
        <v>423</v>
      </c>
      <c r="C5539" s="70" t="s">
        <v>424</v>
      </c>
      <c r="D5539" s="70">
        <v>2011</v>
      </c>
      <c r="E5539" s="70">
        <v>2</v>
      </c>
      <c r="F5539" s="70">
        <v>208.94</v>
      </c>
      <c r="G5539" s="70">
        <v>205.75</v>
      </c>
    </row>
    <row r="5540" spans="1:7" x14ac:dyDescent="0.2">
      <c r="A5540" s="70">
        <v>42644</v>
      </c>
      <c r="B5540" s="70" t="s">
        <v>423</v>
      </c>
      <c r="C5540" s="70" t="s">
        <v>424</v>
      </c>
      <c r="D5540" s="70">
        <v>2011</v>
      </c>
      <c r="E5540" s="70">
        <v>3</v>
      </c>
      <c r="F5540" s="70">
        <v>206.22</v>
      </c>
      <c r="G5540" s="70">
        <v>202.86</v>
      </c>
    </row>
    <row r="5541" spans="1:7" x14ac:dyDescent="0.2">
      <c r="A5541" s="70">
        <v>42644</v>
      </c>
      <c r="B5541" s="70" t="s">
        <v>423</v>
      </c>
      <c r="C5541" s="70" t="s">
        <v>424</v>
      </c>
      <c r="D5541" s="70">
        <v>2011</v>
      </c>
      <c r="E5541" s="70">
        <v>4</v>
      </c>
      <c r="F5541" s="70">
        <v>201.8</v>
      </c>
      <c r="G5541" s="70">
        <v>201.84</v>
      </c>
    </row>
    <row r="5542" spans="1:7" x14ac:dyDescent="0.2">
      <c r="A5542" s="70">
        <v>42644</v>
      </c>
      <c r="B5542" s="70" t="s">
        <v>423</v>
      </c>
      <c r="C5542" s="70" t="s">
        <v>424</v>
      </c>
      <c r="D5542" s="70">
        <v>2012</v>
      </c>
      <c r="E5542" s="70">
        <v>1</v>
      </c>
      <c r="F5542" s="70">
        <v>200.97</v>
      </c>
      <c r="G5542" s="70">
        <v>203.65</v>
      </c>
    </row>
    <row r="5543" spans="1:7" x14ac:dyDescent="0.2">
      <c r="A5543" s="70">
        <v>42644</v>
      </c>
      <c r="B5543" s="70" t="s">
        <v>423</v>
      </c>
      <c r="C5543" s="70" t="s">
        <v>424</v>
      </c>
      <c r="D5543" s="70">
        <v>2012</v>
      </c>
      <c r="E5543" s="70">
        <v>2</v>
      </c>
      <c r="F5543" s="70">
        <v>213.11</v>
      </c>
      <c r="G5543" s="70">
        <v>209.55</v>
      </c>
    </row>
    <row r="5544" spans="1:7" x14ac:dyDescent="0.2">
      <c r="A5544" s="70">
        <v>42644</v>
      </c>
      <c r="B5544" s="70" t="s">
        <v>423</v>
      </c>
      <c r="C5544" s="70" t="s">
        <v>424</v>
      </c>
      <c r="D5544" s="70">
        <v>2012</v>
      </c>
      <c r="E5544" s="70">
        <v>3</v>
      </c>
      <c r="F5544" s="70">
        <v>219.46</v>
      </c>
      <c r="G5544" s="70">
        <v>215.91</v>
      </c>
    </row>
    <row r="5545" spans="1:7" x14ac:dyDescent="0.2">
      <c r="A5545" s="70">
        <v>42644</v>
      </c>
      <c r="B5545" s="70" t="s">
        <v>423</v>
      </c>
      <c r="C5545" s="70" t="s">
        <v>424</v>
      </c>
      <c r="D5545" s="70">
        <v>2012</v>
      </c>
      <c r="E5545" s="70">
        <v>4</v>
      </c>
      <c r="F5545" s="70">
        <v>223.26</v>
      </c>
      <c r="G5545" s="70">
        <v>223.71</v>
      </c>
    </row>
    <row r="5546" spans="1:7" x14ac:dyDescent="0.2">
      <c r="A5546" s="70">
        <v>42644</v>
      </c>
      <c r="B5546" s="70" t="s">
        <v>423</v>
      </c>
      <c r="C5546" s="70" t="s">
        <v>424</v>
      </c>
      <c r="D5546" s="70">
        <v>2013</v>
      </c>
      <c r="E5546" s="70">
        <v>1</v>
      </c>
      <c r="F5546" s="70">
        <v>229.47</v>
      </c>
      <c r="G5546" s="70">
        <v>232.29</v>
      </c>
    </row>
    <row r="5547" spans="1:7" x14ac:dyDescent="0.2">
      <c r="A5547" s="70">
        <v>42644</v>
      </c>
      <c r="B5547" s="70" t="s">
        <v>423</v>
      </c>
      <c r="C5547" s="70" t="s">
        <v>424</v>
      </c>
      <c r="D5547" s="70">
        <v>2013</v>
      </c>
      <c r="E5547" s="70">
        <v>2</v>
      </c>
      <c r="F5547" s="70">
        <v>243.96</v>
      </c>
      <c r="G5547" s="70">
        <v>239.61</v>
      </c>
    </row>
    <row r="5548" spans="1:7" x14ac:dyDescent="0.2">
      <c r="A5548" s="70">
        <v>42644</v>
      </c>
      <c r="B5548" s="70" t="s">
        <v>423</v>
      </c>
      <c r="C5548" s="70" t="s">
        <v>424</v>
      </c>
      <c r="D5548" s="70">
        <v>2013</v>
      </c>
      <c r="E5548" s="70">
        <v>3</v>
      </c>
      <c r="F5548" s="70">
        <v>251.38</v>
      </c>
      <c r="G5548" s="70">
        <v>247.51</v>
      </c>
    </row>
    <row r="5549" spans="1:7" x14ac:dyDescent="0.2">
      <c r="A5549" s="70">
        <v>42644</v>
      </c>
      <c r="B5549" s="70" t="s">
        <v>423</v>
      </c>
      <c r="C5549" s="70" t="s">
        <v>424</v>
      </c>
      <c r="D5549" s="70">
        <v>2013</v>
      </c>
      <c r="E5549" s="70">
        <v>4</v>
      </c>
      <c r="F5549" s="70">
        <v>252.82</v>
      </c>
      <c r="G5549" s="70">
        <v>253.77</v>
      </c>
    </row>
    <row r="5550" spans="1:7" x14ac:dyDescent="0.2">
      <c r="A5550" s="70">
        <v>42644</v>
      </c>
      <c r="B5550" s="70" t="s">
        <v>423</v>
      </c>
      <c r="C5550" s="70" t="s">
        <v>424</v>
      </c>
      <c r="D5550" s="70">
        <v>2014</v>
      </c>
      <c r="E5550" s="70">
        <v>1</v>
      </c>
      <c r="F5550" s="70">
        <v>254.86</v>
      </c>
      <c r="G5550" s="70">
        <v>257.58</v>
      </c>
    </row>
    <row r="5551" spans="1:7" x14ac:dyDescent="0.2">
      <c r="A5551" s="70">
        <v>42644</v>
      </c>
      <c r="B5551" s="70" t="s">
        <v>423</v>
      </c>
      <c r="C5551" s="70" t="s">
        <v>424</v>
      </c>
      <c r="D5551" s="70">
        <v>2014</v>
      </c>
      <c r="E5551" s="70">
        <v>2</v>
      </c>
      <c r="F5551" s="70">
        <v>267.04000000000002</v>
      </c>
      <c r="G5551" s="70">
        <v>261.86</v>
      </c>
    </row>
    <row r="5552" spans="1:7" x14ac:dyDescent="0.2">
      <c r="A5552" s="70">
        <v>42644</v>
      </c>
      <c r="B5552" s="70" t="s">
        <v>423</v>
      </c>
      <c r="C5552" s="70" t="s">
        <v>424</v>
      </c>
      <c r="D5552" s="70">
        <v>2014</v>
      </c>
      <c r="E5552" s="70">
        <v>3</v>
      </c>
      <c r="F5552" s="70">
        <v>273.04000000000002</v>
      </c>
      <c r="G5552" s="70">
        <v>269.33</v>
      </c>
    </row>
    <row r="5553" spans="1:7" x14ac:dyDescent="0.2">
      <c r="A5553" s="70">
        <v>42644</v>
      </c>
      <c r="B5553" s="70" t="s">
        <v>423</v>
      </c>
      <c r="C5553" s="70" t="s">
        <v>424</v>
      </c>
      <c r="D5553" s="70">
        <v>2014</v>
      </c>
      <c r="E5553" s="70">
        <v>4</v>
      </c>
      <c r="F5553" s="70">
        <v>272.11</v>
      </c>
      <c r="G5553" s="70">
        <v>273.63</v>
      </c>
    </row>
    <row r="5554" spans="1:7" x14ac:dyDescent="0.2">
      <c r="A5554" s="70">
        <v>42644</v>
      </c>
      <c r="B5554" s="70" t="s">
        <v>423</v>
      </c>
      <c r="C5554" s="70" t="s">
        <v>424</v>
      </c>
      <c r="D5554" s="70">
        <v>2015</v>
      </c>
      <c r="E5554" s="70">
        <v>1</v>
      </c>
      <c r="F5554" s="70">
        <v>278.08</v>
      </c>
      <c r="G5554" s="70">
        <v>280.45</v>
      </c>
    </row>
    <row r="5555" spans="1:7" x14ac:dyDescent="0.2">
      <c r="A5555" s="70">
        <v>42644</v>
      </c>
      <c r="B5555" s="70" t="s">
        <v>423</v>
      </c>
      <c r="C5555" s="70" t="s">
        <v>424</v>
      </c>
      <c r="D5555" s="70">
        <v>2015</v>
      </c>
      <c r="E5555" s="70">
        <v>2</v>
      </c>
      <c r="F5555" s="70">
        <v>294.27</v>
      </c>
      <c r="G5555" s="70">
        <v>287.99</v>
      </c>
    </row>
    <row r="5556" spans="1:7" x14ac:dyDescent="0.2">
      <c r="A5556" s="70">
        <v>42644</v>
      </c>
      <c r="B5556" s="70" t="s">
        <v>423</v>
      </c>
      <c r="C5556" s="70" t="s">
        <v>424</v>
      </c>
      <c r="D5556" s="70">
        <v>2015</v>
      </c>
      <c r="E5556" s="70">
        <v>3</v>
      </c>
      <c r="F5556" s="70">
        <v>298.89</v>
      </c>
      <c r="G5556" s="70">
        <v>295.56</v>
      </c>
    </row>
    <row r="5557" spans="1:7" x14ac:dyDescent="0.2">
      <c r="A5557" s="70">
        <v>42644</v>
      </c>
      <c r="B5557" s="70" t="s">
        <v>423</v>
      </c>
      <c r="C5557" s="70" t="s">
        <v>424</v>
      </c>
      <c r="D5557" s="70">
        <v>2015</v>
      </c>
      <c r="E5557" s="70">
        <v>4</v>
      </c>
      <c r="F5557" s="70">
        <v>302.35000000000002</v>
      </c>
      <c r="G5557" s="70">
        <v>304.55</v>
      </c>
    </row>
    <row r="5558" spans="1:7" x14ac:dyDescent="0.2">
      <c r="A5558" s="70">
        <v>42644</v>
      </c>
      <c r="B5558" s="70" t="s">
        <v>423</v>
      </c>
      <c r="C5558" s="70" t="s">
        <v>424</v>
      </c>
      <c r="D5558" s="70">
        <v>2016</v>
      </c>
      <c r="E5558" s="70">
        <v>1</v>
      </c>
      <c r="F5558" s="70">
        <v>312.64</v>
      </c>
      <c r="G5558" s="70">
        <v>314.5</v>
      </c>
    </row>
    <row r="5559" spans="1:7" x14ac:dyDescent="0.2">
      <c r="A5559" s="70">
        <v>42644</v>
      </c>
      <c r="B5559" s="70" t="s">
        <v>423</v>
      </c>
      <c r="C5559" s="70" t="s">
        <v>424</v>
      </c>
      <c r="D5559" s="70">
        <v>2016</v>
      </c>
      <c r="E5559" s="70">
        <v>2</v>
      </c>
      <c r="F5559" s="70">
        <v>331</v>
      </c>
      <c r="G5559" s="70">
        <v>323.52</v>
      </c>
    </row>
    <row r="5560" spans="1:7" x14ac:dyDescent="0.2">
      <c r="A5560" s="70">
        <v>42644</v>
      </c>
      <c r="B5560" s="70" t="s">
        <v>423</v>
      </c>
      <c r="C5560" s="70" t="s">
        <v>424</v>
      </c>
      <c r="D5560" s="70">
        <v>2016</v>
      </c>
      <c r="E5560" s="70">
        <v>3</v>
      </c>
      <c r="F5560" s="70">
        <v>334.59</v>
      </c>
      <c r="G5560" s="70">
        <v>331.57</v>
      </c>
    </row>
    <row r="5561" spans="1:7" x14ac:dyDescent="0.2">
      <c r="A5561" s="70">
        <v>42644</v>
      </c>
      <c r="B5561" s="70" t="s">
        <v>423</v>
      </c>
      <c r="C5561" s="70" t="s">
        <v>424</v>
      </c>
      <c r="D5561" s="70">
        <v>2016</v>
      </c>
      <c r="E5561" s="70">
        <v>4</v>
      </c>
      <c r="F5561" s="70">
        <v>339.98</v>
      </c>
      <c r="G5561" s="70">
        <v>342.97</v>
      </c>
    </row>
    <row r="5562" spans="1:7" x14ac:dyDescent="0.2">
      <c r="A5562" s="70">
        <v>42644</v>
      </c>
      <c r="B5562" s="70" t="s">
        <v>423</v>
      </c>
      <c r="C5562" s="70" t="s">
        <v>424</v>
      </c>
      <c r="D5562" s="70">
        <v>2017</v>
      </c>
      <c r="E5562" s="70">
        <v>1</v>
      </c>
      <c r="F5562" s="70">
        <v>351.61</v>
      </c>
      <c r="G5562" s="70">
        <v>352.76</v>
      </c>
    </row>
    <row r="5563" spans="1:7" x14ac:dyDescent="0.2">
      <c r="A5563" s="70">
        <v>42644</v>
      </c>
      <c r="B5563" s="70" t="s">
        <v>423</v>
      </c>
      <c r="C5563" s="70" t="s">
        <v>424</v>
      </c>
      <c r="D5563" s="70">
        <v>2017</v>
      </c>
      <c r="E5563" s="70">
        <v>2</v>
      </c>
      <c r="F5563" s="70">
        <v>372.83</v>
      </c>
      <c r="G5563" s="70">
        <v>364.33</v>
      </c>
    </row>
    <row r="5564" spans="1:7" x14ac:dyDescent="0.2">
      <c r="A5564" s="70">
        <v>42644</v>
      </c>
      <c r="B5564" s="70" t="s">
        <v>423</v>
      </c>
      <c r="C5564" s="70" t="s">
        <v>424</v>
      </c>
      <c r="D5564" s="70">
        <v>2017</v>
      </c>
      <c r="E5564" s="70">
        <v>3</v>
      </c>
      <c r="F5564" s="70">
        <v>376.33</v>
      </c>
      <c r="G5564" s="70">
        <v>373.42</v>
      </c>
    </row>
    <row r="5565" spans="1:7" x14ac:dyDescent="0.2">
      <c r="A5565" s="70">
        <v>42644</v>
      </c>
      <c r="B5565" s="70" t="s">
        <v>423</v>
      </c>
      <c r="C5565" s="70" t="s">
        <v>424</v>
      </c>
      <c r="D5565" s="70">
        <v>2017</v>
      </c>
      <c r="E5565" s="70">
        <v>4</v>
      </c>
      <c r="F5565" s="70">
        <v>380.63</v>
      </c>
      <c r="G5565" s="70">
        <v>384.41</v>
      </c>
    </row>
    <row r="5566" spans="1:7" x14ac:dyDescent="0.2">
      <c r="A5566" s="70">
        <v>42644</v>
      </c>
      <c r="B5566" s="70" t="s">
        <v>423</v>
      </c>
      <c r="C5566" s="70" t="s">
        <v>424</v>
      </c>
      <c r="D5566" s="70">
        <v>2018</v>
      </c>
      <c r="E5566" s="70">
        <v>1</v>
      </c>
      <c r="F5566" s="70">
        <v>395.29</v>
      </c>
      <c r="G5566" s="70">
        <v>395.58</v>
      </c>
    </row>
    <row r="5567" spans="1:7" x14ac:dyDescent="0.2">
      <c r="A5567" s="70">
        <v>42644</v>
      </c>
      <c r="B5567" s="70" t="s">
        <v>423</v>
      </c>
      <c r="C5567" s="70" t="s">
        <v>424</v>
      </c>
      <c r="D5567" s="70">
        <v>2018</v>
      </c>
      <c r="E5567" s="70">
        <v>2</v>
      </c>
      <c r="F5567" s="70">
        <v>410.32</v>
      </c>
      <c r="G5567" s="70">
        <v>401.35</v>
      </c>
    </row>
    <row r="5568" spans="1:7" x14ac:dyDescent="0.2">
      <c r="A5568" s="70">
        <v>42644</v>
      </c>
      <c r="B5568" s="70" t="s">
        <v>423</v>
      </c>
      <c r="C5568" s="70" t="s">
        <v>424</v>
      </c>
      <c r="D5568" s="70">
        <v>2018</v>
      </c>
      <c r="E5568" s="70">
        <v>3</v>
      </c>
      <c r="F5568" s="70">
        <v>410.06</v>
      </c>
      <c r="G5568" s="70">
        <v>407.02</v>
      </c>
    </row>
    <row r="5569" spans="1:7" x14ac:dyDescent="0.2">
      <c r="A5569" s="70">
        <v>42644</v>
      </c>
      <c r="B5569" s="70" t="s">
        <v>423</v>
      </c>
      <c r="C5569" s="70" t="s">
        <v>424</v>
      </c>
      <c r="D5569" s="70">
        <v>2018</v>
      </c>
      <c r="E5569" s="70">
        <v>4</v>
      </c>
      <c r="F5569" s="70">
        <v>403.96</v>
      </c>
      <c r="G5569" s="70">
        <v>408.26</v>
      </c>
    </row>
    <row r="5570" spans="1:7" x14ac:dyDescent="0.2">
      <c r="A5570" s="70">
        <v>42644</v>
      </c>
      <c r="B5570" s="70" t="s">
        <v>423</v>
      </c>
      <c r="C5570" s="70" t="s">
        <v>424</v>
      </c>
      <c r="D5570" s="70">
        <v>2019</v>
      </c>
      <c r="E5570" s="70">
        <v>1</v>
      </c>
      <c r="F5570" s="70">
        <v>410.79</v>
      </c>
      <c r="G5570" s="70">
        <v>410.44</v>
      </c>
    </row>
    <row r="5571" spans="1:7" x14ac:dyDescent="0.2">
      <c r="A5571" s="70">
        <v>42644</v>
      </c>
      <c r="B5571" s="70" t="s">
        <v>423</v>
      </c>
      <c r="C5571" s="70" t="s">
        <v>424</v>
      </c>
      <c r="D5571" s="70">
        <v>2019</v>
      </c>
      <c r="E5571" s="70">
        <v>2</v>
      </c>
      <c r="F5571" s="70">
        <v>421.77</v>
      </c>
      <c r="G5571" s="70">
        <v>412.75</v>
      </c>
    </row>
    <row r="5572" spans="1:7" x14ac:dyDescent="0.2">
      <c r="A5572" s="70">
        <v>42644</v>
      </c>
      <c r="B5572" s="70" t="s">
        <v>423</v>
      </c>
      <c r="C5572" s="70" t="s">
        <v>424</v>
      </c>
      <c r="D5572" s="70">
        <v>2019</v>
      </c>
      <c r="E5572" s="70">
        <v>3</v>
      </c>
      <c r="F5572" s="70">
        <v>420.61</v>
      </c>
      <c r="G5572" s="70">
        <v>417.75</v>
      </c>
    </row>
    <row r="5573" spans="1:7" x14ac:dyDescent="0.2">
      <c r="A5573" s="70">
        <v>42644</v>
      </c>
      <c r="B5573" s="70" t="s">
        <v>423</v>
      </c>
      <c r="C5573" s="70" t="s">
        <v>424</v>
      </c>
      <c r="D5573" s="70">
        <v>2019</v>
      </c>
      <c r="E5573" s="70">
        <v>4</v>
      </c>
      <c r="F5573" s="70">
        <v>421.02</v>
      </c>
      <c r="G5573" s="70">
        <v>425.54</v>
      </c>
    </row>
    <row r="5574" spans="1:7" x14ac:dyDescent="0.2">
      <c r="A5574" s="70">
        <v>42644</v>
      </c>
      <c r="B5574" s="70" t="s">
        <v>423</v>
      </c>
      <c r="C5574" s="70" t="s">
        <v>424</v>
      </c>
      <c r="D5574" s="70">
        <v>2020</v>
      </c>
      <c r="E5574" s="70">
        <v>1</v>
      </c>
      <c r="F5574" s="70">
        <v>438</v>
      </c>
      <c r="G5574" s="70">
        <v>437.19</v>
      </c>
    </row>
    <row r="5575" spans="1:7" x14ac:dyDescent="0.2">
      <c r="A5575" s="70">
        <v>42644</v>
      </c>
      <c r="B5575" s="70" t="s">
        <v>423</v>
      </c>
      <c r="C5575" s="70" t="s">
        <v>424</v>
      </c>
      <c r="D5575" s="70">
        <v>2020</v>
      </c>
      <c r="E5575" s="70">
        <v>2</v>
      </c>
      <c r="F5575" s="70">
        <v>449.16</v>
      </c>
      <c r="G5575" s="70">
        <v>439.68</v>
      </c>
    </row>
    <row r="5576" spans="1:7" x14ac:dyDescent="0.2">
      <c r="A5576" s="70">
        <v>42644</v>
      </c>
      <c r="B5576" s="70" t="s">
        <v>423</v>
      </c>
      <c r="C5576" s="70" t="s">
        <v>424</v>
      </c>
      <c r="D5576" s="70">
        <v>2020</v>
      </c>
      <c r="E5576" s="70">
        <v>3</v>
      </c>
      <c r="F5576" s="70">
        <v>463.87</v>
      </c>
      <c r="G5576" s="70">
        <v>460.95</v>
      </c>
    </row>
    <row r="5577" spans="1:7" x14ac:dyDescent="0.2">
      <c r="A5577" s="70">
        <v>42644</v>
      </c>
      <c r="B5577" s="70" t="s">
        <v>423</v>
      </c>
      <c r="C5577" s="70" t="s">
        <v>424</v>
      </c>
      <c r="D5577" s="70">
        <v>2020</v>
      </c>
      <c r="E5577" s="70">
        <v>4</v>
      </c>
      <c r="F5577" s="70">
        <v>477.17</v>
      </c>
      <c r="G5577" s="70">
        <v>482.31</v>
      </c>
    </row>
    <row r="5578" spans="1:7" x14ac:dyDescent="0.2">
      <c r="A5578" s="70">
        <v>42644</v>
      </c>
      <c r="B5578" s="70" t="s">
        <v>423</v>
      </c>
      <c r="C5578" s="70" t="s">
        <v>424</v>
      </c>
      <c r="D5578" s="70">
        <v>2021</v>
      </c>
      <c r="E5578" s="70">
        <v>1</v>
      </c>
      <c r="F5578" s="70">
        <v>509.83</v>
      </c>
      <c r="G5578" s="70">
        <v>508.67</v>
      </c>
    </row>
    <row r="5579" spans="1:7" x14ac:dyDescent="0.2">
      <c r="A5579" s="70">
        <v>42644</v>
      </c>
      <c r="B5579" s="70" t="s">
        <v>423</v>
      </c>
      <c r="C5579" s="70" t="s">
        <v>424</v>
      </c>
      <c r="D5579" s="70">
        <v>2021</v>
      </c>
      <c r="E5579" s="70">
        <v>2</v>
      </c>
      <c r="F5579" s="70">
        <v>550.12</v>
      </c>
      <c r="G5579" s="70">
        <v>538.36</v>
      </c>
    </row>
    <row r="5580" spans="1:7" x14ac:dyDescent="0.2">
      <c r="A5580" s="70">
        <v>42644</v>
      </c>
      <c r="B5580" s="70" t="s">
        <v>423</v>
      </c>
      <c r="C5580" s="70" t="s">
        <v>424</v>
      </c>
      <c r="D5580" s="70">
        <v>2021</v>
      </c>
      <c r="E5580" s="70">
        <v>3</v>
      </c>
      <c r="F5580" s="70">
        <v>561.4</v>
      </c>
      <c r="G5580" s="70">
        <v>558.22</v>
      </c>
    </row>
    <row r="5581" spans="1:7" x14ac:dyDescent="0.2">
      <c r="A5581" s="70">
        <v>42644</v>
      </c>
      <c r="B5581" s="70" t="s">
        <v>423</v>
      </c>
      <c r="C5581" s="70" t="s">
        <v>424</v>
      </c>
      <c r="D5581" s="70">
        <v>2021</v>
      </c>
      <c r="E5581" s="70">
        <v>4</v>
      </c>
      <c r="F5581" s="70">
        <v>573.74</v>
      </c>
      <c r="G5581" s="70">
        <v>579.88</v>
      </c>
    </row>
    <row r="5582" spans="1:7" x14ac:dyDescent="0.2">
      <c r="A5582" s="70">
        <v>45300</v>
      </c>
      <c r="B5582" s="70" t="s">
        <v>425</v>
      </c>
      <c r="C5582" s="70" t="s">
        <v>383</v>
      </c>
      <c r="D5582" s="70">
        <v>1991</v>
      </c>
      <c r="E5582" s="70">
        <v>1</v>
      </c>
      <c r="F5582" s="70">
        <v>100</v>
      </c>
      <c r="G5582" s="70">
        <v>100</v>
      </c>
    </row>
    <row r="5583" spans="1:7" x14ac:dyDescent="0.2">
      <c r="A5583" s="70">
        <v>45300</v>
      </c>
      <c r="B5583" s="70" t="s">
        <v>425</v>
      </c>
      <c r="C5583" s="70" t="s">
        <v>383</v>
      </c>
      <c r="D5583" s="70">
        <v>1991</v>
      </c>
      <c r="E5583" s="70">
        <v>2</v>
      </c>
      <c r="F5583" s="70">
        <v>100.41</v>
      </c>
      <c r="G5583" s="70">
        <v>99.8</v>
      </c>
    </row>
    <row r="5584" spans="1:7" x14ac:dyDescent="0.2">
      <c r="A5584" s="70">
        <v>45300</v>
      </c>
      <c r="B5584" s="70" t="s">
        <v>425</v>
      </c>
      <c r="C5584" s="70" t="s">
        <v>383</v>
      </c>
      <c r="D5584" s="70">
        <v>1991</v>
      </c>
      <c r="E5584" s="70">
        <v>3</v>
      </c>
      <c r="F5584" s="70">
        <v>99.49</v>
      </c>
      <c r="G5584" s="70">
        <v>98.93</v>
      </c>
    </row>
    <row r="5585" spans="1:7" x14ac:dyDescent="0.2">
      <c r="A5585" s="70">
        <v>45300</v>
      </c>
      <c r="B5585" s="70" t="s">
        <v>425</v>
      </c>
      <c r="C5585" s="70" t="s">
        <v>383</v>
      </c>
      <c r="D5585" s="70">
        <v>1991</v>
      </c>
      <c r="E5585" s="70">
        <v>4</v>
      </c>
      <c r="F5585" s="70">
        <v>100.51</v>
      </c>
      <c r="G5585" s="70">
        <v>99.47</v>
      </c>
    </row>
    <row r="5586" spans="1:7" x14ac:dyDescent="0.2">
      <c r="A5586" s="70">
        <v>45300</v>
      </c>
      <c r="B5586" s="70" t="s">
        <v>425</v>
      </c>
      <c r="C5586" s="70" t="s">
        <v>383</v>
      </c>
      <c r="D5586" s="70">
        <v>1992</v>
      </c>
      <c r="E5586" s="70">
        <v>1</v>
      </c>
      <c r="F5586" s="70">
        <v>99.62</v>
      </c>
      <c r="G5586" s="70">
        <v>99.61</v>
      </c>
    </row>
    <row r="5587" spans="1:7" x14ac:dyDescent="0.2">
      <c r="A5587" s="70">
        <v>45300</v>
      </c>
      <c r="B5587" s="70" t="s">
        <v>425</v>
      </c>
      <c r="C5587" s="70" t="s">
        <v>383</v>
      </c>
      <c r="D5587" s="70">
        <v>1992</v>
      </c>
      <c r="E5587" s="70">
        <v>2</v>
      </c>
      <c r="F5587" s="70">
        <v>100.11</v>
      </c>
      <c r="G5587" s="70">
        <v>99.53</v>
      </c>
    </row>
    <row r="5588" spans="1:7" x14ac:dyDescent="0.2">
      <c r="A5588" s="70">
        <v>45300</v>
      </c>
      <c r="B5588" s="70" t="s">
        <v>425</v>
      </c>
      <c r="C5588" s="70" t="s">
        <v>383</v>
      </c>
      <c r="D5588" s="70">
        <v>1992</v>
      </c>
      <c r="E5588" s="70">
        <v>3</v>
      </c>
      <c r="F5588" s="70">
        <v>100.38</v>
      </c>
      <c r="G5588" s="70">
        <v>99.77</v>
      </c>
    </row>
    <row r="5589" spans="1:7" x14ac:dyDescent="0.2">
      <c r="A5589" s="70">
        <v>45300</v>
      </c>
      <c r="B5589" s="70" t="s">
        <v>425</v>
      </c>
      <c r="C5589" s="70" t="s">
        <v>383</v>
      </c>
      <c r="D5589" s="70">
        <v>1992</v>
      </c>
      <c r="E5589" s="70">
        <v>4</v>
      </c>
      <c r="F5589" s="70">
        <v>101.47</v>
      </c>
      <c r="G5589" s="70">
        <v>100.46</v>
      </c>
    </row>
    <row r="5590" spans="1:7" x14ac:dyDescent="0.2">
      <c r="A5590" s="70">
        <v>45300</v>
      </c>
      <c r="B5590" s="70" t="s">
        <v>425</v>
      </c>
      <c r="C5590" s="70" t="s">
        <v>383</v>
      </c>
      <c r="D5590" s="70">
        <v>1993</v>
      </c>
      <c r="E5590" s="70">
        <v>1</v>
      </c>
      <c r="F5590" s="70">
        <v>100.64</v>
      </c>
      <c r="G5590" s="70">
        <v>100.61</v>
      </c>
    </row>
    <row r="5591" spans="1:7" x14ac:dyDescent="0.2">
      <c r="A5591" s="70">
        <v>45300</v>
      </c>
      <c r="B5591" s="70" t="s">
        <v>425</v>
      </c>
      <c r="C5591" s="70" t="s">
        <v>383</v>
      </c>
      <c r="D5591" s="70">
        <v>1993</v>
      </c>
      <c r="E5591" s="70">
        <v>2</v>
      </c>
      <c r="F5591" s="70">
        <v>101.86</v>
      </c>
      <c r="G5591" s="70">
        <v>101.31</v>
      </c>
    </row>
    <row r="5592" spans="1:7" x14ac:dyDescent="0.2">
      <c r="A5592" s="70">
        <v>45300</v>
      </c>
      <c r="B5592" s="70" t="s">
        <v>425</v>
      </c>
      <c r="C5592" s="70" t="s">
        <v>383</v>
      </c>
      <c r="D5592" s="70">
        <v>1993</v>
      </c>
      <c r="E5592" s="70">
        <v>3</v>
      </c>
      <c r="F5592" s="70">
        <v>102.09</v>
      </c>
      <c r="G5592" s="70">
        <v>101.4</v>
      </c>
    </row>
    <row r="5593" spans="1:7" x14ac:dyDescent="0.2">
      <c r="A5593" s="70">
        <v>45300</v>
      </c>
      <c r="B5593" s="70" t="s">
        <v>425</v>
      </c>
      <c r="C5593" s="70" t="s">
        <v>383</v>
      </c>
      <c r="D5593" s="70">
        <v>1993</v>
      </c>
      <c r="E5593" s="70">
        <v>4</v>
      </c>
      <c r="F5593" s="70">
        <v>102.84</v>
      </c>
      <c r="G5593" s="70">
        <v>101.89</v>
      </c>
    </row>
    <row r="5594" spans="1:7" x14ac:dyDescent="0.2">
      <c r="A5594" s="70">
        <v>45300</v>
      </c>
      <c r="B5594" s="70" t="s">
        <v>425</v>
      </c>
      <c r="C5594" s="70" t="s">
        <v>383</v>
      </c>
      <c r="D5594" s="70">
        <v>1994</v>
      </c>
      <c r="E5594" s="70">
        <v>1</v>
      </c>
      <c r="F5594" s="70">
        <v>102.16</v>
      </c>
      <c r="G5594" s="70">
        <v>102.1</v>
      </c>
    </row>
    <row r="5595" spans="1:7" x14ac:dyDescent="0.2">
      <c r="A5595" s="70">
        <v>45300</v>
      </c>
      <c r="B5595" s="70" t="s">
        <v>425</v>
      </c>
      <c r="C5595" s="70" t="s">
        <v>383</v>
      </c>
      <c r="D5595" s="70">
        <v>1994</v>
      </c>
      <c r="E5595" s="70">
        <v>2</v>
      </c>
      <c r="F5595" s="70">
        <v>103.2</v>
      </c>
      <c r="G5595" s="70">
        <v>102.67</v>
      </c>
    </row>
    <row r="5596" spans="1:7" x14ac:dyDescent="0.2">
      <c r="A5596" s="70">
        <v>45300</v>
      </c>
      <c r="B5596" s="70" t="s">
        <v>425</v>
      </c>
      <c r="C5596" s="70" t="s">
        <v>383</v>
      </c>
      <c r="D5596" s="70">
        <v>1994</v>
      </c>
      <c r="E5596" s="70">
        <v>3</v>
      </c>
      <c r="F5596" s="70">
        <v>104.52</v>
      </c>
      <c r="G5596" s="70">
        <v>103.73</v>
      </c>
    </row>
    <row r="5597" spans="1:7" x14ac:dyDescent="0.2">
      <c r="A5597" s="70">
        <v>45300</v>
      </c>
      <c r="B5597" s="70" t="s">
        <v>425</v>
      </c>
      <c r="C5597" s="70" t="s">
        <v>383</v>
      </c>
      <c r="D5597" s="70">
        <v>1994</v>
      </c>
      <c r="E5597" s="70">
        <v>4</v>
      </c>
      <c r="F5597" s="70">
        <v>104.54</v>
      </c>
      <c r="G5597" s="70">
        <v>103.66</v>
      </c>
    </row>
    <row r="5598" spans="1:7" x14ac:dyDescent="0.2">
      <c r="A5598" s="70">
        <v>45300</v>
      </c>
      <c r="B5598" s="70" t="s">
        <v>425</v>
      </c>
      <c r="C5598" s="70" t="s">
        <v>383</v>
      </c>
      <c r="D5598" s="70">
        <v>1995</v>
      </c>
      <c r="E5598" s="70">
        <v>1</v>
      </c>
      <c r="F5598" s="70">
        <v>104.57</v>
      </c>
      <c r="G5598" s="70">
        <v>104.47</v>
      </c>
    </row>
    <row r="5599" spans="1:7" x14ac:dyDescent="0.2">
      <c r="A5599" s="70">
        <v>45300</v>
      </c>
      <c r="B5599" s="70" t="s">
        <v>425</v>
      </c>
      <c r="C5599" s="70" t="s">
        <v>383</v>
      </c>
      <c r="D5599" s="70">
        <v>1995</v>
      </c>
      <c r="E5599" s="70">
        <v>2</v>
      </c>
      <c r="F5599" s="70">
        <v>105.49</v>
      </c>
      <c r="G5599" s="70">
        <v>104.96</v>
      </c>
    </row>
    <row r="5600" spans="1:7" x14ac:dyDescent="0.2">
      <c r="A5600" s="70">
        <v>45300</v>
      </c>
      <c r="B5600" s="70" t="s">
        <v>425</v>
      </c>
      <c r="C5600" s="70" t="s">
        <v>383</v>
      </c>
      <c r="D5600" s="70">
        <v>1995</v>
      </c>
      <c r="E5600" s="70">
        <v>3</v>
      </c>
      <c r="F5600" s="70">
        <v>107.17</v>
      </c>
      <c r="G5600" s="70">
        <v>106.3</v>
      </c>
    </row>
    <row r="5601" spans="1:7" x14ac:dyDescent="0.2">
      <c r="A5601" s="70">
        <v>45300</v>
      </c>
      <c r="B5601" s="70" t="s">
        <v>425</v>
      </c>
      <c r="C5601" s="70" t="s">
        <v>383</v>
      </c>
      <c r="D5601" s="70">
        <v>1995</v>
      </c>
      <c r="E5601" s="70">
        <v>4</v>
      </c>
      <c r="F5601" s="70">
        <v>107.12</v>
      </c>
      <c r="G5601" s="70">
        <v>106.3</v>
      </c>
    </row>
    <row r="5602" spans="1:7" x14ac:dyDescent="0.2">
      <c r="A5602" s="70">
        <v>45300</v>
      </c>
      <c r="B5602" s="70" t="s">
        <v>425</v>
      </c>
      <c r="C5602" s="70" t="s">
        <v>383</v>
      </c>
      <c r="D5602" s="70">
        <v>1996</v>
      </c>
      <c r="E5602" s="70">
        <v>1</v>
      </c>
      <c r="F5602" s="70">
        <v>107.08</v>
      </c>
      <c r="G5602" s="70">
        <v>106.94</v>
      </c>
    </row>
    <row r="5603" spans="1:7" x14ac:dyDescent="0.2">
      <c r="A5603" s="70">
        <v>45300</v>
      </c>
      <c r="B5603" s="70" t="s">
        <v>425</v>
      </c>
      <c r="C5603" s="70" t="s">
        <v>383</v>
      </c>
      <c r="D5603" s="70">
        <v>1996</v>
      </c>
      <c r="E5603" s="70">
        <v>2</v>
      </c>
      <c r="F5603" s="70">
        <v>107.77</v>
      </c>
      <c r="G5603" s="70">
        <v>107.21</v>
      </c>
    </row>
    <row r="5604" spans="1:7" x14ac:dyDescent="0.2">
      <c r="A5604" s="70">
        <v>45300</v>
      </c>
      <c r="B5604" s="70" t="s">
        <v>425</v>
      </c>
      <c r="C5604" s="70" t="s">
        <v>383</v>
      </c>
      <c r="D5604" s="70">
        <v>1996</v>
      </c>
      <c r="E5604" s="70">
        <v>3</v>
      </c>
      <c r="F5604" s="70">
        <v>108.94</v>
      </c>
      <c r="G5604" s="70">
        <v>108.05</v>
      </c>
    </row>
    <row r="5605" spans="1:7" x14ac:dyDescent="0.2">
      <c r="A5605" s="70">
        <v>45300</v>
      </c>
      <c r="B5605" s="70" t="s">
        <v>425</v>
      </c>
      <c r="C5605" s="70" t="s">
        <v>383</v>
      </c>
      <c r="D5605" s="70">
        <v>1996</v>
      </c>
      <c r="E5605" s="70">
        <v>4</v>
      </c>
      <c r="F5605" s="70">
        <v>109.12</v>
      </c>
      <c r="G5605" s="70">
        <v>108.35</v>
      </c>
    </row>
    <row r="5606" spans="1:7" x14ac:dyDescent="0.2">
      <c r="A5606" s="70">
        <v>45300</v>
      </c>
      <c r="B5606" s="70" t="s">
        <v>425</v>
      </c>
      <c r="C5606" s="70" t="s">
        <v>383</v>
      </c>
      <c r="D5606" s="70">
        <v>1997</v>
      </c>
      <c r="E5606" s="70">
        <v>1</v>
      </c>
      <c r="F5606" s="70">
        <v>109.26</v>
      </c>
      <c r="G5606" s="70">
        <v>109.1</v>
      </c>
    </row>
    <row r="5607" spans="1:7" x14ac:dyDescent="0.2">
      <c r="A5607" s="70">
        <v>45300</v>
      </c>
      <c r="B5607" s="70" t="s">
        <v>425</v>
      </c>
      <c r="C5607" s="70" t="s">
        <v>383</v>
      </c>
      <c r="D5607" s="70">
        <v>1997</v>
      </c>
      <c r="E5607" s="70">
        <v>2</v>
      </c>
      <c r="F5607" s="70">
        <v>110.36</v>
      </c>
      <c r="G5607" s="70">
        <v>109.74</v>
      </c>
    </row>
    <row r="5608" spans="1:7" x14ac:dyDescent="0.2">
      <c r="A5608" s="70">
        <v>45300</v>
      </c>
      <c r="B5608" s="70" t="s">
        <v>425</v>
      </c>
      <c r="C5608" s="70" t="s">
        <v>383</v>
      </c>
      <c r="D5608" s="70">
        <v>1997</v>
      </c>
      <c r="E5608" s="70">
        <v>3</v>
      </c>
      <c r="F5608" s="70">
        <v>111.49</v>
      </c>
      <c r="G5608" s="70">
        <v>110.59</v>
      </c>
    </row>
    <row r="5609" spans="1:7" x14ac:dyDescent="0.2">
      <c r="A5609" s="70">
        <v>45300</v>
      </c>
      <c r="B5609" s="70" t="s">
        <v>425</v>
      </c>
      <c r="C5609" s="70" t="s">
        <v>383</v>
      </c>
      <c r="D5609" s="70">
        <v>1997</v>
      </c>
      <c r="E5609" s="70">
        <v>4</v>
      </c>
      <c r="F5609" s="70">
        <v>112.86</v>
      </c>
      <c r="G5609" s="70">
        <v>112.1</v>
      </c>
    </row>
    <row r="5610" spans="1:7" x14ac:dyDescent="0.2">
      <c r="A5610" s="70">
        <v>45300</v>
      </c>
      <c r="B5610" s="70" t="s">
        <v>425</v>
      </c>
      <c r="C5610" s="70" t="s">
        <v>383</v>
      </c>
      <c r="D5610" s="70">
        <v>1998</v>
      </c>
      <c r="E5610" s="70">
        <v>1</v>
      </c>
      <c r="F5610" s="70">
        <v>113.65</v>
      </c>
      <c r="G5610" s="70">
        <v>113.5</v>
      </c>
    </row>
    <row r="5611" spans="1:7" x14ac:dyDescent="0.2">
      <c r="A5611" s="70">
        <v>45300</v>
      </c>
      <c r="B5611" s="70" t="s">
        <v>425</v>
      </c>
      <c r="C5611" s="70" t="s">
        <v>383</v>
      </c>
      <c r="D5611" s="70">
        <v>1998</v>
      </c>
      <c r="E5611" s="70">
        <v>2</v>
      </c>
      <c r="F5611" s="70">
        <v>115.65</v>
      </c>
      <c r="G5611" s="70">
        <v>114.92</v>
      </c>
    </row>
    <row r="5612" spans="1:7" x14ac:dyDescent="0.2">
      <c r="A5612" s="70">
        <v>45300</v>
      </c>
      <c r="B5612" s="70" t="s">
        <v>425</v>
      </c>
      <c r="C5612" s="70" t="s">
        <v>383</v>
      </c>
      <c r="D5612" s="70">
        <v>1998</v>
      </c>
      <c r="E5612" s="70">
        <v>3</v>
      </c>
      <c r="F5612" s="70">
        <v>117</v>
      </c>
      <c r="G5612" s="70">
        <v>116.09</v>
      </c>
    </row>
    <row r="5613" spans="1:7" x14ac:dyDescent="0.2">
      <c r="A5613" s="70">
        <v>45300</v>
      </c>
      <c r="B5613" s="70" t="s">
        <v>425</v>
      </c>
      <c r="C5613" s="70" t="s">
        <v>383</v>
      </c>
      <c r="D5613" s="70">
        <v>1998</v>
      </c>
      <c r="E5613" s="70">
        <v>4</v>
      </c>
      <c r="F5613" s="70">
        <v>118.78</v>
      </c>
      <c r="G5613" s="70">
        <v>117.97</v>
      </c>
    </row>
    <row r="5614" spans="1:7" x14ac:dyDescent="0.2">
      <c r="A5614" s="70">
        <v>45300</v>
      </c>
      <c r="B5614" s="70" t="s">
        <v>425</v>
      </c>
      <c r="C5614" s="70" t="s">
        <v>383</v>
      </c>
      <c r="D5614" s="70">
        <v>1999</v>
      </c>
      <c r="E5614" s="70">
        <v>1</v>
      </c>
      <c r="F5614" s="70">
        <v>119.74</v>
      </c>
      <c r="G5614" s="70">
        <v>119.63</v>
      </c>
    </row>
    <row r="5615" spans="1:7" x14ac:dyDescent="0.2">
      <c r="A5615" s="70">
        <v>45300</v>
      </c>
      <c r="B5615" s="70" t="s">
        <v>425</v>
      </c>
      <c r="C5615" s="70" t="s">
        <v>383</v>
      </c>
      <c r="D5615" s="70">
        <v>1999</v>
      </c>
      <c r="E5615" s="70">
        <v>2</v>
      </c>
      <c r="F5615" s="70">
        <v>123.24</v>
      </c>
      <c r="G5615" s="70">
        <v>122.41</v>
      </c>
    </row>
    <row r="5616" spans="1:7" x14ac:dyDescent="0.2">
      <c r="A5616" s="70">
        <v>45300</v>
      </c>
      <c r="B5616" s="70" t="s">
        <v>425</v>
      </c>
      <c r="C5616" s="70" t="s">
        <v>383</v>
      </c>
      <c r="D5616" s="70">
        <v>1999</v>
      </c>
      <c r="E5616" s="70">
        <v>3</v>
      </c>
      <c r="F5616" s="70">
        <v>125.18</v>
      </c>
      <c r="G5616" s="70">
        <v>124.2</v>
      </c>
    </row>
    <row r="5617" spans="1:7" x14ac:dyDescent="0.2">
      <c r="A5617" s="70">
        <v>45300</v>
      </c>
      <c r="B5617" s="70" t="s">
        <v>425</v>
      </c>
      <c r="C5617" s="70" t="s">
        <v>383</v>
      </c>
      <c r="D5617" s="70">
        <v>1999</v>
      </c>
      <c r="E5617" s="70">
        <v>4</v>
      </c>
      <c r="F5617" s="70">
        <v>127.13</v>
      </c>
      <c r="G5617" s="70">
        <v>126.28</v>
      </c>
    </row>
    <row r="5618" spans="1:7" x14ac:dyDescent="0.2">
      <c r="A5618" s="70">
        <v>45300</v>
      </c>
      <c r="B5618" s="70" t="s">
        <v>425</v>
      </c>
      <c r="C5618" s="70" t="s">
        <v>383</v>
      </c>
      <c r="D5618" s="70">
        <v>2000</v>
      </c>
      <c r="E5618" s="70">
        <v>1</v>
      </c>
      <c r="F5618" s="70">
        <v>129.08000000000001</v>
      </c>
      <c r="G5618" s="70">
        <v>129</v>
      </c>
    </row>
    <row r="5619" spans="1:7" x14ac:dyDescent="0.2">
      <c r="A5619" s="70">
        <v>45300</v>
      </c>
      <c r="B5619" s="70" t="s">
        <v>425</v>
      </c>
      <c r="C5619" s="70" t="s">
        <v>383</v>
      </c>
      <c r="D5619" s="70">
        <v>2000</v>
      </c>
      <c r="E5619" s="70">
        <v>2</v>
      </c>
      <c r="F5619" s="70">
        <v>132.72999999999999</v>
      </c>
      <c r="G5619" s="70">
        <v>131.80000000000001</v>
      </c>
    </row>
    <row r="5620" spans="1:7" x14ac:dyDescent="0.2">
      <c r="A5620" s="70">
        <v>45300</v>
      </c>
      <c r="B5620" s="70" t="s">
        <v>425</v>
      </c>
      <c r="C5620" s="70" t="s">
        <v>383</v>
      </c>
      <c r="D5620" s="70">
        <v>2000</v>
      </c>
      <c r="E5620" s="70">
        <v>3</v>
      </c>
      <c r="F5620" s="70">
        <v>135.26</v>
      </c>
      <c r="G5620" s="70">
        <v>134.16999999999999</v>
      </c>
    </row>
    <row r="5621" spans="1:7" x14ac:dyDescent="0.2">
      <c r="A5621" s="70">
        <v>45300</v>
      </c>
      <c r="B5621" s="70" t="s">
        <v>425</v>
      </c>
      <c r="C5621" s="70" t="s">
        <v>383</v>
      </c>
      <c r="D5621" s="70">
        <v>2000</v>
      </c>
      <c r="E5621" s="70">
        <v>4</v>
      </c>
      <c r="F5621" s="70">
        <v>137.81</v>
      </c>
      <c r="G5621" s="70">
        <v>136.9</v>
      </c>
    </row>
    <row r="5622" spans="1:7" x14ac:dyDescent="0.2">
      <c r="A5622" s="70">
        <v>45300</v>
      </c>
      <c r="B5622" s="70" t="s">
        <v>425</v>
      </c>
      <c r="C5622" s="70" t="s">
        <v>383</v>
      </c>
      <c r="D5622" s="70">
        <v>2001</v>
      </c>
      <c r="E5622" s="70">
        <v>1</v>
      </c>
      <c r="F5622" s="70">
        <v>139.28</v>
      </c>
      <c r="G5622" s="70">
        <v>139.22</v>
      </c>
    </row>
    <row r="5623" spans="1:7" x14ac:dyDescent="0.2">
      <c r="A5623" s="70">
        <v>45300</v>
      </c>
      <c r="B5623" s="70" t="s">
        <v>425</v>
      </c>
      <c r="C5623" s="70" t="s">
        <v>383</v>
      </c>
      <c r="D5623" s="70">
        <v>2001</v>
      </c>
      <c r="E5623" s="70">
        <v>2</v>
      </c>
      <c r="F5623" s="70">
        <v>142.97999999999999</v>
      </c>
      <c r="G5623" s="70">
        <v>141.99</v>
      </c>
    </row>
    <row r="5624" spans="1:7" x14ac:dyDescent="0.2">
      <c r="A5624" s="70">
        <v>45300</v>
      </c>
      <c r="B5624" s="70" t="s">
        <v>425</v>
      </c>
      <c r="C5624" s="70" t="s">
        <v>383</v>
      </c>
      <c r="D5624" s="70">
        <v>2001</v>
      </c>
      <c r="E5624" s="70">
        <v>3</v>
      </c>
      <c r="F5624" s="70">
        <v>146.07</v>
      </c>
      <c r="G5624" s="70">
        <v>144.85</v>
      </c>
    </row>
    <row r="5625" spans="1:7" x14ac:dyDescent="0.2">
      <c r="A5625" s="70">
        <v>45300</v>
      </c>
      <c r="B5625" s="70" t="s">
        <v>425</v>
      </c>
      <c r="C5625" s="70" t="s">
        <v>383</v>
      </c>
      <c r="D5625" s="70">
        <v>2001</v>
      </c>
      <c r="E5625" s="70">
        <v>4</v>
      </c>
      <c r="F5625" s="70">
        <v>148.57</v>
      </c>
      <c r="G5625" s="70">
        <v>147.61000000000001</v>
      </c>
    </row>
    <row r="5626" spans="1:7" x14ac:dyDescent="0.2">
      <c r="A5626" s="70">
        <v>45300</v>
      </c>
      <c r="B5626" s="70" t="s">
        <v>425</v>
      </c>
      <c r="C5626" s="70" t="s">
        <v>383</v>
      </c>
      <c r="D5626" s="70">
        <v>2002</v>
      </c>
      <c r="E5626" s="70">
        <v>1</v>
      </c>
      <c r="F5626" s="70">
        <v>150.43</v>
      </c>
      <c r="G5626" s="70">
        <v>150.35</v>
      </c>
    </row>
    <row r="5627" spans="1:7" x14ac:dyDescent="0.2">
      <c r="A5627" s="70">
        <v>45300</v>
      </c>
      <c r="B5627" s="70" t="s">
        <v>425</v>
      </c>
      <c r="C5627" s="70" t="s">
        <v>383</v>
      </c>
      <c r="D5627" s="70">
        <v>2002</v>
      </c>
      <c r="E5627" s="70">
        <v>2</v>
      </c>
      <c r="F5627" s="70">
        <v>154.69</v>
      </c>
      <c r="G5627" s="70">
        <v>153.66</v>
      </c>
    </row>
    <row r="5628" spans="1:7" x14ac:dyDescent="0.2">
      <c r="A5628" s="70">
        <v>45300</v>
      </c>
      <c r="B5628" s="70" t="s">
        <v>425</v>
      </c>
      <c r="C5628" s="70" t="s">
        <v>383</v>
      </c>
      <c r="D5628" s="70">
        <v>2002</v>
      </c>
      <c r="E5628" s="70">
        <v>3</v>
      </c>
      <c r="F5628" s="70">
        <v>158.63999999999999</v>
      </c>
      <c r="G5628" s="70">
        <v>157.26</v>
      </c>
    </row>
    <row r="5629" spans="1:7" x14ac:dyDescent="0.2">
      <c r="A5629" s="70">
        <v>45300</v>
      </c>
      <c r="B5629" s="70" t="s">
        <v>425</v>
      </c>
      <c r="C5629" s="70" t="s">
        <v>383</v>
      </c>
      <c r="D5629" s="70">
        <v>2002</v>
      </c>
      <c r="E5629" s="70">
        <v>4</v>
      </c>
      <c r="F5629" s="70">
        <v>161.44999999999999</v>
      </c>
      <c r="G5629" s="70">
        <v>160.44</v>
      </c>
    </row>
    <row r="5630" spans="1:7" x14ac:dyDescent="0.2">
      <c r="A5630" s="70">
        <v>45300</v>
      </c>
      <c r="B5630" s="70" t="s">
        <v>425</v>
      </c>
      <c r="C5630" s="70" t="s">
        <v>383</v>
      </c>
      <c r="D5630" s="70">
        <v>2003</v>
      </c>
      <c r="E5630" s="70">
        <v>1</v>
      </c>
      <c r="F5630" s="70">
        <v>164.45</v>
      </c>
      <c r="G5630" s="70">
        <v>164.37</v>
      </c>
    </row>
    <row r="5631" spans="1:7" x14ac:dyDescent="0.2">
      <c r="A5631" s="70">
        <v>45300</v>
      </c>
      <c r="B5631" s="70" t="s">
        <v>425</v>
      </c>
      <c r="C5631" s="70" t="s">
        <v>383</v>
      </c>
      <c r="D5631" s="70">
        <v>2003</v>
      </c>
      <c r="E5631" s="70">
        <v>2</v>
      </c>
      <c r="F5631" s="70">
        <v>168.7</v>
      </c>
      <c r="G5631" s="70">
        <v>167.58</v>
      </c>
    </row>
    <row r="5632" spans="1:7" x14ac:dyDescent="0.2">
      <c r="A5632" s="70">
        <v>45300</v>
      </c>
      <c r="B5632" s="70" t="s">
        <v>425</v>
      </c>
      <c r="C5632" s="70" t="s">
        <v>383</v>
      </c>
      <c r="D5632" s="70">
        <v>2003</v>
      </c>
      <c r="E5632" s="70">
        <v>3</v>
      </c>
      <c r="F5632" s="70">
        <v>173.26</v>
      </c>
      <c r="G5632" s="70">
        <v>171.73</v>
      </c>
    </row>
    <row r="5633" spans="1:7" x14ac:dyDescent="0.2">
      <c r="A5633" s="70">
        <v>45300</v>
      </c>
      <c r="B5633" s="70" t="s">
        <v>425</v>
      </c>
      <c r="C5633" s="70" t="s">
        <v>383</v>
      </c>
      <c r="D5633" s="70">
        <v>2003</v>
      </c>
      <c r="E5633" s="70">
        <v>4</v>
      </c>
      <c r="F5633" s="70">
        <v>178.58</v>
      </c>
      <c r="G5633" s="70">
        <v>177.47</v>
      </c>
    </row>
    <row r="5634" spans="1:7" x14ac:dyDescent="0.2">
      <c r="A5634" s="70">
        <v>45300</v>
      </c>
      <c r="B5634" s="70" t="s">
        <v>425</v>
      </c>
      <c r="C5634" s="70" t="s">
        <v>383</v>
      </c>
      <c r="D5634" s="70">
        <v>2004</v>
      </c>
      <c r="E5634" s="70">
        <v>1</v>
      </c>
      <c r="F5634" s="70">
        <v>184.08</v>
      </c>
      <c r="G5634" s="70">
        <v>184.04</v>
      </c>
    </row>
    <row r="5635" spans="1:7" x14ac:dyDescent="0.2">
      <c r="A5635" s="70">
        <v>45300</v>
      </c>
      <c r="B5635" s="70" t="s">
        <v>425</v>
      </c>
      <c r="C5635" s="70" t="s">
        <v>383</v>
      </c>
      <c r="D5635" s="70">
        <v>2004</v>
      </c>
      <c r="E5635" s="70">
        <v>2</v>
      </c>
      <c r="F5635" s="70">
        <v>192.76</v>
      </c>
      <c r="G5635" s="70">
        <v>191.43</v>
      </c>
    </row>
    <row r="5636" spans="1:7" x14ac:dyDescent="0.2">
      <c r="A5636" s="70">
        <v>45300</v>
      </c>
      <c r="B5636" s="70" t="s">
        <v>425</v>
      </c>
      <c r="C5636" s="70" t="s">
        <v>383</v>
      </c>
      <c r="D5636" s="70">
        <v>2004</v>
      </c>
      <c r="E5636" s="70">
        <v>3</v>
      </c>
      <c r="F5636" s="70">
        <v>202.23</v>
      </c>
      <c r="G5636" s="70">
        <v>200.44</v>
      </c>
    </row>
    <row r="5637" spans="1:7" x14ac:dyDescent="0.2">
      <c r="A5637" s="70">
        <v>45300</v>
      </c>
      <c r="B5637" s="70" t="s">
        <v>425</v>
      </c>
      <c r="C5637" s="70" t="s">
        <v>383</v>
      </c>
      <c r="D5637" s="70">
        <v>2004</v>
      </c>
      <c r="E5637" s="70">
        <v>4</v>
      </c>
      <c r="F5637" s="70">
        <v>211.81</v>
      </c>
      <c r="G5637" s="70">
        <v>210.41</v>
      </c>
    </row>
    <row r="5638" spans="1:7" x14ac:dyDescent="0.2">
      <c r="A5638" s="70">
        <v>45300</v>
      </c>
      <c r="B5638" s="70" t="s">
        <v>425</v>
      </c>
      <c r="C5638" s="70" t="s">
        <v>383</v>
      </c>
      <c r="D5638" s="70">
        <v>2005</v>
      </c>
      <c r="E5638" s="70">
        <v>1</v>
      </c>
      <c r="F5638" s="70">
        <v>223.23</v>
      </c>
      <c r="G5638" s="70">
        <v>223.35</v>
      </c>
    </row>
    <row r="5639" spans="1:7" x14ac:dyDescent="0.2">
      <c r="A5639" s="70">
        <v>45300</v>
      </c>
      <c r="B5639" s="70" t="s">
        <v>425</v>
      </c>
      <c r="C5639" s="70" t="s">
        <v>383</v>
      </c>
      <c r="D5639" s="70">
        <v>2005</v>
      </c>
      <c r="E5639" s="70">
        <v>2</v>
      </c>
      <c r="F5639" s="70">
        <v>238.61</v>
      </c>
      <c r="G5639" s="70">
        <v>236.94</v>
      </c>
    </row>
    <row r="5640" spans="1:7" x14ac:dyDescent="0.2">
      <c r="A5640" s="70">
        <v>45300</v>
      </c>
      <c r="B5640" s="70" t="s">
        <v>425</v>
      </c>
      <c r="C5640" s="70" t="s">
        <v>383</v>
      </c>
      <c r="D5640" s="70">
        <v>2005</v>
      </c>
      <c r="E5640" s="70">
        <v>3</v>
      </c>
      <c r="F5640" s="70">
        <v>254.54</v>
      </c>
      <c r="G5640" s="70">
        <v>252.2</v>
      </c>
    </row>
    <row r="5641" spans="1:7" x14ac:dyDescent="0.2">
      <c r="A5641" s="70">
        <v>45300</v>
      </c>
      <c r="B5641" s="70" t="s">
        <v>425</v>
      </c>
      <c r="C5641" s="70" t="s">
        <v>383</v>
      </c>
      <c r="D5641" s="70">
        <v>2005</v>
      </c>
      <c r="E5641" s="70">
        <v>4</v>
      </c>
      <c r="F5641" s="70">
        <v>267.02999999999997</v>
      </c>
      <c r="G5641" s="70">
        <v>264.99</v>
      </c>
    </row>
    <row r="5642" spans="1:7" x14ac:dyDescent="0.2">
      <c r="A5642" s="70">
        <v>45300</v>
      </c>
      <c r="B5642" s="70" t="s">
        <v>425</v>
      </c>
      <c r="C5642" s="70" t="s">
        <v>383</v>
      </c>
      <c r="D5642" s="70">
        <v>2006</v>
      </c>
      <c r="E5642" s="70">
        <v>1</v>
      </c>
      <c r="F5642" s="70">
        <v>275.01</v>
      </c>
      <c r="G5642" s="70">
        <v>275.69</v>
      </c>
    </row>
    <row r="5643" spans="1:7" x14ac:dyDescent="0.2">
      <c r="A5643" s="70">
        <v>45300</v>
      </c>
      <c r="B5643" s="70" t="s">
        <v>425</v>
      </c>
      <c r="C5643" s="70" t="s">
        <v>383</v>
      </c>
      <c r="D5643" s="70">
        <v>2006</v>
      </c>
      <c r="E5643" s="70">
        <v>2</v>
      </c>
      <c r="F5643" s="70">
        <v>282.8</v>
      </c>
      <c r="G5643" s="70">
        <v>280.77999999999997</v>
      </c>
    </row>
    <row r="5644" spans="1:7" x14ac:dyDescent="0.2">
      <c r="A5644" s="70">
        <v>45300</v>
      </c>
      <c r="B5644" s="70" t="s">
        <v>425</v>
      </c>
      <c r="C5644" s="70" t="s">
        <v>383</v>
      </c>
      <c r="D5644" s="70">
        <v>2006</v>
      </c>
      <c r="E5644" s="70">
        <v>3</v>
      </c>
      <c r="F5644" s="70">
        <v>282.35000000000002</v>
      </c>
      <c r="G5644" s="70">
        <v>279.56</v>
      </c>
    </row>
    <row r="5645" spans="1:7" x14ac:dyDescent="0.2">
      <c r="A5645" s="70">
        <v>45300</v>
      </c>
      <c r="B5645" s="70" t="s">
        <v>425</v>
      </c>
      <c r="C5645" s="70" t="s">
        <v>383</v>
      </c>
      <c r="D5645" s="70">
        <v>2006</v>
      </c>
      <c r="E5645" s="70">
        <v>4</v>
      </c>
      <c r="F5645" s="70">
        <v>275.77</v>
      </c>
      <c r="G5645" s="70">
        <v>273.25</v>
      </c>
    </row>
    <row r="5646" spans="1:7" x14ac:dyDescent="0.2">
      <c r="A5646" s="70">
        <v>45300</v>
      </c>
      <c r="B5646" s="70" t="s">
        <v>425</v>
      </c>
      <c r="C5646" s="70" t="s">
        <v>383</v>
      </c>
      <c r="D5646" s="70">
        <v>2007</v>
      </c>
      <c r="E5646" s="70">
        <v>1</v>
      </c>
      <c r="F5646" s="70">
        <v>273.14999999999998</v>
      </c>
      <c r="G5646" s="70">
        <v>274.58999999999997</v>
      </c>
    </row>
    <row r="5647" spans="1:7" x14ac:dyDescent="0.2">
      <c r="A5647" s="70">
        <v>45300</v>
      </c>
      <c r="B5647" s="70" t="s">
        <v>425</v>
      </c>
      <c r="C5647" s="70" t="s">
        <v>383</v>
      </c>
      <c r="D5647" s="70">
        <v>2007</v>
      </c>
      <c r="E5647" s="70">
        <v>2</v>
      </c>
      <c r="F5647" s="70">
        <v>264.45</v>
      </c>
      <c r="G5647" s="70">
        <v>262.44</v>
      </c>
    </row>
    <row r="5648" spans="1:7" x14ac:dyDescent="0.2">
      <c r="A5648" s="70">
        <v>45300</v>
      </c>
      <c r="B5648" s="70" t="s">
        <v>425</v>
      </c>
      <c r="C5648" s="70" t="s">
        <v>383</v>
      </c>
      <c r="D5648" s="70">
        <v>2007</v>
      </c>
      <c r="E5648" s="70">
        <v>3</v>
      </c>
      <c r="F5648" s="70">
        <v>249.75</v>
      </c>
      <c r="G5648" s="70">
        <v>247.1</v>
      </c>
    </row>
    <row r="5649" spans="1:7" x14ac:dyDescent="0.2">
      <c r="A5649" s="70">
        <v>45300</v>
      </c>
      <c r="B5649" s="70" t="s">
        <v>425</v>
      </c>
      <c r="C5649" s="70" t="s">
        <v>383</v>
      </c>
      <c r="D5649" s="70">
        <v>2007</v>
      </c>
      <c r="E5649" s="70">
        <v>4</v>
      </c>
      <c r="F5649" s="70">
        <v>236.05</v>
      </c>
      <c r="G5649" s="70">
        <v>233.46</v>
      </c>
    </row>
    <row r="5650" spans="1:7" x14ac:dyDescent="0.2">
      <c r="A5650" s="70">
        <v>45300</v>
      </c>
      <c r="B5650" s="70" t="s">
        <v>425</v>
      </c>
      <c r="C5650" s="70" t="s">
        <v>383</v>
      </c>
      <c r="D5650" s="70">
        <v>2008</v>
      </c>
      <c r="E5650" s="70">
        <v>1</v>
      </c>
      <c r="F5650" s="70">
        <v>218.62</v>
      </c>
      <c r="G5650" s="70">
        <v>220.54</v>
      </c>
    </row>
    <row r="5651" spans="1:7" x14ac:dyDescent="0.2">
      <c r="A5651" s="70">
        <v>45300</v>
      </c>
      <c r="B5651" s="70" t="s">
        <v>425</v>
      </c>
      <c r="C5651" s="70" t="s">
        <v>383</v>
      </c>
      <c r="D5651" s="70">
        <v>2008</v>
      </c>
      <c r="E5651" s="70">
        <v>2</v>
      </c>
      <c r="F5651" s="70">
        <v>206.76</v>
      </c>
      <c r="G5651" s="70">
        <v>205</v>
      </c>
    </row>
    <row r="5652" spans="1:7" x14ac:dyDescent="0.2">
      <c r="A5652" s="70">
        <v>45300</v>
      </c>
      <c r="B5652" s="70" t="s">
        <v>425</v>
      </c>
      <c r="C5652" s="70" t="s">
        <v>383</v>
      </c>
      <c r="D5652" s="70">
        <v>2008</v>
      </c>
      <c r="E5652" s="70">
        <v>3</v>
      </c>
      <c r="F5652" s="70">
        <v>196.6</v>
      </c>
      <c r="G5652" s="70">
        <v>194.32</v>
      </c>
    </row>
    <row r="5653" spans="1:7" x14ac:dyDescent="0.2">
      <c r="A5653" s="70">
        <v>45300</v>
      </c>
      <c r="B5653" s="70" t="s">
        <v>425</v>
      </c>
      <c r="C5653" s="70" t="s">
        <v>383</v>
      </c>
      <c r="D5653" s="70">
        <v>2008</v>
      </c>
      <c r="E5653" s="70">
        <v>4</v>
      </c>
      <c r="F5653" s="70">
        <v>182.97</v>
      </c>
      <c r="G5653" s="70">
        <v>180.81</v>
      </c>
    </row>
    <row r="5654" spans="1:7" x14ac:dyDescent="0.2">
      <c r="A5654" s="70">
        <v>45300</v>
      </c>
      <c r="B5654" s="70" t="s">
        <v>425</v>
      </c>
      <c r="C5654" s="70" t="s">
        <v>383</v>
      </c>
      <c r="D5654" s="70">
        <v>2009</v>
      </c>
      <c r="E5654" s="70">
        <v>1</v>
      </c>
      <c r="F5654" s="70">
        <v>165.18</v>
      </c>
      <c r="G5654" s="70">
        <v>167.06</v>
      </c>
    </row>
    <row r="5655" spans="1:7" x14ac:dyDescent="0.2">
      <c r="A5655" s="70">
        <v>45300</v>
      </c>
      <c r="B5655" s="70" t="s">
        <v>425</v>
      </c>
      <c r="C5655" s="70" t="s">
        <v>383</v>
      </c>
      <c r="D5655" s="70">
        <v>2009</v>
      </c>
      <c r="E5655" s="70">
        <v>2</v>
      </c>
      <c r="F5655" s="70">
        <v>162.58000000000001</v>
      </c>
      <c r="G5655" s="70">
        <v>161.04</v>
      </c>
    </row>
    <row r="5656" spans="1:7" x14ac:dyDescent="0.2">
      <c r="A5656" s="70">
        <v>45300</v>
      </c>
      <c r="B5656" s="70" t="s">
        <v>425</v>
      </c>
      <c r="C5656" s="70" t="s">
        <v>383</v>
      </c>
      <c r="D5656" s="70">
        <v>2009</v>
      </c>
      <c r="E5656" s="70">
        <v>3</v>
      </c>
      <c r="F5656" s="70">
        <v>161</v>
      </c>
      <c r="G5656" s="70">
        <v>158.97</v>
      </c>
    </row>
    <row r="5657" spans="1:7" x14ac:dyDescent="0.2">
      <c r="A5657" s="70">
        <v>45300</v>
      </c>
      <c r="B5657" s="70" t="s">
        <v>425</v>
      </c>
      <c r="C5657" s="70" t="s">
        <v>383</v>
      </c>
      <c r="D5657" s="70">
        <v>2009</v>
      </c>
      <c r="E5657" s="70">
        <v>4</v>
      </c>
      <c r="F5657" s="70">
        <v>160.5</v>
      </c>
      <c r="G5657" s="70">
        <v>158.62</v>
      </c>
    </row>
    <row r="5658" spans="1:7" x14ac:dyDescent="0.2">
      <c r="A5658" s="70">
        <v>45300</v>
      </c>
      <c r="B5658" s="70" t="s">
        <v>425</v>
      </c>
      <c r="C5658" s="70" t="s">
        <v>383</v>
      </c>
      <c r="D5658" s="70">
        <v>2010</v>
      </c>
      <c r="E5658" s="70">
        <v>1</v>
      </c>
      <c r="F5658" s="70">
        <v>155.13999999999999</v>
      </c>
      <c r="G5658" s="70">
        <v>157.16999999999999</v>
      </c>
    </row>
    <row r="5659" spans="1:7" x14ac:dyDescent="0.2">
      <c r="A5659" s="70">
        <v>45300</v>
      </c>
      <c r="B5659" s="70" t="s">
        <v>425</v>
      </c>
      <c r="C5659" s="70" t="s">
        <v>383</v>
      </c>
      <c r="D5659" s="70">
        <v>2010</v>
      </c>
      <c r="E5659" s="70">
        <v>2</v>
      </c>
      <c r="F5659" s="70">
        <v>156.31</v>
      </c>
      <c r="G5659" s="70">
        <v>154.66</v>
      </c>
    </row>
    <row r="5660" spans="1:7" x14ac:dyDescent="0.2">
      <c r="A5660" s="70">
        <v>45300</v>
      </c>
      <c r="B5660" s="70" t="s">
        <v>425</v>
      </c>
      <c r="C5660" s="70" t="s">
        <v>383</v>
      </c>
      <c r="D5660" s="70">
        <v>2010</v>
      </c>
      <c r="E5660" s="70">
        <v>3</v>
      </c>
      <c r="F5660" s="70">
        <v>149.80000000000001</v>
      </c>
      <c r="G5660" s="70">
        <v>147.79</v>
      </c>
    </row>
    <row r="5661" spans="1:7" x14ac:dyDescent="0.2">
      <c r="A5661" s="70">
        <v>45300</v>
      </c>
      <c r="B5661" s="70" t="s">
        <v>425</v>
      </c>
      <c r="C5661" s="70" t="s">
        <v>383</v>
      </c>
      <c r="D5661" s="70">
        <v>2010</v>
      </c>
      <c r="E5661" s="70">
        <v>4</v>
      </c>
      <c r="F5661" s="70">
        <v>146.32</v>
      </c>
      <c r="G5661" s="70">
        <v>144.83000000000001</v>
      </c>
    </row>
    <row r="5662" spans="1:7" x14ac:dyDescent="0.2">
      <c r="A5662" s="70">
        <v>45300</v>
      </c>
      <c r="B5662" s="70" t="s">
        <v>425</v>
      </c>
      <c r="C5662" s="70" t="s">
        <v>383</v>
      </c>
      <c r="D5662" s="70">
        <v>2011</v>
      </c>
      <c r="E5662" s="70">
        <v>1</v>
      </c>
      <c r="F5662" s="70">
        <v>137.44</v>
      </c>
      <c r="G5662" s="70">
        <v>139.19999999999999</v>
      </c>
    </row>
    <row r="5663" spans="1:7" x14ac:dyDescent="0.2">
      <c r="A5663" s="70">
        <v>45300</v>
      </c>
      <c r="B5663" s="70" t="s">
        <v>425</v>
      </c>
      <c r="C5663" s="70" t="s">
        <v>383</v>
      </c>
      <c r="D5663" s="70">
        <v>2011</v>
      </c>
      <c r="E5663" s="70">
        <v>2</v>
      </c>
      <c r="F5663" s="70">
        <v>140.06</v>
      </c>
      <c r="G5663" s="70">
        <v>138.41999999999999</v>
      </c>
    </row>
    <row r="5664" spans="1:7" x14ac:dyDescent="0.2">
      <c r="A5664" s="70">
        <v>45300</v>
      </c>
      <c r="B5664" s="70" t="s">
        <v>425</v>
      </c>
      <c r="C5664" s="70" t="s">
        <v>383</v>
      </c>
      <c r="D5664" s="70">
        <v>2011</v>
      </c>
      <c r="E5664" s="70">
        <v>3</v>
      </c>
      <c r="F5664" s="70">
        <v>141.94</v>
      </c>
      <c r="G5664" s="70">
        <v>140.05000000000001</v>
      </c>
    </row>
    <row r="5665" spans="1:7" x14ac:dyDescent="0.2">
      <c r="A5665" s="70">
        <v>45300</v>
      </c>
      <c r="B5665" s="70" t="s">
        <v>425</v>
      </c>
      <c r="C5665" s="70" t="s">
        <v>383</v>
      </c>
      <c r="D5665" s="70">
        <v>2011</v>
      </c>
      <c r="E5665" s="70">
        <v>4</v>
      </c>
      <c r="F5665" s="70">
        <v>140.22</v>
      </c>
      <c r="G5665" s="70">
        <v>139.06</v>
      </c>
    </row>
    <row r="5666" spans="1:7" x14ac:dyDescent="0.2">
      <c r="A5666" s="70">
        <v>45300</v>
      </c>
      <c r="B5666" s="70" t="s">
        <v>425</v>
      </c>
      <c r="C5666" s="70" t="s">
        <v>383</v>
      </c>
      <c r="D5666" s="70">
        <v>2012</v>
      </c>
      <c r="E5666" s="70">
        <v>1</v>
      </c>
      <c r="F5666" s="70">
        <v>140</v>
      </c>
      <c r="G5666" s="70">
        <v>141.59</v>
      </c>
    </row>
    <row r="5667" spans="1:7" x14ac:dyDescent="0.2">
      <c r="A5667" s="70">
        <v>45300</v>
      </c>
      <c r="B5667" s="70" t="s">
        <v>425</v>
      </c>
      <c r="C5667" s="70" t="s">
        <v>383</v>
      </c>
      <c r="D5667" s="70">
        <v>2012</v>
      </c>
      <c r="E5667" s="70">
        <v>2</v>
      </c>
      <c r="F5667" s="70">
        <v>145.26</v>
      </c>
      <c r="G5667" s="70">
        <v>143.44999999999999</v>
      </c>
    </row>
    <row r="5668" spans="1:7" x14ac:dyDescent="0.2">
      <c r="A5668" s="70">
        <v>45300</v>
      </c>
      <c r="B5668" s="70" t="s">
        <v>425</v>
      </c>
      <c r="C5668" s="70" t="s">
        <v>383</v>
      </c>
      <c r="D5668" s="70">
        <v>2012</v>
      </c>
      <c r="E5668" s="70">
        <v>3</v>
      </c>
      <c r="F5668" s="70">
        <v>147.27000000000001</v>
      </c>
      <c r="G5668" s="70">
        <v>145.36000000000001</v>
      </c>
    </row>
    <row r="5669" spans="1:7" x14ac:dyDescent="0.2">
      <c r="A5669" s="70">
        <v>45300</v>
      </c>
      <c r="B5669" s="70" t="s">
        <v>425</v>
      </c>
      <c r="C5669" s="70" t="s">
        <v>383</v>
      </c>
      <c r="D5669" s="70">
        <v>2012</v>
      </c>
      <c r="E5669" s="70">
        <v>4</v>
      </c>
      <c r="F5669" s="70">
        <v>150.47999999999999</v>
      </c>
      <c r="G5669" s="70">
        <v>149.6</v>
      </c>
    </row>
    <row r="5670" spans="1:7" x14ac:dyDescent="0.2">
      <c r="A5670" s="70">
        <v>45300</v>
      </c>
      <c r="B5670" s="70" t="s">
        <v>425</v>
      </c>
      <c r="C5670" s="70" t="s">
        <v>383</v>
      </c>
      <c r="D5670" s="70">
        <v>2013</v>
      </c>
      <c r="E5670" s="70">
        <v>1</v>
      </c>
      <c r="F5670" s="70">
        <v>154.07</v>
      </c>
      <c r="G5670" s="70">
        <v>155.41999999999999</v>
      </c>
    </row>
    <row r="5671" spans="1:7" x14ac:dyDescent="0.2">
      <c r="A5671" s="70">
        <v>45300</v>
      </c>
      <c r="B5671" s="70" t="s">
        <v>425</v>
      </c>
      <c r="C5671" s="70" t="s">
        <v>383</v>
      </c>
      <c r="D5671" s="70">
        <v>2013</v>
      </c>
      <c r="E5671" s="70">
        <v>2</v>
      </c>
      <c r="F5671" s="70">
        <v>162.13</v>
      </c>
      <c r="G5671" s="70">
        <v>160.08000000000001</v>
      </c>
    </row>
    <row r="5672" spans="1:7" x14ac:dyDescent="0.2">
      <c r="A5672" s="70">
        <v>45300</v>
      </c>
      <c r="B5672" s="70" t="s">
        <v>425</v>
      </c>
      <c r="C5672" s="70" t="s">
        <v>383</v>
      </c>
      <c r="D5672" s="70">
        <v>2013</v>
      </c>
      <c r="E5672" s="70">
        <v>3</v>
      </c>
      <c r="F5672" s="70">
        <v>166.74</v>
      </c>
      <c r="G5672" s="70">
        <v>164.69</v>
      </c>
    </row>
    <row r="5673" spans="1:7" x14ac:dyDescent="0.2">
      <c r="A5673" s="70">
        <v>45300</v>
      </c>
      <c r="B5673" s="70" t="s">
        <v>425</v>
      </c>
      <c r="C5673" s="70" t="s">
        <v>383</v>
      </c>
      <c r="D5673" s="70">
        <v>2013</v>
      </c>
      <c r="E5673" s="70">
        <v>4</v>
      </c>
      <c r="F5673" s="70">
        <v>168.83</v>
      </c>
      <c r="G5673" s="70">
        <v>168.11</v>
      </c>
    </row>
    <row r="5674" spans="1:7" x14ac:dyDescent="0.2">
      <c r="A5674" s="70">
        <v>45300</v>
      </c>
      <c r="B5674" s="70" t="s">
        <v>425</v>
      </c>
      <c r="C5674" s="70" t="s">
        <v>383</v>
      </c>
      <c r="D5674" s="70">
        <v>2014</v>
      </c>
      <c r="E5674" s="70">
        <v>1</v>
      </c>
      <c r="F5674" s="70">
        <v>169.17</v>
      </c>
      <c r="G5674" s="70">
        <v>170.23</v>
      </c>
    </row>
    <row r="5675" spans="1:7" x14ac:dyDescent="0.2">
      <c r="A5675" s="70">
        <v>45300</v>
      </c>
      <c r="B5675" s="70" t="s">
        <v>425</v>
      </c>
      <c r="C5675" s="70" t="s">
        <v>383</v>
      </c>
      <c r="D5675" s="70">
        <v>2014</v>
      </c>
      <c r="E5675" s="70">
        <v>2</v>
      </c>
      <c r="F5675" s="70">
        <v>175.11</v>
      </c>
      <c r="G5675" s="70">
        <v>172.97</v>
      </c>
    </row>
    <row r="5676" spans="1:7" x14ac:dyDescent="0.2">
      <c r="A5676" s="70">
        <v>45300</v>
      </c>
      <c r="B5676" s="70" t="s">
        <v>425</v>
      </c>
      <c r="C5676" s="70" t="s">
        <v>383</v>
      </c>
      <c r="D5676" s="70">
        <v>2014</v>
      </c>
      <c r="E5676" s="70">
        <v>3</v>
      </c>
      <c r="F5676" s="70">
        <v>178.18</v>
      </c>
      <c r="G5676" s="70">
        <v>176.13</v>
      </c>
    </row>
    <row r="5677" spans="1:7" x14ac:dyDescent="0.2">
      <c r="A5677" s="70">
        <v>45300</v>
      </c>
      <c r="B5677" s="70" t="s">
        <v>425</v>
      </c>
      <c r="C5677" s="70" t="s">
        <v>383</v>
      </c>
      <c r="D5677" s="70">
        <v>2014</v>
      </c>
      <c r="E5677" s="70">
        <v>4</v>
      </c>
      <c r="F5677" s="70">
        <v>180.34</v>
      </c>
      <c r="G5677" s="70">
        <v>179.74</v>
      </c>
    </row>
    <row r="5678" spans="1:7" x14ac:dyDescent="0.2">
      <c r="A5678" s="70">
        <v>45300</v>
      </c>
      <c r="B5678" s="70" t="s">
        <v>425</v>
      </c>
      <c r="C5678" s="70" t="s">
        <v>383</v>
      </c>
      <c r="D5678" s="70">
        <v>2015</v>
      </c>
      <c r="E5678" s="70">
        <v>1</v>
      </c>
      <c r="F5678" s="70">
        <v>183.46</v>
      </c>
      <c r="G5678" s="70">
        <v>184.22</v>
      </c>
    </row>
    <row r="5679" spans="1:7" x14ac:dyDescent="0.2">
      <c r="A5679" s="70">
        <v>45300</v>
      </c>
      <c r="B5679" s="70" t="s">
        <v>425</v>
      </c>
      <c r="C5679" s="70" t="s">
        <v>383</v>
      </c>
      <c r="D5679" s="70">
        <v>2015</v>
      </c>
      <c r="E5679" s="70">
        <v>2</v>
      </c>
      <c r="F5679" s="70">
        <v>190.52</v>
      </c>
      <c r="G5679" s="70">
        <v>188.25</v>
      </c>
    </row>
    <row r="5680" spans="1:7" x14ac:dyDescent="0.2">
      <c r="A5680" s="70">
        <v>45300</v>
      </c>
      <c r="B5680" s="70" t="s">
        <v>425</v>
      </c>
      <c r="C5680" s="70" t="s">
        <v>383</v>
      </c>
      <c r="D5680" s="70">
        <v>2015</v>
      </c>
      <c r="E5680" s="70">
        <v>3</v>
      </c>
      <c r="F5680" s="70">
        <v>194.99</v>
      </c>
      <c r="G5680" s="70">
        <v>192.98</v>
      </c>
    </row>
    <row r="5681" spans="1:7" x14ac:dyDescent="0.2">
      <c r="A5681" s="70">
        <v>45300</v>
      </c>
      <c r="B5681" s="70" t="s">
        <v>425</v>
      </c>
      <c r="C5681" s="70" t="s">
        <v>383</v>
      </c>
      <c r="D5681" s="70">
        <v>2015</v>
      </c>
      <c r="E5681" s="70">
        <v>4</v>
      </c>
      <c r="F5681" s="70">
        <v>198.89</v>
      </c>
      <c r="G5681" s="70">
        <v>198.25</v>
      </c>
    </row>
    <row r="5682" spans="1:7" x14ac:dyDescent="0.2">
      <c r="A5682" s="70">
        <v>45300</v>
      </c>
      <c r="B5682" s="70" t="s">
        <v>425</v>
      </c>
      <c r="C5682" s="70" t="s">
        <v>383</v>
      </c>
      <c r="D5682" s="70">
        <v>2016</v>
      </c>
      <c r="E5682" s="70">
        <v>1</v>
      </c>
      <c r="F5682" s="70">
        <v>203.11</v>
      </c>
      <c r="G5682" s="70">
        <v>203.61</v>
      </c>
    </row>
    <row r="5683" spans="1:7" x14ac:dyDescent="0.2">
      <c r="A5683" s="70">
        <v>45300</v>
      </c>
      <c r="B5683" s="70" t="s">
        <v>425</v>
      </c>
      <c r="C5683" s="70" t="s">
        <v>383</v>
      </c>
      <c r="D5683" s="70">
        <v>2016</v>
      </c>
      <c r="E5683" s="70">
        <v>2</v>
      </c>
      <c r="F5683" s="70">
        <v>212.79</v>
      </c>
      <c r="G5683" s="70">
        <v>210.4</v>
      </c>
    </row>
    <row r="5684" spans="1:7" x14ac:dyDescent="0.2">
      <c r="A5684" s="70">
        <v>45300</v>
      </c>
      <c r="B5684" s="70" t="s">
        <v>425</v>
      </c>
      <c r="C5684" s="70" t="s">
        <v>383</v>
      </c>
      <c r="D5684" s="70">
        <v>2016</v>
      </c>
      <c r="E5684" s="70">
        <v>3</v>
      </c>
      <c r="F5684" s="70">
        <v>217.44</v>
      </c>
      <c r="G5684" s="70">
        <v>215.38</v>
      </c>
    </row>
    <row r="5685" spans="1:7" x14ac:dyDescent="0.2">
      <c r="A5685" s="70">
        <v>45300</v>
      </c>
      <c r="B5685" s="70" t="s">
        <v>425</v>
      </c>
      <c r="C5685" s="70" t="s">
        <v>383</v>
      </c>
      <c r="D5685" s="70">
        <v>2016</v>
      </c>
      <c r="E5685" s="70">
        <v>4</v>
      </c>
      <c r="F5685" s="70">
        <v>221.61</v>
      </c>
      <c r="G5685" s="70">
        <v>220.86</v>
      </c>
    </row>
    <row r="5686" spans="1:7" x14ac:dyDescent="0.2">
      <c r="A5686" s="70">
        <v>45300</v>
      </c>
      <c r="B5686" s="70" t="s">
        <v>425</v>
      </c>
      <c r="C5686" s="70" t="s">
        <v>383</v>
      </c>
      <c r="D5686" s="70">
        <v>2017</v>
      </c>
      <c r="E5686" s="70">
        <v>1</v>
      </c>
      <c r="F5686" s="70">
        <v>226.81</v>
      </c>
      <c r="G5686" s="70">
        <v>227.08</v>
      </c>
    </row>
    <row r="5687" spans="1:7" x14ac:dyDescent="0.2">
      <c r="A5687" s="70">
        <v>45300</v>
      </c>
      <c r="B5687" s="70" t="s">
        <v>425</v>
      </c>
      <c r="C5687" s="70" t="s">
        <v>383</v>
      </c>
      <c r="D5687" s="70">
        <v>2017</v>
      </c>
      <c r="E5687" s="70">
        <v>2</v>
      </c>
      <c r="F5687" s="70">
        <v>234.55</v>
      </c>
      <c r="G5687" s="70">
        <v>232.03</v>
      </c>
    </row>
    <row r="5688" spans="1:7" x14ac:dyDescent="0.2">
      <c r="A5688" s="70">
        <v>45300</v>
      </c>
      <c r="B5688" s="70" t="s">
        <v>425</v>
      </c>
      <c r="C5688" s="70" t="s">
        <v>383</v>
      </c>
      <c r="D5688" s="70">
        <v>2017</v>
      </c>
      <c r="E5688" s="70">
        <v>3</v>
      </c>
      <c r="F5688" s="70">
        <v>239.78</v>
      </c>
      <c r="G5688" s="70">
        <v>237.72</v>
      </c>
    </row>
    <row r="5689" spans="1:7" x14ac:dyDescent="0.2">
      <c r="A5689" s="70">
        <v>45300</v>
      </c>
      <c r="B5689" s="70" t="s">
        <v>425</v>
      </c>
      <c r="C5689" s="70" t="s">
        <v>383</v>
      </c>
      <c r="D5689" s="70">
        <v>2017</v>
      </c>
      <c r="E5689" s="70">
        <v>4</v>
      </c>
      <c r="F5689" s="70">
        <v>243.73</v>
      </c>
      <c r="G5689" s="70">
        <v>242.8</v>
      </c>
    </row>
    <row r="5690" spans="1:7" x14ac:dyDescent="0.2">
      <c r="A5690" s="70">
        <v>45300</v>
      </c>
      <c r="B5690" s="70" t="s">
        <v>425</v>
      </c>
      <c r="C5690" s="70" t="s">
        <v>383</v>
      </c>
      <c r="D5690" s="70">
        <v>2018</v>
      </c>
      <c r="E5690" s="70">
        <v>1</v>
      </c>
      <c r="F5690" s="70">
        <v>248.18</v>
      </c>
      <c r="G5690" s="70">
        <v>248.27</v>
      </c>
    </row>
    <row r="5691" spans="1:7" x14ac:dyDescent="0.2">
      <c r="A5691" s="70">
        <v>45300</v>
      </c>
      <c r="B5691" s="70" t="s">
        <v>425</v>
      </c>
      <c r="C5691" s="70" t="s">
        <v>383</v>
      </c>
      <c r="D5691" s="70">
        <v>2018</v>
      </c>
      <c r="E5691" s="70">
        <v>2</v>
      </c>
      <c r="F5691" s="70">
        <v>255.16</v>
      </c>
      <c r="G5691" s="70">
        <v>252.57</v>
      </c>
    </row>
    <row r="5692" spans="1:7" x14ac:dyDescent="0.2">
      <c r="A5692" s="70">
        <v>45300</v>
      </c>
      <c r="B5692" s="70" t="s">
        <v>425</v>
      </c>
      <c r="C5692" s="70" t="s">
        <v>383</v>
      </c>
      <c r="D5692" s="70">
        <v>2018</v>
      </c>
      <c r="E5692" s="70">
        <v>3</v>
      </c>
      <c r="F5692" s="70">
        <v>259.3</v>
      </c>
      <c r="G5692" s="70">
        <v>257.24</v>
      </c>
    </row>
    <row r="5693" spans="1:7" x14ac:dyDescent="0.2">
      <c r="A5693" s="70">
        <v>45300</v>
      </c>
      <c r="B5693" s="70" t="s">
        <v>425</v>
      </c>
      <c r="C5693" s="70" t="s">
        <v>383</v>
      </c>
      <c r="D5693" s="70">
        <v>2018</v>
      </c>
      <c r="E5693" s="70">
        <v>4</v>
      </c>
      <c r="F5693" s="70">
        <v>263</v>
      </c>
      <c r="G5693" s="70">
        <v>261.82</v>
      </c>
    </row>
    <row r="5694" spans="1:7" x14ac:dyDescent="0.2">
      <c r="A5694" s="70">
        <v>45300</v>
      </c>
      <c r="B5694" s="70" t="s">
        <v>425</v>
      </c>
      <c r="C5694" s="70" t="s">
        <v>383</v>
      </c>
      <c r="D5694" s="70">
        <v>2019</v>
      </c>
      <c r="E5694" s="70">
        <v>1</v>
      </c>
      <c r="F5694" s="70">
        <v>266.39999999999998</v>
      </c>
      <c r="G5694" s="70">
        <v>266.41000000000003</v>
      </c>
    </row>
    <row r="5695" spans="1:7" x14ac:dyDescent="0.2">
      <c r="A5695" s="70">
        <v>45300</v>
      </c>
      <c r="B5695" s="70" t="s">
        <v>425</v>
      </c>
      <c r="C5695" s="70" t="s">
        <v>383</v>
      </c>
      <c r="D5695" s="70">
        <v>2019</v>
      </c>
      <c r="E5695" s="70">
        <v>2</v>
      </c>
      <c r="F5695" s="70">
        <v>273.16000000000003</v>
      </c>
      <c r="G5695" s="70">
        <v>270.52</v>
      </c>
    </row>
    <row r="5696" spans="1:7" x14ac:dyDescent="0.2">
      <c r="A5696" s="70">
        <v>45300</v>
      </c>
      <c r="B5696" s="70" t="s">
        <v>425</v>
      </c>
      <c r="C5696" s="70" t="s">
        <v>383</v>
      </c>
      <c r="D5696" s="70">
        <v>2019</v>
      </c>
      <c r="E5696" s="70">
        <v>3</v>
      </c>
      <c r="F5696" s="70">
        <v>276.08999999999997</v>
      </c>
      <c r="G5696" s="70">
        <v>273.98</v>
      </c>
    </row>
    <row r="5697" spans="1:7" x14ac:dyDescent="0.2">
      <c r="A5697" s="70">
        <v>45300</v>
      </c>
      <c r="B5697" s="70" t="s">
        <v>425</v>
      </c>
      <c r="C5697" s="70" t="s">
        <v>383</v>
      </c>
      <c r="D5697" s="70">
        <v>2019</v>
      </c>
      <c r="E5697" s="70">
        <v>4</v>
      </c>
      <c r="F5697" s="70">
        <v>281.25</v>
      </c>
      <c r="G5697" s="70">
        <v>279.83</v>
      </c>
    </row>
    <row r="5698" spans="1:7" x14ac:dyDescent="0.2">
      <c r="A5698" s="70">
        <v>45300</v>
      </c>
      <c r="B5698" s="70" t="s">
        <v>425</v>
      </c>
      <c r="C5698" s="70" t="s">
        <v>383</v>
      </c>
      <c r="D5698" s="70">
        <v>2020</v>
      </c>
      <c r="E5698" s="70">
        <v>1</v>
      </c>
      <c r="F5698" s="70">
        <v>284.70999999999998</v>
      </c>
      <c r="G5698" s="70">
        <v>284.70999999999998</v>
      </c>
    </row>
    <row r="5699" spans="1:7" x14ac:dyDescent="0.2">
      <c r="A5699" s="70">
        <v>45300</v>
      </c>
      <c r="B5699" s="70" t="s">
        <v>425</v>
      </c>
      <c r="C5699" s="70" t="s">
        <v>383</v>
      </c>
      <c r="D5699" s="70">
        <v>2020</v>
      </c>
      <c r="E5699" s="70">
        <v>2</v>
      </c>
      <c r="F5699" s="70">
        <v>293.7</v>
      </c>
      <c r="G5699" s="70">
        <v>290.95999999999998</v>
      </c>
    </row>
    <row r="5700" spans="1:7" x14ac:dyDescent="0.2">
      <c r="A5700" s="70">
        <v>45300</v>
      </c>
      <c r="B5700" s="70" t="s">
        <v>425</v>
      </c>
      <c r="C5700" s="70" t="s">
        <v>383</v>
      </c>
      <c r="D5700" s="70">
        <v>2020</v>
      </c>
      <c r="E5700" s="70">
        <v>3</v>
      </c>
      <c r="F5700" s="70">
        <v>303.17</v>
      </c>
      <c r="G5700" s="70">
        <v>300.88</v>
      </c>
    </row>
    <row r="5701" spans="1:7" x14ac:dyDescent="0.2">
      <c r="A5701" s="70">
        <v>45300</v>
      </c>
      <c r="B5701" s="70" t="s">
        <v>425</v>
      </c>
      <c r="C5701" s="70" t="s">
        <v>383</v>
      </c>
      <c r="D5701" s="70">
        <v>2020</v>
      </c>
      <c r="E5701" s="70">
        <v>4</v>
      </c>
      <c r="F5701" s="70">
        <v>316.81</v>
      </c>
      <c r="G5701" s="70">
        <v>315.07</v>
      </c>
    </row>
    <row r="5702" spans="1:7" x14ac:dyDescent="0.2">
      <c r="A5702" s="70">
        <v>45300</v>
      </c>
      <c r="B5702" s="70" t="s">
        <v>425</v>
      </c>
      <c r="C5702" s="70" t="s">
        <v>383</v>
      </c>
      <c r="D5702" s="70">
        <v>2021</v>
      </c>
      <c r="E5702" s="70">
        <v>1</v>
      </c>
      <c r="F5702" s="70">
        <v>332.57</v>
      </c>
      <c r="G5702" s="70">
        <v>332.61</v>
      </c>
    </row>
    <row r="5703" spans="1:7" x14ac:dyDescent="0.2">
      <c r="A5703" s="70">
        <v>45300</v>
      </c>
      <c r="B5703" s="70" t="s">
        <v>425</v>
      </c>
      <c r="C5703" s="70" t="s">
        <v>383</v>
      </c>
      <c r="D5703" s="70">
        <v>2021</v>
      </c>
      <c r="E5703" s="70">
        <v>2</v>
      </c>
      <c r="F5703" s="70">
        <v>358.11</v>
      </c>
      <c r="G5703" s="70">
        <v>354.85</v>
      </c>
    </row>
    <row r="5704" spans="1:7" x14ac:dyDescent="0.2">
      <c r="A5704" s="70">
        <v>45300</v>
      </c>
      <c r="B5704" s="70" t="s">
        <v>425</v>
      </c>
      <c r="C5704" s="70" t="s">
        <v>383</v>
      </c>
      <c r="D5704" s="70">
        <v>2021</v>
      </c>
      <c r="E5704" s="70">
        <v>3</v>
      </c>
      <c r="F5704" s="70">
        <v>381.28</v>
      </c>
      <c r="G5704" s="70">
        <v>378.39</v>
      </c>
    </row>
    <row r="5705" spans="1:7" x14ac:dyDescent="0.2">
      <c r="A5705" s="70">
        <v>45300</v>
      </c>
      <c r="B5705" s="70" t="s">
        <v>425</v>
      </c>
      <c r="C5705" s="70" t="s">
        <v>383</v>
      </c>
      <c r="D5705" s="70">
        <v>2021</v>
      </c>
      <c r="E5705" s="70">
        <v>4</v>
      </c>
      <c r="F5705" s="70">
        <v>397.18</v>
      </c>
      <c r="G5705" s="70">
        <v>394.9</v>
      </c>
    </row>
    <row r="5706" spans="1:7" x14ac:dyDescent="0.2">
      <c r="A5706" s="70">
        <v>47260</v>
      </c>
      <c r="B5706" s="70" t="s">
        <v>426</v>
      </c>
      <c r="C5706" s="70" t="s">
        <v>427</v>
      </c>
      <c r="D5706" s="70">
        <v>1991</v>
      </c>
      <c r="E5706" s="70">
        <v>1</v>
      </c>
      <c r="F5706" s="70">
        <v>100</v>
      </c>
      <c r="G5706" s="70">
        <v>100</v>
      </c>
    </row>
    <row r="5707" spans="1:7" x14ac:dyDescent="0.2">
      <c r="A5707" s="70">
        <v>47260</v>
      </c>
      <c r="B5707" s="70" t="s">
        <v>426</v>
      </c>
      <c r="C5707" s="70" t="s">
        <v>427</v>
      </c>
      <c r="D5707" s="70">
        <v>1991</v>
      </c>
      <c r="E5707" s="70">
        <v>2</v>
      </c>
      <c r="F5707" s="70">
        <v>99.56</v>
      </c>
      <c r="G5707" s="70">
        <v>99.39</v>
      </c>
    </row>
    <row r="5708" spans="1:7" x14ac:dyDescent="0.2">
      <c r="A5708" s="70">
        <v>47260</v>
      </c>
      <c r="B5708" s="70" t="s">
        <v>426</v>
      </c>
      <c r="C5708" s="70" t="s">
        <v>427</v>
      </c>
      <c r="D5708" s="70">
        <v>1991</v>
      </c>
      <c r="E5708" s="70">
        <v>3</v>
      </c>
      <c r="F5708" s="70">
        <v>99.69</v>
      </c>
      <c r="G5708" s="70">
        <v>99.37</v>
      </c>
    </row>
    <row r="5709" spans="1:7" x14ac:dyDescent="0.2">
      <c r="A5709" s="70">
        <v>47260</v>
      </c>
      <c r="B5709" s="70" t="s">
        <v>426</v>
      </c>
      <c r="C5709" s="70" t="s">
        <v>427</v>
      </c>
      <c r="D5709" s="70">
        <v>1991</v>
      </c>
      <c r="E5709" s="70">
        <v>4</v>
      </c>
      <c r="F5709" s="70">
        <v>100.46</v>
      </c>
      <c r="G5709" s="70">
        <v>100.24</v>
      </c>
    </row>
    <row r="5710" spans="1:7" x14ac:dyDescent="0.2">
      <c r="A5710" s="70">
        <v>47260</v>
      </c>
      <c r="B5710" s="70" t="s">
        <v>426</v>
      </c>
      <c r="C5710" s="70" t="s">
        <v>427</v>
      </c>
      <c r="D5710" s="70">
        <v>1992</v>
      </c>
      <c r="E5710" s="70">
        <v>1</v>
      </c>
      <c r="F5710" s="70">
        <v>101.14</v>
      </c>
      <c r="G5710" s="70">
        <v>101.18</v>
      </c>
    </row>
    <row r="5711" spans="1:7" x14ac:dyDescent="0.2">
      <c r="A5711" s="70">
        <v>47260</v>
      </c>
      <c r="B5711" s="70" t="s">
        <v>426</v>
      </c>
      <c r="C5711" s="70" t="s">
        <v>427</v>
      </c>
      <c r="D5711" s="70">
        <v>1992</v>
      </c>
      <c r="E5711" s="70">
        <v>2</v>
      </c>
      <c r="F5711" s="70">
        <v>101.85</v>
      </c>
      <c r="G5711" s="70">
        <v>101.68</v>
      </c>
    </row>
    <row r="5712" spans="1:7" x14ac:dyDescent="0.2">
      <c r="A5712" s="70">
        <v>47260</v>
      </c>
      <c r="B5712" s="70" t="s">
        <v>426</v>
      </c>
      <c r="C5712" s="70" t="s">
        <v>427</v>
      </c>
      <c r="D5712" s="70">
        <v>1992</v>
      </c>
      <c r="E5712" s="70">
        <v>3</v>
      </c>
      <c r="F5712" s="70">
        <v>102.77</v>
      </c>
      <c r="G5712" s="70">
        <v>102.38</v>
      </c>
    </row>
    <row r="5713" spans="1:7" x14ac:dyDescent="0.2">
      <c r="A5713" s="70">
        <v>47260</v>
      </c>
      <c r="B5713" s="70" t="s">
        <v>426</v>
      </c>
      <c r="C5713" s="70" t="s">
        <v>427</v>
      </c>
      <c r="D5713" s="70">
        <v>1992</v>
      </c>
      <c r="E5713" s="70">
        <v>4</v>
      </c>
      <c r="F5713" s="70">
        <v>103.78</v>
      </c>
      <c r="G5713" s="70">
        <v>103.59</v>
      </c>
    </row>
    <row r="5714" spans="1:7" x14ac:dyDescent="0.2">
      <c r="A5714" s="70">
        <v>47260</v>
      </c>
      <c r="B5714" s="70" t="s">
        <v>426</v>
      </c>
      <c r="C5714" s="70" t="s">
        <v>427</v>
      </c>
      <c r="D5714" s="70">
        <v>1993</v>
      </c>
      <c r="E5714" s="70">
        <v>1</v>
      </c>
      <c r="F5714" s="70">
        <v>103.75</v>
      </c>
      <c r="G5714" s="70">
        <v>103.84</v>
      </c>
    </row>
    <row r="5715" spans="1:7" x14ac:dyDescent="0.2">
      <c r="A5715" s="70">
        <v>47260</v>
      </c>
      <c r="B5715" s="70" t="s">
        <v>426</v>
      </c>
      <c r="C5715" s="70" t="s">
        <v>427</v>
      </c>
      <c r="D5715" s="70">
        <v>1993</v>
      </c>
      <c r="E5715" s="70">
        <v>2</v>
      </c>
      <c r="F5715" s="70">
        <v>105.21</v>
      </c>
      <c r="G5715" s="70">
        <v>105.02</v>
      </c>
    </row>
    <row r="5716" spans="1:7" x14ac:dyDescent="0.2">
      <c r="A5716" s="70">
        <v>47260</v>
      </c>
      <c r="B5716" s="70" t="s">
        <v>426</v>
      </c>
      <c r="C5716" s="70" t="s">
        <v>427</v>
      </c>
      <c r="D5716" s="70">
        <v>1993</v>
      </c>
      <c r="E5716" s="70">
        <v>3</v>
      </c>
      <c r="F5716" s="70">
        <v>105.22</v>
      </c>
      <c r="G5716" s="70">
        <v>104.71</v>
      </c>
    </row>
    <row r="5717" spans="1:7" x14ac:dyDescent="0.2">
      <c r="A5717" s="70">
        <v>47260</v>
      </c>
      <c r="B5717" s="70" t="s">
        <v>426</v>
      </c>
      <c r="C5717" s="70" t="s">
        <v>427</v>
      </c>
      <c r="D5717" s="70">
        <v>1993</v>
      </c>
      <c r="E5717" s="70">
        <v>4</v>
      </c>
      <c r="F5717" s="70">
        <v>105.62</v>
      </c>
      <c r="G5717" s="70">
        <v>105.51</v>
      </c>
    </row>
    <row r="5718" spans="1:7" x14ac:dyDescent="0.2">
      <c r="A5718" s="70">
        <v>47260</v>
      </c>
      <c r="B5718" s="70" t="s">
        <v>426</v>
      </c>
      <c r="C5718" s="70" t="s">
        <v>427</v>
      </c>
      <c r="D5718" s="70">
        <v>1994</v>
      </c>
      <c r="E5718" s="70">
        <v>1</v>
      </c>
      <c r="F5718" s="70">
        <v>106.11</v>
      </c>
      <c r="G5718" s="70">
        <v>106.28</v>
      </c>
    </row>
    <row r="5719" spans="1:7" x14ac:dyDescent="0.2">
      <c r="A5719" s="70">
        <v>47260</v>
      </c>
      <c r="B5719" s="70" t="s">
        <v>426</v>
      </c>
      <c r="C5719" s="70" t="s">
        <v>427</v>
      </c>
      <c r="D5719" s="70">
        <v>1994</v>
      </c>
      <c r="E5719" s="70">
        <v>2</v>
      </c>
      <c r="F5719" s="70">
        <v>107.49</v>
      </c>
      <c r="G5719" s="70">
        <v>107.24</v>
      </c>
    </row>
    <row r="5720" spans="1:7" x14ac:dyDescent="0.2">
      <c r="A5720" s="70">
        <v>47260</v>
      </c>
      <c r="B5720" s="70" t="s">
        <v>426</v>
      </c>
      <c r="C5720" s="70" t="s">
        <v>427</v>
      </c>
      <c r="D5720" s="70">
        <v>1994</v>
      </c>
      <c r="E5720" s="70">
        <v>3</v>
      </c>
      <c r="F5720" s="70">
        <v>108.68</v>
      </c>
      <c r="G5720" s="70">
        <v>108.04</v>
      </c>
    </row>
    <row r="5721" spans="1:7" x14ac:dyDescent="0.2">
      <c r="A5721" s="70">
        <v>47260</v>
      </c>
      <c r="B5721" s="70" t="s">
        <v>426</v>
      </c>
      <c r="C5721" s="70" t="s">
        <v>427</v>
      </c>
      <c r="D5721" s="70">
        <v>1994</v>
      </c>
      <c r="E5721" s="70">
        <v>4</v>
      </c>
      <c r="F5721" s="70">
        <v>108.12</v>
      </c>
      <c r="G5721" s="70">
        <v>108.11</v>
      </c>
    </row>
    <row r="5722" spans="1:7" x14ac:dyDescent="0.2">
      <c r="A5722" s="70">
        <v>47260</v>
      </c>
      <c r="B5722" s="70" t="s">
        <v>426</v>
      </c>
      <c r="C5722" s="70" t="s">
        <v>427</v>
      </c>
      <c r="D5722" s="70">
        <v>1995</v>
      </c>
      <c r="E5722" s="70">
        <v>1</v>
      </c>
      <c r="F5722" s="70">
        <v>108.21</v>
      </c>
      <c r="G5722" s="70">
        <v>108.44</v>
      </c>
    </row>
    <row r="5723" spans="1:7" x14ac:dyDescent="0.2">
      <c r="A5723" s="70">
        <v>47260</v>
      </c>
      <c r="B5723" s="70" t="s">
        <v>426</v>
      </c>
      <c r="C5723" s="70" t="s">
        <v>427</v>
      </c>
      <c r="D5723" s="70">
        <v>1995</v>
      </c>
      <c r="E5723" s="70">
        <v>2</v>
      </c>
      <c r="F5723" s="70">
        <v>109.77</v>
      </c>
      <c r="G5723" s="70">
        <v>109.47</v>
      </c>
    </row>
    <row r="5724" spans="1:7" x14ac:dyDescent="0.2">
      <c r="A5724" s="70">
        <v>47260</v>
      </c>
      <c r="B5724" s="70" t="s">
        <v>426</v>
      </c>
      <c r="C5724" s="70" t="s">
        <v>427</v>
      </c>
      <c r="D5724" s="70">
        <v>1995</v>
      </c>
      <c r="E5724" s="70">
        <v>3</v>
      </c>
      <c r="F5724" s="70">
        <v>111.39</v>
      </c>
      <c r="G5724" s="70">
        <v>110.62</v>
      </c>
    </row>
    <row r="5725" spans="1:7" x14ac:dyDescent="0.2">
      <c r="A5725" s="70">
        <v>47260</v>
      </c>
      <c r="B5725" s="70" t="s">
        <v>426</v>
      </c>
      <c r="C5725" s="70" t="s">
        <v>427</v>
      </c>
      <c r="D5725" s="70">
        <v>1995</v>
      </c>
      <c r="E5725" s="70">
        <v>4</v>
      </c>
      <c r="F5725" s="70">
        <v>111.27</v>
      </c>
      <c r="G5725" s="70">
        <v>111.37</v>
      </c>
    </row>
    <row r="5726" spans="1:7" x14ac:dyDescent="0.2">
      <c r="A5726" s="70">
        <v>47260</v>
      </c>
      <c r="B5726" s="70" t="s">
        <v>426</v>
      </c>
      <c r="C5726" s="70" t="s">
        <v>427</v>
      </c>
      <c r="D5726" s="70">
        <v>1996</v>
      </c>
      <c r="E5726" s="70">
        <v>1</v>
      </c>
      <c r="F5726" s="70">
        <v>112.09</v>
      </c>
      <c r="G5726" s="70">
        <v>112.37</v>
      </c>
    </row>
    <row r="5727" spans="1:7" x14ac:dyDescent="0.2">
      <c r="A5727" s="70">
        <v>47260</v>
      </c>
      <c r="B5727" s="70" t="s">
        <v>426</v>
      </c>
      <c r="C5727" s="70" t="s">
        <v>427</v>
      </c>
      <c r="D5727" s="70">
        <v>1996</v>
      </c>
      <c r="E5727" s="70">
        <v>2</v>
      </c>
      <c r="F5727" s="70">
        <v>112.81</v>
      </c>
      <c r="G5727" s="70">
        <v>112.42</v>
      </c>
    </row>
    <row r="5728" spans="1:7" x14ac:dyDescent="0.2">
      <c r="A5728" s="70">
        <v>47260</v>
      </c>
      <c r="B5728" s="70" t="s">
        <v>426</v>
      </c>
      <c r="C5728" s="70" t="s">
        <v>427</v>
      </c>
      <c r="D5728" s="70">
        <v>1996</v>
      </c>
      <c r="E5728" s="70">
        <v>3</v>
      </c>
      <c r="F5728" s="70">
        <v>113.87</v>
      </c>
      <c r="G5728" s="70">
        <v>113.04</v>
      </c>
    </row>
    <row r="5729" spans="1:7" x14ac:dyDescent="0.2">
      <c r="A5729" s="70">
        <v>47260</v>
      </c>
      <c r="B5729" s="70" t="s">
        <v>426</v>
      </c>
      <c r="C5729" s="70" t="s">
        <v>427</v>
      </c>
      <c r="D5729" s="70">
        <v>1996</v>
      </c>
      <c r="E5729" s="70">
        <v>4</v>
      </c>
      <c r="F5729" s="70">
        <v>112.59</v>
      </c>
      <c r="G5729" s="70">
        <v>112.75</v>
      </c>
    </row>
    <row r="5730" spans="1:7" x14ac:dyDescent="0.2">
      <c r="A5730" s="70">
        <v>47260</v>
      </c>
      <c r="B5730" s="70" t="s">
        <v>426</v>
      </c>
      <c r="C5730" s="70" t="s">
        <v>427</v>
      </c>
      <c r="D5730" s="70">
        <v>1997</v>
      </c>
      <c r="E5730" s="70">
        <v>1</v>
      </c>
      <c r="F5730" s="70">
        <v>113.67</v>
      </c>
      <c r="G5730" s="70">
        <v>114.01</v>
      </c>
    </row>
    <row r="5731" spans="1:7" x14ac:dyDescent="0.2">
      <c r="A5731" s="70">
        <v>47260</v>
      </c>
      <c r="B5731" s="70" t="s">
        <v>426</v>
      </c>
      <c r="C5731" s="70" t="s">
        <v>427</v>
      </c>
      <c r="D5731" s="70">
        <v>1997</v>
      </c>
      <c r="E5731" s="70">
        <v>2</v>
      </c>
      <c r="F5731" s="70">
        <v>114.62</v>
      </c>
      <c r="G5731" s="70">
        <v>114.14</v>
      </c>
    </row>
    <row r="5732" spans="1:7" x14ac:dyDescent="0.2">
      <c r="A5732" s="70">
        <v>47260</v>
      </c>
      <c r="B5732" s="70" t="s">
        <v>426</v>
      </c>
      <c r="C5732" s="70" t="s">
        <v>427</v>
      </c>
      <c r="D5732" s="70">
        <v>1997</v>
      </c>
      <c r="E5732" s="70">
        <v>3</v>
      </c>
      <c r="F5732" s="70">
        <v>114.98</v>
      </c>
      <c r="G5732" s="70">
        <v>114.14</v>
      </c>
    </row>
    <row r="5733" spans="1:7" x14ac:dyDescent="0.2">
      <c r="A5733" s="70">
        <v>47260</v>
      </c>
      <c r="B5733" s="70" t="s">
        <v>426</v>
      </c>
      <c r="C5733" s="70" t="s">
        <v>427</v>
      </c>
      <c r="D5733" s="70">
        <v>1997</v>
      </c>
      <c r="E5733" s="70">
        <v>4</v>
      </c>
      <c r="F5733" s="70">
        <v>113.89</v>
      </c>
      <c r="G5733" s="70">
        <v>114.08</v>
      </c>
    </row>
    <row r="5734" spans="1:7" x14ac:dyDescent="0.2">
      <c r="A5734" s="70">
        <v>47260</v>
      </c>
      <c r="B5734" s="70" t="s">
        <v>426</v>
      </c>
      <c r="C5734" s="70" t="s">
        <v>427</v>
      </c>
      <c r="D5734" s="70">
        <v>1998</v>
      </c>
      <c r="E5734" s="70">
        <v>1</v>
      </c>
      <c r="F5734" s="70">
        <v>114.07</v>
      </c>
      <c r="G5734" s="70">
        <v>114.46</v>
      </c>
    </row>
    <row r="5735" spans="1:7" x14ac:dyDescent="0.2">
      <c r="A5735" s="70">
        <v>47260</v>
      </c>
      <c r="B5735" s="70" t="s">
        <v>426</v>
      </c>
      <c r="C5735" s="70" t="s">
        <v>427</v>
      </c>
      <c r="D5735" s="70">
        <v>1998</v>
      </c>
      <c r="E5735" s="70">
        <v>2</v>
      </c>
      <c r="F5735" s="70">
        <v>116.35</v>
      </c>
      <c r="G5735" s="70">
        <v>115.79</v>
      </c>
    </row>
    <row r="5736" spans="1:7" x14ac:dyDescent="0.2">
      <c r="A5736" s="70">
        <v>47260</v>
      </c>
      <c r="B5736" s="70" t="s">
        <v>426</v>
      </c>
      <c r="C5736" s="70" t="s">
        <v>427</v>
      </c>
      <c r="D5736" s="70">
        <v>1998</v>
      </c>
      <c r="E5736" s="70">
        <v>3</v>
      </c>
      <c r="F5736" s="70">
        <v>117.08</v>
      </c>
      <c r="G5736" s="70">
        <v>116.24</v>
      </c>
    </row>
    <row r="5737" spans="1:7" x14ac:dyDescent="0.2">
      <c r="A5737" s="70">
        <v>47260</v>
      </c>
      <c r="B5737" s="70" t="s">
        <v>426</v>
      </c>
      <c r="C5737" s="70" t="s">
        <v>427</v>
      </c>
      <c r="D5737" s="70">
        <v>1998</v>
      </c>
      <c r="E5737" s="70">
        <v>4</v>
      </c>
      <c r="F5737" s="70">
        <v>117.67</v>
      </c>
      <c r="G5737" s="70">
        <v>117.87</v>
      </c>
    </row>
    <row r="5738" spans="1:7" x14ac:dyDescent="0.2">
      <c r="A5738" s="70">
        <v>47260</v>
      </c>
      <c r="B5738" s="70" t="s">
        <v>426</v>
      </c>
      <c r="C5738" s="70" t="s">
        <v>427</v>
      </c>
      <c r="D5738" s="70">
        <v>1999</v>
      </c>
      <c r="E5738" s="70">
        <v>1</v>
      </c>
      <c r="F5738" s="70">
        <v>118.79</v>
      </c>
      <c r="G5738" s="70">
        <v>119.23</v>
      </c>
    </row>
    <row r="5739" spans="1:7" x14ac:dyDescent="0.2">
      <c r="A5739" s="70">
        <v>47260</v>
      </c>
      <c r="B5739" s="70" t="s">
        <v>426</v>
      </c>
      <c r="C5739" s="70" t="s">
        <v>427</v>
      </c>
      <c r="D5739" s="70">
        <v>1999</v>
      </c>
      <c r="E5739" s="70">
        <v>2</v>
      </c>
      <c r="F5739" s="70">
        <v>121.22</v>
      </c>
      <c r="G5739" s="70">
        <v>120.61</v>
      </c>
    </row>
    <row r="5740" spans="1:7" x14ac:dyDescent="0.2">
      <c r="A5740" s="70">
        <v>47260</v>
      </c>
      <c r="B5740" s="70" t="s">
        <v>426</v>
      </c>
      <c r="C5740" s="70" t="s">
        <v>427</v>
      </c>
      <c r="D5740" s="70">
        <v>1999</v>
      </c>
      <c r="E5740" s="70">
        <v>3</v>
      </c>
      <c r="F5740" s="70">
        <v>122.42</v>
      </c>
      <c r="G5740" s="70">
        <v>121.56</v>
      </c>
    </row>
    <row r="5741" spans="1:7" x14ac:dyDescent="0.2">
      <c r="A5741" s="70">
        <v>47260</v>
      </c>
      <c r="B5741" s="70" t="s">
        <v>426</v>
      </c>
      <c r="C5741" s="70" t="s">
        <v>427</v>
      </c>
      <c r="D5741" s="70">
        <v>1999</v>
      </c>
      <c r="E5741" s="70">
        <v>4</v>
      </c>
      <c r="F5741" s="70">
        <v>122.43</v>
      </c>
      <c r="G5741" s="70">
        <v>122.61</v>
      </c>
    </row>
    <row r="5742" spans="1:7" x14ac:dyDescent="0.2">
      <c r="A5742" s="70">
        <v>47260</v>
      </c>
      <c r="B5742" s="70" t="s">
        <v>426</v>
      </c>
      <c r="C5742" s="70" t="s">
        <v>427</v>
      </c>
      <c r="D5742" s="70">
        <v>2000</v>
      </c>
      <c r="E5742" s="70">
        <v>1</v>
      </c>
      <c r="F5742" s="70">
        <v>122.72</v>
      </c>
      <c r="G5742" s="70">
        <v>123.21</v>
      </c>
    </row>
    <row r="5743" spans="1:7" x14ac:dyDescent="0.2">
      <c r="A5743" s="70">
        <v>47260</v>
      </c>
      <c r="B5743" s="70" t="s">
        <v>426</v>
      </c>
      <c r="C5743" s="70" t="s">
        <v>427</v>
      </c>
      <c r="D5743" s="70">
        <v>2000</v>
      </c>
      <c r="E5743" s="70">
        <v>2</v>
      </c>
      <c r="F5743" s="70">
        <v>125.98</v>
      </c>
      <c r="G5743" s="70">
        <v>125.38</v>
      </c>
    </row>
    <row r="5744" spans="1:7" x14ac:dyDescent="0.2">
      <c r="A5744" s="70">
        <v>47260</v>
      </c>
      <c r="B5744" s="70" t="s">
        <v>426</v>
      </c>
      <c r="C5744" s="70" t="s">
        <v>427</v>
      </c>
      <c r="D5744" s="70">
        <v>2000</v>
      </c>
      <c r="E5744" s="70">
        <v>3</v>
      </c>
      <c r="F5744" s="70">
        <v>128.08000000000001</v>
      </c>
      <c r="G5744" s="70">
        <v>127.13</v>
      </c>
    </row>
    <row r="5745" spans="1:7" x14ac:dyDescent="0.2">
      <c r="A5745" s="70">
        <v>47260</v>
      </c>
      <c r="B5745" s="70" t="s">
        <v>426</v>
      </c>
      <c r="C5745" s="70" t="s">
        <v>427</v>
      </c>
      <c r="D5745" s="70">
        <v>2000</v>
      </c>
      <c r="E5745" s="70">
        <v>4</v>
      </c>
      <c r="F5745" s="70">
        <v>128.6</v>
      </c>
      <c r="G5745" s="70">
        <v>128.71</v>
      </c>
    </row>
    <row r="5746" spans="1:7" x14ac:dyDescent="0.2">
      <c r="A5746" s="70">
        <v>47260</v>
      </c>
      <c r="B5746" s="70" t="s">
        <v>426</v>
      </c>
      <c r="C5746" s="70" t="s">
        <v>427</v>
      </c>
      <c r="D5746" s="70">
        <v>2001</v>
      </c>
      <c r="E5746" s="70">
        <v>1</v>
      </c>
      <c r="F5746" s="70">
        <v>130.55000000000001</v>
      </c>
      <c r="G5746" s="70">
        <v>131.15</v>
      </c>
    </row>
    <row r="5747" spans="1:7" x14ac:dyDescent="0.2">
      <c r="A5747" s="70">
        <v>47260</v>
      </c>
      <c r="B5747" s="70" t="s">
        <v>426</v>
      </c>
      <c r="C5747" s="70" t="s">
        <v>427</v>
      </c>
      <c r="D5747" s="70">
        <v>2001</v>
      </c>
      <c r="E5747" s="70">
        <v>2</v>
      </c>
      <c r="F5747" s="70">
        <v>133.15</v>
      </c>
      <c r="G5747" s="70">
        <v>132.6</v>
      </c>
    </row>
    <row r="5748" spans="1:7" x14ac:dyDescent="0.2">
      <c r="A5748" s="70">
        <v>47260</v>
      </c>
      <c r="B5748" s="70" t="s">
        <v>426</v>
      </c>
      <c r="C5748" s="70" t="s">
        <v>427</v>
      </c>
      <c r="D5748" s="70">
        <v>2001</v>
      </c>
      <c r="E5748" s="70">
        <v>3</v>
      </c>
      <c r="F5748" s="70">
        <v>135.47</v>
      </c>
      <c r="G5748" s="70">
        <v>134.34</v>
      </c>
    </row>
    <row r="5749" spans="1:7" x14ac:dyDescent="0.2">
      <c r="A5749" s="70">
        <v>47260</v>
      </c>
      <c r="B5749" s="70" t="s">
        <v>426</v>
      </c>
      <c r="C5749" s="70" t="s">
        <v>427</v>
      </c>
      <c r="D5749" s="70">
        <v>2001</v>
      </c>
      <c r="E5749" s="70">
        <v>4</v>
      </c>
      <c r="F5749" s="70">
        <v>136.76</v>
      </c>
      <c r="G5749" s="70">
        <v>136.84</v>
      </c>
    </row>
    <row r="5750" spans="1:7" x14ac:dyDescent="0.2">
      <c r="A5750" s="70">
        <v>47260</v>
      </c>
      <c r="B5750" s="70" t="s">
        <v>426</v>
      </c>
      <c r="C5750" s="70" t="s">
        <v>427</v>
      </c>
      <c r="D5750" s="70">
        <v>2002</v>
      </c>
      <c r="E5750" s="70">
        <v>1</v>
      </c>
      <c r="F5750" s="70">
        <v>140.03</v>
      </c>
      <c r="G5750" s="70">
        <v>140.78</v>
      </c>
    </row>
    <row r="5751" spans="1:7" x14ac:dyDescent="0.2">
      <c r="A5751" s="70">
        <v>47260</v>
      </c>
      <c r="B5751" s="70" t="s">
        <v>426</v>
      </c>
      <c r="C5751" s="70" t="s">
        <v>427</v>
      </c>
      <c r="D5751" s="70">
        <v>2002</v>
      </c>
      <c r="E5751" s="70">
        <v>2</v>
      </c>
      <c r="F5751" s="70">
        <v>143.47999999999999</v>
      </c>
      <c r="G5751" s="70">
        <v>142.94999999999999</v>
      </c>
    </row>
    <row r="5752" spans="1:7" x14ac:dyDescent="0.2">
      <c r="A5752" s="70">
        <v>47260</v>
      </c>
      <c r="B5752" s="70" t="s">
        <v>426</v>
      </c>
      <c r="C5752" s="70" t="s">
        <v>427</v>
      </c>
      <c r="D5752" s="70">
        <v>2002</v>
      </c>
      <c r="E5752" s="70">
        <v>3</v>
      </c>
      <c r="F5752" s="70">
        <v>147.07</v>
      </c>
      <c r="G5752" s="70">
        <v>145.69</v>
      </c>
    </row>
    <row r="5753" spans="1:7" x14ac:dyDescent="0.2">
      <c r="A5753" s="70">
        <v>47260</v>
      </c>
      <c r="B5753" s="70" t="s">
        <v>426</v>
      </c>
      <c r="C5753" s="70" t="s">
        <v>427</v>
      </c>
      <c r="D5753" s="70">
        <v>2002</v>
      </c>
      <c r="E5753" s="70">
        <v>4</v>
      </c>
      <c r="F5753" s="70">
        <v>151.71</v>
      </c>
      <c r="G5753" s="70">
        <v>151.78</v>
      </c>
    </row>
    <row r="5754" spans="1:7" x14ac:dyDescent="0.2">
      <c r="A5754" s="70">
        <v>47260</v>
      </c>
      <c r="B5754" s="70" t="s">
        <v>426</v>
      </c>
      <c r="C5754" s="70" t="s">
        <v>427</v>
      </c>
      <c r="D5754" s="70">
        <v>2003</v>
      </c>
      <c r="E5754" s="70">
        <v>1</v>
      </c>
      <c r="F5754" s="70">
        <v>154.03</v>
      </c>
      <c r="G5754" s="70">
        <v>154.94</v>
      </c>
    </row>
    <row r="5755" spans="1:7" x14ac:dyDescent="0.2">
      <c r="A5755" s="70">
        <v>47260</v>
      </c>
      <c r="B5755" s="70" t="s">
        <v>426</v>
      </c>
      <c r="C5755" s="70" t="s">
        <v>427</v>
      </c>
      <c r="D5755" s="70">
        <v>2003</v>
      </c>
      <c r="E5755" s="70">
        <v>2</v>
      </c>
      <c r="F5755" s="70">
        <v>161.63</v>
      </c>
      <c r="G5755" s="70">
        <v>161.05000000000001</v>
      </c>
    </row>
    <row r="5756" spans="1:7" x14ac:dyDescent="0.2">
      <c r="A5756" s="70">
        <v>47260</v>
      </c>
      <c r="B5756" s="70" t="s">
        <v>426</v>
      </c>
      <c r="C5756" s="70" t="s">
        <v>427</v>
      </c>
      <c r="D5756" s="70">
        <v>2003</v>
      </c>
      <c r="E5756" s="70">
        <v>3</v>
      </c>
      <c r="F5756" s="70">
        <v>170.18</v>
      </c>
      <c r="G5756" s="70">
        <v>168.51</v>
      </c>
    </row>
    <row r="5757" spans="1:7" x14ac:dyDescent="0.2">
      <c r="A5757" s="70">
        <v>47260</v>
      </c>
      <c r="B5757" s="70" t="s">
        <v>426</v>
      </c>
      <c r="C5757" s="70" t="s">
        <v>427</v>
      </c>
      <c r="D5757" s="70">
        <v>2003</v>
      </c>
      <c r="E5757" s="70">
        <v>4</v>
      </c>
      <c r="F5757" s="70">
        <v>175.9</v>
      </c>
      <c r="G5757" s="70">
        <v>175.97</v>
      </c>
    </row>
    <row r="5758" spans="1:7" x14ac:dyDescent="0.2">
      <c r="A5758" s="70">
        <v>47260</v>
      </c>
      <c r="B5758" s="70" t="s">
        <v>426</v>
      </c>
      <c r="C5758" s="70" t="s">
        <v>427</v>
      </c>
      <c r="D5758" s="70">
        <v>2004</v>
      </c>
      <c r="E5758" s="70">
        <v>1</v>
      </c>
      <c r="F5758" s="70">
        <v>176.93</v>
      </c>
      <c r="G5758" s="70">
        <v>178.08</v>
      </c>
    </row>
    <row r="5759" spans="1:7" x14ac:dyDescent="0.2">
      <c r="A5759" s="70">
        <v>47260</v>
      </c>
      <c r="B5759" s="70" t="s">
        <v>426</v>
      </c>
      <c r="C5759" s="70" t="s">
        <v>427</v>
      </c>
      <c r="D5759" s="70">
        <v>2004</v>
      </c>
      <c r="E5759" s="70">
        <v>2</v>
      </c>
      <c r="F5759" s="70">
        <v>188</v>
      </c>
      <c r="G5759" s="70">
        <v>187.25</v>
      </c>
    </row>
    <row r="5760" spans="1:7" x14ac:dyDescent="0.2">
      <c r="A5760" s="70">
        <v>47260</v>
      </c>
      <c r="B5760" s="70" t="s">
        <v>426</v>
      </c>
      <c r="C5760" s="70" t="s">
        <v>427</v>
      </c>
      <c r="D5760" s="70">
        <v>2004</v>
      </c>
      <c r="E5760" s="70">
        <v>3</v>
      </c>
      <c r="F5760" s="70">
        <v>200.6</v>
      </c>
      <c r="G5760" s="70">
        <v>198.66</v>
      </c>
    </row>
    <row r="5761" spans="1:7" x14ac:dyDescent="0.2">
      <c r="A5761" s="70">
        <v>47260</v>
      </c>
      <c r="B5761" s="70" t="s">
        <v>426</v>
      </c>
      <c r="C5761" s="70" t="s">
        <v>427</v>
      </c>
      <c r="D5761" s="70">
        <v>2004</v>
      </c>
      <c r="E5761" s="70">
        <v>4</v>
      </c>
      <c r="F5761" s="70">
        <v>208.88</v>
      </c>
      <c r="G5761" s="70">
        <v>208.98</v>
      </c>
    </row>
    <row r="5762" spans="1:7" x14ac:dyDescent="0.2">
      <c r="A5762" s="70">
        <v>47260</v>
      </c>
      <c r="B5762" s="70" t="s">
        <v>426</v>
      </c>
      <c r="C5762" s="70" t="s">
        <v>427</v>
      </c>
      <c r="D5762" s="70">
        <v>2005</v>
      </c>
      <c r="E5762" s="70">
        <v>1</v>
      </c>
      <c r="F5762" s="70">
        <v>219.79</v>
      </c>
      <c r="G5762" s="70">
        <v>221.27</v>
      </c>
    </row>
    <row r="5763" spans="1:7" x14ac:dyDescent="0.2">
      <c r="A5763" s="70">
        <v>47260</v>
      </c>
      <c r="B5763" s="70" t="s">
        <v>426</v>
      </c>
      <c r="C5763" s="70" t="s">
        <v>427</v>
      </c>
      <c r="D5763" s="70">
        <v>2005</v>
      </c>
      <c r="E5763" s="70">
        <v>2</v>
      </c>
      <c r="F5763" s="70">
        <v>236.32</v>
      </c>
      <c r="G5763" s="70">
        <v>235.28</v>
      </c>
    </row>
    <row r="5764" spans="1:7" x14ac:dyDescent="0.2">
      <c r="A5764" s="70">
        <v>47260</v>
      </c>
      <c r="B5764" s="70" t="s">
        <v>426</v>
      </c>
      <c r="C5764" s="70" t="s">
        <v>427</v>
      </c>
      <c r="D5764" s="70">
        <v>2005</v>
      </c>
      <c r="E5764" s="70">
        <v>3</v>
      </c>
      <c r="F5764" s="70">
        <v>248.13</v>
      </c>
      <c r="G5764" s="70">
        <v>245.73</v>
      </c>
    </row>
    <row r="5765" spans="1:7" x14ac:dyDescent="0.2">
      <c r="A5765" s="70">
        <v>47260</v>
      </c>
      <c r="B5765" s="70" t="s">
        <v>426</v>
      </c>
      <c r="C5765" s="70" t="s">
        <v>427</v>
      </c>
      <c r="D5765" s="70">
        <v>2005</v>
      </c>
      <c r="E5765" s="70">
        <v>4</v>
      </c>
      <c r="F5765" s="70">
        <v>255.68</v>
      </c>
      <c r="G5765" s="70">
        <v>255.84</v>
      </c>
    </row>
    <row r="5766" spans="1:7" x14ac:dyDescent="0.2">
      <c r="A5766" s="70">
        <v>47260</v>
      </c>
      <c r="B5766" s="70" t="s">
        <v>426</v>
      </c>
      <c r="C5766" s="70" t="s">
        <v>427</v>
      </c>
      <c r="D5766" s="70">
        <v>2006</v>
      </c>
      <c r="E5766" s="70">
        <v>1</v>
      </c>
      <c r="F5766" s="70">
        <v>264.06</v>
      </c>
      <c r="G5766" s="70">
        <v>265.94</v>
      </c>
    </row>
    <row r="5767" spans="1:7" x14ac:dyDescent="0.2">
      <c r="A5767" s="70">
        <v>47260</v>
      </c>
      <c r="B5767" s="70" t="s">
        <v>426</v>
      </c>
      <c r="C5767" s="70" t="s">
        <v>427</v>
      </c>
      <c r="D5767" s="70">
        <v>2006</v>
      </c>
      <c r="E5767" s="70">
        <v>2</v>
      </c>
      <c r="F5767" s="70">
        <v>270.88</v>
      </c>
      <c r="G5767" s="70">
        <v>269.47000000000003</v>
      </c>
    </row>
    <row r="5768" spans="1:7" x14ac:dyDescent="0.2">
      <c r="A5768" s="70">
        <v>47260</v>
      </c>
      <c r="B5768" s="70" t="s">
        <v>426</v>
      </c>
      <c r="C5768" s="70" t="s">
        <v>427</v>
      </c>
      <c r="D5768" s="70">
        <v>2006</v>
      </c>
      <c r="E5768" s="70">
        <v>3</v>
      </c>
      <c r="F5768" s="70">
        <v>275.2</v>
      </c>
      <c r="G5768" s="70">
        <v>272.58999999999997</v>
      </c>
    </row>
    <row r="5769" spans="1:7" x14ac:dyDescent="0.2">
      <c r="A5769" s="70">
        <v>47260</v>
      </c>
      <c r="B5769" s="70" t="s">
        <v>426</v>
      </c>
      <c r="C5769" s="70" t="s">
        <v>427</v>
      </c>
      <c r="D5769" s="70">
        <v>2006</v>
      </c>
      <c r="E5769" s="70">
        <v>4</v>
      </c>
      <c r="F5769" s="70">
        <v>277.75</v>
      </c>
      <c r="G5769" s="70">
        <v>277.97000000000003</v>
      </c>
    </row>
    <row r="5770" spans="1:7" x14ac:dyDescent="0.2">
      <c r="A5770" s="70">
        <v>47260</v>
      </c>
      <c r="B5770" s="70" t="s">
        <v>426</v>
      </c>
      <c r="C5770" s="70" t="s">
        <v>427</v>
      </c>
      <c r="D5770" s="70">
        <v>2007</v>
      </c>
      <c r="E5770" s="70">
        <v>1</v>
      </c>
      <c r="F5770" s="70">
        <v>279.10000000000002</v>
      </c>
      <c r="G5770" s="70">
        <v>281.22000000000003</v>
      </c>
    </row>
    <row r="5771" spans="1:7" x14ac:dyDescent="0.2">
      <c r="A5771" s="70">
        <v>47260</v>
      </c>
      <c r="B5771" s="70" t="s">
        <v>426</v>
      </c>
      <c r="C5771" s="70" t="s">
        <v>427</v>
      </c>
      <c r="D5771" s="70">
        <v>2007</v>
      </c>
      <c r="E5771" s="70">
        <v>2</v>
      </c>
      <c r="F5771" s="70">
        <v>283.83999999999997</v>
      </c>
      <c r="G5771" s="70">
        <v>282.17</v>
      </c>
    </row>
    <row r="5772" spans="1:7" x14ac:dyDescent="0.2">
      <c r="A5772" s="70">
        <v>47260</v>
      </c>
      <c r="B5772" s="70" t="s">
        <v>426</v>
      </c>
      <c r="C5772" s="70" t="s">
        <v>427</v>
      </c>
      <c r="D5772" s="70">
        <v>2007</v>
      </c>
      <c r="E5772" s="70">
        <v>3</v>
      </c>
      <c r="F5772" s="70">
        <v>281.23</v>
      </c>
      <c r="G5772" s="70">
        <v>278.54000000000002</v>
      </c>
    </row>
    <row r="5773" spans="1:7" x14ac:dyDescent="0.2">
      <c r="A5773" s="70">
        <v>47260</v>
      </c>
      <c r="B5773" s="70" t="s">
        <v>426</v>
      </c>
      <c r="C5773" s="70" t="s">
        <v>427</v>
      </c>
      <c r="D5773" s="70">
        <v>2007</v>
      </c>
      <c r="E5773" s="70">
        <v>4</v>
      </c>
      <c r="F5773" s="70">
        <v>276.47000000000003</v>
      </c>
      <c r="G5773" s="70">
        <v>276.73</v>
      </c>
    </row>
    <row r="5774" spans="1:7" x14ac:dyDescent="0.2">
      <c r="A5774" s="70">
        <v>47260</v>
      </c>
      <c r="B5774" s="70" t="s">
        <v>426</v>
      </c>
      <c r="C5774" s="70" t="s">
        <v>427</v>
      </c>
      <c r="D5774" s="70">
        <v>2008</v>
      </c>
      <c r="E5774" s="70">
        <v>1</v>
      </c>
      <c r="F5774" s="70">
        <v>271.01</v>
      </c>
      <c r="G5774" s="70">
        <v>273.35000000000002</v>
      </c>
    </row>
    <row r="5775" spans="1:7" x14ac:dyDescent="0.2">
      <c r="A5775" s="70">
        <v>47260</v>
      </c>
      <c r="B5775" s="70" t="s">
        <v>426</v>
      </c>
      <c r="C5775" s="70" t="s">
        <v>427</v>
      </c>
      <c r="D5775" s="70">
        <v>2008</v>
      </c>
      <c r="E5775" s="70">
        <v>2</v>
      </c>
      <c r="F5775" s="70">
        <v>267.95</v>
      </c>
      <c r="G5775" s="70">
        <v>266.13</v>
      </c>
    </row>
    <row r="5776" spans="1:7" x14ac:dyDescent="0.2">
      <c r="A5776" s="70">
        <v>47260</v>
      </c>
      <c r="B5776" s="70" t="s">
        <v>426</v>
      </c>
      <c r="C5776" s="70" t="s">
        <v>427</v>
      </c>
      <c r="D5776" s="70">
        <v>2008</v>
      </c>
      <c r="E5776" s="70">
        <v>3</v>
      </c>
      <c r="F5776" s="70">
        <v>265.7</v>
      </c>
      <c r="G5776" s="70">
        <v>263.08</v>
      </c>
    </row>
    <row r="5777" spans="1:7" x14ac:dyDescent="0.2">
      <c r="A5777" s="70">
        <v>47260</v>
      </c>
      <c r="B5777" s="70" t="s">
        <v>426</v>
      </c>
      <c r="C5777" s="70" t="s">
        <v>427</v>
      </c>
      <c r="D5777" s="70">
        <v>2008</v>
      </c>
      <c r="E5777" s="70">
        <v>4</v>
      </c>
      <c r="F5777" s="70">
        <v>254.39</v>
      </c>
      <c r="G5777" s="70">
        <v>254.65</v>
      </c>
    </row>
    <row r="5778" spans="1:7" x14ac:dyDescent="0.2">
      <c r="A5778" s="70">
        <v>47260</v>
      </c>
      <c r="B5778" s="70" t="s">
        <v>426</v>
      </c>
      <c r="C5778" s="70" t="s">
        <v>427</v>
      </c>
      <c r="D5778" s="70">
        <v>2009</v>
      </c>
      <c r="E5778" s="70">
        <v>1</v>
      </c>
      <c r="F5778" s="70">
        <v>244.87</v>
      </c>
      <c r="G5778" s="70">
        <v>247.31</v>
      </c>
    </row>
    <row r="5779" spans="1:7" x14ac:dyDescent="0.2">
      <c r="A5779" s="70">
        <v>47260</v>
      </c>
      <c r="B5779" s="70" t="s">
        <v>426</v>
      </c>
      <c r="C5779" s="70" t="s">
        <v>427</v>
      </c>
      <c r="D5779" s="70">
        <v>2009</v>
      </c>
      <c r="E5779" s="70">
        <v>2</v>
      </c>
      <c r="F5779" s="70">
        <v>246.03</v>
      </c>
      <c r="G5779" s="70">
        <v>244.15</v>
      </c>
    </row>
    <row r="5780" spans="1:7" x14ac:dyDescent="0.2">
      <c r="A5780" s="70">
        <v>47260</v>
      </c>
      <c r="B5780" s="70" t="s">
        <v>426</v>
      </c>
      <c r="C5780" s="70" t="s">
        <v>427</v>
      </c>
      <c r="D5780" s="70">
        <v>2009</v>
      </c>
      <c r="E5780" s="70">
        <v>3</v>
      </c>
      <c r="F5780" s="70">
        <v>244.21</v>
      </c>
      <c r="G5780" s="70">
        <v>241.57</v>
      </c>
    </row>
    <row r="5781" spans="1:7" x14ac:dyDescent="0.2">
      <c r="A5781" s="70">
        <v>47260</v>
      </c>
      <c r="B5781" s="70" t="s">
        <v>426</v>
      </c>
      <c r="C5781" s="70" t="s">
        <v>427</v>
      </c>
      <c r="D5781" s="70">
        <v>2009</v>
      </c>
      <c r="E5781" s="70">
        <v>4</v>
      </c>
      <c r="F5781" s="70">
        <v>242.97</v>
      </c>
      <c r="G5781" s="70">
        <v>243.36</v>
      </c>
    </row>
    <row r="5782" spans="1:7" x14ac:dyDescent="0.2">
      <c r="A5782" s="70">
        <v>47260</v>
      </c>
      <c r="B5782" s="70" t="s">
        <v>426</v>
      </c>
      <c r="C5782" s="70" t="s">
        <v>427</v>
      </c>
      <c r="D5782" s="70">
        <v>2010</v>
      </c>
      <c r="E5782" s="70">
        <v>1</v>
      </c>
      <c r="F5782" s="70">
        <v>233.32</v>
      </c>
      <c r="G5782" s="70">
        <v>236</v>
      </c>
    </row>
    <row r="5783" spans="1:7" x14ac:dyDescent="0.2">
      <c r="A5783" s="70">
        <v>47260</v>
      </c>
      <c r="B5783" s="70" t="s">
        <v>426</v>
      </c>
      <c r="C5783" s="70" t="s">
        <v>427</v>
      </c>
      <c r="D5783" s="70">
        <v>2010</v>
      </c>
      <c r="E5783" s="70">
        <v>2</v>
      </c>
      <c r="F5783" s="70">
        <v>235.95</v>
      </c>
      <c r="G5783" s="70">
        <v>233.83</v>
      </c>
    </row>
    <row r="5784" spans="1:7" x14ac:dyDescent="0.2">
      <c r="A5784" s="70">
        <v>47260</v>
      </c>
      <c r="B5784" s="70" t="s">
        <v>426</v>
      </c>
      <c r="C5784" s="70" t="s">
        <v>427</v>
      </c>
      <c r="D5784" s="70">
        <v>2010</v>
      </c>
      <c r="E5784" s="70">
        <v>3</v>
      </c>
      <c r="F5784" s="70">
        <v>229.31</v>
      </c>
      <c r="G5784" s="70">
        <v>226.64</v>
      </c>
    </row>
    <row r="5785" spans="1:7" x14ac:dyDescent="0.2">
      <c r="A5785" s="70">
        <v>47260</v>
      </c>
      <c r="B5785" s="70" t="s">
        <v>426</v>
      </c>
      <c r="C5785" s="70" t="s">
        <v>427</v>
      </c>
      <c r="D5785" s="70">
        <v>2010</v>
      </c>
      <c r="E5785" s="70">
        <v>4</v>
      </c>
      <c r="F5785" s="70">
        <v>217.95</v>
      </c>
      <c r="G5785" s="70">
        <v>218.54</v>
      </c>
    </row>
    <row r="5786" spans="1:7" x14ac:dyDescent="0.2">
      <c r="A5786" s="70">
        <v>47260</v>
      </c>
      <c r="B5786" s="70" t="s">
        <v>426</v>
      </c>
      <c r="C5786" s="70" t="s">
        <v>427</v>
      </c>
      <c r="D5786" s="70">
        <v>2011</v>
      </c>
      <c r="E5786" s="70">
        <v>1</v>
      </c>
      <c r="F5786" s="70">
        <v>211.16</v>
      </c>
      <c r="G5786" s="70">
        <v>213.8</v>
      </c>
    </row>
    <row r="5787" spans="1:7" x14ac:dyDescent="0.2">
      <c r="A5787" s="70">
        <v>47260</v>
      </c>
      <c r="B5787" s="70" t="s">
        <v>426</v>
      </c>
      <c r="C5787" s="70" t="s">
        <v>427</v>
      </c>
      <c r="D5787" s="70">
        <v>2011</v>
      </c>
      <c r="E5787" s="70">
        <v>2</v>
      </c>
      <c r="F5787" s="70">
        <v>207.49</v>
      </c>
      <c r="G5787" s="70">
        <v>205.31</v>
      </c>
    </row>
    <row r="5788" spans="1:7" x14ac:dyDescent="0.2">
      <c r="A5788" s="70">
        <v>47260</v>
      </c>
      <c r="B5788" s="70" t="s">
        <v>426</v>
      </c>
      <c r="C5788" s="70" t="s">
        <v>427</v>
      </c>
      <c r="D5788" s="70">
        <v>2011</v>
      </c>
      <c r="E5788" s="70">
        <v>3</v>
      </c>
      <c r="F5788" s="70">
        <v>208.52</v>
      </c>
      <c r="G5788" s="70">
        <v>205.97</v>
      </c>
    </row>
    <row r="5789" spans="1:7" x14ac:dyDescent="0.2">
      <c r="A5789" s="70">
        <v>47260</v>
      </c>
      <c r="B5789" s="70" t="s">
        <v>426</v>
      </c>
      <c r="C5789" s="70" t="s">
        <v>427</v>
      </c>
      <c r="D5789" s="70">
        <v>2011</v>
      </c>
      <c r="E5789" s="70">
        <v>4</v>
      </c>
      <c r="F5789" s="70">
        <v>207.2</v>
      </c>
      <c r="G5789" s="70">
        <v>208.12</v>
      </c>
    </row>
    <row r="5790" spans="1:7" x14ac:dyDescent="0.2">
      <c r="A5790" s="70">
        <v>47260</v>
      </c>
      <c r="B5790" s="70" t="s">
        <v>426</v>
      </c>
      <c r="C5790" s="70" t="s">
        <v>427</v>
      </c>
      <c r="D5790" s="70">
        <v>2012</v>
      </c>
      <c r="E5790" s="70">
        <v>1</v>
      </c>
      <c r="F5790" s="70">
        <v>205.89</v>
      </c>
      <c r="G5790" s="70">
        <v>208.5</v>
      </c>
    </row>
    <row r="5791" spans="1:7" x14ac:dyDescent="0.2">
      <c r="A5791" s="70">
        <v>47260</v>
      </c>
      <c r="B5791" s="70" t="s">
        <v>426</v>
      </c>
      <c r="C5791" s="70" t="s">
        <v>427</v>
      </c>
      <c r="D5791" s="70">
        <v>2012</v>
      </c>
      <c r="E5791" s="70">
        <v>2</v>
      </c>
      <c r="F5791" s="70">
        <v>211.78</v>
      </c>
      <c r="G5791" s="70">
        <v>209.29</v>
      </c>
    </row>
    <row r="5792" spans="1:7" x14ac:dyDescent="0.2">
      <c r="A5792" s="70">
        <v>47260</v>
      </c>
      <c r="B5792" s="70" t="s">
        <v>426</v>
      </c>
      <c r="C5792" s="70" t="s">
        <v>427</v>
      </c>
      <c r="D5792" s="70">
        <v>2012</v>
      </c>
      <c r="E5792" s="70">
        <v>3</v>
      </c>
      <c r="F5792" s="70">
        <v>211.6</v>
      </c>
      <c r="G5792" s="70">
        <v>208.95</v>
      </c>
    </row>
    <row r="5793" spans="1:7" x14ac:dyDescent="0.2">
      <c r="A5793" s="70">
        <v>47260</v>
      </c>
      <c r="B5793" s="70" t="s">
        <v>426</v>
      </c>
      <c r="C5793" s="70" t="s">
        <v>427</v>
      </c>
      <c r="D5793" s="70">
        <v>2012</v>
      </c>
      <c r="E5793" s="70">
        <v>4</v>
      </c>
      <c r="F5793" s="70">
        <v>208.26</v>
      </c>
      <c r="G5793" s="70">
        <v>209.48</v>
      </c>
    </row>
    <row r="5794" spans="1:7" x14ac:dyDescent="0.2">
      <c r="A5794" s="70">
        <v>47260</v>
      </c>
      <c r="B5794" s="70" t="s">
        <v>426</v>
      </c>
      <c r="C5794" s="70" t="s">
        <v>427</v>
      </c>
      <c r="D5794" s="70">
        <v>2013</v>
      </c>
      <c r="E5794" s="70">
        <v>1</v>
      </c>
      <c r="F5794" s="70">
        <v>208.13</v>
      </c>
      <c r="G5794" s="70">
        <v>210.74</v>
      </c>
    </row>
    <row r="5795" spans="1:7" x14ac:dyDescent="0.2">
      <c r="A5795" s="70">
        <v>47260</v>
      </c>
      <c r="B5795" s="70" t="s">
        <v>426</v>
      </c>
      <c r="C5795" s="70" t="s">
        <v>427</v>
      </c>
      <c r="D5795" s="70">
        <v>2013</v>
      </c>
      <c r="E5795" s="70">
        <v>2</v>
      </c>
      <c r="F5795" s="70">
        <v>216.49</v>
      </c>
      <c r="G5795" s="70">
        <v>213.78</v>
      </c>
    </row>
    <row r="5796" spans="1:7" x14ac:dyDescent="0.2">
      <c r="A5796" s="70">
        <v>47260</v>
      </c>
      <c r="B5796" s="70" t="s">
        <v>426</v>
      </c>
      <c r="C5796" s="70" t="s">
        <v>427</v>
      </c>
      <c r="D5796" s="70">
        <v>2013</v>
      </c>
      <c r="E5796" s="70">
        <v>3</v>
      </c>
      <c r="F5796" s="70">
        <v>218.37</v>
      </c>
      <c r="G5796" s="70">
        <v>215.54</v>
      </c>
    </row>
    <row r="5797" spans="1:7" x14ac:dyDescent="0.2">
      <c r="A5797" s="70">
        <v>47260</v>
      </c>
      <c r="B5797" s="70" t="s">
        <v>426</v>
      </c>
      <c r="C5797" s="70" t="s">
        <v>427</v>
      </c>
      <c r="D5797" s="70">
        <v>2013</v>
      </c>
      <c r="E5797" s="70">
        <v>4</v>
      </c>
      <c r="F5797" s="70">
        <v>212.61</v>
      </c>
      <c r="G5797" s="70">
        <v>214.11</v>
      </c>
    </row>
    <row r="5798" spans="1:7" x14ac:dyDescent="0.2">
      <c r="A5798" s="70">
        <v>47260</v>
      </c>
      <c r="B5798" s="70" t="s">
        <v>426</v>
      </c>
      <c r="C5798" s="70" t="s">
        <v>427</v>
      </c>
      <c r="D5798" s="70">
        <v>2014</v>
      </c>
      <c r="E5798" s="70">
        <v>1</v>
      </c>
      <c r="F5798" s="70">
        <v>212.22</v>
      </c>
      <c r="G5798" s="70">
        <v>214.85</v>
      </c>
    </row>
    <row r="5799" spans="1:7" x14ac:dyDescent="0.2">
      <c r="A5799" s="70">
        <v>47260</v>
      </c>
      <c r="B5799" s="70" t="s">
        <v>426</v>
      </c>
      <c r="C5799" s="70" t="s">
        <v>427</v>
      </c>
      <c r="D5799" s="70">
        <v>2014</v>
      </c>
      <c r="E5799" s="70">
        <v>2</v>
      </c>
      <c r="F5799" s="70">
        <v>221.02</v>
      </c>
      <c r="G5799" s="70">
        <v>218.15</v>
      </c>
    </row>
    <row r="5800" spans="1:7" x14ac:dyDescent="0.2">
      <c r="A5800" s="70">
        <v>47260</v>
      </c>
      <c r="B5800" s="70" t="s">
        <v>426</v>
      </c>
      <c r="C5800" s="70" t="s">
        <v>427</v>
      </c>
      <c r="D5800" s="70">
        <v>2014</v>
      </c>
      <c r="E5800" s="70">
        <v>3</v>
      </c>
      <c r="F5800" s="70">
        <v>220.2</v>
      </c>
      <c r="G5800" s="70">
        <v>217.33</v>
      </c>
    </row>
    <row r="5801" spans="1:7" x14ac:dyDescent="0.2">
      <c r="A5801" s="70">
        <v>47260</v>
      </c>
      <c r="B5801" s="70" t="s">
        <v>426</v>
      </c>
      <c r="C5801" s="70" t="s">
        <v>427</v>
      </c>
      <c r="D5801" s="70">
        <v>2014</v>
      </c>
      <c r="E5801" s="70">
        <v>4</v>
      </c>
      <c r="F5801" s="70">
        <v>218.99</v>
      </c>
      <c r="G5801" s="70">
        <v>220.58</v>
      </c>
    </row>
    <row r="5802" spans="1:7" x14ac:dyDescent="0.2">
      <c r="A5802" s="70">
        <v>47260</v>
      </c>
      <c r="B5802" s="70" t="s">
        <v>426</v>
      </c>
      <c r="C5802" s="70" t="s">
        <v>427</v>
      </c>
      <c r="D5802" s="70">
        <v>2015</v>
      </c>
      <c r="E5802" s="70">
        <v>1</v>
      </c>
      <c r="F5802" s="70">
        <v>221.96</v>
      </c>
      <c r="G5802" s="70">
        <v>224.76</v>
      </c>
    </row>
    <row r="5803" spans="1:7" x14ac:dyDescent="0.2">
      <c r="A5803" s="70">
        <v>47260</v>
      </c>
      <c r="B5803" s="70" t="s">
        <v>426</v>
      </c>
      <c r="C5803" s="70" t="s">
        <v>427</v>
      </c>
      <c r="D5803" s="70">
        <v>2015</v>
      </c>
      <c r="E5803" s="70">
        <v>2</v>
      </c>
      <c r="F5803" s="70">
        <v>228.16</v>
      </c>
      <c r="G5803" s="70">
        <v>225.15</v>
      </c>
    </row>
    <row r="5804" spans="1:7" x14ac:dyDescent="0.2">
      <c r="A5804" s="70">
        <v>47260</v>
      </c>
      <c r="B5804" s="70" t="s">
        <v>426</v>
      </c>
      <c r="C5804" s="70" t="s">
        <v>427</v>
      </c>
      <c r="D5804" s="70">
        <v>2015</v>
      </c>
      <c r="E5804" s="70">
        <v>3</v>
      </c>
      <c r="F5804" s="70">
        <v>229.08</v>
      </c>
      <c r="G5804" s="70">
        <v>226.13</v>
      </c>
    </row>
    <row r="5805" spans="1:7" x14ac:dyDescent="0.2">
      <c r="A5805" s="70">
        <v>47260</v>
      </c>
      <c r="B5805" s="70" t="s">
        <v>426</v>
      </c>
      <c r="C5805" s="70" t="s">
        <v>427</v>
      </c>
      <c r="D5805" s="70">
        <v>2015</v>
      </c>
      <c r="E5805" s="70">
        <v>4</v>
      </c>
      <c r="F5805" s="70">
        <v>225.72</v>
      </c>
      <c r="G5805" s="70">
        <v>227.34</v>
      </c>
    </row>
    <row r="5806" spans="1:7" x14ac:dyDescent="0.2">
      <c r="A5806" s="70">
        <v>47260</v>
      </c>
      <c r="B5806" s="70" t="s">
        <v>426</v>
      </c>
      <c r="C5806" s="70" t="s">
        <v>427</v>
      </c>
      <c r="D5806" s="70">
        <v>2016</v>
      </c>
      <c r="E5806" s="70">
        <v>1</v>
      </c>
      <c r="F5806" s="70">
        <v>225.85</v>
      </c>
      <c r="G5806" s="70">
        <v>228.58</v>
      </c>
    </row>
    <row r="5807" spans="1:7" x14ac:dyDescent="0.2">
      <c r="A5807" s="70">
        <v>47260</v>
      </c>
      <c r="B5807" s="70" t="s">
        <v>426</v>
      </c>
      <c r="C5807" s="70" t="s">
        <v>427</v>
      </c>
      <c r="D5807" s="70">
        <v>2016</v>
      </c>
      <c r="E5807" s="70">
        <v>2</v>
      </c>
      <c r="F5807" s="70">
        <v>234.19</v>
      </c>
      <c r="G5807" s="70">
        <v>231.25</v>
      </c>
    </row>
    <row r="5808" spans="1:7" x14ac:dyDescent="0.2">
      <c r="A5808" s="70">
        <v>47260</v>
      </c>
      <c r="B5808" s="70" t="s">
        <v>426</v>
      </c>
      <c r="C5808" s="70" t="s">
        <v>427</v>
      </c>
      <c r="D5808" s="70">
        <v>2016</v>
      </c>
      <c r="E5808" s="70">
        <v>3</v>
      </c>
      <c r="F5808" s="70">
        <v>236.48</v>
      </c>
      <c r="G5808" s="70">
        <v>233.56</v>
      </c>
    </row>
    <row r="5809" spans="1:7" x14ac:dyDescent="0.2">
      <c r="A5809" s="70">
        <v>47260</v>
      </c>
      <c r="B5809" s="70" t="s">
        <v>426</v>
      </c>
      <c r="C5809" s="70" t="s">
        <v>427</v>
      </c>
      <c r="D5809" s="70">
        <v>2016</v>
      </c>
      <c r="E5809" s="70">
        <v>4</v>
      </c>
      <c r="F5809" s="70">
        <v>232.27</v>
      </c>
      <c r="G5809" s="70">
        <v>233.7</v>
      </c>
    </row>
    <row r="5810" spans="1:7" x14ac:dyDescent="0.2">
      <c r="A5810" s="70">
        <v>47260</v>
      </c>
      <c r="B5810" s="70" t="s">
        <v>426</v>
      </c>
      <c r="C5810" s="70" t="s">
        <v>427</v>
      </c>
      <c r="D5810" s="70">
        <v>2017</v>
      </c>
      <c r="E5810" s="70">
        <v>1</v>
      </c>
      <c r="F5810" s="70">
        <v>232.31</v>
      </c>
      <c r="G5810" s="70">
        <v>234.98</v>
      </c>
    </row>
    <row r="5811" spans="1:7" x14ac:dyDescent="0.2">
      <c r="A5811" s="70">
        <v>47260</v>
      </c>
      <c r="B5811" s="70" t="s">
        <v>426</v>
      </c>
      <c r="C5811" s="70" t="s">
        <v>427</v>
      </c>
      <c r="D5811" s="70">
        <v>2017</v>
      </c>
      <c r="E5811" s="70">
        <v>2</v>
      </c>
      <c r="F5811" s="70">
        <v>242.29</v>
      </c>
      <c r="G5811" s="70">
        <v>239.52</v>
      </c>
    </row>
    <row r="5812" spans="1:7" x14ac:dyDescent="0.2">
      <c r="A5812" s="70">
        <v>47260</v>
      </c>
      <c r="B5812" s="70" t="s">
        <v>426</v>
      </c>
      <c r="C5812" s="70" t="s">
        <v>427</v>
      </c>
      <c r="D5812" s="70">
        <v>2017</v>
      </c>
      <c r="E5812" s="70">
        <v>3</v>
      </c>
      <c r="F5812" s="70">
        <v>243.1</v>
      </c>
      <c r="G5812" s="70">
        <v>240.26</v>
      </c>
    </row>
    <row r="5813" spans="1:7" x14ac:dyDescent="0.2">
      <c r="A5813" s="70">
        <v>47260</v>
      </c>
      <c r="B5813" s="70" t="s">
        <v>426</v>
      </c>
      <c r="C5813" s="70" t="s">
        <v>427</v>
      </c>
      <c r="D5813" s="70">
        <v>2017</v>
      </c>
      <c r="E5813" s="70">
        <v>4</v>
      </c>
      <c r="F5813" s="70">
        <v>243.2</v>
      </c>
      <c r="G5813" s="70">
        <v>244.41</v>
      </c>
    </row>
    <row r="5814" spans="1:7" x14ac:dyDescent="0.2">
      <c r="A5814" s="70">
        <v>47260</v>
      </c>
      <c r="B5814" s="70" t="s">
        <v>426</v>
      </c>
      <c r="C5814" s="70" t="s">
        <v>427</v>
      </c>
      <c r="D5814" s="70">
        <v>2018</v>
      </c>
      <c r="E5814" s="70">
        <v>1</v>
      </c>
      <c r="F5814" s="70">
        <v>242.27</v>
      </c>
      <c r="G5814" s="70">
        <v>244.83</v>
      </c>
    </row>
    <row r="5815" spans="1:7" x14ac:dyDescent="0.2">
      <c r="A5815" s="70">
        <v>47260</v>
      </c>
      <c r="B5815" s="70" t="s">
        <v>426</v>
      </c>
      <c r="C5815" s="70" t="s">
        <v>427</v>
      </c>
      <c r="D5815" s="70">
        <v>2018</v>
      </c>
      <c r="E5815" s="70">
        <v>2</v>
      </c>
      <c r="F5815" s="70">
        <v>249.96</v>
      </c>
      <c r="G5815" s="70">
        <v>247.39</v>
      </c>
    </row>
    <row r="5816" spans="1:7" x14ac:dyDescent="0.2">
      <c r="A5816" s="70">
        <v>47260</v>
      </c>
      <c r="B5816" s="70" t="s">
        <v>426</v>
      </c>
      <c r="C5816" s="70" t="s">
        <v>427</v>
      </c>
      <c r="D5816" s="70">
        <v>2018</v>
      </c>
      <c r="E5816" s="70">
        <v>3</v>
      </c>
      <c r="F5816" s="70">
        <v>252.81</v>
      </c>
      <c r="G5816" s="70">
        <v>250.15</v>
      </c>
    </row>
    <row r="5817" spans="1:7" x14ac:dyDescent="0.2">
      <c r="A5817" s="70">
        <v>47260</v>
      </c>
      <c r="B5817" s="70" t="s">
        <v>426</v>
      </c>
      <c r="C5817" s="70" t="s">
        <v>427</v>
      </c>
      <c r="D5817" s="70">
        <v>2018</v>
      </c>
      <c r="E5817" s="70">
        <v>4</v>
      </c>
      <c r="F5817" s="70">
        <v>249.19</v>
      </c>
      <c r="G5817" s="70">
        <v>250.06</v>
      </c>
    </row>
    <row r="5818" spans="1:7" x14ac:dyDescent="0.2">
      <c r="A5818" s="70">
        <v>47260</v>
      </c>
      <c r="B5818" s="70" t="s">
        <v>426</v>
      </c>
      <c r="C5818" s="70" t="s">
        <v>427</v>
      </c>
      <c r="D5818" s="70">
        <v>2019</v>
      </c>
      <c r="E5818" s="70">
        <v>1</v>
      </c>
      <c r="F5818" s="70">
        <v>251.05</v>
      </c>
      <c r="G5818" s="70">
        <v>253.48</v>
      </c>
    </row>
    <row r="5819" spans="1:7" x14ac:dyDescent="0.2">
      <c r="A5819" s="70">
        <v>47260</v>
      </c>
      <c r="B5819" s="70" t="s">
        <v>426</v>
      </c>
      <c r="C5819" s="70" t="s">
        <v>427</v>
      </c>
      <c r="D5819" s="70">
        <v>2019</v>
      </c>
      <c r="E5819" s="70">
        <v>2</v>
      </c>
      <c r="F5819" s="70">
        <v>258.06</v>
      </c>
      <c r="G5819" s="70">
        <v>255.7</v>
      </c>
    </row>
    <row r="5820" spans="1:7" x14ac:dyDescent="0.2">
      <c r="A5820" s="70">
        <v>47260</v>
      </c>
      <c r="B5820" s="70" t="s">
        <v>426</v>
      </c>
      <c r="C5820" s="70" t="s">
        <v>427</v>
      </c>
      <c r="D5820" s="70">
        <v>2019</v>
      </c>
      <c r="E5820" s="70">
        <v>3</v>
      </c>
      <c r="F5820" s="70">
        <v>262.52</v>
      </c>
      <c r="G5820" s="70">
        <v>260.01</v>
      </c>
    </row>
    <row r="5821" spans="1:7" x14ac:dyDescent="0.2">
      <c r="A5821" s="70">
        <v>47260</v>
      </c>
      <c r="B5821" s="70" t="s">
        <v>426</v>
      </c>
      <c r="C5821" s="70" t="s">
        <v>427</v>
      </c>
      <c r="D5821" s="70">
        <v>2019</v>
      </c>
      <c r="E5821" s="70">
        <v>4</v>
      </c>
      <c r="F5821" s="70">
        <v>263.41000000000003</v>
      </c>
      <c r="G5821" s="70">
        <v>264.06</v>
      </c>
    </row>
    <row r="5822" spans="1:7" x14ac:dyDescent="0.2">
      <c r="A5822" s="70">
        <v>47260</v>
      </c>
      <c r="B5822" s="70" t="s">
        <v>426</v>
      </c>
      <c r="C5822" s="70" t="s">
        <v>427</v>
      </c>
      <c r="D5822" s="70">
        <v>2020</v>
      </c>
      <c r="E5822" s="70">
        <v>1</v>
      </c>
      <c r="F5822" s="70">
        <v>265.95999999999998</v>
      </c>
      <c r="G5822" s="70">
        <v>268.26</v>
      </c>
    </row>
    <row r="5823" spans="1:7" x14ac:dyDescent="0.2">
      <c r="A5823" s="70">
        <v>47260</v>
      </c>
      <c r="B5823" s="70" t="s">
        <v>426</v>
      </c>
      <c r="C5823" s="70" t="s">
        <v>427</v>
      </c>
      <c r="D5823" s="70">
        <v>2020</v>
      </c>
      <c r="E5823" s="70">
        <v>2</v>
      </c>
      <c r="F5823" s="70">
        <v>273.81</v>
      </c>
      <c r="G5823" s="70">
        <v>271.54000000000002</v>
      </c>
    </row>
    <row r="5824" spans="1:7" x14ac:dyDescent="0.2">
      <c r="A5824" s="70">
        <v>47260</v>
      </c>
      <c r="B5824" s="70" t="s">
        <v>426</v>
      </c>
      <c r="C5824" s="70" t="s">
        <v>427</v>
      </c>
      <c r="D5824" s="70">
        <v>2020</v>
      </c>
      <c r="E5824" s="70">
        <v>3</v>
      </c>
      <c r="F5824" s="70">
        <v>282.14999999999998</v>
      </c>
      <c r="G5824" s="70">
        <v>279.70999999999998</v>
      </c>
    </row>
    <row r="5825" spans="1:7" x14ac:dyDescent="0.2">
      <c r="A5825" s="70">
        <v>47260</v>
      </c>
      <c r="B5825" s="70" t="s">
        <v>426</v>
      </c>
      <c r="C5825" s="70" t="s">
        <v>427</v>
      </c>
      <c r="D5825" s="70">
        <v>2020</v>
      </c>
      <c r="E5825" s="70">
        <v>4</v>
      </c>
      <c r="F5825" s="70">
        <v>291.23</v>
      </c>
      <c r="G5825" s="70">
        <v>291.7</v>
      </c>
    </row>
    <row r="5826" spans="1:7" x14ac:dyDescent="0.2">
      <c r="A5826" s="70">
        <v>47260</v>
      </c>
      <c r="B5826" s="70" t="s">
        <v>426</v>
      </c>
      <c r="C5826" s="70" t="s">
        <v>427</v>
      </c>
      <c r="D5826" s="70">
        <v>2021</v>
      </c>
      <c r="E5826" s="70">
        <v>1</v>
      </c>
      <c r="F5826" s="70">
        <v>300.48</v>
      </c>
      <c r="G5826" s="70">
        <v>302.89999999999998</v>
      </c>
    </row>
    <row r="5827" spans="1:7" x14ac:dyDescent="0.2">
      <c r="A5827" s="70">
        <v>47260</v>
      </c>
      <c r="B5827" s="70" t="s">
        <v>426</v>
      </c>
      <c r="C5827" s="70" t="s">
        <v>427</v>
      </c>
      <c r="D5827" s="70">
        <v>2021</v>
      </c>
      <c r="E5827" s="70">
        <v>2</v>
      </c>
      <c r="F5827" s="70">
        <v>315.8</v>
      </c>
      <c r="G5827" s="70">
        <v>313.37</v>
      </c>
    </row>
    <row r="5828" spans="1:7" x14ac:dyDescent="0.2">
      <c r="A5828" s="70">
        <v>47260</v>
      </c>
      <c r="B5828" s="70" t="s">
        <v>426</v>
      </c>
      <c r="C5828" s="70" t="s">
        <v>427</v>
      </c>
      <c r="D5828" s="70">
        <v>2021</v>
      </c>
      <c r="E5828" s="70">
        <v>3</v>
      </c>
      <c r="F5828" s="70">
        <v>324.22000000000003</v>
      </c>
      <c r="G5828" s="70">
        <v>321.5</v>
      </c>
    </row>
    <row r="5829" spans="1:7" x14ac:dyDescent="0.2">
      <c r="A5829" s="70">
        <v>47260</v>
      </c>
      <c r="B5829" s="70" t="s">
        <v>426</v>
      </c>
      <c r="C5829" s="70" t="s">
        <v>427</v>
      </c>
      <c r="D5829" s="70">
        <v>2021</v>
      </c>
      <c r="E5829" s="70">
        <v>4</v>
      </c>
      <c r="F5829" s="70">
        <v>332.24</v>
      </c>
      <c r="G5829" s="70">
        <v>332.66</v>
      </c>
    </row>
    <row r="5830" spans="1:7" x14ac:dyDescent="0.2">
      <c r="A5830" s="70">
        <v>47664</v>
      </c>
      <c r="B5830" s="70" t="s">
        <v>428</v>
      </c>
      <c r="C5830" s="70" t="s">
        <v>375</v>
      </c>
      <c r="D5830" s="70">
        <v>1991</v>
      </c>
      <c r="E5830" s="70">
        <v>1</v>
      </c>
      <c r="F5830" s="70">
        <v>100</v>
      </c>
      <c r="G5830" s="70">
        <v>100</v>
      </c>
    </row>
    <row r="5831" spans="1:7" x14ac:dyDescent="0.2">
      <c r="A5831" s="70">
        <v>47664</v>
      </c>
      <c r="B5831" s="70" t="s">
        <v>428</v>
      </c>
      <c r="C5831" s="70" t="s">
        <v>375</v>
      </c>
      <c r="D5831" s="70">
        <v>1991</v>
      </c>
      <c r="E5831" s="70">
        <v>2</v>
      </c>
      <c r="F5831" s="70">
        <v>101.81</v>
      </c>
      <c r="G5831" s="70">
        <v>100.31</v>
      </c>
    </row>
    <row r="5832" spans="1:7" x14ac:dyDescent="0.2">
      <c r="A5832" s="70">
        <v>47664</v>
      </c>
      <c r="B5832" s="70" t="s">
        <v>428</v>
      </c>
      <c r="C5832" s="70" t="s">
        <v>375</v>
      </c>
      <c r="D5832" s="70">
        <v>1991</v>
      </c>
      <c r="E5832" s="70">
        <v>3</v>
      </c>
      <c r="F5832" s="70">
        <v>101.87</v>
      </c>
      <c r="G5832" s="70">
        <v>100.7</v>
      </c>
    </row>
    <row r="5833" spans="1:7" x14ac:dyDescent="0.2">
      <c r="A5833" s="70">
        <v>47664</v>
      </c>
      <c r="B5833" s="70" t="s">
        <v>428</v>
      </c>
      <c r="C5833" s="70" t="s">
        <v>375</v>
      </c>
      <c r="D5833" s="70">
        <v>1991</v>
      </c>
      <c r="E5833" s="70">
        <v>4</v>
      </c>
      <c r="F5833" s="70">
        <v>102.69</v>
      </c>
      <c r="G5833" s="70">
        <v>101.79</v>
      </c>
    </row>
    <row r="5834" spans="1:7" x14ac:dyDescent="0.2">
      <c r="A5834" s="70">
        <v>47664</v>
      </c>
      <c r="B5834" s="70" t="s">
        <v>428</v>
      </c>
      <c r="C5834" s="70" t="s">
        <v>375</v>
      </c>
      <c r="D5834" s="70">
        <v>1992</v>
      </c>
      <c r="E5834" s="70">
        <v>1</v>
      </c>
      <c r="F5834" s="70">
        <v>103.83</v>
      </c>
      <c r="G5834" s="70">
        <v>103.84</v>
      </c>
    </row>
    <row r="5835" spans="1:7" x14ac:dyDescent="0.2">
      <c r="A5835" s="70">
        <v>47664</v>
      </c>
      <c r="B5835" s="70" t="s">
        <v>428</v>
      </c>
      <c r="C5835" s="70" t="s">
        <v>375</v>
      </c>
      <c r="D5835" s="70">
        <v>1992</v>
      </c>
      <c r="E5835" s="70">
        <v>2</v>
      </c>
      <c r="F5835" s="70">
        <v>104.39</v>
      </c>
      <c r="G5835" s="70">
        <v>102.86</v>
      </c>
    </row>
    <row r="5836" spans="1:7" x14ac:dyDescent="0.2">
      <c r="A5836" s="70">
        <v>47664</v>
      </c>
      <c r="B5836" s="70" t="s">
        <v>428</v>
      </c>
      <c r="C5836" s="70" t="s">
        <v>375</v>
      </c>
      <c r="D5836" s="70">
        <v>1992</v>
      </c>
      <c r="E5836" s="70">
        <v>3</v>
      </c>
      <c r="F5836" s="70">
        <v>105.49</v>
      </c>
      <c r="G5836" s="70">
        <v>104.25</v>
      </c>
    </row>
    <row r="5837" spans="1:7" x14ac:dyDescent="0.2">
      <c r="A5837" s="70">
        <v>47664</v>
      </c>
      <c r="B5837" s="70" t="s">
        <v>428</v>
      </c>
      <c r="C5837" s="70" t="s">
        <v>375</v>
      </c>
      <c r="D5837" s="70">
        <v>1992</v>
      </c>
      <c r="E5837" s="70">
        <v>4</v>
      </c>
      <c r="F5837" s="70">
        <v>106.25</v>
      </c>
      <c r="G5837" s="70">
        <v>105.35</v>
      </c>
    </row>
    <row r="5838" spans="1:7" x14ac:dyDescent="0.2">
      <c r="A5838" s="70">
        <v>47664</v>
      </c>
      <c r="B5838" s="70" t="s">
        <v>428</v>
      </c>
      <c r="C5838" s="70" t="s">
        <v>375</v>
      </c>
      <c r="D5838" s="70">
        <v>1993</v>
      </c>
      <c r="E5838" s="70">
        <v>1</v>
      </c>
      <c r="F5838" s="70">
        <v>105.38</v>
      </c>
      <c r="G5838" s="70">
        <v>105.4</v>
      </c>
    </row>
    <row r="5839" spans="1:7" x14ac:dyDescent="0.2">
      <c r="A5839" s="70">
        <v>47664</v>
      </c>
      <c r="B5839" s="70" t="s">
        <v>428</v>
      </c>
      <c r="C5839" s="70" t="s">
        <v>375</v>
      </c>
      <c r="D5839" s="70">
        <v>1993</v>
      </c>
      <c r="E5839" s="70">
        <v>2</v>
      </c>
      <c r="F5839" s="70">
        <v>107.85</v>
      </c>
      <c r="G5839" s="70">
        <v>106.26</v>
      </c>
    </row>
    <row r="5840" spans="1:7" x14ac:dyDescent="0.2">
      <c r="A5840" s="70">
        <v>47664</v>
      </c>
      <c r="B5840" s="70" t="s">
        <v>428</v>
      </c>
      <c r="C5840" s="70" t="s">
        <v>375</v>
      </c>
      <c r="D5840" s="70">
        <v>1993</v>
      </c>
      <c r="E5840" s="70">
        <v>3</v>
      </c>
      <c r="F5840" s="70">
        <v>108.68</v>
      </c>
      <c r="G5840" s="70">
        <v>107.36</v>
      </c>
    </row>
    <row r="5841" spans="1:8" x14ac:dyDescent="0.2">
      <c r="A5841" s="70">
        <v>47664</v>
      </c>
      <c r="B5841" s="70" t="s">
        <v>428</v>
      </c>
      <c r="C5841" s="70" t="s">
        <v>375</v>
      </c>
      <c r="D5841" s="70">
        <v>1993</v>
      </c>
      <c r="E5841" s="70">
        <v>4</v>
      </c>
      <c r="F5841" s="70">
        <v>109.44</v>
      </c>
      <c r="G5841" s="70">
        <v>108.56</v>
      </c>
    </row>
    <row r="5842" spans="1:8" x14ac:dyDescent="0.2">
      <c r="A5842" s="70">
        <v>47664</v>
      </c>
      <c r="B5842" s="70" t="s">
        <v>428</v>
      </c>
      <c r="C5842" s="70" t="s">
        <v>375</v>
      </c>
      <c r="D5842" s="70">
        <v>1994</v>
      </c>
      <c r="E5842" s="70">
        <v>1</v>
      </c>
      <c r="F5842" s="70">
        <v>109.98</v>
      </c>
      <c r="G5842" s="70">
        <v>109.99</v>
      </c>
    </row>
    <row r="5843" spans="1:8" x14ac:dyDescent="0.2">
      <c r="A5843" s="70">
        <v>47664</v>
      </c>
      <c r="B5843" s="70" t="s">
        <v>428</v>
      </c>
      <c r="C5843" s="70" t="s">
        <v>375</v>
      </c>
      <c r="D5843" s="70">
        <v>1994</v>
      </c>
      <c r="E5843" s="70">
        <v>2</v>
      </c>
      <c r="F5843" s="70">
        <v>113.52</v>
      </c>
      <c r="G5843" s="70">
        <v>111.84</v>
      </c>
    </row>
    <row r="5844" spans="1:8" x14ac:dyDescent="0.2">
      <c r="A5844" s="70">
        <v>47664</v>
      </c>
      <c r="B5844" s="70" t="s">
        <v>428</v>
      </c>
      <c r="C5844" s="70" t="s">
        <v>375</v>
      </c>
      <c r="D5844" s="70">
        <v>1994</v>
      </c>
      <c r="E5844" s="70">
        <v>3</v>
      </c>
      <c r="F5844" s="70">
        <v>115.19</v>
      </c>
      <c r="G5844" s="70">
        <v>113.75</v>
      </c>
    </row>
    <row r="5845" spans="1:8" x14ac:dyDescent="0.2">
      <c r="A5845" s="70">
        <v>47664</v>
      </c>
      <c r="B5845" s="70" t="s">
        <v>428</v>
      </c>
      <c r="C5845" s="70" t="s">
        <v>375</v>
      </c>
      <c r="D5845" s="70">
        <v>1994</v>
      </c>
      <c r="E5845" s="70">
        <v>4</v>
      </c>
      <c r="F5845" s="70">
        <v>116.86</v>
      </c>
      <c r="G5845" s="70">
        <v>116.01</v>
      </c>
    </row>
    <row r="5846" spans="1:8" x14ac:dyDescent="0.2">
      <c r="A5846" s="70">
        <v>47664</v>
      </c>
      <c r="B5846" s="70" t="s">
        <v>428</v>
      </c>
      <c r="C5846" s="70" t="s">
        <v>375</v>
      </c>
      <c r="D5846" s="70">
        <v>1995</v>
      </c>
      <c r="E5846" s="70">
        <v>1</v>
      </c>
      <c r="F5846" s="70">
        <v>118.16</v>
      </c>
      <c r="G5846" s="70">
        <v>118.13</v>
      </c>
    </row>
    <row r="5847" spans="1:8" x14ac:dyDescent="0.2">
      <c r="A5847" s="70">
        <v>47664</v>
      </c>
      <c r="B5847" s="70" t="s">
        <v>428</v>
      </c>
      <c r="C5847" s="70" t="s">
        <v>375</v>
      </c>
      <c r="D5847" s="70">
        <v>1995</v>
      </c>
      <c r="E5847" s="70">
        <v>2</v>
      </c>
      <c r="F5847" s="70">
        <v>122.61</v>
      </c>
      <c r="G5847" s="70">
        <v>120.79</v>
      </c>
    </row>
    <row r="5848" spans="1:8" x14ac:dyDescent="0.2">
      <c r="A5848" s="70">
        <v>47664</v>
      </c>
      <c r="B5848" s="70" t="s">
        <v>428</v>
      </c>
      <c r="C5848" s="70" t="s">
        <v>375</v>
      </c>
      <c r="D5848" s="70">
        <v>1995</v>
      </c>
      <c r="E5848" s="70">
        <v>3</v>
      </c>
      <c r="F5848" s="70">
        <v>125.44</v>
      </c>
      <c r="G5848" s="70">
        <v>123.85</v>
      </c>
    </row>
    <row r="5849" spans="1:8" x14ac:dyDescent="0.2">
      <c r="A5849" s="70">
        <v>47664</v>
      </c>
      <c r="B5849" s="70" t="s">
        <v>428</v>
      </c>
      <c r="C5849" s="70" t="s">
        <v>375</v>
      </c>
      <c r="D5849" s="70">
        <v>1995</v>
      </c>
      <c r="E5849" s="70">
        <v>4</v>
      </c>
      <c r="F5849" s="70">
        <v>127.11</v>
      </c>
      <c r="G5849" s="70">
        <v>126.26</v>
      </c>
    </row>
    <row r="5850" spans="1:8" x14ac:dyDescent="0.2">
      <c r="A5850" s="70">
        <v>47664</v>
      </c>
      <c r="B5850" s="70" t="s">
        <v>428</v>
      </c>
      <c r="C5850" s="70" t="s">
        <v>375</v>
      </c>
      <c r="D5850" s="70">
        <v>1996</v>
      </c>
      <c r="E5850" s="70">
        <v>1</v>
      </c>
      <c r="F5850" s="70">
        <v>129.24</v>
      </c>
      <c r="G5850" s="70">
        <v>129.15</v>
      </c>
    </row>
    <row r="5851" spans="1:8" x14ac:dyDescent="0.2">
      <c r="A5851" s="70">
        <v>47664</v>
      </c>
      <c r="B5851" s="70" t="s">
        <v>428</v>
      </c>
      <c r="C5851" s="70" t="s">
        <v>375</v>
      </c>
      <c r="D5851" s="70">
        <v>1996</v>
      </c>
      <c r="E5851" s="70">
        <v>2</v>
      </c>
      <c r="F5851" s="70">
        <v>133.66</v>
      </c>
      <c r="G5851" s="70">
        <v>131.66999999999999</v>
      </c>
    </row>
    <row r="5852" spans="1:8" x14ac:dyDescent="0.2">
      <c r="A5852" s="70">
        <v>47664</v>
      </c>
      <c r="B5852" s="70" t="s">
        <v>428</v>
      </c>
      <c r="C5852" s="70" t="s">
        <v>375</v>
      </c>
      <c r="D5852" s="70">
        <v>1996</v>
      </c>
      <c r="E5852" s="70">
        <v>3</v>
      </c>
      <c r="F5852" s="70">
        <v>136.91</v>
      </c>
      <c r="G5852" s="70">
        <v>135.16</v>
      </c>
      <c r="H5852" s="7" t="s">
        <v>19</v>
      </c>
    </row>
    <row r="5853" spans="1:8" x14ac:dyDescent="0.2">
      <c r="A5853" s="70">
        <v>47664</v>
      </c>
      <c r="B5853" s="70" t="s">
        <v>428</v>
      </c>
      <c r="C5853" s="70" t="s">
        <v>375</v>
      </c>
      <c r="D5853" s="70">
        <v>1996</v>
      </c>
      <c r="E5853" s="70">
        <v>4</v>
      </c>
      <c r="F5853" s="70">
        <v>136.54</v>
      </c>
      <c r="G5853" s="70">
        <v>135.68</v>
      </c>
    </row>
    <row r="5854" spans="1:8" x14ac:dyDescent="0.2">
      <c r="A5854" s="70">
        <v>47664</v>
      </c>
      <c r="B5854" s="70" t="s">
        <v>428</v>
      </c>
      <c r="C5854" s="70" t="s">
        <v>375</v>
      </c>
      <c r="D5854" s="70">
        <v>1997</v>
      </c>
      <c r="E5854" s="70">
        <v>1</v>
      </c>
      <c r="F5854" s="70">
        <v>140.22</v>
      </c>
      <c r="G5854" s="70">
        <v>140.05000000000001</v>
      </c>
    </row>
    <row r="5855" spans="1:8" x14ac:dyDescent="0.2">
      <c r="A5855" s="70">
        <v>47664</v>
      </c>
      <c r="B5855" s="70" t="s">
        <v>428</v>
      </c>
      <c r="C5855" s="70" t="s">
        <v>375</v>
      </c>
      <c r="D5855" s="70">
        <v>1997</v>
      </c>
      <c r="E5855" s="70">
        <v>2</v>
      </c>
      <c r="F5855" s="70">
        <v>145.38</v>
      </c>
      <c r="G5855" s="70">
        <v>143.26</v>
      </c>
      <c r="H5855" s="7" t="s">
        <v>19</v>
      </c>
    </row>
    <row r="5856" spans="1:8" x14ac:dyDescent="0.2">
      <c r="A5856" s="70">
        <v>47664</v>
      </c>
      <c r="B5856" s="70" t="s">
        <v>428</v>
      </c>
      <c r="C5856" s="70" t="s">
        <v>375</v>
      </c>
      <c r="D5856" s="70">
        <v>1997</v>
      </c>
      <c r="E5856" s="70">
        <v>3</v>
      </c>
      <c r="F5856" s="70">
        <v>147.26</v>
      </c>
      <c r="G5856" s="70">
        <v>145.38</v>
      </c>
    </row>
    <row r="5857" spans="1:7" x14ac:dyDescent="0.2">
      <c r="A5857" s="70">
        <v>47664</v>
      </c>
      <c r="B5857" s="70" t="s">
        <v>428</v>
      </c>
      <c r="C5857" s="70" t="s">
        <v>375</v>
      </c>
      <c r="D5857" s="70">
        <v>1997</v>
      </c>
      <c r="E5857" s="70">
        <v>4</v>
      </c>
      <c r="F5857" s="70">
        <v>148.55000000000001</v>
      </c>
      <c r="G5857" s="70">
        <v>147.63</v>
      </c>
    </row>
    <row r="5858" spans="1:7" x14ac:dyDescent="0.2">
      <c r="A5858" s="70">
        <v>47664</v>
      </c>
      <c r="B5858" s="70" t="s">
        <v>428</v>
      </c>
      <c r="C5858" s="70" t="s">
        <v>375</v>
      </c>
      <c r="D5858" s="70">
        <v>1998</v>
      </c>
      <c r="E5858" s="70">
        <v>1</v>
      </c>
      <c r="F5858" s="70">
        <v>150.22</v>
      </c>
      <c r="G5858" s="70">
        <v>149.99</v>
      </c>
    </row>
    <row r="5859" spans="1:7" x14ac:dyDescent="0.2">
      <c r="A5859" s="70">
        <v>47664</v>
      </c>
      <c r="B5859" s="70" t="s">
        <v>428</v>
      </c>
      <c r="C5859" s="70" t="s">
        <v>375</v>
      </c>
      <c r="D5859" s="70">
        <v>1998</v>
      </c>
      <c r="E5859" s="70">
        <v>2</v>
      </c>
      <c r="F5859" s="70">
        <v>153.6</v>
      </c>
      <c r="G5859" s="70">
        <v>151.41999999999999</v>
      </c>
    </row>
    <row r="5860" spans="1:7" x14ac:dyDescent="0.2">
      <c r="A5860" s="70">
        <v>47664</v>
      </c>
      <c r="B5860" s="70" t="s">
        <v>428</v>
      </c>
      <c r="C5860" s="70" t="s">
        <v>375</v>
      </c>
      <c r="D5860" s="70">
        <v>1998</v>
      </c>
      <c r="E5860" s="70">
        <v>3</v>
      </c>
      <c r="F5860" s="70">
        <v>155.27000000000001</v>
      </c>
      <c r="G5860" s="70">
        <v>153.27000000000001</v>
      </c>
    </row>
    <row r="5861" spans="1:7" x14ac:dyDescent="0.2">
      <c r="A5861" s="70">
        <v>47664</v>
      </c>
      <c r="B5861" s="70" t="s">
        <v>428</v>
      </c>
      <c r="C5861" s="70" t="s">
        <v>375</v>
      </c>
      <c r="D5861" s="70">
        <v>1998</v>
      </c>
      <c r="E5861" s="70">
        <v>4</v>
      </c>
      <c r="F5861" s="70">
        <v>157.26</v>
      </c>
      <c r="G5861" s="70">
        <v>156.25</v>
      </c>
    </row>
    <row r="5862" spans="1:7" x14ac:dyDescent="0.2">
      <c r="A5862" s="70">
        <v>47664</v>
      </c>
      <c r="B5862" s="70" t="s">
        <v>428</v>
      </c>
      <c r="C5862" s="70" t="s">
        <v>375</v>
      </c>
      <c r="D5862" s="70">
        <v>1999</v>
      </c>
      <c r="E5862" s="70">
        <v>1</v>
      </c>
      <c r="F5862" s="70">
        <v>158.99</v>
      </c>
      <c r="G5862" s="70">
        <v>158.71</v>
      </c>
    </row>
    <row r="5863" spans="1:7" x14ac:dyDescent="0.2">
      <c r="A5863" s="70">
        <v>47664</v>
      </c>
      <c r="B5863" s="70" t="s">
        <v>428</v>
      </c>
      <c r="C5863" s="70" t="s">
        <v>375</v>
      </c>
      <c r="D5863" s="70">
        <v>1999</v>
      </c>
      <c r="E5863" s="70">
        <v>2</v>
      </c>
      <c r="F5863" s="70">
        <v>164.39</v>
      </c>
      <c r="G5863" s="70">
        <v>162.16</v>
      </c>
    </row>
    <row r="5864" spans="1:7" x14ac:dyDescent="0.2">
      <c r="A5864" s="70">
        <v>47664</v>
      </c>
      <c r="B5864" s="70" t="s">
        <v>428</v>
      </c>
      <c r="C5864" s="70" t="s">
        <v>375</v>
      </c>
      <c r="D5864" s="70">
        <v>1999</v>
      </c>
      <c r="E5864" s="70">
        <v>3</v>
      </c>
      <c r="F5864" s="70">
        <v>168.22</v>
      </c>
      <c r="G5864" s="70">
        <v>166.04</v>
      </c>
    </row>
    <row r="5865" spans="1:7" x14ac:dyDescent="0.2">
      <c r="A5865" s="70">
        <v>47664</v>
      </c>
      <c r="B5865" s="70" t="s">
        <v>428</v>
      </c>
      <c r="C5865" s="70" t="s">
        <v>375</v>
      </c>
      <c r="D5865" s="70">
        <v>1999</v>
      </c>
      <c r="E5865" s="70">
        <v>4</v>
      </c>
      <c r="F5865" s="70">
        <v>169.75</v>
      </c>
      <c r="G5865" s="70">
        <v>168.58</v>
      </c>
    </row>
    <row r="5866" spans="1:7" x14ac:dyDescent="0.2">
      <c r="A5866" s="70">
        <v>47664</v>
      </c>
      <c r="B5866" s="70" t="s">
        <v>428</v>
      </c>
      <c r="C5866" s="70" t="s">
        <v>375</v>
      </c>
      <c r="D5866" s="70">
        <v>2000</v>
      </c>
      <c r="E5866" s="70">
        <v>1</v>
      </c>
      <c r="F5866" s="70">
        <v>172.57</v>
      </c>
      <c r="G5866" s="70">
        <v>172.26</v>
      </c>
    </row>
    <row r="5867" spans="1:7" x14ac:dyDescent="0.2">
      <c r="A5867" s="70">
        <v>47664</v>
      </c>
      <c r="B5867" s="70" t="s">
        <v>428</v>
      </c>
      <c r="C5867" s="70" t="s">
        <v>375</v>
      </c>
      <c r="D5867" s="70">
        <v>2000</v>
      </c>
      <c r="E5867" s="70">
        <v>2</v>
      </c>
      <c r="F5867" s="70">
        <v>177.74</v>
      </c>
      <c r="G5867" s="70">
        <v>175.46</v>
      </c>
    </row>
    <row r="5868" spans="1:7" x14ac:dyDescent="0.2">
      <c r="A5868" s="70">
        <v>47664</v>
      </c>
      <c r="B5868" s="70" t="s">
        <v>428</v>
      </c>
      <c r="C5868" s="70" t="s">
        <v>375</v>
      </c>
      <c r="D5868" s="70">
        <v>2000</v>
      </c>
      <c r="E5868" s="70">
        <v>3</v>
      </c>
      <c r="F5868" s="70">
        <v>180.87</v>
      </c>
      <c r="G5868" s="70">
        <v>178.5</v>
      </c>
    </row>
    <row r="5869" spans="1:7" x14ac:dyDescent="0.2">
      <c r="A5869" s="70">
        <v>47664</v>
      </c>
      <c r="B5869" s="70" t="s">
        <v>428</v>
      </c>
      <c r="C5869" s="70" t="s">
        <v>375</v>
      </c>
      <c r="D5869" s="70">
        <v>2000</v>
      </c>
      <c r="E5869" s="70">
        <v>4</v>
      </c>
      <c r="F5869" s="70">
        <v>182.48</v>
      </c>
      <c r="G5869" s="70">
        <v>181.14</v>
      </c>
    </row>
    <row r="5870" spans="1:7" x14ac:dyDescent="0.2">
      <c r="A5870" s="70">
        <v>47664</v>
      </c>
      <c r="B5870" s="70" t="s">
        <v>428</v>
      </c>
      <c r="C5870" s="70" t="s">
        <v>375</v>
      </c>
      <c r="D5870" s="70">
        <v>2001</v>
      </c>
      <c r="E5870" s="70">
        <v>1</v>
      </c>
      <c r="F5870" s="70">
        <v>183.72</v>
      </c>
      <c r="G5870" s="70">
        <v>183.32</v>
      </c>
    </row>
    <row r="5871" spans="1:7" x14ac:dyDescent="0.2">
      <c r="A5871" s="70">
        <v>47664</v>
      </c>
      <c r="B5871" s="70" t="s">
        <v>428</v>
      </c>
      <c r="C5871" s="70" t="s">
        <v>375</v>
      </c>
      <c r="D5871" s="70">
        <v>2001</v>
      </c>
      <c r="E5871" s="70">
        <v>2</v>
      </c>
      <c r="F5871" s="70">
        <v>188.11</v>
      </c>
      <c r="G5871" s="70">
        <v>185.86</v>
      </c>
    </row>
    <row r="5872" spans="1:7" x14ac:dyDescent="0.2">
      <c r="A5872" s="70">
        <v>47664</v>
      </c>
      <c r="B5872" s="70" t="s">
        <v>428</v>
      </c>
      <c r="C5872" s="70" t="s">
        <v>375</v>
      </c>
      <c r="D5872" s="70">
        <v>2001</v>
      </c>
      <c r="E5872" s="70">
        <v>3</v>
      </c>
      <c r="F5872" s="70">
        <v>190.37</v>
      </c>
      <c r="G5872" s="70">
        <v>187.88</v>
      </c>
    </row>
    <row r="5873" spans="1:7" x14ac:dyDescent="0.2">
      <c r="A5873" s="70">
        <v>47664</v>
      </c>
      <c r="B5873" s="70" t="s">
        <v>428</v>
      </c>
      <c r="C5873" s="70" t="s">
        <v>375</v>
      </c>
      <c r="D5873" s="70">
        <v>2001</v>
      </c>
      <c r="E5873" s="70">
        <v>4</v>
      </c>
      <c r="F5873" s="70">
        <v>190.79</v>
      </c>
      <c r="G5873" s="70">
        <v>189.29</v>
      </c>
    </row>
    <row r="5874" spans="1:7" x14ac:dyDescent="0.2">
      <c r="A5874" s="70">
        <v>47664</v>
      </c>
      <c r="B5874" s="70" t="s">
        <v>428</v>
      </c>
      <c r="C5874" s="70" t="s">
        <v>375</v>
      </c>
      <c r="D5874" s="70">
        <v>2002</v>
      </c>
      <c r="E5874" s="70">
        <v>1</v>
      </c>
      <c r="F5874" s="70">
        <v>190.6</v>
      </c>
      <c r="G5874" s="70">
        <v>190.1</v>
      </c>
    </row>
    <row r="5875" spans="1:7" x14ac:dyDescent="0.2">
      <c r="A5875" s="70">
        <v>47664</v>
      </c>
      <c r="B5875" s="70" t="s">
        <v>428</v>
      </c>
      <c r="C5875" s="70" t="s">
        <v>375</v>
      </c>
      <c r="D5875" s="70">
        <v>2002</v>
      </c>
      <c r="E5875" s="70">
        <v>2</v>
      </c>
      <c r="F5875" s="70">
        <v>194.87</v>
      </c>
      <c r="G5875" s="70">
        <v>192.68</v>
      </c>
    </row>
    <row r="5876" spans="1:7" x14ac:dyDescent="0.2">
      <c r="A5876" s="70">
        <v>47664</v>
      </c>
      <c r="B5876" s="70" t="s">
        <v>428</v>
      </c>
      <c r="C5876" s="70" t="s">
        <v>375</v>
      </c>
      <c r="D5876" s="70">
        <v>2002</v>
      </c>
      <c r="E5876" s="70">
        <v>3</v>
      </c>
      <c r="F5876" s="70">
        <v>197.03</v>
      </c>
      <c r="G5876" s="70">
        <v>194.5</v>
      </c>
    </row>
    <row r="5877" spans="1:7" x14ac:dyDescent="0.2">
      <c r="A5877" s="70">
        <v>47664</v>
      </c>
      <c r="B5877" s="70" t="s">
        <v>428</v>
      </c>
      <c r="C5877" s="70" t="s">
        <v>375</v>
      </c>
      <c r="D5877" s="70">
        <v>2002</v>
      </c>
      <c r="E5877" s="70">
        <v>4</v>
      </c>
      <c r="F5877" s="70">
        <v>197.45</v>
      </c>
      <c r="G5877" s="70">
        <v>195.83</v>
      </c>
    </row>
    <row r="5878" spans="1:7" x14ac:dyDescent="0.2">
      <c r="A5878" s="70">
        <v>47664</v>
      </c>
      <c r="B5878" s="70" t="s">
        <v>428</v>
      </c>
      <c r="C5878" s="70" t="s">
        <v>375</v>
      </c>
      <c r="D5878" s="70">
        <v>2003</v>
      </c>
      <c r="E5878" s="70">
        <v>1</v>
      </c>
      <c r="F5878" s="70">
        <v>197.44</v>
      </c>
      <c r="G5878" s="70">
        <v>196.78</v>
      </c>
    </row>
    <row r="5879" spans="1:7" x14ac:dyDescent="0.2">
      <c r="A5879" s="70">
        <v>47664</v>
      </c>
      <c r="B5879" s="70" t="s">
        <v>428</v>
      </c>
      <c r="C5879" s="70" t="s">
        <v>375</v>
      </c>
      <c r="D5879" s="70">
        <v>2003</v>
      </c>
      <c r="E5879" s="70">
        <v>2</v>
      </c>
      <c r="F5879" s="70">
        <v>199.26</v>
      </c>
      <c r="G5879" s="70">
        <v>197.2</v>
      </c>
    </row>
    <row r="5880" spans="1:7" x14ac:dyDescent="0.2">
      <c r="A5880" s="70">
        <v>47664</v>
      </c>
      <c r="B5880" s="70" t="s">
        <v>428</v>
      </c>
      <c r="C5880" s="70" t="s">
        <v>375</v>
      </c>
      <c r="D5880" s="70">
        <v>2003</v>
      </c>
      <c r="E5880" s="70">
        <v>3</v>
      </c>
      <c r="F5880" s="70">
        <v>200.55</v>
      </c>
      <c r="G5880" s="70">
        <v>198.02</v>
      </c>
    </row>
    <row r="5881" spans="1:7" x14ac:dyDescent="0.2">
      <c r="A5881" s="70">
        <v>47664</v>
      </c>
      <c r="B5881" s="70" t="s">
        <v>428</v>
      </c>
      <c r="C5881" s="70" t="s">
        <v>375</v>
      </c>
      <c r="D5881" s="70">
        <v>2003</v>
      </c>
      <c r="E5881" s="70">
        <v>4</v>
      </c>
      <c r="F5881" s="70">
        <v>201.08</v>
      </c>
      <c r="G5881" s="70">
        <v>199.33</v>
      </c>
    </row>
    <row r="5882" spans="1:7" x14ac:dyDescent="0.2">
      <c r="A5882" s="70">
        <v>47664</v>
      </c>
      <c r="B5882" s="70" t="s">
        <v>428</v>
      </c>
      <c r="C5882" s="70" t="s">
        <v>375</v>
      </c>
      <c r="D5882" s="70">
        <v>2004</v>
      </c>
      <c r="E5882" s="70">
        <v>1</v>
      </c>
      <c r="F5882" s="70">
        <v>200.95</v>
      </c>
      <c r="G5882" s="70">
        <v>200.16</v>
      </c>
    </row>
    <row r="5883" spans="1:7" x14ac:dyDescent="0.2">
      <c r="A5883" s="70">
        <v>47664</v>
      </c>
      <c r="B5883" s="70" t="s">
        <v>428</v>
      </c>
      <c r="C5883" s="70" t="s">
        <v>375</v>
      </c>
      <c r="D5883" s="70">
        <v>2004</v>
      </c>
      <c r="E5883" s="70">
        <v>2</v>
      </c>
      <c r="F5883" s="70">
        <v>202.64</v>
      </c>
      <c r="G5883" s="70">
        <v>200.76</v>
      </c>
    </row>
    <row r="5884" spans="1:7" x14ac:dyDescent="0.2">
      <c r="A5884" s="70">
        <v>47664</v>
      </c>
      <c r="B5884" s="70" t="s">
        <v>428</v>
      </c>
      <c r="C5884" s="70" t="s">
        <v>375</v>
      </c>
      <c r="D5884" s="70">
        <v>2004</v>
      </c>
      <c r="E5884" s="70">
        <v>3</v>
      </c>
      <c r="F5884" s="70">
        <v>203.35</v>
      </c>
      <c r="G5884" s="70">
        <v>200.73</v>
      </c>
    </row>
    <row r="5885" spans="1:7" x14ac:dyDescent="0.2">
      <c r="A5885" s="70">
        <v>47664</v>
      </c>
      <c r="B5885" s="70" t="s">
        <v>428</v>
      </c>
      <c r="C5885" s="70" t="s">
        <v>375</v>
      </c>
      <c r="D5885" s="70">
        <v>2004</v>
      </c>
      <c r="E5885" s="70">
        <v>4</v>
      </c>
      <c r="F5885" s="70">
        <v>204.51</v>
      </c>
      <c r="G5885" s="70">
        <v>202.68</v>
      </c>
    </row>
    <row r="5886" spans="1:7" x14ac:dyDescent="0.2">
      <c r="A5886" s="70">
        <v>47664</v>
      </c>
      <c r="B5886" s="70" t="s">
        <v>428</v>
      </c>
      <c r="C5886" s="70" t="s">
        <v>375</v>
      </c>
      <c r="D5886" s="70">
        <v>2005</v>
      </c>
      <c r="E5886" s="70">
        <v>1</v>
      </c>
      <c r="F5886" s="70">
        <v>204.57</v>
      </c>
      <c r="G5886" s="70">
        <v>203.65</v>
      </c>
    </row>
    <row r="5887" spans="1:7" x14ac:dyDescent="0.2">
      <c r="A5887" s="70">
        <v>47664</v>
      </c>
      <c r="B5887" s="70" t="s">
        <v>428</v>
      </c>
      <c r="C5887" s="70" t="s">
        <v>375</v>
      </c>
      <c r="D5887" s="70">
        <v>2005</v>
      </c>
      <c r="E5887" s="70">
        <v>2</v>
      </c>
      <c r="F5887" s="70">
        <v>206.48</v>
      </c>
      <c r="G5887" s="70">
        <v>204.94</v>
      </c>
    </row>
    <row r="5888" spans="1:7" x14ac:dyDescent="0.2">
      <c r="A5888" s="70">
        <v>47664</v>
      </c>
      <c r="B5888" s="70" t="s">
        <v>428</v>
      </c>
      <c r="C5888" s="70" t="s">
        <v>375</v>
      </c>
      <c r="D5888" s="70">
        <v>2005</v>
      </c>
      <c r="E5888" s="70">
        <v>3</v>
      </c>
      <c r="F5888" s="70">
        <v>207.06</v>
      </c>
      <c r="G5888" s="70">
        <v>204.11</v>
      </c>
    </row>
    <row r="5889" spans="1:7" x14ac:dyDescent="0.2">
      <c r="A5889" s="70">
        <v>47664</v>
      </c>
      <c r="B5889" s="70" t="s">
        <v>428</v>
      </c>
      <c r="C5889" s="70" t="s">
        <v>375</v>
      </c>
      <c r="D5889" s="70">
        <v>2005</v>
      </c>
      <c r="E5889" s="70">
        <v>4</v>
      </c>
      <c r="F5889" s="70">
        <v>204.96</v>
      </c>
      <c r="G5889" s="70">
        <v>203.02</v>
      </c>
    </row>
    <row r="5890" spans="1:7" x14ac:dyDescent="0.2">
      <c r="A5890" s="70">
        <v>47664</v>
      </c>
      <c r="B5890" s="70" t="s">
        <v>428</v>
      </c>
      <c r="C5890" s="70" t="s">
        <v>375</v>
      </c>
      <c r="D5890" s="70">
        <v>2006</v>
      </c>
      <c r="E5890" s="70">
        <v>1</v>
      </c>
      <c r="F5890" s="70">
        <v>203.09</v>
      </c>
      <c r="G5890" s="70">
        <v>202.26</v>
      </c>
    </row>
    <row r="5891" spans="1:7" x14ac:dyDescent="0.2">
      <c r="A5891" s="70">
        <v>47664</v>
      </c>
      <c r="B5891" s="70" t="s">
        <v>428</v>
      </c>
      <c r="C5891" s="70" t="s">
        <v>375</v>
      </c>
      <c r="D5891" s="70">
        <v>2006</v>
      </c>
      <c r="E5891" s="70">
        <v>2</v>
      </c>
      <c r="F5891" s="70">
        <v>199.74</v>
      </c>
      <c r="G5891" s="70">
        <v>198.62</v>
      </c>
    </row>
    <row r="5892" spans="1:7" x14ac:dyDescent="0.2">
      <c r="A5892" s="70">
        <v>47664</v>
      </c>
      <c r="B5892" s="70" t="s">
        <v>428</v>
      </c>
      <c r="C5892" s="70" t="s">
        <v>375</v>
      </c>
      <c r="D5892" s="70">
        <v>2006</v>
      </c>
      <c r="E5892" s="70">
        <v>3</v>
      </c>
      <c r="F5892" s="70">
        <v>196.87</v>
      </c>
      <c r="G5892" s="70">
        <v>193.71</v>
      </c>
    </row>
    <row r="5893" spans="1:7" x14ac:dyDescent="0.2">
      <c r="A5893" s="70">
        <v>47664</v>
      </c>
      <c r="B5893" s="70" t="s">
        <v>428</v>
      </c>
      <c r="C5893" s="70" t="s">
        <v>375</v>
      </c>
      <c r="D5893" s="70">
        <v>2006</v>
      </c>
      <c r="E5893" s="70">
        <v>4</v>
      </c>
      <c r="F5893" s="70">
        <v>191</v>
      </c>
      <c r="G5893" s="70">
        <v>188.97</v>
      </c>
    </row>
    <row r="5894" spans="1:7" x14ac:dyDescent="0.2">
      <c r="A5894" s="70">
        <v>47664</v>
      </c>
      <c r="B5894" s="70" t="s">
        <v>428</v>
      </c>
      <c r="C5894" s="70" t="s">
        <v>375</v>
      </c>
      <c r="D5894" s="70">
        <v>2007</v>
      </c>
      <c r="E5894" s="70">
        <v>1</v>
      </c>
      <c r="F5894" s="70">
        <v>182.42</v>
      </c>
      <c r="G5894" s="70">
        <v>182.04</v>
      </c>
    </row>
    <row r="5895" spans="1:7" x14ac:dyDescent="0.2">
      <c r="A5895" s="70">
        <v>47664</v>
      </c>
      <c r="B5895" s="70" t="s">
        <v>428</v>
      </c>
      <c r="C5895" s="70" t="s">
        <v>375</v>
      </c>
      <c r="D5895" s="70">
        <v>2007</v>
      </c>
      <c r="E5895" s="70">
        <v>2</v>
      </c>
      <c r="F5895" s="70">
        <v>174.2</v>
      </c>
      <c r="G5895" s="70">
        <v>173.39</v>
      </c>
    </row>
    <row r="5896" spans="1:7" x14ac:dyDescent="0.2">
      <c r="A5896" s="70">
        <v>47664</v>
      </c>
      <c r="B5896" s="70" t="s">
        <v>428</v>
      </c>
      <c r="C5896" s="70" t="s">
        <v>375</v>
      </c>
      <c r="D5896" s="70">
        <v>2007</v>
      </c>
      <c r="E5896" s="70">
        <v>3</v>
      </c>
      <c r="F5896" s="70">
        <v>165.78</v>
      </c>
      <c r="G5896" s="70">
        <v>162.85</v>
      </c>
    </row>
    <row r="5897" spans="1:7" x14ac:dyDescent="0.2">
      <c r="A5897" s="70">
        <v>47664</v>
      </c>
      <c r="B5897" s="70" t="s">
        <v>428</v>
      </c>
      <c r="C5897" s="70" t="s">
        <v>375</v>
      </c>
      <c r="D5897" s="70">
        <v>2007</v>
      </c>
      <c r="E5897" s="70">
        <v>4</v>
      </c>
      <c r="F5897" s="70">
        <v>153.91999999999999</v>
      </c>
      <c r="G5897" s="70">
        <v>151.97999999999999</v>
      </c>
    </row>
    <row r="5898" spans="1:7" x14ac:dyDescent="0.2">
      <c r="A5898" s="70">
        <v>47664</v>
      </c>
      <c r="B5898" s="70" t="s">
        <v>428</v>
      </c>
      <c r="C5898" s="70" t="s">
        <v>375</v>
      </c>
      <c r="D5898" s="70">
        <v>2008</v>
      </c>
      <c r="E5898" s="70">
        <v>1</v>
      </c>
      <c r="F5898" s="70">
        <v>144.44999999999999</v>
      </c>
      <c r="G5898" s="70">
        <v>144.68</v>
      </c>
    </row>
    <row r="5899" spans="1:7" x14ac:dyDescent="0.2">
      <c r="A5899" s="70">
        <v>47664</v>
      </c>
      <c r="B5899" s="70" t="s">
        <v>428</v>
      </c>
      <c r="C5899" s="70" t="s">
        <v>375</v>
      </c>
      <c r="D5899" s="70">
        <v>2008</v>
      </c>
      <c r="E5899" s="70">
        <v>2</v>
      </c>
      <c r="F5899" s="70">
        <v>133.91999999999999</v>
      </c>
      <c r="G5899" s="70">
        <v>133.26</v>
      </c>
    </row>
    <row r="5900" spans="1:7" x14ac:dyDescent="0.2">
      <c r="A5900" s="70">
        <v>47664</v>
      </c>
      <c r="B5900" s="70" t="s">
        <v>428</v>
      </c>
      <c r="C5900" s="70" t="s">
        <v>375</v>
      </c>
      <c r="D5900" s="70">
        <v>2008</v>
      </c>
      <c r="E5900" s="70">
        <v>3</v>
      </c>
      <c r="F5900" s="70">
        <v>129.5</v>
      </c>
      <c r="G5900" s="70">
        <v>126.99</v>
      </c>
    </row>
    <row r="5901" spans="1:7" x14ac:dyDescent="0.2">
      <c r="A5901" s="70">
        <v>47664</v>
      </c>
      <c r="B5901" s="70" t="s">
        <v>428</v>
      </c>
      <c r="C5901" s="70" t="s">
        <v>375</v>
      </c>
      <c r="D5901" s="70">
        <v>2008</v>
      </c>
      <c r="E5901" s="70">
        <v>4</v>
      </c>
      <c r="F5901" s="70">
        <v>116.68</v>
      </c>
      <c r="G5901" s="70">
        <v>115.03</v>
      </c>
    </row>
    <row r="5902" spans="1:7" x14ac:dyDescent="0.2">
      <c r="A5902" s="70">
        <v>47664</v>
      </c>
      <c r="B5902" s="70" t="s">
        <v>428</v>
      </c>
      <c r="C5902" s="70" t="s">
        <v>375</v>
      </c>
      <c r="D5902" s="70">
        <v>2009</v>
      </c>
      <c r="E5902" s="70">
        <v>1</v>
      </c>
      <c r="F5902" s="70">
        <v>105.46</v>
      </c>
      <c r="G5902" s="70">
        <v>106.07</v>
      </c>
    </row>
    <row r="5903" spans="1:7" x14ac:dyDescent="0.2">
      <c r="A5903" s="70">
        <v>47664</v>
      </c>
      <c r="B5903" s="70" t="s">
        <v>428</v>
      </c>
      <c r="C5903" s="70" t="s">
        <v>375</v>
      </c>
      <c r="D5903" s="70">
        <v>2009</v>
      </c>
      <c r="E5903" s="70">
        <v>2</v>
      </c>
      <c r="F5903" s="70">
        <v>101.05</v>
      </c>
      <c r="G5903" s="70">
        <v>100.43</v>
      </c>
    </row>
    <row r="5904" spans="1:7" x14ac:dyDescent="0.2">
      <c r="A5904" s="70">
        <v>47664</v>
      </c>
      <c r="B5904" s="70" t="s">
        <v>428</v>
      </c>
      <c r="C5904" s="70" t="s">
        <v>375</v>
      </c>
      <c r="D5904" s="70">
        <v>2009</v>
      </c>
      <c r="E5904" s="70">
        <v>3</v>
      </c>
      <c r="F5904" s="70">
        <v>101.79</v>
      </c>
      <c r="G5904" s="70">
        <v>99.64</v>
      </c>
    </row>
    <row r="5905" spans="1:7" x14ac:dyDescent="0.2">
      <c r="A5905" s="70">
        <v>47664</v>
      </c>
      <c r="B5905" s="70" t="s">
        <v>428</v>
      </c>
      <c r="C5905" s="70" t="s">
        <v>375</v>
      </c>
      <c r="D5905" s="70">
        <v>2009</v>
      </c>
      <c r="E5905" s="70">
        <v>4</v>
      </c>
      <c r="F5905" s="70">
        <v>103.83</v>
      </c>
      <c r="G5905" s="70">
        <v>102.3</v>
      </c>
    </row>
    <row r="5906" spans="1:7" x14ac:dyDescent="0.2">
      <c r="A5906" s="70">
        <v>47664</v>
      </c>
      <c r="B5906" s="70" t="s">
        <v>428</v>
      </c>
      <c r="C5906" s="70" t="s">
        <v>375</v>
      </c>
      <c r="D5906" s="70">
        <v>2010</v>
      </c>
      <c r="E5906" s="70">
        <v>1</v>
      </c>
      <c r="F5906" s="70">
        <v>100.38</v>
      </c>
      <c r="G5906" s="70">
        <v>101.39</v>
      </c>
    </row>
    <row r="5907" spans="1:7" x14ac:dyDescent="0.2">
      <c r="A5907" s="70">
        <v>47664</v>
      </c>
      <c r="B5907" s="70" t="s">
        <v>428</v>
      </c>
      <c r="C5907" s="70" t="s">
        <v>375</v>
      </c>
      <c r="D5907" s="70">
        <v>2010</v>
      </c>
      <c r="E5907" s="70">
        <v>2</v>
      </c>
      <c r="F5907" s="70">
        <v>103.92</v>
      </c>
      <c r="G5907" s="70">
        <v>103.06</v>
      </c>
    </row>
    <row r="5908" spans="1:7" x14ac:dyDescent="0.2">
      <c r="A5908" s="70">
        <v>47664</v>
      </c>
      <c r="B5908" s="70" t="s">
        <v>428</v>
      </c>
      <c r="C5908" s="70" t="s">
        <v>375</v>
      </c>
      <c r="D5908" s="70">
        <v>2010</v>
      </c>
      <c r="E5908" s="70">
        <v>3</v>
      </c>
      <c r="F5908" s="70">
        <v>101.03</v>
      </c>
      <c r="G5908" s="70">
        <v>98.75</v>
      </c>
    </row>
    <row r="5909" spans="1:7" x14ac:dyDescent="0.2">
      <c r="A5909" s="70">
        <v>47664</v>
      </c>
      <c r="B5909" s="70" t="s">
        <v>428</v>
      </c>
      <c r="C5909" s="70" t="s">
        <v>375</v>
      </c>
      <c r="D5909" s="70">
        <v>2010</v>
      </c>
      <c r="E5909" s="70">
        <v>4</v>
      </c>
      <c r="F5909" s="70">
        <v>99.19</v>
      </c>
      <c r="G5909" s="70">
        <v>97.76</v>
      </c>
    </row>
    <row r="5910" spans="1:7" x14ac:dyDescent="0.2">
      <c r="A5910" s="70">
        <v>47664</v>
      </c>
      <c r="B5910" s="70" t="s">
        <v>428</v>
      </c>
      <c r="C5910" s="70" t="s">
        <v>375</v>
      </c>
      <c r="D5910" s="70">
        <v>2011</v>
      </c>
      <c r="E5910" s="70">
        <v>1</v>
      </c>
      <c r="F5910" s="70">
        <v>95.54</v>
      </c>
      <c r="G5910" s="70">
        <v>96.83</v>
      </c>
    </row>
    <row r="5911" spans="1:7" x14ac:dyDescent="0.2">
      <c r="A5911" s="70">
        <v>47664</v>
      </c>
      <c r="B5911" s="70" t="s">
        <v>428</v>
      </c>
      <c r="C5911" s="70" t="s">
        <v>375</v>
      </c>
      <c r="D5911" s="70">
        <v>2011</v>
      </c>
      <c r="E5911" s="70">
        <v>2</v>
      </c>
      <c r="F5911" s="70">
        <v>98.33</v>
      </c>
      <c r="G5911" s="70">
        <v>97.2</v>
      </c>
    </row>
    <row r="5912" spans="1:7" x14ac:dyDescent="0.2">
      <c r="A5912" s="70">
        <v>47664</v>
      </c>
      <c r="B5912" s="70" t="s">
        <v>428</v>
      </c>
      <c r="C5912" s="70" t="s">
        <v>375</v>
      </c>
      <c r="D5912" s="70">
        <v>2011</v>
      </c>
      <c r="E5912" s="70">
        <v>3</v>
      </c>
      <c r="F5912" s="70">
        <v>101.71</v>
      </c>
      <c r="G5912" s="70">
        <v>99.34</v>
      </c>
    </row>
    <row r="5913" spans="1:7" x14ac:dyDescent="0.2">
      <c r="A5913" s="70">
        <v>47664</v>
      </c>
      <c r="B5913" s="70" t="s">
        <v>428</v>
      </c>
      <c r="C5913" s="70" t="s">
        <v>375</v>
      </c>
      <c r="D5913" s="70">
        <v>2011</v>
      </c>
      <c r="E5913" s="70">
        <v>4</v>
      </c>
      <c r="F5913" s="70">
        <v>100.93</v>
      </c>
      <c r="G5913" s="70">
        <v>99.63</v>
      </c>
    </row>
    <row r="5914" spans="1:7" x14ac:dyDescent="0.2">
      <c r="A5914" s="70">
        <v>47664</v>
      </c>
      <c r="B5914" s="70" t="s">
        <v>428</v>
      </c>
      <c r="C5914" s="70" t="s">
        <v>375</v>
      </c>
      <c r="D5914" s="70">
        <v>2012</v>
      </c>
      <c r="E5914" s="70">
        <v>1</v>
      </c>
      <c r="F5914" s="70">
        <v>100.14</v>
      </c>
      <c r="G5914" s="70">
        <v>101.69</v>
      </c>
    </row>
    <row r="5915" spans="1:7" x14ac:dyDescent="0.2">
      <c r="A5915" s="70">
        <v>47664</v>
      </c>
      <c r="B5915" s="70" t="s">
        <v>428</v>
      </c>
      <c r="C5915" s="70" t="s">
        <v>375</v>
      </c>
      <c r="D5915" s="70">
        <v>2012</v>
      </c>
      <c r="E5915" s="70">
        <v>2</v>
      </c>
      <c r="F5915" s="70">
        <v>106.28</v>
      </c>
      <c r="G5915" s="70">
        <v>104.76</v>
      </c>
    </row>
    <row r="5916" spans="1:7" x14ac:dyDescent="0.2">
      <c r="A5916" s="70">
        <v>47664</v>
      </c>
      <c r="B5916" s="70" t="s">
        <v>428</v>
      </c>
      <c r="C5916" s="70" t="s">
        <v>375</v>
      </c>
      <c r="D5916" s="70">
        <v>2012</v>
      </c>
      <c r="E5916" s="70">
        <v>3</v>
      </c>
      <c r="F5916" s="70">
        <v>111.85</v>
      </c>
      <c r="G5916" s="70">
        <v>109.17</v>
      </c>
    </row>
    <row r="5917" spans="1:7" x14ac:dyDescent="0.2">
      <c r="A5917" s="70">
        <v>47664</v>
      </c>
      <c r="B5917" s="70" t="s">
        <v>428</v>
      </c>
      <c r="C5917" s="70" t="s">
        <v>375</v>
      </c>
      <c r="D5917" s="70">
        <v>2012</v>
      </c>
      <c r="E5917" s="70">
        <v>4</v>
      </c>
      <c r="F5917" s="70">
        <v>115.14</v>
      </c>
      <c r="G5917" s="70">
        <v>113.95</v>
      </c>
    </row>
    <row r="5918" spans="1:7" x14ac:dyDescent="0.2">
      <c r="A5918" s="70">
        <v>47664</v>
      </c>
      <c r="B5918" s="70" t="s">
        <v>428</v>
      </c>
      <c r="C5918" s="70" t="s">
        <v>375</v>
      </c>
      <c r="D5918" s="70">
        <v>2013</v>
      </c>
      <c r="E5918" s="70">
        <v>1</v>
      </c>
      <c r="F5918" s="70">
        <v>117.67</v>
      </c>
      <c r="G5918" s="70">
        <v>119.48</v>
      </c>
    </row>
    <row r="5919" spans="1:7" x14ac:dyDescent="0.2">
      <c r="A5919" s="70">
        <v>47664</v>
      </c>
      <c r="B5919" s="70" t="s">
        <v>428</v>
      </c>
      <c r="C5919" s="70" t="s">
        <v>375</v>
      </c>
      <c r="D5919" s="70">
        <v>2013</v>
      </c>
      <c r="E5919" s="70">
        <v>2</v>
      </c>
      <c r="F5919" s="70">
        <v>127.15</v>
      </c>
      <c r="G5919" s="70">
        <v>125.07</v>
      </c>
    </row>
    <row r="5920" spans="1:7" x14ac:dyDescent="0.2">
      <c r="A5920" s="70">
        <v>47664</v>
      </c>
      <c r="B5920" s="70" t="s">
        <v>428</v>
      </c>
      <c r="C5920" s="70" t="s">
        <v>375</v>
      </c>
      <c r="D5920" s="70">
        <v>2013</v>
      </c>
      <c r="E5920" s="70">
        <v>3</v>
      </c>
      <c r="F5920" s="70">
        <v>133.29</v>
      </c>
      <c r="G5920" s="70">
        <v>130.1</v>
      </c>
    </row>
    <row r="5921" spans="1:7" x14ac:dyDescent="0.2">
      <c r="A5921" s="70">
        <v>47664</v>
      </c>
      <c r="B5921" s="70" t="s">
        <v>428</v>
      </c>
      <c r="C5921" s="70" t="s">
        <v>375</v>
      </c>
      <c r="D5921" s="70">
        <v>2013</v>
      </c>
      <c r="E5921" s="70">
        <v>4</v>
      </c>
      <c r="F5921" s="70">
        <v>135.85</v>
      </c>
      <c r="G5921" s="70">
        <v>134.81</v>
      </c>
    </row>
    <row r="5922" spans="1:7" x14ac:dyDescent="0.2">
      <c r="A5922" s="70">
        <v>47664</v>
      </c>
      <c r="B5922" s="70" t="s">
        <v>428</v>
      </c>
      <c r="C5922" s="70" t="s">
        <v>375</v>
      </c>
      <c r="D5922" s="70">
        <v>2014</v>
      </c>
      <c r="E5922" s="70">
        <v>1</v>
      </c>
      <c r="F5922" s="70">
        <v>136.63999999999999</v>
      </c>
      <c r="G5922" s="70">
        <v>138.57</v>
      </c>
    </row>
    <row r="5923" spans="1:7" x14ac:dyDescent="0.2">
      <c r="A5923" s="70">
        <v>47664</v>
      </c>
      <c r="B5923" s="70" t="s">
        <v>428</v>
      </c>
      <c r="C5923" s="70" t="s">
        <v>375</v>
      </c>
      <c r="D5923" s="70">
        <v>2014</v>
      </c>
      <c r="E5923" s="70">
        <v>2</v>
      </c>
      <c r="F5923" s="70">
        <v>146.63</v>
      </c>
      <c r="G5923" s="70">
        <v>144.01</v>
      </c>
    </row>
    <row r="5924" spans="1:7" x14ac:dyDescent="0.2">
      <c r="A5924" s="70">
        <v>47664</v>
      </c>
      <c r="B5924" s="70" t="s">
        <v>428</v>
      </c>
      <c r="C5924" s="70" t="s">
        <v>375</v>
      </c>
      <c r="D5924" s="70">
        <v>2014</v>
      </c>
      <c r="E5924" s="70">
        <v>3</v>
      </c>
      <c r="F5924" s="70">
        <v>153.19999999999999</v>
      </c>
      <c r="G5924" s="70">
        <v>149.66</v>
      </c>
    </row>
    <row r="5925" spans="1:7" x14ac:dyDescent="0.2">
      <c r="A5925" s="70">
        <v>47664</v>
      </c>
      <c r="B5925" s="70" t="s">
        <v>428</v>
      </c>
      <c r="C5925" s="70" t="s">
        <v>375</v>
      </c>
      <c r="D5925" s="70">
        <v>2014</v>
      </c>
      <c r="E5925" s="70">
        <v>4</v>
      </c>
      <c r="F5925" s="70">
        <v>151.59</v>
      </c>
      <c r="G5925" s="70">
        <v>150.71</v>
      </c>
    </row>
    <row r="5926" spans="1:7" x14ac:dyDescent="0.2">
      <c r="A5926" s="70">
        <v>47664</v>
      </c>
      <c r="B5926" s="70" t="s">
        <v>428</v>
      </c>
      <c r="C5926" s="70" t="s">
        <v>375</v>
      </c>
      <c r="D5926" s="70">
        <v>2015</v>
      </c>
      <c r="E5926" s="70">
        <v>1</v>
      </c>
      <c r="F5926" s="70">
        <v>153.91999999999999</v>
      </c>
      <c r="G5926" s="70">
        <v>155.81</v>
      </c>
    </row>
    <row r="5927" spans="1:7" x14ac:dyDescent="0.2">
      <c r="A5927" s="70">
        <v>47664</v>
      </c>
      <c r="B5927" s="70" t="s">
        <v>428</v>
      </c>
      <c r="C5927" s="70" t="s">
        <v>375</v>
      </c>
      <c r="D5927" s="70">
        <v>2015</v>
      </c>
      <c r="E5927" s="70">
        <v>2</v>
      </c>
      <c r="F5927" s="70">
        <v>162.15</v>
      </c>
      <c r="G5927" s="70">
        <v>159.06</v>
      </c>
    </row>
    <row r="5928" spans="1:7" x14ac:dyDescent="0.2">
      <c r="A5928" s="70">
        <v>47664</v>
      </c>
      <c r="B5928" s="70" t="s">
        <v>428</v>
      </c>
      <c r="C5928" s="70" t="s">
        <v>375</v>
      </c>
      <c r="D5928" s="70">
        <v>2015</v>
      </c>
      <c r="E5928" s="70">
        <v>3</v>
      </c>
      <c r="F5928" s="70">
        <v>164.01</v>
      </c>
      <c r="G5928" s="70">
        <v>160.5</v>
      </c>
    </row>
    <row r="5929" spans="1:7" x14ac:dyDescent="0.2">
      <c r="A5929" s="70">
        <v>47664</v>
      </c>
      <c r="B5929" s="70" t="s">
        <v>428</v>
      </c>
      <c r="C5929" s="70" t="s">
        <v>375</v>
      </c>
      <c r="D5929" s="70">
        <v>2015</v>
      </c>
      <c r="E5929" s="70">
        <v>4</v>
      </c>
      <c r="F5929" s="70">
        <v>163.74</v>
      </c>
      <c r="G5929" s="70">
        <v>162.99</v>
      </c>
    </row>
    <row r="5930" spans="1:7" x14ac:dyDescent="0.2">
      <c r="A5930" s="70">
        <v>47664</v>
      </c>
      <c r="B5930" s="70" t="s">
        <v>428</v>
      </c>
      <c r="C5930" s="70" t="s">
        <v>375</v>
      </c>
      <c r="D5930" s="70">
        <v>2016</v>
      </c>
      <c r="E5930" s="70">
        <v>1</v>
      </c>
      <c r="F5930" s="70">
        <v>164.58</v>
      </c>
      <c r="G5930" s="70">
        <v>166.21</v>
      </c>
    </row>
    <row r="5931" spans="1:7" x14ac:dyDescent="0.2">
      <c r="A5931" s="70">
        <v>47664</v>
      </c>
      <c r="B5931" s="70" t="s">
        <v>428</v>
      </c>
      <c r="C5931" s="70" t="s">
        <v>375</v>
      </c>
      <c r="D5931" s="70">
        <v>2016</v>
      </c>
      <c r="E5931" s="70">
        <v>2</v>
      </c>
      <c r="F5931" s="70">
        <v>173.13</v>
      </c>
      <c r="G5931" s="70">
        <v>169.78</v>
      </c>
    </row>
    <row r="5932" spans="1:7" x14ac:dyDescent="0.2">
      <c r="A5932" s="70">
        <v>47664</v>
      </c>
      <c r="B5932" s="70" t="s">
        <v>428</v>
      </c>
      <c r="C5932" s="70" t="s">
        <v>375</v>
      </c>
      <c r="D5932" s="70">
        <v>2016</v>
      </c>
      <c r="E5932" s="70">
        <v>3</v>
      </c>
      <c r="F5932" s="70">
        <v>177.56</v>
      </c>
      <c r="G5932" s="70">
        <v>174.03</v>
      </c>
    </row>
    <row r="5933" spans="1:7" x14ac:dyDescent="0.2">
      <c r="A5933" s="70">
        <v>47664</v>
      </c>
      <c r="B5933" s="70" t="s">
        <v>428</v>
      </c>
      <c r="C5933" s="70" t="s">
        <v>375</v>
      </c>
      <c r="D5933" s="70">
        <v>2016</v>
      </c>
      <c r="E5933" s="70">
        <v>4</v>
      </c>
      <c r="F5933" s="70">
        <v>178.87</v>
      </c>
      <c r="G5933" s="70">
        <v>178.19</v>
      </c>
    </row>
    <row r="5934" spans="1:7" x14ac:dyDescent="0.2">
      <c r="A5934" s="70">
        <v>47664</v>
      </c>
      <c r="B5934" s="70" t="s">
        <v>428</v>
      </c>
      <c r="C5934" s="70" t="s">
        <v>375</v>
      </c>
      <c r="D5934" s="70">
        <v>2017</v>
      </c>
      <c r="E5934" s="70">
        <v>1</v>
      </c>
      <c r="F5934" s="70">
        <v>181.1</v>
      </c>
      <c r="G5934" s="70">
        <v>182.45</v>
      </c>
    </row>
    <row r="5935" spans="1:7" x14ac:dyDescent="0.2">
      <c r="A5935" s="70">
        <v>47664</v>
      </c>
      <c r="B5935" s="70" t="s">
        <v>428</v>
      </c>
      <c r="C5935" s="70" t="s">
        <v>375</v>
      </c>
      <c r="D5935" s="70">
        <v>2017</v>
      </c>
      <c r="E5935" s="70">
        <v>2</v>
      </c>
      <c r="F5935" s="70">
        <v>190.23</v>
      </c>
      <c r="G5935" s="70">
        <v>186.65</v>
      </c>
    </row>
    <row r="5936" spans="1:7" x14ac:dyDescent="0.2">
      <c r="A5936" s="70">
        <v>47664</v>
      </c>
      <c r="B5936" s="70" t="s">
        <v>428</v>
      </c>
      <c r="C5936" s="70" t="s">
        <v>375</v>
      </c>
      <c r="D5936" s="70">
        <v>2017</v>
      </c>
      <c r="E5936" s="70">
        <v>3</v>
      </c>
      <c r="F5936" s="70">
        <v>193.54</v>
      </c>
      <c r="G5936" s="70">
        <v>189.93</v>
      </c>
    </row>
    <row r="5937" spans="1:7" x14ac:dyDescent="0.2">
      <c r="A5937" s="70">
        <v>47664</v>
      </c>
      <c r="B5937" s="70" t="s">
        <v>428</v>
      </c>
      <c r="C5937" s="70" t="s">
        <v>375</v>
      </c>
      <c r="D5937" s="70">
        <v>2017</v>
      </c>
      <c r="E5937" s="70">
        <v>4</v>
      </c>
      <c r="F5937" s="70">
        <v>194.86</v>
      </c>
      <c r="G5937" s="70">
        <v>194.17</v>
      </c>
    </row>
    <row r="5938" spans="1:7" x14ac:dyDescent="0.2">
      <c r="A5938" s="70">
        <v>47664</v>
      </c>
      <c r="B5938" s="70" t="s">
        <v>428</v>
      </c>
      <c r="C5938" s="70" t="s">
        <v>375</v>
      </c>
      <c r="D5938" s="70">
        <v>2018</v>
      </c>
      <c r="E5938" s="70">
        <v>1</v>
      </c>
      <c r="F5938" s="70">
        <v>197.66</v>
      </c>
      <c r="G5938" s="70">
        <v>198.71</v>
      </c>
    </row>
    <row r="5939" spans="1:7" x14ac:dyDescent="0.2">
      <c r="A5939" s="70">
        <v>47664</v>
      </c>
      <c r="B5939" s="70" t="s">
        <v>428</v>
      </c>
      <c r="C5939" s="70" t="s">
        <v>375</v>
      </c>
      <c r="D5939" s="70">
        <v>2018</v>
      </c>
      <c r="E5939" s="70">
        <v>2</v>
      </c>
      <c r="F5939" s="70">
        <v>205.61</v>
      </c>
      <c r="G5939" s="70">
        <v>201.92</v>
      </c>
    </row>
    <row r="5940" spans="1:7" x14ac:dyDescent="0.2">
      <c r="A5940" s="70">
        <v>47664</v>
      </c>
      <c r="B5940" s="70" t="s">
        <v>428</v>
      </c>
      <c r="C5940" s="70" t="s">
        <v>375</v>
      </c>
      <c r="D5940" s="70">
        <v>2018</v>
      </c>
      <c r="E5940" s="70">
        <v>3</v>
      </c>
      <c r="F5940" s="70">
        <v>209.95</v>
      </c>
      <c r="G5940" s="70">
        <v>206.23</v>
      </c>
    </row>
    <row r="5941" spans="1:7" x14ac:dyDescent="0.2">
      <c r="A5941" s="70">
        <v>47664</v>
      </c>
      <c r="B5941" s="70" t="s">
        <v>428</v>
      </c>
      <c r="C5941" s="70" t="s">
        <v>375</v>
      </c>
      <c r="D5941" s="70">
        <v>2018</v>
      </c>
      <c r="E5941" s="70">
        <v>4</v>
      </c>
      <c r="F5941" s="70">
        <v>209.93</v>
      </c>
      <c r="G5941" s="70">
        <v>209.14</v>
      </c>
    </row>
    <row r="5942" spans="1:7" x14ac:dyDescent="0.2">
      <c r="A5942" s="70">
        <v>47664</v>
      </c>
      <c r="B5942" s="70" t="s">
        <v>428</v>
      </c>
      <c r="C5942" s="70" t="s">
        <v>375</v>
      </c>
      <c r="D5942" s="70">
        <v>2019</v>
      </c>
      <c r="E5942" s="70">
        <v>1</v>
      </c>
      <c r="F5942" s="70">
        <v>211.43</v>
      </c>
      <c r="G5942" s="70">
        <v>212.19</v>
      </c>
    </row>
    <row r="5943" spans="1:7" x14ac:dyDescent="0.2">
      <c r="A5943" s="70">
        <v>47664</v>
      </c>
      <c r="B5943" s="70" t="s">
        <v>428</v>
      </c>
      <c r="C5943" s="70" t="s">
        <v>375</v>
      </c>
      <c r="D5943" s="70">
        <v>2019</v>
      </c>
      <c r="E5943" s="70">
        <v>2</v>
      </c>
      <c r="F5943" s="70">
        <v>218.68</v>
      </c>
      <c r="G5943" s="70">
        <v>215.04</v>
      </c>
    </row>
    <row r="5944" spans="1:7" x14ac:dyDescent="0.2">
      <c r="A5944" s="70">
        <v>47664</v>
      </c>
      <c r="B5944" s="70" t="s">
        <v>428</v>
      </c>
      <c r="C5944" s="70" t="s">
        <v>375</v>
      </c>
      <c r="D5944" s="70">
        <v>2019</v>
      </c>
      <c r="E5944" s="70">
        <v>3</v>
      </c>
      <c r="F5944" s="70">
        <v>220.73</v>
      </c>
      <c r="G5944" s="70">
        <v>216.94</v>
      </c>
    </row>
    <row r="5945" spans="1:7" x14ac:dyDescent="0.2">
      <c r="A5945" s="70">
        <v>47664</v>
      </c>
      <c r="B5945" s="70" t="s">
        <v>428</v>
      </c>
      <c r="C5945" s="70" t="s">
        <v>375</v>
      </c>
      <c r="D5945" s="70">
        <v>2019</v>
      </c>
      <c r="E5945" s="70">
        <v>4</v>
      </c>
      <c r="F5945" s="70">
        <v>221.26</v>
      </c>
      <c r="G5945" s="70">
        <v>220.33</v>
      </c>
    </row>
    <row r="5946" spans="1:7" x14ac:dyDescent="0.2">
      <c r="A5946" s="70">
        <v>47664</v>
      </c>
      <c r="B5946" s="70" t="s">
        <v>428</v>
      </c>
      <c r="C5946" s="70" t="s">
        <v>375</v>
      </c>
      <c r="D5946" s="70">
        <v>2020</v>
      </c>
      <c r="E5946" s="70">
        <v>1</v>
      </c>
      <c r="F5946" s="70">
        <v>224.81</v>
      </c>
      <c r="G5946" s="70">
        <v>225.37</v>
      </c>
    </row>
    <row r="5947" spans="1:7" x14ac:dyDescent="0.2">
      <c r="A5947" s="70">
        <v>47664</v>
      </c>
      <c r="B5947" s="70" t="s">
        <v>428</v>
      </c>
      <c r="C5947" s="70" t="s">
        <v>375</v>
      </c>
      <c r="D5947" s="70">
        <v>2020</v>
      </c>
      <c r="E5947" s="70">
        <v>2</v>
      </c>
      <c r="F5947" s="70">
        <v>232.46</v>
      </c>
      <c r="G5947" s="70">
        <v>228.81</v>
      </c>
    </row>
    <row r="5948" spans="1:7" x14ac:dyDescent="0.2">
      <c r="A5948" s="70">
        <v>47664</v>
      </c>
      <c r="B5948" s="70" t="s">
        <v>428</v>
      </c>
      <c r="C5948" s="70" t="s">
        <v>375</v>
      </c>
      <c r="D5948" s="70">
        <v>2020</v>
      </c>
      <c r="E5948" s="70">
        <v>3</v>
      </c>
      <c r="F5948" s="70">
        <v>241</v>
      </c>
      <c r="G5948" s="70">
        <v>236.96</v>
      </c>
    </row>
    <row r="5949" spans="1:7" x14ac:dyDescent="0.2">
      <c r="A5949" s="70">
        <v>47664</v>
      </c>
      <c r="B5949" s="70" t="s">
        <v>428</v>
      </c>
      <c r="C5949" s="70" t="s">
        <v>375</v>
      </c>
      <c r="D5949" s="70">
        <v>2020</v>
      </c>
      <c r="E5949" s="70">
        <v>4</v>
      </c>
      <c r="F5949" s="70">
        <v>246.55</v>
      </c>
      <c r="G5949" s="70">
        <v>245.4</v>
      </c>
    </row>
    <row r="5950" spans="1:7" x14ac:dyDescent="0.2">
      <c r="A5950" s="70">
        <v>47664</v>
      </c>
      <c r="B5950" s="70" t="s">
        <v>428</v>
      </c>
      <c r="C5950" s="70" t="s">
        <v>375</v>
      </c>
      <c r="D5950" s="70">
        <v>2021</v>
      </c>
      <c r="E5950" s="70">
        <v>1</v>
      </c>
      <c r="F5950" s="70">
        <v>252.8</v>
      </c>
      <c r="G5950" s="70">
        <v>253.24</v>
      </c>
    </row>
    <row r="5951" spans="1:7" x14ac:dyDescent="0.2">
      <c r="A5951" s="70">
        <v>47664</v>
      </c>
      <c r="B5951" s="70" t="s">
        <v>428</v>
      </c>
      <c r="C5951" s="70" t="s">
        <v>375</v>
      </c>
      <c r="D5951" s="70">
        <v>2021</v>
      </c>
      <c r="E5951" s="70">
        <v>2</v>
      </c>
      <c r="F5951" s="70">
        <v>265.32</v>
      </c>
      <c r="G5951" s="70">
        <v>261.36</v>
      </c>
    </row>
    <row r="5952" spans="1:7" x14ac:dyDescent="0.2">
      <c r="A5952" s="70">
        <v>47664</v>
      </c>
      <c r="B5952" s="70" t="s">
        <v>428</v>
      </c>
      <c r="C5952" s="70" t="s">
        <v>375</v>
      </c>
      <c r="D5952" s="70">
        <v>2021</v>
      </c>
      <c r="E5952" s="70">
        <v>3</v>
      </c>
      <c r="F5952" s="70">
        <v>275.06</v>
      </c>
      <c r="G5952" s="70">
        <v>270.49</v>
      </c>
    </row>
    <row r="5953" spans="1:7" x14ac:dyDescent="0.2">
      <c r="A5953" s="70">
        <v>47664</v>
      </c>
      <c r="B5953" s="70" t="s">
        <v>428</v>
      </c>
      <c r="C5953" s="70" t="s">
        <v>375</v>
      </c>
      <c r="D5953" s="70">
        <v>2021</v>
      </c>
      <c r="E5953" s="70">
        <v>4</v>
      </c>
      <c r="F5953" s="70">
        <v>279.87</v>
      </c>
      <c r="G5953" s="70">
        <v>278.44</v>
      </c>
    </row>
    <row r="5954" spans="1:7" x14ac:dyDescent="0.2">
      <c r="A5954" s="70">
        <v>47894</v>
      </c>
      <c r="B5954" s="70" t="s">
        <v>429</v>
      </c>
      <c r="C5954" s="70" t="s">
        <v>430</v>
      </c>
      <c r="D5954" s="70">
        <v>1991</v>
      </c>
      <c r="E5954" s="70">
        <v>1</v>
      </c>
      <c r="F5954" s="70">
        <v>100</v>
      </c>
      <c r="G5954" s="70">
        <v>100</v>
      </c>
    </row>
    <row r="5955" spans="1:7" x14ac:dyDescent="0.2">
      <c r="A5955" s="70">
        <v>47894</v>
      </c>
      <c r="B5955" s="70" t="s">
        <v>429</v>
      </c>
      <c r="C5955" s="70" t="s">
        <v>430</v>
      </c>
      <c r="D5955" s="70">
        <v>1991</v>
      </c>
      <c r="E5955" s="70">
        <v>2</v>
      </c>
      <c r="F5955" s="70">
        <v>100.12</v>
      </c>
      <c r="G5955" s="70">
        <v>99.93</v>
      </c>
    </row>
    <row r="5956" spans="1:7" x14ac:dyDescent="0.2">
      <c r="A5956" s="70">
        <v>47894</v>
      </c>
      <c r="B5956" s="70" t="s">
        <v>429</v>
      </c>
      <c r="C5956" s="70" t="s">
        <v>430</v>
      </c>
      <c r="D5956" s="70">
        <v>1991</v>
      </c>
      <c r="E5956" s="70">
        <v>3</v>
      </c>
      <c r="F5956" s="70">
        <v>99.74</v>
      </c>
      <c r="G5956" s="70">
        <v>99.54</v>
      </c>
    </row>
    <row r="5957" spans="1:7" x14ac:dyDescent="0.2">
      <c r="A5957" s="70">
        <v>47894</v>
      </c>
      <c r="B5957" s="70" t="s">
        <v>429</v>
      </c>
      <c r="C5957" s="70" t="s">
        <v>430</v>
      </c>
      <c r="D5957" s="70">
        <v>1991</v>
      </c>
      <c r="E5957" s="70">
        <v>4</v>
      </c>
      <c r="F5957" s="70">
        <v>100.34</v>
      </c>
      <c r="G5957" s="70">
        <v>100.2</v>
      </c>
    </row>
    <row r="5958" spans="1:7" x14ac:dyDescent="0.2">
      <c r="A5958" s="70">
        <v>47894</v>
      </c>
      <c r="B5958" s="70" t="s">
        <v>429</v>
      </c>
      <c r="C5958" s="70" t="s">
        <v>430</v>
      </c>
      <c r="D5958" s="70">
        <v>1992</v>
      </c>
      <c r="E5958" s="70">
        <v>1</v>
      </c>
      <c r="F5958" s="70">
        <v>100.7</v>
      </c>
      <c r="G5958" s="70">
        <v>100.73</v>
      </c>
    </row>
    <row r="5959" spans="1:7" x14ac:dyDescent="0.2">
      <c r="A5959" s="70">
        <v>47894</v>
      </c>
      <c r="B5959" s="70" t="s">
        <v>429</v>
      </c>
      <c r="C5959" s="70" t="s">
        <v>430</v>
      </c>
      <c r="D5959" s="70">
        <v>1992</v>
      </c>
      <c r="E5959" s="70">
        <v>2</v>
      </c>
      <c r="F5959" s="70">
        <v>100.46</v>
      </c>
      <c r="G5959" s="70">
        <v>100.3</v>
      </c>
    </row>
    <row r="5960" spans="1:7" x14ac:dyDescent="0.2">
      <c r="A5960" s="70">
        <v>47894</v>
      </c>
      <c r="B5960" s="70" t="s">
        <v>429</v>
      </c>
      <c r="C5960" s="70" t="s">
        <v>430</v>
      </c>
      <c r="D5960" s="70">
        <v>1992</v>
      </c>
      <c r="E5960" s="70">
        <v>3</v>
      </c>
      <c r="F5960" s="70">
        <v>100.31</v>
      </c>
      <c r="G5960" s="70">
        <v>100.04</v>
      </c>
    </row>
    <row r="5961" spans="1:7" x14ac:dyDescent="0.2">
      <c r="A5961" s="70">
        <v>47894</v>
      </c>
      <c r="B5961" s="70" t="s">
        <v>429</v>
      </c>
      <c r="C5961" s="70" t="s">
        <v>430</v>
      </c>
      <c r="D5961" s="70">
        <v>1992</v>
      </c>
      <c r="E5961" s="70">
        <v>4</v>
      </c>
      <c r="F5961" s="70">
        <v>100.58</v>
      </c>
      <c r="G5961" s="70">
        <v>100.44</v>
      </c>
    </row>
    <row r="5962" spans="1:7" x14ac:dyDescent="0.2">
      <c r="A5962" s="70">
        <v>47894</v>
      </c>
      <c r="B5962" s="70" t="s">
        <v>429</v>
      </c>
      <c r="C5962" s="70" t="s">
        <v>430</v>
      </c>
      <c r="D5962" s="70">
        <v>1993</v>
      </c>
      <c r="E5962" s="70">
        <v>1</v>
      </c>
      <c r="F5962" s="70">
        <v>99.08</v>
      </c>
      <c r="G5962" s="70">
        <v>99.2</v>
      </c>
    </row>
    <row r="5963" spans="1:7" x14ac:dyDescent="0.2">
      <c r="A5963" s="70">
        <v>47894</v>
      </c>
      <c r="B5963" s="70" t="s">
        <v>429</v>
      </c>
      <c r="C5963" s="70" t="s">
        <v>430</v>
      </c>
      <c r="D5963" s="70">
        <v>1993</v>
      </c>
      <c r="E5963" s="70">
        <v>2</v>
      </c>
      <c r="F5963" s="70">
        <v>100.12</v>
      </c>
      <c r="G5963" s="70">
        <v>99.95</v>
      </c>
    </row>
    <row r="5964" spans="1:7" x14ac:dyDescent="0.2">
      <c r="A5964" s="70">
        <v>47894</v>
      </c>
      <c r="B5964" s="70" t="s">
        <v>429</v>
      </c>
      <c r="C5964" s="70" t="s">
        <v>430</v>
      </c>
      <c r="D5964" s="70">
        <v>1993</v>
      </c>
      <c r="E5964" s="70">
        <v>3</v>
      </c>
      <c r="F5964" s="70">
        <v>100.41</v>
      </c>
      <c r="G5964" s="70">
        <v>100.06</v>
      </c>
    </row>
    <row r="5965" spans="1:7" x14ac:dyDescent="0.2">
      <c r="A5965" s="70">
        <v>47894</v>
      </c>
      <c r="B5965" s="70" t="s">
        <v>429</v>
      </c>
      <c r="C5965" s="70" t="s">
        <v>430</v>
      </c>
      <c r="D5965" s="70">
        <v>1993</v>
      </c>
      <c r="E5965" s="70">
        <v>4</v>
      </c>
      <c r="F5965" s="70">
        <v>99.68</v>
      </c>
      <c r="G5965" s="70">
        <v>99.55</v>
      </c>
    </row>
    <row r="5966" spans="1:7" x14ac:dyDescent="0.2">
      <c r="A5966" s="70">
        <v>47894</v>
      </c>
      <c r="B5966" s="70" t="s">
        <v>429</v>
      </c>
      <c r="C5966" s="70" t="s">
        <v>430</v>
      </c>
      <c r="D5966" s="70">
        <v>1994</v>
      </c>
      <c r="E5966" s="70">
        <v>1</v>
      </c>
      <c r="F5966" s="70">
        <v>99.61</v>
      </c>
      <c r="G5966" s="70">
        <v>99.8</v>
      </c>
    </row>
    <row r="5967" spans="1:7" x14ac:dyDescent="0.2">
      <c r="A5967" s="70">
        <v>47894</v>
      </c>
      <c r="B5967" s="70" t="s">
        <v>429</v>
      </c>
      <c r="C5967" s="70" t="s">
        <v>430</v>
      </c>
      <c r="D5967" s="70">
        <v>1994</v>
      </c>
      <c r="E5967" s="70">
        <v>2</v>
      </c>
      <c r="F5967" s="70">
        <v>100.44</v>
      </c>
      <c r="G5967" s="70">
        <v>100.26</v>
      </c>
    </row>
    <row r="5968" spans="1:7" x14ac:dyDescent="0.2">
      <c r="A5968" s="70">
        <v>47894</v>
      </c>
      <c r="B5968" s="70" t="s">
        <v>429</v>
      </c>
      <c r="C5968" s="70" t="s">
        <v>430</v>
      </c>
      <c r="D5968" s="70">
        <v>1994</v>
      </c>
      <c r="E5968" s="70">
        <v>3</v>
      </c>
      <c r="F5968" s="70">
        <v>101.3</v>
      </c>
      <c r="G5968" s="70">
        <v>100.9</v>
      </c>
    </row>
    <row r="5969" spans="1:7" x14ac:dyDescent="0.2">
      <c r="A5969" s="70">
        <v>47894</v>
      </c>
      <c r="B5969" s="70" t="s">
        <v>429</v>
      </c>
      <c r="C5969" s="70" t="s">
        <v>430</v>
      </c>
      <c r="D5969" s="70">
        <v>1994</v>
      </c>
      <c r="E5969" s="70">
        <v>4</v>
      </c>
      <c r="F5969" s="70">
        <v>101.48</v>
      </c>
      <c r="G5969" s="70">
        <v>101.32</v>
      </c>
    </row>
    <row r="5970" spans="1:7" x14ac:dyDescent="0.2">
      <c r="A5970" s="70">
        <v>47894</v>
      </c>
      <c r="B5970" s="70" t="s">
        <v>429</v>
      </c>
      <c r="C5970" s="70" t="s">
        <v>430</v>
      </c>
      <c r="D5970" s="70">
        <v>1995</v>
      </c>
      <c r="E5970" s="70">
        <v>1</v>
      </c>
      <c r="F5970" s="70">
        <v>100.82</v>
      </c>
      <c r="G5970" s="70">
        <v>101.09</v>
      </c>
    </row>
    <row r="5971" spans="1:7" x14ac:dyDescent="0.2">
      <c r="A5971" s="70">
        <v>47894</v>
      </c>
      <c r="B5971" s="70" t="s">
        <v>429</v>
      </c>
      <c r="C5971" s="70" t="s">
        <v>430</v>
      </c>
      <c r="D5971" s="70">
        <v>1995</v>
      </c>
      <c r="E5971" s="70">
        <v>2</v>
      </c>
      <c r="F5971" s="70">
        <v>100.84</v>
      </c>
      <c r="G5971" s="70">
        <v>100.61</v>
      </c>
    </row>
    <row r="5972" spans="1:7" x14ac:dyDescent="0.2">
      <c r="A5972" s="70">
        <v>47894</v>
      </c>
      <c r="B5972" s="70" t="s">
        <v>429</v>
      </c>
      <c r="C5972" s="70" t="s">
        <v>430</v>
      </c>
      <c r="D5972" s="70">
        <v>1995</v>
      </c>
      <c r="E5972" s="70">
        <v>3</v>
      </c>
      <c r="F5972" s="70">
        <v>100.57</v>
      </c>
      <c r="G5972" s="70">
        <v>100.19</v>
      </c>
    </row>
    <row r="5973" spans="1:7" x14ac:dyDescent="0.2">
      <c r="A5973" s="70">
        <v>47894</v>
      </c>
      <c r="B5973" s="70" t="s">
        <v>429</v>
      </c>
      <c r="C5973" s="70" t="s">
        <v>430</v>
      </c>
      <c r="D5973" s="70">
        <v>1995</v>
      </c>
      <c r="E5973" s="70">
        <v>4</v>
      </c>
      <c r="F5973" s="70">
        <v>100.17</v>
      </c>
      <c r="G5973" s="70">
        <v>100</v>
      </c>
    </row>
    <row r="5974" spans="1:7" x14ac:dyDescent="0.2">
      <c r="A5974" s="70">
        <v>47894</v>
      </c>
      <c r="B5974" s="70" t="s">
        <v>429</v>
      </c>
      <c r="C5974" s="70" t="s">
        <v>430</v>
      </c>
      <c r="D5974" s="70">
        <v>1996</v>
      </c>
      <c r="E5974" s="70">
        <v>1</v>
      </c>
      <c r="F5974" s="70">
        <v>99.53</v>
      </c>
      <c r="G5974" s="70">
        <v>99.82</v>
      </c>
    </row>
    <row r="5975" spans="1:7" x14ac:dyDescent="0.2">
      <c r="A5975" s="70">
        <v>47894</v>
      </c>
      <c r="B5975" s="70" t="s">
        <v>429</v>
      </c>
      <c r="C5975" s="70" t="s">
        <v>430</v>
      </c>
      <c r="D5975" s="70">
        <v>1996</v>
      </c>
      <c r="E5975" s="70">
        <v>2</v>
      </c>
      <c r="F5975" s="70">
        <v>100.07</v>
      </c>
      <c r="G5975" s="70">
        <v>99.81</v>
      </c>
    </row>
    <row r="5976" spans="1:7" x14ac:dyDescent="0.2">
      <c r="A5976" s="70">
        <v>47894</v>
      </c>
      <c r="B5976" s="70" t="s">
        <v>429</v>
      </c>
      <c r="C5976" s="70" t="s">
        <v>430</v>
      </c>
      <c r="D5976" s="70">
        <v>1996</v>
      </c>
      <c r="E5976" s="70">
        <v>3</v>
      </c>
      <c r="F5976" s="70">
        <v>99.82</v>
      </c>
      <c r="G5976" s="70">
        <v>99.46</v>
      </c>
    </row>
    <row r="5977" spans="1:7" x14ac:dyDescent="0.2">
      <c r="A5977" s="70">
        <v>47894</v>
      </c>
      <c r="B5977" s="70" t="s">
        <v>429</v>
      </c>
      <c r="C5977" s="70" t="s">
        <v>430</v>
      </c>
      <c r="D5977" s="70">
        <v>1996</v>
      </c>
      <c r="E5977" s="70">
        <v>4</v>
      </c>
      <c r="F5977" s="70">
        <v>99.46</v>
      </c>
      <c r="G5977" s="70">
        <v>99.3</v>
      </c>
    </row>
    <row r="5978" spans="1:7" x14ac:dyDescent="0.2">
      <c r="A5978" s="70">
        <v>47894</v>
      </c>
      <c r="B5978" s="70" t="s">
        <v>429</v>
      </c>
      <c r="C5978" s="70" t="s">
        <v>430</v>
      </c>
      <c r="D5978" s="70">
        <v>1997</v>
      </c>
      <c r="E5978" s="70">
        <v>1</v>
      </c>
      <c r="F5978" s="70">
        <v>99.09</v>
      </c>
      <c r="G5978" s="70">
        <v>99.39</v>
      </c>
    </row>
    <row r="5979" spans="1:7" x14ac:dyDescent="0.2">
      <c r="A5979" s="70">
        <v>47894</v>
      </c>
      <c r="B5979" s="70" t="s">
        <v>429</v>
      </c>
      <c r="C5979" s="70" t="s">
        <v>430</v>
      </c>
      <c r="D5979" s="70">
        <v>1997</v>
      </c>
      <c r="E5979" s="70">
        <v>2</v>
      </c>
      <c r="F5979" s="70">
        <v>99.97</v>
      </c>
      <c r="G5979" s="70">
        <v>99.68</v>
      </c>
    </row>
    <row r="5980" spans="1:7" x14ac:dyDescent="0.2">
      <c r="A5980" s="70">
        <v>47894</v>
      </c>
      <c r="B5980" s="70" t="s">
        <v>429</v>
      </c>
      <c r="C5980" s="70" t="s">
        <v>430</v>
      </c>
      <c r="D5980" s="70">
        <v>1997</v>
      </c>
      <c r="E5980" s="70">
        <v>3</v>
      </c>
      <c r="F5980" s="70">
        <v>99.98</v>
      </c>
      <c r="G5980" s="70">
        <v>99.58</v>
      </c>
    </row>
    <row r="5981" spans="1:7" x14ac:dyDescent="0.2">
      <c r="A5981" s="70">
        <v>47894</v>
      </c>
      <c r="B5981" s="70" t="s">
        <v>429</v>
      </c>
      <c r="C5981" s="70" t="s">
        <v>430</v>
      </c>
      <c r="D5981" s="70">
        <v>1997</v>
      </c>
      <c r="E5981" s="70">
        <v>4</v>
      </c>
      <c r="F5981" s="70">
        <v>100.78</v>
      </c>
      <c r="G5981" s="70">
        <v>100.69</v>
      </c>
    </row>
    <row r="5982" spans="1:7" x14ac:dyDescent="0.2">
      <c r="A5982" s="70">
        <v>47894</v>
      </c>
      <c r="B5982" s="70" t="s">
        <v>429</v>
      </c>
      <c r="C5982" s="70" t="s">
        <v>430</v>
      </c>
      <c r="D5982" s="70">
        <v>1998</v>
      </c>
      <c r="E5982" s="70">
        <v>1</v>
      </c>
      <c r="F5982" s="70">
        <v>100.75</v>
      </c>
      <c r="G5982" s="70">
        <v>101.07</v>
      </c>
    </row>
    <row r="5983" spans="1:7" x14ac:dyDescent="0.2">
      <c r="A5983" s="70">
        <v>47894</v>
      </c>
      <c r="B5983" s="70" t="s">
        <v>429</v>
      </c>
      <c r="C5983" s="70" t="s">
        <v>430</v>
      </c>
      <c r="D5983" s="70">
        <v>1998</v>
      </c>
      <c r="E5983" s="70">
        <v>2</v>
      </c>
      <c r="F5983" s="70">
        <v>101.69</v>
      </c>
      <c r="G5983" s="70">
        <v>101.39</v>
      </c>
    </row>
    <row r="5984" spans="1:7" x14ac:dyDescent="0.2">
      <c r="A5984" s="70">
        <v>47894</v>
      </c>
      <c r="B5984" s="70" t="s">
        <v>429</v>
      </c>
      <c r="C5984" s="70" t="s">
        <v>430</v>
      </c>
      <c r="D5984" s="70">
        <v>1998</v>
      </c>
      <c r="E5984" s="70">
        <v>3</v>
      </c>
      <c r="F5984" s="70">
        <v>102.6</v>
      </c>
      <c r="G5984" s="70">
        <v>102.06</v>
      </c>
    </row>
    <row r="5985" spans="1:7" x14ac:dyDescent="0.2">
      <c r="A5985" s="70">
        <v>47894</v>
      </c>
      <c r="B5985" s="70" t="s">
        <v>429</v>
      </c>
      <c r="C5985" s="70" t="s">
        <v>430</v>
      </c>
      <c r="D5985" s="70">
        <v>1998</v>
      </c>
      <c r="E5985" s="70">
        <v>4</v>
      </c>
      <c r="F5985" s="70">
        <v>103.9</v>
      </c>
      <c r="G5985" s="70">
        <v>103.91</v>
      </c>
    </row>
    <row r="5986" spans="1:7" x14ac:dyDescent="0.2">
      <c r="A5986" s="70">
        <v>47894</v>
      </c>
      <c r="B5986" s="70" t="s">
        <v>429</v>
      </c>
      <c r="C5986" s="70" t="s">
        <v>430</v>
      </c>
      <c r="D5986" s="70">
        <v>1999</v>
      </c>
      <c r="E5986" s="70">
        <v>1</v>
      </c>
      <c r="F5986" s="70">
        <v>105.04</v>
      </c>
      <c r="G5986" s="70">
        <v>105.44</v>
      </c>
    </row>
    <row r="5987" spans="1:7" x14ac:dyDescent="0.2">
      <c r="A5987" s="70">
        <v>47894</v>
      </c>
      <c r="B5987" s="70" t="s">
        <v>429</v>
      </c>
      <c r="C5987" s="70" t="s">
        <v>430</v>
      </c>
      <c r="D5987" s="70">
        <v>1999</v>
      </c>
      <c r="E5987" s="70">
        <v>2</v>
      </c>
      <c r="F5987" s="70">
        <v>107.12</v>
      </c>
      <c r="G5987" s="70">
        <v>106.78</v>
      </c>
    </row>
    <row r="5988" spans="1:7" x14ac:dyDescent="0.2">
      <c r="A5988" s="70">
        <v>47894</v>
      </c>
      <c r="B5988" s="70" t="s">
        <v>429</v>
      </c>
      <c r="C5988" s="70" t="s">
        <v>430</v>
      </c>
      <c r="D5988" s="70">
        <v>1999</v>
      </c>
      <c r="E5988" s="70">
        <v>3</v>
      </c>
      <c r="F5988" s="70">
        <v>108.28</v>
      </c>
      <c r="G5988" s="70">
        <v>107.49</v>
      </c>
    </row>
    <row r="5989" spans="1:7" x14ac:dyDescent="0.2">
      <c r="A5989" s="70">
        <v>47894</v>
      </c>
      <c r="B5989" s="70" t="s">
        <v>429</v>
      </c>
      <c r="C5989" s="70" t="s">
        <v>430</v>
      </c>
      <c r="D5989" s="70">
        <v>1999</v>
      </c>
      <c r="E5989" s="70">
        <v>4</v>
      </c>
      <c r="F5989" s="70">
        <v>109.02</v>
      </c>
      <c r="G5989" s="70">
        <v>109.17</v>
      </c>
    </row>
    <row r="5990" spans="1:7" x14ac:dyDescent="0.2">
      <c r="A5990" s="70">
        <v>47894</v>
      </c>
      <c r="B5990" s="70" t="s">
        <v>429</v>
      </c>
      <c r="C5990" s="70" t="s">
        <v>430</v>
      </c>
      <c r="D5990" s="70">
        <v>2000</v>
      </c>
      <c r="E5990" s="70">
        <v>1</v>
      </c>
      <c r="F5990" s="70">
        <v>111.36</v>
      </c>
      <c r="G5990" s="70">
        <v>111.95</v>
      </c>
    </row>
    <row r="5991" spans="1:7" x14ac:dyDescent="0.2">
      <c r="A5991" s="70">
        <v>47894</v>
      </c>
      <c r="B5991" s="70" t="s">
        <v>429</v>
      </c>
      <c r="C5991" s="70" t="s">
        <v>430</v>
      </c>
      <c r="D5991" s="70">
        <v>2000</v>
      </c>
      <c r="E5991" s="70">
        <v>2</v>
      </c>
      <c r="F5991" s="70">
        <v>114.66</v>
      </c>
      <c r="G5991" s="70">
        <v>114.27</v>
      </c>
    </row>
    <row r="5992" spans="1:7" x14ac:dyDescent="0.2">
      <c r="A5992" s="70">
        <v>47894</v>
      </c>
      <c r="B5992" s="70" t="s">
        <v>429</v>
      </c>
      <c r="C5992" s="70" t="s">
        <v>430</v>
      </c>
      <c r="D5992" s="70">
        <v>2000</v>
      </c>
      <c r="E5992" s="70">
        <v>3</v>
      </c>
      <c r="F5992" s="70">
        <v>118.89</v>
      </c>
      <c r="G5992" s="70">
        <v>117.76</v>
      </c>
    </row>
    <row r="5993" spans="1:7" x14ac:dyDescent="0.2">
      <c r="A5993" s="70">
        <v>47894</v>
      </c>
      <c r="B5993" s="70" t="s">
        <v>429</v>
      </c>
      <c r="C5993" s="70" t="s">
        <v>430</v>
      </c>
      <c r="D5993" s="70">
        <v>2000</v>
      </c>
      <c r="E5993" s="70">
        <v>4</v>
      </c>
      <c r="F5993" s="70">
        <v>120.73</v>
      </c>
      <c r="G5993" s="70">
        <v>120.97</v>
      </c>
    </row>
    <row r="5994" spans="1:7" x14ac:dyDescent="0.2">
      <c r="A5994" s="70">
        <v>47894</v>
      </c>
      <c r="B5994" s="70" t="s">
        <v>429</v>
      </c>
      <c r="C5994" s="70" t="s">
        <v>430</v>
      </c>
      <c r="D5994" s="70">
        <v>2001</v>
      </c>
      <c r="E5994" s="70">
        <v>1</v>
      </c>
      <c r="F5994" s="70">
        <v>124.06</v>
      </c>
      <c r="G5994" s="70">
        <v>124.98</v>
      </c>
    </row>
    <row r="5995" spans="1:7" x14ac:dyDescent="0.2">
      <c r="A5995" s="70">
        <v>47894</v>
      </c>
      <c r="B5995" s="70" t="s">
        <v>429</v>
      </c>
      <c r="C5995" s="70" t="s">
        <v>430</v>
      </c>
      <c r="D5995" s="70">
        <v>2001</v>
      </c>
      <c r="E5995" s="70">
        <v>2</v>
      </c>
      <c r="F5995" s="70">
        <v>129.99</v>
      </c>
      <c r="G5995" s="70">
        <v>129.44999999999999</v>
      </c>
    </row>
    <row r="5996" spans="1:7" x14ac:dyDescent="0.2">
      <c r="A5996" s="70">
        <v>47894</v>
      </c>
      <c r="B5996" s="70" t="s">
        <v>429</v>
      </c>
      <c r="C5996" s="70" t="s">
        <v>430</v>
      </c>
      <c r="D5996" s="70">
        <v>2001</v>
      </c>
      <c r="E5996" s="70">
        <v>3</v>
      </c>
      <c r="F5996" s="70">
        <v>135.13</v>
      </c>
      <c r="G5996" s="70">
        <v>133.63999999999999</v>
      </c>
    </row>
    <row r="5997" spans="1:7" x14ac:dyDescent="0.2">
      <c r="A5997" s="70">
        <v>47894</v>
      </c>
      <c r="B5997" s="70" t="s">
        <v>429</v>
      </c>
      <c r="C5997" s="70" t="s">
        <v>430</v>
      </c>
      <c r="D5997" s="70">
        <v>2001</v>
      </c>
      <c r="E5997" s="70">
        <v>4</v>
      </c>
      <c r="F5997" s="70">
        <v>136.63999999999999</v>
      </c>
      <c r="G5997" s="70">
        <v>136.9</v>
      </c>
    </row>
    <row r="5998" spans="1:7" x14ac:dyDescent="0.2">
      <c r="A5998" s="70">
        <v>47894</v>
      </c>
      <c r="B5998" s="70" t="s">
        <v>429</v>
      </c>
      <c r="C5998" s="70" t="s">
        <v>430</v>
      </c>
      <c r="D5998" s="70">
        <v>2002</v>
      </c>
      <c r="E5998" s="70">
        <v>1</v>
      </c>
      <c r="F5998" s="70">
        <v>139.86000000000001</v>
      </c>
      <c r="G5998" s="70">
        <v>141.21</v>
      </c>
    </row>
    <row r="5999" spans="1:7" x14ac:dyDescent="0.2">
      <c r="A5999" s="70">
        <v>47894</v>
      </c>
      <c r="B5999" s="70" t="s">
        <v>429</v>
      </c>
      <c r="C5999" s="70" t="s">
        <v>430</v>
      </c>
      <c r="D5999" s="70">
        <v>2002</v>
      </c>
      <c r="E5999" s="70">
        <v>2</v>
      </c>
      <c r="F5999" s="70">
        <v>147.37</v>
      </c>
      <c r="G5999" s="70">
        <v>146.65</v>
      </c>
    </row>
    <row r="6000" spans="1:7" x14ac:dyDescent="0.2">
      <c r="A6000" s="70">
        <v>47894</v>
      </c>
      <c r="B6000" s="70" t="s">
        <v>429</v>
      </c>
      <c r="C6000" s="70" t="s">
        <v>430</v>
      </c>
      <c r="D6000" s="70">
        <v>2002</v>
      </c>
      <c r="E6000" s="70">
        <v>3</v>
      </c>
      <c r="F6000" s="70">
        <v>153.47</v>
      </c>
      <c r="G6000" s="70">
        <v>151.68</v>
      </c>
    </row>
    <row r="6001" spans="1:7" x14ac:dyDescent="0.2">
      <c r="A6001" s="70">
        <v>47894</v>
      </c>
      <c r="B6001" s="70" t="s">
        <v>429</v>
      </c>
      <c r="C6001" s="70" t="s">
        <v>430</v>
      </c>
      <c r="D6001" s="70">
        <v>2002</v>
      </c>
      <c r="E6001" s="70">
        <v>4</v>
      </c>
      <c r="F6001" s="70">
        <v>157.63999999999999</v>
      </c>
      <c r="G6001" s="70">
        <v>157.86000000000001</v>
      </c>
    </row>
    <row r="6002" spans="1:7" x14ac:dyDescent="0.2">
      <c r="A6002" s="70">
        <v>47894</v>
      </c>
      <c r="B6002" s="70" t="s">
        <v>429</v>
      </c>
      <c r="C6002" s="70" t="s">
        <v>430</v>
      </c>
      <c r="D6002" s="70">
        <v>2003</v>
      </c>
      <c r="E6002" s="70">
        <v>1</v>
      </c>
      <c r="F6002" s="70">
        <v>161.37</v>
      </c>
      <c r="G6002" s="70">
        <v>163.18</v>
      </c>
    </row>
    <row r="6003" spans="1:7" x14ac:dyDescent="0.2">
      <c r="A6003" s="70">
        <v>47894</v>
      </c>
      <c r="B6003" s="70" t="s">
        <v>429</v>
      </c>
      <c r="C6003" s="70" t="s">
        <v>430</v>
      </c>
      <c r="D6003" s="70">
        <v>2003</v>
      </c>
      <c r="E6003" s="70">
        <v>2</v>
      </c>
      <c r="F6003" s="70">
        <v>169.12</v>
      </c>
      <c r="G6003" s="70">
        <v>168.21</v>
      </c>
    </row>
    <row r="6004" spans="1:7" x14ac:dyDescent="0.2">
      <c r="A6004" s="70">
        <v>47894</v>
      </c>
      <c r="B6004" s="70" t="s">
        <v>429</v>
      </c>
      <c r="C6004" s="70" t="s">
        <v>430</v>
      </c>
      <c r="D6004" s="70">
        <v>2003</v>
      </c>
      <c r="E6004" s="70">
        <v>3</v>
      </c>
      <c r="F6004" s="70">
        <v>176.73</v>
      </c>
      <c r="G6004" s="70">
        <v>174.58</v>
      </c>
    </row>
    <row r="6005" spans="1:7" x14ac:dyDescent="0.2">
      <c r="A6005" s="70">
        <v>47894</v>
      </c>
      <c r="B6005" s="70" t="s">
        <v>429</v>
      </c>
      <c r="C6005" s="70" t="s">
        <v>430</v>
      </c>
      <c r="D6005" s="70">
        <v>2003</v>
      </c>
      <c r="E6005" s="70">
        <v>4</v>
      </c>
      <c r="F6005" s="70">
        <v>181.51</v>
      </c>
      <c r="G6005" s="70">
        <v>181.79</v>
      </c>
    </row>
    <row r="6006" spans="1:7" x14ac:dyDescent="0.2">
      <c r="A6006" s="70">
        <v>47894</v>
      </c>
      <c r="B6006" s="70" t="s">
        <v>429</v>
      </c>
      <c r="C6006" s="70" t="s">
        <v>430</v>
      </c>
      <c r="D6006" s="70">
        <v>2004</v>
      </c>
      <c r="E6006" s="70">
        <v>1</v>
      </c>
      <c r="F6006" s="70">
        <v>187.99</v>
      </c>
      <c r="G6006" s="70">
        <v>190.14</v>
      </c>
    </row>
    <row r="6007" spans="1:7" x14ac:dyDescent="0.2">
      <c r="A6007" s="70">
        <v>47894</v>
      </c>
      <c r="B6007" s="70" t="s">
        <v>429</v>
      </c>
      <c r="C6007" s="70" t="s">
        <v>430</v>
      </c>
      <c r="D6007" s="70">
        <v>2004</v>
      </c>
      <c r="E6007" s="70">
        <v>2</v>
      </c>
      <c r="F6007" s="70">
        <v>202.15</v>
      </c>
      <c r="G6007" s="70">
        <v>200.97</v>
      </c>
    </row>
    <row r="6008" spans="1:7" x14ac:dyDescent="0.2">
      <c r="A6008" s="70">
        <v>47894</v>
      </c>
      <c r="B6008" s="70" t="s">
        <v>429</v>
      </c>
      <c r="C6008" s="70" t="s">
        <v>430</v>
      </c>
      <c r="D6008" s="70">
        <v>2004</v>
      </c>
      <c r="E6008" s="70">
        <v>3</v>
      </c>
      <c r="F6008" s="70">
        <v>215.41</v>
      </c>
      <c r="G6008" s="70">
        <v>212.91</v>
      </c>
    </row>
    <row r="6009" spans="1:7" x14ac:dyDescent="0.2">
      <c r="A6009" s="70">
        <v>47894</v>
      </c>
      <c r="B6009" s="70" t="s">
        <v>429</v>
      </c>
      <c r="C6009" s="70" t="s">
        <v>430</v>
      </c>
      <c r="D6009" s="70">
        <v>2004</v>
      </c>
      <c r="E6009" s="70">
        <v>4</v>
      </c>
      <c r="F6009" s="70">
        <v>224.63</v>
      </c>
      <c r="G6009" s="70">
        <v>225.03</v>
      </c>
    </row>
    <row r="6010" spans="1:7" x14ac:dyDescent="0.2">
      <c r="A6010" s="70">
        <v>47894</v>
      </c>
      <c r="B6010" s="70" t="s">
        <v>429</v>
      </c>
      <c r="C6010" s="70" t="s">
        <v>430</v>
      </c>
      <c r="D6010" s="70">
        <v>2005</v>
      </c>
      <c r="E6010" s="70">
        <v>1</v>
      </c>
      <c r="F6010" s="70">
        <v>235.75</v>
      </c>
      <c r="G6010" s="70">
        <v>238.2</v>
      </c>
    </row>
    <row r="6011" spans="1:7" x14ac:dyDescent="0.2">
      <c r="A6011" s="70">
        <v>47894</v>
      </c>
      <c r="B6011" s="70" t="s">
        <v>429</v>
      </c>
      <c r="C6011" s="70" t="s">
        <v>430</v>
      </c>
      <c r="D6011" s="70">
        <v>2005</v>
      </c>
      <c r="E6011" s="70">
        <v>2</v>
      </c>
      <c r="F6011" s="70">
        <v>255.13</v>
      </c>
      <c r="G6011" s="70">
        <v>253.64</v>
      </c>
    </row>
    <row r="6012" spans="1:7" x14ac:dyDescent="0.2">
      <c r="A6012" s="70">
        <v>47894</v>
      </c>
      <c r="B6012" s="70" t="s">
        <v>429</v>
      </c>
      <c r="C6012" s="70" t="s">
        <v>430</v>
      </c>
      <c r="D6012" s="70">
        <v>2005</v>
      </c>
      <c r="E6012" s="70">
        <v>3</v>
      </c>
      <c r="F6012" s="70">
        <v>269.64999999999998</v>
      </c>
      <c r="G6012" s="70">
        <v>266.83999999999997</v>
      </c>
    </row>
    <row r="6013" spans="1:7" x14ac:dyDescent="0.2">
      <c r="A6013" s="70">
        <v>47894</v>
      </c>
      <c r="B6013" s="70" t="s">
        <v>429</v>
      </c>
      <c r="C6013" s="70" t="s">
        <v>430</v>
      </c>
      <c r="D6013" s="70">
        <v>2005</v>
      </c>
      <c r="E6013" s="70">
        <v>4</v>
      </c>
      <c r="F6013" s="70">
        <v>274.12</v>
      </c>
      <c r="G6013" s="70">
        <v>274.60000000000002</v>
      </c>
    </row>
    <row r="6014" spans="1:7" x14ac:dyDescent="0.2">
      <c r="A6014" s="70">
        <v>47894</v>
      </c>
      <c r="B6014" s="70" t="s">
        <v>429</v>
      </c>
      <c r="C6014" s="70" t="s">
        <v>430</v>
      </c>
      <c r="D6014" s="70">
        <v>2006</v>
      </c>
      <c r="E6014" s="70">
        <v>1</v>
      </c>
      <c r="F6014" s="70">
        <v>277.94</v>
      </c>
      <c r="G6014" s="70">
        <v>280.31</v>
      </c>
    </row>
    <row r="6015" spans="1:7" x14ac:dyDescent="0.2">
      <c r="A6015" s="70">
        <v>47894</v>
      </c>
      <c r="B6015" s="70" t="s">
        <v>429</v>
      </c>
      <c r="C6015" s="70" t="s">
        <v>430</v>
      </c>
      <c r="D6015" s="70">
        <v>2006</v>
      </c>
      <c r="E6015" s="70">
        <v>2</v>
      </c>
      <c r="F6015" s="70">
        <v>281.35000000000002</v>
      </c>
      <c r="G6015" s="70">
        <v>279.88</v>
      </c>
    </row>
    <row r="6016" spans="1:7" x14ac:dyDescent="0.2">
      <c r="A6016" s="70">
        <v>47894</v>
      </c>
      <c r="B6016" s="70" t="s">
        <v>429</v>
      </c>
      <c r="C6016" s="70" t="s">
        <v>430</v>
      </c>
      <c r="D6016" s="70">
        <v>2006</v>
      </c>
      <c r="E6016" s="70">
        <v>3</v>
      </c>
      <c r="F6016" s="70">
        <v>277.35000000000002</v>
      </c>
      <c r="G6016" s="70">
        <v>274.98</v>
      </c>
    </row>
    <row r="6017" spans="1:7" x14ac:dyDescent="0.2">
      <c r="A6017" s="70">
        <v>47894</v>
      </c>
      <c r="B6017" s="70" t="s">
        <v>429</v>
      </c>
      <c r="C6017" s="70" t="s">
        <v>430</v>
      </c>
      <c r="D6017" s="70">
        <v>2006</v>
      </c>
      <c r="E6017" s="70">
        <v>4</v>
      </c>
      <c r="F6017" s="70">
        <v>272.69</v>
      </c>
      <c r="G6017" s="70">
        <v>272.73</v>
      </c>
    </row>
    <row r="6018" spans="1:7" x14ac:dyDescent="0.2">
      <c r="A6018" s="70">
        <v>47894</v>
      </c>
      <c r="B6018" s="70" t="s">
        <v>429</v>
      </c>
      <c r="C6018" s="70" t="s">
        <v>430</v>
      </c>
      <c r="D6018" s="70">
        <v>2007</v>
      </c>
      <c r="E6018" s="70">
        <v>1</v>
      </c>
      <c r="F6018" s="70">
        <v>267.66000000000003</v>
      </c>
      <c r="G6018" s="70">
        <v>269.83</v>
      </c>
    </row>
    <row r="6019" spans="1:7" x14ac:dyDescent="0.2">
      <c r="A6019" s="70">
        <v>47894</v>
      </c>
      <c r="B6019" s="70" t="s">
        <v>429</v>
      </c>
      <c r="C6019" s="70" t="s">
        <v>430</v>
      </c>
      <c r="D6019" s="70">
        <v>2007</v>
      </c>
      <c r="E6019" s="70">
        <v>2</v>
      </c>
      <c r="F6019" s="70">
        <v>258.85000000000002</v>
      </c>
      <c r="G6019" s="70">
        <v>257.75</v>
      </c>
    </row>
    <row r="6020" spans="1:7" x14ac:dyDescent="0.2">
      <c r="A6020" s="70">
        <v>47894</v>
      </c>
      <c r="B6020" s="70" t="s">
        <v>429</v>
      </c>
      <c r="C6020" s="70" t="s">
        <v>430</v>
      </c>
      <c r="D6020" s="70">
        <v>2007</v>
      </c>
      <c r="E6020" s="70">
        <v>3</v>
      </c>
      <c r="F6020" s="70">
        <v>247.73</v>
      </c>
      <c r="G6020" s="70">
        <v>245.65</v>
      </c>
    </row>
    <row r="6021" spans="1:7" x14ac:dyDescent="0.2">
      <c r="A6021" s="70">
        <v>47894</v>
      </c>
      <c r="B6021" s="70" t="s">
        <v>429</v>
      </c>
      <c r="C6021" s="70" t="s">
        <v>430</v>
      </c>
      <c r="D6021" s="70">
        <v>2007</v>
      </c>
      <c r="E6021" s="70">
        <v>4</v>
      </c>
      <c r="F6021" s="70">
        <v>232.71</v>
      </c>
      <c r="G6021" s="70">
        <v>232.4</v>
      </c>
    </row>
    <row r="6022" spans="1:7" x14ac:dyDescent="0.2">
      <c r="A6022" s="70">
        <v>47894</v>
      </c>
      <c r="B6022" s="70" t="s">
        <v>429</v>
      </c>
      <c r="C6022" s="70" t="s">
        <v>430</v>
      </c>
      <c r="D6022" s="70">
        <v>2008</v>
      </c>
      <c r="E6022" s="70">
        <v>1</v>
      </c>
      <c r="F6022" s="70">
        <v>215.87</v>
      </c>
      <c r="G6022" s="70">
        <v>217.94</v>
      </c>
    </row>
    <row r="6023" spans="1:7" x14ac:dyDescent="0.2">
      <c r="A6023" s="70">
        <v>47894</v>
      </c>
      <c r="B6023" s="70" t="s">
        <v>429</v>
      </c>
      <c r="C6023" s="70" t="s">
        <v>430</v>
      </c>
      <c r="D6023" s="70">
        <v>2008</v>
      </c>
      <c r="E6023" s="70">
        <v>2</v>
      </c>
      <c r="F6023" s="70">
        <v>201.59</v>
      </c>
      <c r="G6023" s="70">
        <v>200.79</v>
      </c>
    </row>
    <row r="6024" spans="1:7" x14ac:dyDescent="0.2">
      <c r="A6024" s="70">
        <v>47894</v>
      </c>
      <c r="B6024" s="70" t="s">
        <v>429</v>
      </c>
      <c r="C6024" s="70" t="s">
        <v>430</v>
      </c>
      <c r="D6024" s="70">
        <v>2008</v>
      </c>
      <c r="E6024" s="70">
        <v>3</v>
      </c>
      <c r="F6024" s="70">
        <v>190.16</v>
      </c>
      <c r="G6024" s="70">
        <v>188.33</v>
      </c>
    </row>
    <row r="6025" spans="1:7" x14ac:dyDescent="0.2">
      <c r="A6025" s="70">
        <v>47894</v>
      </c>
      <c r="B6025" s="70" t="s">
        <v>429</v>
      </c>
      <c r="C6025" s="70" t="s">
        <v>430</v>
      </c>
      <c r="D6025" s="70">
        <v>2008</v>
      </c>
      <c r="E6025" s="70">
        <v>4</v>
      </c>
      <c r="F6025" s="70">
        <v>181.51</v>
      </c>
      <c r="G6025" s="70">
        <v>181.11</v>
      </c>
    </row>
    <row r="6026" spans="1:7" x14ac:dyDescent="0.2">
      <c r="A6026" s="70">
        <v>47894</v>
      </c>
      <c r="B6026" s="70" t="s">
        <v>429</v>
      </c>
      <c r="C6026" s="70" t="s">
        <v>430</v>
      </c>
      <c r="D6026" s="70">
        <v>2009</v>
      </c>
      <c r="E6026" s="70">
        <v>1</v>
      </c>
      <c r="F6026" s="70">
        <v>174.17</v>
      </c>
      <c r="G6026" s="70">
        <v>176.45</v>
      </c>
    </row>
    <row r="6027" spans="1:7" x14ac:dyDescent="0.2">
      <c r="A6027" s="70">
        <v>47894</v>
      </c>
      <c r="B6027" s="70" t="s">
        <v>429</v>
      </c>
      <c r="C6027" s="70" t="s">
        <v>430</v>
      </c>
      <c r="D6027" s="70">
        <v>2009</v>
      </c>
      <c r="E6027" s="70">
        <v>2</v>
      </c>
      <c r="F6027" s="70">
        <v>177.5</v>
      </c>
      <c r="G6027" s="70">
        <v>176.56</v>
      </c>
    </row>
    <row r="6028" spans="1:7" x14ac:dyDescent="0.2">
      <c r="A6028" s="70">
        <v>47894</v>
      </c>
      <c r="B6028" s="70" t="s">
        <v>429</v>
      </c>
      <c r="C6028" s="70" t="s">
        <v>430</v>
      </c>
      <c r="D6028" s="70">
        <v>2009</v>
      </c>
      <c r="E6028" s="70">
        <v>3</v>
      </c>
      <c r="F6028" s="70">
        <v>181.23</v>
      </c>
      <c r="G6028" s="70">
        <v>179.04</v>
      </c>
    </row>
    <row r="6029" spans="1:7" x14ac:dyDescent="0.2">
      <c r="A6029" s="70">
        <v>47894</v>
      </c>
      <c r="B6029" s="70" t="s">
        <v>429</v>
      </c>
      <c r="C6029" s="70" t="s">
        <v>430</v>
      </c>
      <c r="D6029" s="70">
        <v>2009</v>
      </c>
      <c r="E6029" s="70">
        <v>4</v>
      </c>
      <c r="F6029" s="70">
        <v>180.55</v>
      </c>
      <c r="G6029" s="70">
        <v>180.38</v>
      </c>
    </row>
    <row r="6030" spans="1:7" x14ac:dyDescent="0.2">
      <c r="A6030" s="70">
        <v>47894</v>
      </c>
      <c r="B6030" s="70" t="s">
        <v>429</v>
      </c>
      <c r="C6030" s="70" t="s">
        <v>430</v>
      </c>
      <c r="D6030" s="70">
        <v>2010</v>
      </c>
      <c r="E6030" s="70">
        <v>1</v>
      </c>
      <c r="F6030" s="70">
        <v>178.66</v>
      </c>
      <c r="G6030" s="70">
        <v>181.53</v>
      </c>
    </row>
    <row r="6031" spans="1:7" x14ac:dyDescent="0.2">
      <c r="A6031" s="70">
        <v>47894</v>
      </c>
      <c r="B6031" s="70" t="s">
        <v>429</v>
      </c>
      <c r="C6031" s="70" t="s">
        <v>430</v>
      </c>
      <c r="D6031" s="70">
        <v>2010</v>
      </c>
      <c r="E6031" s="70">
        <v>2</v>
      </c>
      <c r="F6031" s="70">
        <v>183.88</v>
      </c>
      <c r="G6031" s="70">
        <v>182.44</v>
      </c>
    </row>
    <row r="6032" spans="1:7" x14ac:dyDescent="0.2">
      <c r="A6032" s="70">
        <v>47894</v>
      </c>
      <c r="B6032" s="70" t="s">
        <v>429</v>
      </c>
      <c r="C6032" s="70" t="s">
        <v>430</v>
      </c>
      <c r="D6032" s="70">
        <v>2010</v>
      </c>
      <c r="E6032" s="70">
        <v>3</v>
      </c>
      <c r="F6032" s="70">
        <v>184.29</v>
      </c>
      <c r="G6032" s="70">
        <v>181.78</v>
      </c>
    </row>
    <row r="6033" spans="1:7" x14ac:dyDescent="0.2">
      <c r="A6033" s="70">
        <v>47894</v>
      </c>
      <c r="B6033" s="70" t="s">
        <v>429</v>
      </c>
      <c r="C6033" s="70" t="s">
        <v>430</v>
      </c>
      <c r="D6033" s="70">
        <v>2010</v>
      </c>
      <c r="E6033" s="70">
        <v>4</v>
      </c>
      <c r="F6033" s="70">
        <v>180.73</v>
      </c>
      <c r="G6033" s="70">
        <v>180.95</v>
      </c>
    </row>
    <row r="6034" spans="1:7" x14ac:dyDescent="0.2">
      <c r="A6034" s="70">
        <v>47894</v>
      </c>
      <c r="B6034" s="70" t="s">
        <v>429</v>
      </c>
      <c r="C6034" s="70" t="s">
        <v>430</v>
      </c>
      <c r="D6034" s="70">
        <v>2011</v>
      </c>
      <c r="E6034" s="70">
        <v>1</v>
      </c>
      <c r="F6034" s="70">
        <v>176.82</v>
      </c>
      <c r="G6034" s="70">
        <v>179.96</v>
      </c>
    </row>
    <row r="6035" spans="1:7" x14ac:dyDescent="0.2">
      <c r="A6035" s="70">
        <v>47894</v>
      </c>
      <c r="B6035" s="70" t="s">
        <v>429</v>
      </c>
      <c r="C6035" s="70" t="s">
        <v>430</v>
      </c>
      <c r="D6035" s="70">
        <v>2011</v>
      </c>
      <c r="E6035" s="70">
        <v>2</v>
      </c>
      <c r="F6035" s="70">
        <v>181.51</v>
      </c>
      <c r="G6035" s="70">
        <v>179.63</v>
      </c>
    </row>
    <row r="6036" spans="1:7" x14ac:dyDescent="0.2">
      <c r="A6036" s="70">
        <v>47894</v>
      </c>
      <c r="B6036" s="70" t="s">
        <v>429</v>
      </c>
      <c r="C6036" s="70" t="s">
        <v>430</v>
      </c>
      <c r="D6036" s="70">
        <v>2011</v>
      </c>
      <c r="E6036" s="70">
        <v>3</v>
      </c>
      <c r="F6036" s="70">
        <v>183.62</v>
      </c>
      <c r="G6036" s="70">
        <v>180.97</v>
      </c>
    </row>
    <row r="6037" spans="1:7" x14ac:dyDescent="0.2">
      <c r="A6037" s="70">
        <v>47894</v>
      </c>
      <c r="B6037" s="70" t="s">
        <v>429</v>
      </c>
      <c r="C6037" s="70" t="s">
        <v>430</v>
      </c>
      <c r="D6037" s="70">
        <v>2011</v>
      </c>
      <c r="E6037" s="70">
        <v>4</v>
      </c>
      <c r="F6037" s="70">
        <v>180.48</v>
      </c>
      <c r="G6037" s="70">
        <v>181.12</v>
      </c>
    </row>
    <row r="6038" spans="1:7" x14ac:dyDescent="0.2">
      <c r="A6038" s="70">
        <v>47894</v>
      </c>
      <c r="B6038" s="70" t="s">
        <v>429</v>
      </c>
      <c r="C6038" s="70" t="s">
        <v>430</v>
      </c>
      <c r="D6038" s="70">
        <v>2012</v>
      </c>
      <c r="E6038" s="70">
        <v>1</v>
      </c>
      <c r="F6038" s="70">
        <v>180.97</v>
      </c>
      <c r="G6038" s="70">
        <v>184.17</v>
      </c>
    </row>
    <row r="6039" spans="1:7" x14ac:dyDescent="0.2">
      <c r="A6039" s="70">
        <v>47894</v>
      </c>
      <c r="B6039" s="70" t="s">
        <v>429</v>
      </c>
      <c r="C6039" s="70" t="s">
        <v>430</v>
      </c>
      <c r="D6039" s="70">
        <v>2012</v>
      </c>
      <c r="E6039" s="70">
        <v>2</v>
      </c>
      <c r="F6039" s="70">
        <v>190.38</v>
      </c>
      <c r="G6039" s="70">
        <v>188.06</v>
      </c>
    </row>
    <row r="6040" spans="1:7" x14ac:dyDescent="0.2">
      <c r="A6040" s="70">
        <v>47894</v>
      </c>
      <c r="B6040" s="70" t="s">
        <v>429</v>
      </c>
      <c r="C6040" s="70" t="s">
        <v>430</v>
      </c>
      <c r="D6040" s="70">
        <v>2012</v>
      </c>
      <c r="E6040" s="70">
        <v>3</v>
      </c>
      <c r="F6040" s="70">
        <v>194.31</v>
      </c>
      <c r="G6040" s="70">
        <v>191.62</v>
      </c>
    </row>
    <row r="6041" spans="1:7" x14ac:dyDescent="0.2">
      <c r="A6041" s="70">
        <v>47894</v>
      </c>
      <c r="B6041" s="70" t="s">
        <v>429</v>
      </c>
      <c r="C6041" s="70" t="s">
        <v>430</v>
      </c>
      <c r="D6041" s="70">
        <v>2012</v>
      </c>
      <c r="E6041" s="70">
        <v>4</v>
      </c>
      <c r="F6041" s="70">
        <v>193.88</v>
      </c>
      <c r="G6041" s="70">
        <v>194.87</v>
      </c>
    </row>
    <row r="6042" spans="1:7" x14ac:dyDescent="0.2">
      <c r="A6042" s="70">
        <v>47894</v>
      </c>
      <c r="B6042" s="70" t="s">
        <v>429</v>
      </c>
      <c r="C6042" s="70" t="s">
        <v>430</v>
      </c>
      <c r="D6042" s="70">
        <v>2013</v>
      </c>
      <c r="E6042" s="70">
        <v>1</v>
      </c>
      <c r="F6042" s="70">
        <v>196.28</v>
      </c>
      <c r="G6042" s="70">
        <v>199.49</v>
      </c>
    </row>
    <row r="6043" spans="1:7" x14ac:dyDescent="0.2">
      <c r="A6043" s="70">
        <v>47894</v>
      </c>
      <c r="B6043" s="70" t="s">
        <v>429</v>
      </c>
      <c r="C6043" s="70" t="s">
        <v>430</v>
      </c>
      <c r="D6043" s="70">
        <v>2013</v>
      </c>
      <c r="E6043" s="70">
        <v>2</v>
      </c>
      <c r="F6043" s="70">
        <v>207.12</v>
      </c>
      <c r="G6043" s="70">
        <v>204.46</v>
      </c>
    </row>
    <row r="6044" spans="1:7" x14ac:dyDescent="0.2">
      <c r="A6044" s="70">
        <v>47894</v>
      </c>
      <c r="B6044" s="70" t="s">
        <v>429</v>
      </c>
      <c r="C6044" s="70" t="s">
        <v>430</v>
      </c>
      <c r="D6044" s="70">
        <v>2013</v>
      </c>
      <c r="E6044" s="70">
        <v>3</v>
      </c>
      <c r="F6044" s="70">
        <v>211.11</v>
      </c>
      <c r="G6044" s="70">
        <v>208.46</v>
      </c>
    </row>
    <row r="6045" spans="1:7" x14ac:dyDescent="0.2">
      <c r="A6045" s="70">
        <v>47894</v>
      </c>
      <c r="B6045" s="70" t="s">
        <v>429</v>
      </c>
      <c r="C6045" s="70" t="s">
        <v>430</v>
      </c>
      <c r="D6045" s="70">
        <v>2013</v>
      </c>
      <c r="E6045" s="70">
        <v>4</v>
      </c>
      <c r="F6045" s="70">
        <v>210.14</v>
      </c>
      <c r="G6045" s="70">
        <v>211.31</v>
      </c>
    </row>
    <row r="6046" spans="1:7" x14ac:dyDescent="0.2">
      <c r="A6046" s="70">
        <v>47894</v>
      </c>
      <c r="B6046" s="70" t="s">
        <v>429</v>
      </c>
      <c r="C6046" s="70" t="s">
        <v>430</v>
      </c>
      <c r="D6046" s="70">
        <v>2014</v>
      </c>
      <c r="E6046" s="70">
        <v>1</v>
      </c>
      <c r="F6046" s="70">
        <v>209.88</v>
      </c>
      <c r="G6046" s="70">
        <v>212.92</v>
      </c>
    </row>
    <row r="6047" spans="1:7" x14ac:dyDescent="0.2">
      <c r="A6047" s="70">
        <v>47894</v>
      </c>
      <c r="B6047" s="70" t="s">
        <v>429</v>
      </c>
      <c r="C6047" s="70" t="s">
        <v>430</v>
      </c>
      <c r="D6047" s="70">
        <v>2014</v>
      </c>
      <c r="E6047" s="70">
        <v>2</v>
      </c>
      <c r="F6047" s="70">
        <v>217.02</v>
      </c>
      <c r="G6047" s="70">
        <v>214.29</v>
      </c>
    </row>
    <row r="6048" spans="1:7" x14ac:dyDescent="0.2">
      <c r="A6048" s="70">
        <v>47894</v>
      </c>
      <c r="B6048" s="70" t="s">
        <v>429</v>
      </c>
      <c r="C6048" s="70" t="s">
        <v>430</v>
      </c>
      <c r="D6048" s="70">
        <v>2014</v>
      </c>
      <c r="E6048" s="70">
        <v>3</v>
      </c>
      <c r="F6048" s="70">
        <v>218.19</v>
      </c>
      <c r="G6048" s="70">
        <v>215.81</v>
      </c>
    </row>
    <row r="6049" spans="1:7" x14ac:dyDescent="0.2">
      <c r="A6049" s="70">
        <v>47894</v>
      </c>
      <c r="B6049" s="70" t="s">
        <v>429</v>
      </c>
      <c r="C6049" s="70" t="s">
        <v>430</v>
      </c>
      <c r="D6049" s="70">
        <v>2014</v>
      </c>
      <c r="E6049" s="70">
        <v>4</v>
      </c>
      <c r="F6049" s="70">
        <v>216.76</v>
      </c>
      <c r="G6049" s="70">
        <v>217.88</v>
      </c>
    </row>
    <row r="6050" spans="1:7" x14ac:dyDescent="0.2">
      <c r="A6050" s="70">
        <v>47894</v>
      </c>
      <c r="B6050" s="70" t="s">
        <v>429</v>
      </c>
      <c r="C6050" s="70" t="s">
        <v>430</v>
      </c>
      <c r="D6050" s="70">
        <v>2015</v>
      </c>
      <c r="E6050" s="70">
        <v>1</v>
      </c>
      <c r="F6050" s="70">
        <v>217.98</v>
      </c>
      <c r="G6050" s="70">
        <v>220.7</v>
      </c>
    </row>
    <row r="6051" spans="1:7" x14ac:dyDescent="0.2">
      <c r="A6051" s="70">
        <v>47894</v>
      </c>
      <c r="B6051" s="70" t="s">
        <v>429</v>
      </c>
      <c r="C6051" s="70" t="s">
        <v>430</v>
      </c>
      <c r="D6051" s="70">
        <v>2015</v>
      </c>
      <c r="E6051" s="70">
        <v>2</v>
      </c>
      <c r="F6051" s="70">
        <v>223.65</v>
      </c>
      <c r="G6051" s="70">
        <v>221.05</v>
      </c>
    </row>
    <row r="6052" spans="1:7" x14ac:dyDescent="0.2">
      <c r="A6052" s="70">
        <v>47894</v>
      </c>
      <c r="B6052" s="70" t="s">
        <v>429</v>
      </c>
      <c r="C6052" s="70" t="s">
        <v>430</v>
      </c>
      <c r="D6052" s="70">
        <v>2015</v>
      </c>
      <c r="E6052" s="70">
        <v>3</v>
      </c>
      <c r="F6052" s="70">
        <v>223.91</v>
      </c>
      <c r="G6052" s="70">
        <v>221.8</v>
      </c>
    </row>
    <row r="6053" spans="1:7" x14ac:dyDescent="0.2">
      <c r="A6053" s="70">
        <v>47894</v>
      </c>
      <c r="B6053" s="70" t="s">
        <v>429</v>
      </c>
      <c r="C6053" s="70" t="s">
        <v>430</v>
      </c>
      <c r="D6053" s="70">
        <v>2015</v>
      </c>
      <c r="E6053" s="70">
        <v>4</v>
      </c>
      <c r="F6053" s="70">
        <v>222.04</v>
      </c>
      <c r="G6053" s="70">
        <v>223.03</v>
      </c>
    </row>
    <row r="6054" spans="1:7" x14ac:dyDescent="0.2">
      <c r="A6054" s="70">
        <v>47894</v>
      </c>
      <c r="B6054" s="70" t="s">
        <v>429</v>
      </c>
      <c r="C6054" s="70" t="s">
        <v>430</v>
      </c>
      <c r="D6054" s="70">
        <v>2016</v>
      </c>
      <c r="E6054" s="70">
        <v>1</v>
      </c>
      <c r="F6054" s="70">
        <v>222.24</v>
      </c>
      <c r="G6054" s="70">
        <v>224.59</v>
      </c>
    </row>
    <row r="6055" spans="1:7" x14ac:dyDescent="0.2">
      <c r="A6055" s="70">
        <v>47894</v>
      </c>
      <c r="B6055" s="70" t="s">
        <v>429</v>
      </c>
      <c r="C6055" s="70" t="s">
        <v>430</v>
      </c>
      <c r="D6055" s="70">
        <v>2016</v>
      </c>
      <c r="E6055" s="70">
        <v>2</v>
      </c>
      <c r="F6055" s="70">
        <v>229.33</v>
      </c>
      <c r="G6055" s="70">
        <v>226.95</v>
      </c>
    </row>
    <row r="6056" spans="1:7" x14ac:dyDescent="0.2">
      <c r="A6056" s="70">
        <v>47894</v>
      </c>
      <c r="B6056" s="70" t="s">
        <v>429</v>
      </c>
      <c r="C6056" s="70" t="s">
        <v>430</v>
      </c>
      <c r="D6056" s="70">
        <v>2016</v>
      </c>
      <c r="E6056" s="70">
        <v>3</v>
      </c>
      <c r="F6056" s="70">
        <v>231.8</v>
      </c>
      <c r="G6056" s="70">
        <v>229.86</v>
      </c>
    </row>
    <row r="6057" spans="1:7" x14ac:dyDescent="0.2">
      <c r="A6057" s="70">
        <v>47894</v>
      </c>
      <c r="B6057" s="70" t="s">
        <v>429</v>
      </c>
      <c r="C6057" s="70" t="s">
        <v>430</v>
      </c>
      <c r="D6057" s="70">
        <v>2016</v>
      </c>
      <c r="E6057" s="70">
        <v>4</v>
      </c>
      <c r="F6057" s="70">
        <v>231.4</v>
      </c>
      <c r="G6057" s="70">
        <v>232.3</v>
      </c>
    </row>
    <row r="6058" spans="1:7" x14ac:dyDescent="0.2">
      <c r="A6058" s="70">
        <v>47894</v>
      </c>
      <c r="B6058" s="70" t="s">
        <v>429</v>
      </c>
      <c r="C6058" s="70" t="s">
        <v>430</v>
      </c>
      <c r="D6058" s="70">
        <v>2017</v>
      </c>
      <c r="E6058" s="70">
        <v>1</v>
      </c>
      <c r="F6058" s="70">
        <v>231.79</v>
      </c>
      <c r="G6058" s="70">
        <v>233.85</v>
      </c>
    </row>
    <row r="6059" spans="1:7" x14ac:dyDescent="0.2">
      <c r="A6059" s="70">
        <v>47894</v>
      </c>
      <c r="B6059" s="70" t="s">
        <v>429</v>
      </c>
      <c r="C6059" s="70" t="s">
        <v>430</v>
      </c>
      <c r="D6059" s="70">
        <v>2017</v>
      </c>
      <c r="E6059" s="70">
        <v>2</v>
      </c>
      <c r="F6059" s="70">
        <v>238.57</v>
      </c>
      <c r="G6059" s="70">
        <v>236.33</v>
      </c>
    </row>
    <row r="6060" spans="1:7" x14ac:dyDescent="0.2">
      <c r="A6060" s="70">
        <v>47894</v>
      </c>
      <c r="B6060" s="70" t="s">
        <v>429</v>
      </c>
      <c r="C6060" s="70" t="s">
        <v>430</v>
      </c>
      <c r="D6060" s="70">
        <v>2017</v>
      </c>
      <c r="E6060" s="70">
        <v>3</v>
      </c>
      <c r="F6060" s="70">
        <v>240.85</v>
      </c>
      <c r="G6060" s="70">
        <v>239.11</v>
      </c>
    </row>
    <row r="6061" spans="1:7" x14ac:dyDescent="0.2">
      <c r="A6061" s="70">
        <v>47894</v>
      </c>
      <c r="B6061" s="70" t="s">
        <v>429</v>
      </c>
      <c r="C6061" s="70" t="s">
        <v>430</v>
      </c>
      <c r="D6061" s="70">
        <v>2017</v>
      </c>
      <c r="E6061" s="70">
        <v>4</v>
      </c>
      <c r="F6061" s="70">
        <v>240.89</v>
      </c>
      <c r="G6061" s="70">
        <v>241.67</v>
      </c>
    </row>
    <row r="6062" spans="1:7" x14ac:dyDescent="0.2">
      <c r="A6062" s="70">
        <v>47894</v>
      </c>
      <c r="B6062" s="70" t="s">
        <v>429</v>
      </c>
      <c r="C6062" s="70" t="s">
        <v>430</v>
      </c>
      <c r="D6062" s="70">
        <v>2018</v>
      </c>
      <c r="E6062" s="70">
        <v>1</v>
      </c>
      <c r="F6062" s="70">
        <v>242.45</v>
      </c>
      <c r="G6062" s="70">
        <v>244.28</v>
      </c>
    </row>
    <row r="6063" spans="1:7" x14ac:dyDescent="0.2">
      <c r="A6063" s="70">
        <v>47894</v>
      </c>
      <c r="B6063" s="70" t="s">
        <v>429</v>
      </c>
      <c r="C6063" s="70" t="s">
        <v>430</v>
      </c>
      <c r="D6063" s="70">
        <v>2018</v>
      </c>
      <c r="E6063" s="70">
        <v>2</v>
      </c>
      <c r="F6063" s="70">
        <v>247.54</v>
      </c>
      <c r="G6063" s="70">
        <v>245.42</v>
      </c>
    </row>
    <row r="6064" spans="1:7" x14ac:dyDescent="0.2">
      <c r="A6064" s="70">
        <v>47894</v>
      </c>
      <c r="B6064" s="70" t="s">
        <v>429</v>
      </c>
      <c r="C6064" s="70" t="s">
        <v>430</v>
      </c>
      <c r="D6064" s="70">
        <v>2018</v>
      </c>
      <c r="E6064" s="70">
        <v>3</v>
      </c>
      <c r="F6064" s="70">
        <v>249.49</v>
      </c>
      <c r="G6064" s="70">
        <v>247.94</v>
      </c>
    </row>
    <row r="6065" spans="1:7" x14ac:dyDescent="0.2">
      <c r="A6065" s="70">
        <v>47894</v>
      </c>
      <c r="B6065" s="70" t="s">
        <v>429</v>
      </c>
      <c r="C6065" s="70" t="s">
        <v>430</v>
      </c>
      <c r="D6065" s="70">
        <v>2018</v>
      </c>
      <c r="E6065" s="70">
        <v>4</v>
      </c>
      <c r="F6065" s="70">
        <v>249.91</v>
      </c>
      <c r="G6065" s="70">
        <v>250.53</v>
      </c>
    </row>
    <row r="6066" spans="1:7" x14ac:dyDescent="0.2">
      <c r="A6066" s="70">
        <v>47894</v>
      </c>
      <c r="B6066" s="70" t="s">
        <v>429</v>
      </c>
      <c r="C6066" s="70" t="s">
        <v>430</v>
      </c>
      <c r="D6066" s="70">
        <v>2019</v>
      </c>
      <c r="E6066" s="70">
        <v>1</v>
      </c>
      <c r="F6066" s="70">
        <v>252.43</v>
      </c>
      <c r="G6066" s="70">
        <v>254.23</v>
      </c>
    </row>
    <row r="6067" spans="1:7" x14ac:dyDescent="0.2">
      <c r="A6067" s="70">
        <v>47894</v>
      </c>
      <c r="B6067" s="70" t="s">
        <v>429</v>
      </c>
      <c r="C6067" s="70" t="s">
        <v>430</v>
      </c>
      <c r="D6067" s="70">
        <v>2019</v>
      </c>
      <c r="E6067" s="70">
        <v>2</v>
      </c>
      <c r="F6067" s="70">
        <v>259.33999999999997</v>
      </c>
      <c r="G6067" s="70">
        <v>257.11</v>
      </c>
    </row>
    <row r="6068" spans="1:7" x14ac:dyDescent="0.2">
      <c r="A6068" s="70">
        <v>47894</v>
      </c>
      <c r="B6068" s="70" t="s">
        <v>429</v>
      </c>
      <c r="C6068" s="70" t="s">
        <v>430</v>
      </c>
      <c r="D6068" s="70">
        <v>2019</v>
      </c>
      <c r="E6068" s="70">
        <v>3</v>
      </c>
      <c r="F6068" s="70">
        <v>260.69</v>
      </c>
      <c r="G6068" s="70">
        <v>259.32</v>
      </c>
    </row>
    <row r="6069" spans="1:7" x14ac:dyDescent="0.2">
      <c r="A6069" s="70">
        <v>47894</v>
      </c>
      <c r="B6069" s="70" t="s">
        <v>429</v>
      </c>
      <c r="C6069" s="70" t="s">
        <v>430</v>
      </c>
      <c r="D6069" s="70">
        <v>2019</v>
      </c>
      <c r="E6069" s="70">
        <v>4</v>
      </c>
      <c r="F6069" s="70">
        <v>263.14999999999998</v>
      </c>
      <c r="G6069" s="70">
        <v>263.57</v>
      </c>
    </row>
    <row r="6070" spans="1:7" x14ac:dyDescent="0.2">
      <c r="A6070" s="70">
        <v>47894</v>
      </c>
      <c r="B6070" s="70" t="s">
        <v>429</v>
      </c>
      <c r="C6070" s="70" t="s">
        <v>430</v>
      </c>
      <c r="D6070" s="70">
        <v>2020</v>
      </c>
      <c r="E6070" s="70">
        <v>1</v>
      </c>
      <c r="F6070" s="70">
        <v>267.12</v>
      </c>
      <c r="G6070" s="70">
        <v>269.08999999999997</v>
      </c>
    </row>
    <row r="6071" spans="1:7" x14ac:dyDescent="0.2">
      <c r="A6071" s="70">
        <v>47894</v>
      </c>
      <c r="B6071" s="70" t="s">
        <v>429</v>
      </c>
      <c r="C6071" s="70" t="s">
        <v>430</v>
      </c>
      <c r="D6071" s="70">
        <v>2020</v>
      </c>
      <c r="E6071" s="70">
        <v>2</v>
      </c>
      <c r="F6071" s="70">
        <v>273.60000000000002</v>
      </c>
      <c r="G6071" s="70">
        <v>271.22000000000003</v>
      </c>
    </row>
    <row r="6072" spans="1:7" x14ac:dyDescent="0.2">
      <c r="A6072" s="70">
        <v>47894</v>
      </c>
      <c r="B6072" s="70" t="s">
        <v>429</v>
      </c>
      <c r="C6072" s="70" t="s">
        <v>430</v>
      </c>
      <c r="D6072" s="70">
        <v>2020</v>
      </c>
      <c r="E6072" s="70">
        <v>3</v>
      </c>
      <c r="F6072" s="70">
        <v>284.2</v>
      </c>
      <c r="G6072" s="70">
        <v>282.81</v>
      </c>
    </row>
    <row r="6073" spans="1:7" x14ac:dyDescent="0.2">
      <c r="A6073" s="70">
        <v>47894</v>
      </c>
      <c r="B6073" s="70" t="s">
        <v>429</v>
      </c>
      <c r="C6073" s="70" t="s">
        <v>430</v>
      </c>
      <c r="D6073" s="70">
        <v>2020</v>
      </c>
      <c r="E6073" s="70">
        <v>4</v>
      </c>
      <c r="F6073" s="70">
        <v>291.69</v>
      </c>
      <c r="G6073" s="70">
        <v>292.02999999999997</v>
      </c>
    </row>
    <row r="6074" spans="1:7" x14ac:dyDescent="0.2">
      <c r="A6074" s="70">
        <v>47894</v>
      </c>
      <c r="B6074" s="70" t="s">
        <v>429</v>
      </c>
      <c r="C6074" s="70" t="s">
        <v>430</v>
      </c>
      <c r="D6074" s="70">
        <v>2021</v>
      </c>
      <c r="E6074" s="70">
        <v>1</v>
      </c>
      <c r="F6074" s="70">
        <v>298.58</v>
      </c>
      <c r="G6074" s="70">
        <v>300.92</v>
      </c>
    </row>
    <row r="6075" spans="1:7" x14ac:dyDescent="0.2">
      <c r="A6075" s="70">
        <v>47894</v>
      </c>
      <c r="B6075" s="70" t="s">
        <v>429</v>
      </c>
      <c r="C6075" s="70" t="s">
        <v>430</v>
      </c>
      <c r="D6075" s="70">
        <v>2021</v>
      </c>
      <c r="E6075" s="70">
        <v>2</v>
      </c>
      <c r="F6075" s="70">
        <v>313.2</v>
      </c>
      <c r="G6075" s="70">
        <v>310.36</v>
      </c>
    </row>
    <row r="6076" spans="1:7" x14ac:dyDescent="0.2">
      <c r="A6076" s="70">
        <v>47894</v>
      </c>
      <c r="B6076" s="70" t="s">
        <v>429</v>
      </c>
      <c r="C6076" s="70" t="s">
        <v>430</v>
      </c>
      <c r="D6076" s="70">
        <v>2021</v>
      </c>
      <c r="E6076" s="70">
        <v>3</v>
      </c>
      <c r="F6076" s="70">
        <v>318.29000000000002</v>
      </c>
      <c r="G6076" s="70">
        <v>316.79000000000002</v>
      </c>
    </row>
    <row r="6077" spans="1:7" x14ac:dyDescent="0.2">
      <c r="A6077" s="70">
        <v>47894</v>
      </c>
      <c r="B6077" s="70" t="s">
        <v>429</v>
      </c>
      <c r="C6077" s="70" t="s">
        <v>430</v>
      </c>
      <c r="D6077" s="70">
        <v>2021</v>
      </c>
      <c r="E6077" s="70">
        <v>4</v>
      </c>
      <c r="F6077" s="70">
        <v>322.55</v>
      </c>
      <c r="G6077" s="70">
        <v>322.88</v>
      </c>
    </row>
    <row r="6078" spans="1:7" x14ac:dyDescent="0.2">
      <c r="A6078" s="70">
        <v>48424</v>
      </c>
      <c r="B6078" s="70" t="s">
        <v>431</v>
      </c>
      <c r="C6078" s="70" t="s">
        <v>377</v>
      </c>
      <c r="D6078" s="70">
        <v>1991</v>
      </c>
      <c r="E6078" s="70">
        <v>1</v>
      </c>
      <c r="F6078" s="70">
        <v>100</v>
      </c>
      <c r="G6078" s="70">
        <v>100</v>
      </c>
    </row>
    <row r="6079" spans="1:7" x14ac:dyDescent="0.2">
      <c r="A6079" s="70">
        <v>48424</v>
      </c>
      <c r="B6079" s="70" t="s">
        <v>431</v>
      </c>
      <c r="C6079" s="70" t="s">
        <v>377</v>
      </c>
      <c r="D6079" s="70">
        <v>1991</v>
      </c>
      <c r="E6079" s="70">
        <v>2</v>
      </c>
      <c r="F6079" s="70">
        <v>98.44</v>
      </c>
      <c r="G6079" s="70">
        <v>98.39</v>
      </c>
    </row>
    <row r="6080" spans="1:7" x14ac:dyDescent="0.2">
      <c r="A6080" s="70">
        <v>48424</v>
      </c>
      <c r="B6080" s="70" t="s">
        <v>431</v>
      </c>
      <c r="C6080" s="70" t="s">
        <v>377</v>
      </c>
      <c r="D6080" s="70">
        <v>1991</v>
      </c>
      <c r="E6080" s="70">
        <v>3</v>
      </c>
      <c r="F6080" s="70">
        <v>98.8</v>
      </c>
      <c r="G6080" s="70">
        <v>98.08</v>
      </c>
    </row>
    <row r="6081" spans="1:7" x14ac:dyDescent="0.2">
      <c r="A6081" s="70">
        <v>48424</v>
      </c>
      <c r="B6081" s="70" t="s">
        <v>431</v>
      </c>
      <c r="C6081" s="70" t="s">
        <v>377</v>
      </c>
      <c r="D6081" s="70">
        <v>1991</v>
      </c>
      <c r="E6081" s="70">
        <v>4</v>
      </c>
      <c r="F6081" s="70">
        <v>99.17</v>
      </c>
      <c r="G6081" s="70">
        <v>98.4</v>
      </c>
    </row>
    <row r="6082" spans="1:7" x14ac:dyDescent="0.2">
      <c r="A6082" s="70">
        <v>48424</v>
      </c>
      <c r="B6082" s="70" t="s">
        <v>431</v>
      </c>
      <c r="C6082" s="70" t="s">
        <v>377</v>
      </c>
      <c r="D6082" s="70">
        <v>1992</v>
      </c>
      <c r="E6082" s="70">
        <v>1</v>
      </c>
      <c r="F6082" s="70">
        <v>98.16</v>
      </c>
      <c r="G6082" s="70">
        <v>98.2</v>
      </c>
    </row>
    <row r="6083" spans="1:7" x14ac:dyDescent="0.2">
      <c r="A6083" s="70">
        <v>48424</v>
      </c>
      <c r="B6083" s="70" t="s">
        <v>431</v>
      </c>
      <c r="C6083" s="70" t="s">
        <v>377</v>
      </c>
      <c r="D6083" s="70">
        <v>1992</v>
      </c>
      <c r="E6083" s="70">
        <v>2</v>
      </c>
      <c r="F6083" s="70">
        <v>97.61</v>
      </c>
      <c r="G6083" s="70">
        <v>97.51</v>
      </c>
    </row>
    <row r="6084" spans="1:7" x14ac:dyDescent="0.2">
      <c r="A6084" s="70">
        <v>48424</v>
      </c>
      <c r="B6084" s="70" t="s">
        <v>431</v>
      </c>
      <c r="C6084" s="70" t="s">
        <v>377</v>
      </c>
      <c r="D6084" s="70">
        <v>1992</v>
      </c>
      <c r="E6084" s="70">
        <v>3</v>
      </c>
      <c r="F6084" s="70">
        <v>97.9</v>
      </c>
      <c r="G6084" s="70">
        <v>97.22</v>
      </c>
    </row>
    <row r="6085" spans="1:7" x14ac:dyDescent="0.2">
      <c r="A6085" s="70">
        <v>48424</v>
      </c>
      <c r="B6085" s="70" t="s">
        <v>431</v>
      </c>
      <c r="C6085" s="70" t="s">
        <v>377</v>
      </c>
      <c r="D6085" s="70">
        <v>1992</v>
      </c>
      <c r="E6085" s="70">
        <v>4</v>
      </c>
      <c r="F6085" s="70">
        <v>97.51</v>
      </c>
      <c r="G6085" s="70">
        <v>96.73</v>
      </c>
    </row>
    <row r="6086" spans="1:7" x14ac:dyDescent="0.2">
      <c r="A6086" s="70">
        <v>48424</v>
      </c>
      <c r="B6086" s="70" t="s">
        <v>431</v>
      </c>
      <c r="C6086" s="70" t="s">
        <v>377</v>
      </c>
      <c r="D6086" s="70">
        <v>1993</v>
      </c>
      <c r="E6086" s="70">
        <v>1</v>
      </c>
      <c r="F6086" s="70">
        <v>96.24</v>
      </c>
      <c r="G6086" s="70">
        <v>96.35</v>
      </c>
    </row>
    <row r="6087" spans="1:7" x14ac:dyDescent="0.2">
      <c r="A6087" s="70">
        <v>48424</v>
      </c>
      <c r="B6087" s="70" t="s">
        <v>431</v>
      </c>
      <c r="C6087" s="70" t="s">
        <v>377</v>
      </c>
      <c r="D6087" s="70">
        <v>1993</v>
      </c>
      <c r="E6087" s="70">
        <v>2</v>
      </c>
      <c r="F6087" s="70">
        <v>96.9</v>
      </c>
      <c r="G6087" s="70">
        <v>96.7</v>
      </c>
    </row>
    <row r="6088" spans="1:7" x14ac:dyDescent="0.2">
      <c r="A6088" s="70">
        <v>48424</v>
      </c>
      <c r="B6088" s="70" t="s">
        <v>431</v>
      </c>
      <c r="C6088" s="70" t="s">
        <v>377</v>
      </c>
      <c r="D6088" s="70">
        <v>1993</v>
      </c>
      <c r="E6088" s="70">
        <v>3</v>
      </c>
      <c r="F6088" s="70">
        <v>98.11</v>
      </c>
      <c r="G6088" s="70">
        <v>97.46</v>
      </c>
    </row>
    <row r="6089" spans="1:7" x14ac:dyDescent="0.2">
      <c r="A6089" s="70">
        <v>48424</v>
      </c>
      <c r="B6089" s="70" t="s">
        <v>431</v>
      </c>
      <c r="C6089" s="70" t="s">
        <v>377</v>
      </c>
      <c r="D6089" s="70">
        <v>1993</v>
      </c>
      <c r="E6089" s="70">
        <v>4</v>
      </c>
      <c r="F6089" s="70">
        <v>97.45</v>
      </c>
      <c r="G6089" s="70">
        <v>96.66</v>
      </c>
    </row>
    <row r="6090" spans="1:7" x14ac:dyDescent="0.2">
      <c r="A6090" s="70">
        <v>48424</v>
      </c>
      <c r="B6090" s="70" t="s">
        <v>431</v>
      </c>
      <c r="C6090" s="70" t="s">
        <v>377</v>
      </c>
      <c r="D6090" s="70">
        <v>1994</v>
      </c>
      <c r="E6090" s="70">
        <v>1</v>
      </c>
      <c r="F6090" s="70">
        <v>98.04</v>
      </c>
      <c r="G6090" s="70">
        <v>98.24</v>
      </c>
    </row>
    <row r="6091" spans="1:7" x14ac:dyDescent="0.2">
      <c r="A6091" s="70">
        <v>48424</v>
      </c>
      <c r="B6091" s="70" t="s">
        <v>431</v>
      </c>
      <c r="C6091" s="70" t="s">
        <v>377</v>
      </c>
      <c r="D6091" s="70">
        <v>1994</v>
      </c>
      <c r="E6091" s="70">
        <v>2</v>
      </c>
      <c r="F6091" s="70">
        <v>98.99</v>
      </c>
      <c r="G6091" s="70">
        <v>98.67</v>
      </c>
    </row>
    <row r="6092" spans="1:7" x14ac:dyDescent="0.2">
      <c r="A6092" s="70">
        <v>48424</v>
      </c>
      <c r="B6092" s="70" t="s">
        <v>431</v>
      </c>
      <c r="C6092" s="70" t="s">
        <v>377</v>
      </c>
      <c r="D6092" s="70">
        <v>1994</v>
      </c>
      <c r="E6092" s="70">
        <v>3</v>
      </c>
      <c r="F6092" s="70">
        <v>99.38</v>
      </c>
      <c r="G6092" s="70">
        <v>98.76</v>
      </c>
    </row>
    <row r="6093" spans="1:7" x14ac:dyDescent="0.2">
      <c r="A6093" s="70">
        <v>48424</v>
      </c>
      <c r="B6093" s="70" t="s">
        <v>431</v>
      </c>
      <c r="C6093" s="70" t="s">
        <v>377</v>
      </c>
      <c r="D6093" s="70">
        <v>1994</v>
      </c>
      <c r="E6093" s="70">
        <v>4</v>
      </c>
      <c r="F6093" s="70">
        <v>100.83</v>
      </c>
      <c r="G6093" s="70">
        <v>100.03</v>
      </c>
    </row>
    <row r="6094" spans="1:7" x14ac:dyDescent="0.2">
      <c r="A6094" s="70">
        <v>48424</v>
      </c>
      <c r="B6094" s="70" t="s">
        <v>431</v>
      </c>
      <c r="C6094" s="70" t="s">
        <v>377</v>
      </c>
      <c r="D6094" s="70">
        <v>1995</v>
      </c>
      <c r="E6094" s="70">
        <v>1</v>
      </c>
      <c r="F6094" s="70">
        <v>99.87</v>
      </c>
      <c r="G6094" s="70">
        <v>100.1</v>
      </c>
    </row>
    <row r="6095" spans="1:7" x14ac:dyDescent="0.2">
      <c r="A6095" s="70">
        <v>48424</v>
      </c>
      <c r="B6095" s="70" t="s">
        <v>431</v>
      </c>
      <c r="C6095" s="70" t="s">
        <v>377</v>
      </c>
      <c r="D6095" s="70">
        <v>1995</v>
      </c>
      <c r="E6095" s="70">
        <v>2</v>
      </c>
      <c r="F6095" s="70">
        <v>101.72</v>
      </c>
      <c r="G6095" s="70">
        <v>101.33</v>
      </c>
    </row>
    <row r="6096" spans="1:7" x14ac:dyDescent="0.2">
      <c r="A6096" s="70">
        <v>48424</v>
      </c>
      <c r="B6096" s="70" t="s">
        <v>431</v>
      </c>
      <c r="C6096" s="70" t="s">
        <v>377</v>
      </c>
      <c r="D6096" s="70">
        <v>1995</v>
      </c>
      <c r="E6096" s="70">
        <v>3</v>
      </c>
      <c r="F6096" s="70">
        <v>101.78</v>
      </c>
      <c r="G6096" s="70">
        <v>101.17</v>
      </c>
    </row>
    <row r="6097" spans="1:7" x14ac:dyDescent="0.2">
      <c r="A6097" s="70">
        <v>48424</v>
      </c>
      <c r="B6097" s="70" t="s">
        <v>431</v>
      </c>
      <c r="C6097" s="70" t="s">
        <v>377</v>
      </c>
      <c r="D6097" s="70">
        <v>1995</v>
      </c>
      <c r="E6097" s="70">
        <v>4</v>
      </c>
      <c r="F6097" s="70">
        <v>102.34</v>
      </c>
      <c r="G6097" s="70">
        <v>101.53</v>
      </c>
    </row>
    <row r="6098" spans="1:7" x14ac:dyDescent="0.2">
      <c r="A6098" s="70">
        <v>48424</v>
      </c>
      <c r="B6098" s="70" t="s">
        <v>431</v>
      </c>
      <c r="C6098" s="70" t="s">
        <v>377</v>
      </c>
      <c r="D6098" s="70">
        <v>1996</v>
      </c>
      <c r="E6098" s="70">
        <v>1</v>
      </c>
      <c r="F6098" s="70">
        <v>103.53</v>
      </c>
      <c r="G6098" s="70">
        <v>103.8</v>
      </c>
    </row>
    <row r="6099" spans="1:7" x14ac:dyDescent="0.2">
      <c r="A6099" s="70">
        <v>48424</v>
      </c>
      <c r="B6099" s="70" t="s">
        <v>431</v>
      </c>
      <c r="C6099" s="70" t="s">
        <v>377</v>
      </c>
      <c r="D6099" s="70">
        <v>1996</v>
      </c>
      <c r="E6099" s="70">
        <v>2</v>
      </c>
      <c r="F6099" s="70">
        <v>101.48</v>
      </c>
      <c r="G6099" s="70">
        <v>101.05</v>
      </c>
    </row>
    <row r="6100" spans="1:7" x14ac:dyDescent="0.2">
      <c r="A6100" s="70">
        <v>48424</v>
      </c>
      <c r="B6100" s="70" t="s">
        <v>431</v>
      </c>
      <c r="C6100" s="70" t="s">
        <v>377</v>
      </c>
      <c r="D6100" s="70">
        <v>1996</v>
      </c>
      <c r="E6100" s="70">
        <v>3</v>
      </c>
      <c r="F6100" s="70">
        <v>103.98</v>
      </c>
      <c r="G6100" s="70">
        <v>103.38</v>
      </c>
    </row>
    <row r="6101" spans="1:7" x14ac:dyDescent="0.2">
      <c r="A6101" s="70">
        <v>48424</v>
      </c>
      <c r="B6101" s="70" t="s">
        <v>431</v>
      </c>
      <c r="C6101" s="70" t="s">
        <v>377</v>
      </c>
      <c r="D6101" s="70">
        <v>1996</v>
      </c>
      <c r="E6101" s="70">
        <v>4</v>
      </c>
      <c r="F6101" s="70">
        <v>104.27</v>
      </c>
      <c r="G6101" s="70">
        <v>103.47</v>
      </c>
    </row>
    <row r="6102" spans="1:7" x14ac:dyDescent="0.2">
      <c r="A6102" s="70">
        <v>48424</v>
      </c>
      <c r="B6102" s="70" t="s">
        <v>431</v>
      </c>
      <c r="C6102" s="70" t="s">
        <v>377</v>
      </c>
      <c r="D6102" s="70">
        <v>1997</v>
      </c>
      <c r="E6102" s="70">
        <v>1</v>
      </c>
      <c r="F6102" s="70">
        <v>102.65</v>
      </c>
      <c r="G6102" s="70">
        <v>102.86</v>
      </c>
    </row>
    <row r="6103" spans="1:7" x14ac:dyDescent="0.2">
      <c r="A6103" s="70">
        <v>48424</v>
      </c>
      <c r="B6103" s="70" t="s">
        <v>431</v>
      </c>
      <c r="C6103" s="70" t="s">
        <v>377</v>
      </c>
      <c r="D6103" s="70">
        <v>1997</v>
      </c>
      <c r="E6103" s="70">
        <v>2</v>
      </c>
      <c r="F6103" s="70">
        <v>103.91</v>
      </c>
      <c r="G6103" s="70">
        <v>103.49</v>
      </c>
    </row>
    <row r="6104" spans="1:7" x14ac:dyDescent="0.2">
      <c r="A6104" s="70">
        <v>48424</v>
      </c>
      <c r="B6104" s="70" t="s">
        <v>431</v>
      </c>
      <c r="C6104" s="70" t="s">
        <v>377</v>
      </c>
      <c r="D6104" s="70">
        <v>1997</v>
      </c>
      <c r="E6104" s="70">
        <v>3</v>
      </c>
      <c r="F6104" s="70">
        <v>104.62</v>
      </c>
      <c r="G6104" s="70">
        <v>104.01</v>
      </c>
    </row>
    <row r="6105" spans="1:7" x14ac:dyDescent="0.2">
      <c r="A6105" s="70">
        <v>48424</v>
      </c>
      <c r="B6105" s="70" t="s">
        <v>431</v>
      </c>
      <c r="C6105" s="70" t="s">
        <v>377</v>
      </c>
      <c r="D6105" s="70">
        <v>1997</v>
      </c>
      <c r="E6105" s="70">
        <v>4</v>
      </c>
      <c r="F6105" s="70">
        <v>106.28</v>
      </c>
      <c r="G6105" s="70">
        <v>105.48</v>
      </c>
    </row>
    <row r="6106" spans="1:7" x14ac:dyDescent="0.2">
      <c r="A6106" s="70">
        <v>48424</v>
      </c>
      <c r="B6106" s="70" t="s">
        <v>431</v>
      </c>
      <c r="C6106" s="70" t="s">
        <v>377</v>
      </c>
      <c r="D6106" s="70">
        <v>1998</v>
      </c>
      <c r="E6106" s="70">
        <v>1</v>
      </c>
      <c r="F6106" s="70">
        <v>107.44</v>
      </c>
      <c r="G6106" s="70">
        <v>107.63</v>
      </c>
    </row>
    <row r="6107" spans="1:7" x14ac:dyDescent="0.2">
      <c r="A6107" s="70">
        <v>48424</v>
      </c>
      <c r="B6107" s="70" t="s">
        <v>431</v>
      </c>
      <c r="C6107" s="70" t="s">
        <v>377</v>
      </c>
      <c r="D6107" s="70">
        <v>1998</v>
      </c>
      <c r="E6107" s="70">
        <v>2</v>
      </c>
      <c r="F6107" s="70">
        <v>108.7</v>
      </c>
      <c r="G6107" s="70">
        <v>108.29</v>
      </c>
    </row>
    <row r="6108" spans="1:7" x14ac:dyDescent="0.2">
      <c r="A6108" s="70">
        <v>48424</v>
      </c>
      <c r="B6108" s="70" t="s">
        <v>431</v>
      </c>
      <c r="C6108" s="70" t="s">
        <v>377</v>
      </c>
      <c r="D6108" s="70">
        <v>1998</v>
      </c>
      <c r="E6108" s="70">
        <v>3</v>
      </c>
      <c r="F6108" s="70">
        <v>110.77</v>
      </c>
      <c r="G6108" s="70">
        <v>110.1</v>
      </c>
    </row>
    <row r="6109" spans="1:7" x14ac:dyDescent="0.2">
      <c r="A6109" s="70">
        <v>48424</v>
      </c>
      <c r="B6109" s="70" t="s">
        <v>431</v>
      </c>
      <c r="C6109" s="70" t="s">
        <v>377</v>
      </c>
      <c r="D6109" s="70">
        <v>1998</v>
      </c>
      <c r="E6109" s="70">
        <v>4</v>
      </c>
      <c r="F6109" s="70">
        <v>111.39</v>
      </c>
      <c r="G6109" s="70">
        <v>110.62</v>
      </c>
    </row>
    <row r="6110" spans="1:7" x14ac:dyDescent="0.2">
      <c r="A6110" s="70">
        <v>48424</v>
      </c>
      <c r="B6110" s="70" t="s">
        <v>431</v>
      </c>
      <c r="C6110" s="70" t="s">
        <v>377</v>
      </c>
      <c r="D6110" s="70">
        <v>1999</v>
      </c>
      <c r="E6110" s="70">
        <v>1</v>
      </c>
      <c r="F6110" s="70">
        <v>111.56</v>
      </c>
      <c r="G6110" s="70">
        <v>111.66</v>
      </c>
    </row>
    <row r="6111" spans="1:7" x14ac:dyDescent="0.2">
      <c r="A6111" s="70">
        <v>48424</v>
      </c>
      <c r="B6111" s="70" t="s">
        <v>431</v>
      </c>
      <c r="C6111" s="70" t="s">
        <v>377</v>
      </c>
      <c r="D6111" s="70">
        <v>1999</v>
      </c>
      <c r="E6111" s="70">
        <v>2</v>
      </c>
      <c r="F6111" s="70">
        <v>114.08</v>
      </c>
      <c r="G6111" s="70">
        <v>113.72</v>
      </c>
    </row>
    <row r="6112" spans="1:7" x14ac:dyDescent="0.2">
      <c r="A6112" s="70">
        <v>48424</v>
      </c>
      <c r="B6112" s="70" t="s">
        <v>431</v>
      </c>
      <c r="C6112" s="70" t="s">
        <v>377</v>
      </c>
      <c r="D6112" s="70">
        <v>1999</v>
      </c>
      <c r="E6112" s="70">
        <v>3</v>
      </c>
      <c r="F6112" s="70">
        <v>115.83</v>
      </c>
      <c r="G6112" s="70">
        <v>115.08</v>
      </c>
    </row>
    <row r="6113" spans="1:7" x14ac:dyDescent="0.2">
      <c r="A6113" s="70">
        <v>48424</v>
      </c>
      <c r="B6113" s="70" t="s">
        <v>431</v>
      </c>
      <c r="C6113" s="70" t="s">
        <v>377</v>
      </c>
      <c r="D6113" s="70">
        <v>1999</v>
      </c>
      <c r="E6113" s="70">
        <v>4</v>
      </c>
      <c r="F6113" s="70">
        <v>118.45</v>
      </c>
      <c r="G6113" s="70">
        <v>117.7</v>
      </c>
    </row>
    <row r="6114" spans="1:7" x14ac:dyDescent="0.2">
      <c r="A6114" s="70">
        <v>48424</v>
      </c>
      <c r="B6114" s="70" t="s">
        <v>431</v>
      </c>
      <c r="C6114" s="70" t="s">
        <v>377</v>
      </c>
      <c r="D6114" s="70">
        <v>2000</v>
      </c>
      <c r="E6114" s="70">
        <v>1</v>
      </c>
      <c r="F6114" s="70">
        <v>119.62</v>
      </c>
      <c r="G6114" s="70">
        <v>119.65</v>
      </c>
    </row>
    <row r="6115" spans="1:7" x14ac:dyDescent="0.2">
      <c r="A6115" s="70">
        <v>48424</v>
      </c>
      <c r="B6115" s="70" t="s">
        <v>431</v>
      </c>
      <c r="C6115" s="70" t="s">
        <v>377</v>
      </c>
      <c r="D6115" s="70">
        <v>2000</v>
      </c>
      <c r="E6115" s="70">
        <v>2</v>
      </c>
      <c r="F6115" s="70">
        <v>122.41</v>
      </c>
      <c r="G6115" s="70">
        <v>122.04</v>
      </c>
    </row>
    <row r="6116" spans="1:7" x14ac:dyDescent="0.2">
      <c r="A6116" s="70">
        <v>48424</v>
      </c>
      <c r="B6116" s="70" t="s">
        <v>431</v>
      </c>
      <c r="C6116" s="70" t="s">
        <v>377</v>
      </c>
      <c r="D6116" s="70">
        <v>2000</v>
      </c>
      <c r="E6116" s="70">
        <v>3</v>
      </c>
      <c r="F6116" s="70">
        <v>125.33</v>
      </c>
      <c r="G6116" s="70">
        <v>124.51</v>
      </c>
    </row>
    <row r="6117" spans="1:7" x14ac:dyDescent="0.2">
      <c r="A6117" s="70">
        <v>48424</v>
      </c>
      <c r="B6117" s="70" t="s">
        <v>431</v>
      </c>
      <c r="C6117" s="70" t="s">
        <v>377</v>
      </c>
      <c r="D6117" s="70">
        <v>2000</v>
      </c>
      <c r="E6117" s="70">
        <v>4</v>
      </c>
      <c r="F6117" s="70">
        <v>128.41</v>
      </c>
      <c r="G6117" s="70">
        <v>127.69</v>
      </c>
    </row>
    <row r="6118" spans="1:7" x14ac:dyDescent="0.2">
      <c r="A6118" s="70">
        <v>48424</v>
      </c>
      <c r="B6118" s="70" t="s">
        <v>431</v>
      </c>
      <c r="C6118" s="70" t="s">
        <v>377</v>
      </c>
      <c r="D6118" s="70">
        <v>2001</v>
      </c>
      <c r="E6118" s="70">
        <v>1</v>
      </c>
      <c r="F6118" s="70">
        <v>130.54</v>
      </c>
      <c r="G6118" s="70">
        <v>130.49</v>
      </c>
    </row>
    <row r="6119" spans="1:7" x14ac:dyDescent="0.2">
      <c r="A6119" s="70">
        <v>48424</v>
      </c>
      <c r="B6119" s="70" t="s">
        <v>431</v>
      </c>
      <c r="C6119" s="70" t="s">
        <v>377</v>
      </c>
      <c r="D6119" s="70">
        <v>2001</v>
      </c>
      <c r="E6119" s="70">
        <v>2</v>
      </c>
      <c r="F6119" s="70">
        <v>133.72999999999999</v>
      </c>
      <c r="G6119" s="70">
        <v>133.36000000000001</v>
      </c>
    </row>
    <row r="6120" spans="1:7" x14ac:dyDescent="0.2">
      <c r="A6120" s="70">
        <v>48424</v>
      </c>
      <c r="B6120" s="70" t="s">
        <v>431</v>
      </c>
      <c r="C6120" s="70" t="s">
        <v>377</v>
      </c>
      <c r="D6120" s="70">
        <v>2001</v>
      </c>
      <c r="E6120" s="70">
        <v>3</v>
      </c>
      <c r="F6120" s="70">
        <v>138.13</v>
      </c>
      <c r="G6120" s="70">
        <v>137.18</v>
      </c>
    </row>
    <row r="6121" spans="1:7" x14ac:dyDescent="0.2">
      <c r="A6121" s="70">
        <v>48424</v>
      </c>
      <c r="B6121" s="70" t="s">
        <v>431</v>
      </c>
      <c r="C6121" s="70" t="s">
        <v>377</v>
      </c>
      <c r="D6121" s="70">
        <v>2001</v>
      </c>
      <c r="E6121" s="70">
        <v>4</v>
      </c>
      <c r="F6121" s="70">
        <v>141.24</v>
      </c>
      <c r="G6121" s="70">
        <v>140.52000000000001</v>
      </c>
    </row>
    <row r="6122" spans="1:7" x14ac:dyDescent="0.2">
      <c r="A6122" s="70">
        <v>48424</v>
      </c>
      <c r="B6122" s="70" t="s">
        <v>431</v>
      </c>
      <c r="C6122" s="70" t="s">
        <v>377</v>
      </c>
      <c r="D6122" s="70">
        <v>2002</v>
      </c>
      <c r="E6122" s="70">
        <v>1</v>
      </c>
      <c r="F6122" s="70">
        <v>145.26</v>
      </c>
      <c r="G6122" s="70">
        <v>145.16999999999999</v>
      </c>
    </row>
    <row r="6123" spans="1:7" x14ac:dyDescent="0.2">
      <c r="A6123" s="70">
        <v>48424</v>
      </c>
      <c r="B6123" s="70" t="s">
        <v>431</v>
      </c>
      <c r="C6123" s="70" t="s">
        <v>377</v>
      </c>
      <c r="D6123" s="70">
        <v>2002</v>
      </c>
      <c r="E6123" s="70">
        <v>2</v>
      </c>
      <c r="F6123" s="70">
        <v>149.97999999999999</v>
      </c>
      <c r="G6123" s="70">
        <v>149.54</v>
      </c>
    </row>
    <row r="6124" spans="1:7" x14ac:dyDescent="0.2">
      <c r="A6124" s="70">
        <v>48424</v>
      </c>
      <c r="B6124" s="70" t="s">
        <v>431</v>
      </c>
      <c r="C6124" s="70" t="s">
        <v>377</v>
      </c>
      <c r="D6124" s="70">
        <v>2002</v>
      </c>
      <c r="E6124" s="70">
        <v>3</v>
      </c>
      <c r="F6124" s="70">
        <v>155.97</v>
      </c>
      <c r="G6124" s="70">
        <v>154.87</v>
      </c>
    </row>
    <row r="6125" spans="1:7" x14ac:dyDescent="0.2">
      <c r="A6125" s="70">
        <v>48424</v>
      </c>
      <c r="B6125" s="70" t="s">
        <v>431</v>
      </c>
      <c r="C6125" s="70" t="s">
        <v>377</v>
      </c>
      <c r="D6125" s="70">
        <v>2002</v>
      </c>
      <c r="E6125" s="70">
        <v>4</v>
      </c>
      <c r="F6125" s="70">
        <v>160.13999999999999</v>
      </c>
      <c r="G6125" s="70">
        <v>159.37</v>
      </c>
    </row>
    <row r="6126" spans="1:7" x14ac:dyDescent="0.2">
      <c r="A6126" s="70">
        <v>48424</v>
      </c>
      <c r="B6126" s="70" t="s">
        <v>431</v>
      </c>
      <c r="C6126" s="70" t="s">
        <v>377</v>
      </c>
      <c r="D6126" s="70">
        <v>2003</v>
      </c>
      <c r="E6126" s="70">
        <v>1</v>
      </c>
      <c r="F6126" s="70">
        <v>165.62</v>
      </c>
      <c r="G6126" s="70">
        <v>165.51</v>
      </c>
    </row>
    <row r="6127" spans="1:7" x14ac:dyDescent="0.2">
      <c r="A6127" s="70">
        <v>48424</v>
      </c>
      <c r="B6127" s="70" t="s">
        <v>431</v>
      </c>
      <c r="C6127" s="70" t="s">
        <v>377</v>
      </c>
      <c r="D6127" s="70">
        <v>2003</v>
      </c>
      <c r="E6127" s="70">
        <v>2</v>
      </c>
      <c r="F6127" s="70">
        <v>171.43</v>
      </c>
      <c r="G6127" s="70">
        <v>170.93</v>
      </c>
    </row>
    <row r="6128" spans="1:7" x14ac:dyDescent="0.2">
      <c r="A6128" s="70">
        <v>48424</v>
      </c>
      <c r="B6128" s="70" t="s">
        <v>431</v>
      </c>
      <c r="C6128" s="70" t="s">
        <v>377</v>
      </c>
      <c r="D6128" s="70">
        <v>2003</v>
      </c>
      <c r="E6128" s="70">
        <v>3</v>
      </c>
      <c r="F6128" s="70">
        <v>177.28</v>
      </c>
      <c r="G6128" s="70">
        <v>176.01</v>
      </c>
    </row>
    <row r="6129" spans="1:7" x14ac:dyDescent="0.2">
      <c r="A6129" s="70">
        <v>48424</v>
      </c>
      <c r="B6129" s="70" t="s">
        <v>431</v>
      </c>
      <c r="C6129" s="70" t="s">
        <v>377</v>
      </c>
      <c r="D6129" s="70">
        <v>2003</v>
      </c>
      <c r="E6129" s="70">
        <v>4</v>
      </c>
      <c r="F6129" s="70">
        <v>185.36</v>
      </c>
      <c r="G6129" s="70">
        <v>184.44</v>
      </c>
    </row>
    <row r="6130" spans="1:7" x14ac:dyDescent="0.2">
      <c r="A6130" s="70">
        <v>48424</v>
      </c>
      <c r="B6130" s="70" t="s">
        <v>431</v>
      </c>
      <c r="C6130" s="70" t="s">
        <v>377</v>
      </c>
      <c r="D6130" s="70">
        <v>2004</v>
      </c>
      <c r="E6130" s="70">
        <v>1</v>
      </c>
      <c r="F6130" s="70">
        <v>193.83</v>
      </c>
      <c r="G6130" s="70">
        <v>193.78</v>
      </c>
    </row>
    <row r="6131" spans="1:7" x14ac:dyDescent="0.2">
      <c r="A6131" s="70">
        <v>48424</v>
      </c>
      <c r="B6131" s="70" t="s">
        <v>431</v>
      </c>
      <c r="C6131" s="70" t="s">
        <v>377</v>
      </c>
      <c r="D6131" s="70">
        <v>2004</v>
      </c>
      <c r="E6131" s="70">
        <v>2</v>
      </c>
      <c r="F6131" s="70">
        <v>205.31</v>
      </c>
      <c r="G6131" s="70">
        <v>204.7</v>
      </c>
    </row>
    <row r="6132" spans="1:7" x14ac:dyDescent="0.2">
      <c r="A6132" s="70">
        <v>48424</v>
      </c>
      <c r="B6132" s="70" t="s">
        <v>431</v>
      </c>
      <c r="C6132" s="70" t="s">
        <v>377</v>
      </c>
      <c r="D6132" s="70">
        <v>2004</v>
      </c>
      <c r="E6132" s="70">
        <v>3</v>
      </c>
      <c r="F6132" s="70">
        <v>219.04</v>
      </c>
      <c r="G6132" s="70">
        <v>217.53</v>
      </c>
    </row>
    <row r="6133" spans="1:7" x14ac:dyDescent="0.2">
      <c r="A6133" s="70">
        <v>48424</v>
      </c>
      <c r="B6133" s="70" t="s">
        <v>431</v>
      </c>
      <c r="C6133" s="70" t="s">
        <v>377</v>
      </c>
      <c r="D6133" s="70">
        <v>2004</v>
      </c>
      <c r="E6133" s="70">
        <v>4</v>
      </c>
      <c r="F6133" s="70">
        <v>230.12</v>
      </c>
      <c r="G6133" s="70">
        <v>228.68</v>
      </c>
    </row>
    <row r="6134" spans="1:7" x14ac:dyDescent="0.2">
      <c r="A6134" s="70">
        <v>48424</v>
      </c>
      <c r="B6134" s="70" t="s">
        <v>431</v>
      </c>
      <c r="C6134" s="70" t="s">
        <v>377</v>
      </c>
      <c r="D6134" s="70">
        <v>2005</v>
      </c>
      <c r="E6134" s="70">
        <v>1</v>
      </c>
      <c r="F6134" s="70">
        <v>245.99</v>
      </c>
      <c r="G6134" s="70">
        <v>246.2</v>
      </c>
    </row>
    <row r="6135" spans="1:7" x14ac:dyDescent="0.2">
      <c r="A6135" s="70">
        <v>48424</v>
      </c>
      <c r="B6135" s="70" t="s">
        <v>431</v>
      </c>
      <c r="C6135" s="70" t="s">
        <v>377</v>
      </c>
      <c r="D6135" s="70">
        <v>2005</v>
      </c>
      <c r="E6135" s="70">
        <v>2</v>
      </c>
      <c r="F6135" s="70">
        <v>264.94</v>
      </c>
      <c r="G6135" s="70">
        <v>264.23</v>
      </c>
    </row>
    <row r="6136" spans="1:7" x14ac:dyDescent="0.2">
      <c r="A6136" s="70">
        <v>48424</v>
      </c>
      <c r="B6136" s="70" t="s">
        <v>431</v>
      </c>
      <c r="C6136" s="70" t="s">
        <v>377</v>
      </c>
      <c r="D6136" s="70">
        <v>2005</v>
      </c>
      <c r="E6136" s="70">
        <v>3</v>
      </c>
      <c r="F6136" s="70">
        <v>282.39</v>
      </c>
      <c r="G6136" s="70">
        <v>280.39999999999998</v>
      </c>
    </row>
    <row r="6137" spans="1:7" x14ac:dyDescent="0.2">
      <c r="A6137" s="70">
        <v>48424</v>
      </c>
      <c r="B6137" s="70" t="s">
        <v>431</v>
      </c>
      <c r="C6137" s="70" t="s">
        <v>377</v>
      </c>
      <c r="D6137" s="70">
        <v>2005</v>
      </c>
      <c r="E6137" s="70">
        <v>4</v>
      </c>
      <c r="F6137" s="70">
        <v>294.60000000000002</v>
      </c>
      <c r="G6137" s="70">
        <v>292.24</v>
      </c>
    </row>
    <row r="6138" spans="1:7" x14ac:dyDescent="0.2">
      <c r="A6138" s="70">
        <v>48424</v>
      </c>
      <c r="B6138" s="70" t="s">
        <v>431</v>
      </c>
      <c r="C6138" s="70" t="s">
        <v>377</v>
      </c>
      <c r="D6138" s="70">
        <v>2006</v>
      </c>
      <c r="E6138" s="70">
        <v>1</v>
      </c>
      <c r="F6138" s="70">
        <v>298.95999999999998</v>
      </c>
      <c r="G6138" s="70">
        <v>299.70999999999998</v>
      </c>
    </row>
    <row r="6139" spans="1:7" x14ac:dyDescent="0.2">
      <c r="A6139" s="70">
        <v>48424</v>
      </c>
      <c r="B6139" s="70" t="s">
        <v>431</v>
      </c>
      <c r="C6139" s="70" t="s">
        <v>377</v>
      </c>
      <c r="D6139" s="70">
        <v>2006</v>
      </c>
      <c r="E6139" s="70">
        <v>2</v>
      </c>
      <c r="F6139" s="70">
        <v>301.32</v>
      </c>
      <c r="G6139" s="70">
        <v>300.74</v>
      </c>
    </row>
    <row r="6140" spans="1:7" x14ac:dyDescent="0.2">
      <c r="A6140" s="70">
        <v>48424</v>
      </c>
      <c r="B6140" s="70" t="s">
        <v>431</v>
      </c>
      <c r="C6140" s="70" t="s">
        <v>377</v>
      </c>
      <c r="D6140" s="70">
        <v>2006</v>
      </c>
      <c r="E6140" s="70">
        <v>3</v>
      </c>
      <c r="F6140" s="70">
        <v>297.27</v>
      </c>
      <c r="G6140" s="70">
        <v>295.02</v>
      </c>
    </row>
    <row r="6141" spans="1:7" x14ac:dyDescent="0.2">
      <c r="A6141" s="70">
        <v>48424</v>
      </c>
      <c r="B6141" s="70" t="s">
        <v>431</v>
      </c>
      <c r="C6141" s="70" t="s">
        <v>377</v>
      </c>
      <c r="D6141" s="70">
        <v>2006</v>
      </c>
      <c r="E6141" s="70">
        <v>4</v>
      </c>
      <c r="F6141" s="70">
        <v>292.16000000000003</v>
      </c>
      <c r="G6141" s="70">
        <v>289.23</v>
      </c>
    </row>
    <row r="6142" spans="1:7" x14ac:dyDescent="0.2">
      <c r="A6142" s="70">
        <v>48424</v>
      </c>
      <c r="B6142" s="70" t="s">
        <v>431</v>
      </c>
      <c r="C6142" s="70" t="s">
        <v>377</v>
      </c>
      <c r="D6142" s="70">
        <v>2007</v>
      </c>
      <c r="E6142" s="70">
        <v>1</v>
      </c>
      <c r="F6142" s="70">
        <v>282.62</v>
      </c>
      <c r="G6142" s="70">
        <v>283.92</v>
      </c>
    </row>
    <row r="6143" spans="1:7" x14ac:dyDescent="0.2">
      <c r="A6143" s="70">
        <v>48424</v>
      </c>
      <c r="B6143" s="70" t="s">
        <v>431</v>
      </c>
      <c r="C6143" s="70" t="s">
        <v>377</v>
      </c>
      <c r="D6143" s="70">
        <v>2007</v>
      </c>
      <c r="E6143" s="70">
        <v>2</v>
      </c>
      <c r="F6143" s="70">
        <v>266.99</v>
      </c>
      <c r="G6143" s="70">
        <v>266.60000000000002</v>
      </c>
    </row>
    <row r="6144" spans="1:7" x14ac:dyDescent="0.2">
      <c r="A6144" s="70">
        <v>48424</v>
      </c>
      <c r="B6144" s="70" t="s">
        <v>431</v>
      </c>
      <c r="C6144" s="70" t="s">
        <v>377</v>
      </c>
      <c r="D6144" s="70">
        <v>2007</v>
      </c>
      <c r="E6144" s="70">
        <v>3</v>
      </c>
      <c r="F6144" s="70">
        <v>252.24</v>
      </c>
      <c r="G6144" s="70">
        <v>250.13</v>
      </c>
    </row>
    <row r="6145" spans="1:7" x14ac:dyDescent="0.2">
      <c r="A6145" s="70">
        <v>48424</v>
      </c>
      <c r="B6145" s="70" t="s">
        <v>431</v>
      </c>
      <c r="C6145" s="70" t="s">
        <v>377</v>
      </c>
      <c r="D6145" s="70">
        <v>2007</v>
      </c>
      <c r="E6145" s="70">
        <v>4</v>
      </c>
      <c r="F6145" s="70">
        <v>236.9</v>
      </c>
      <c r="G6145" s="70">
        <v>234.2</v>
      </c>
    </row>
    <row r="6146" spans="1:7" x14ac:dyDescent="0.2">
      <c r="A6146" s="70">
        <v>48424</v>
      </c>
      <c r="B6146" s="70" t="s">
        <v>431</v>
      </c>
      <c r="C6146" s="70" t="s">
        <v>377</v>
      </c>
      <c r="D6146" s="70">
        <v>2008</v>
      </c>
      <c r="E6146" s="70">
        <v>1</v>
      </c>
      <c r="F6146" s="70">
        <v>214.33</v>
      </c>
      <c r="G6146" s="70">
        <v>215.74</v>
      </c>
    </row>
    <row r="6147" spans="1:7" x14ac:dyDescent="0.2">
      <c r="A6147" s="70">
        <v>48424</v>
      </c>
      <c r="B6147" s="70" t="s">
        <v>431</v>
      </c>
      <c r="C6147" s="70" t="s">
        <v>377</v>
      </c>
      <c r="D6147" s="70">
        <v>2008</v>
      </c>
      <c r="E6147" s="70">
        <v>2</v>
      </c>
      <c r="F6147" s="70">
        <v>202.08</v>
      </c>
      <c r="G6147" s="70">
        <v>201.74</v>
      </c>
    </row>
    <row r="6148" spans="1:7" x14ac:dyDescent="0.2">
      <c r="A6148" s="70">
        <v>48424</v>
      </c>
      <c r="B6148" s="70" t="s">
        <v>431</v>
      </c>
      <c r="C6148" s="70" t="s">
        <v>377</v>
      </c>
      <c r="D6148" s="70">
        <v>2008</v>
      </c>
      <c r="E6148" s="70">
        <v>3</v>
      </c>
      <c r="F6148" s="70">
        <v>192.98</v>
      </c>
      <c r="G6148" s="70">
        <v>191.25</v>
      </c>
    </row>
    <row r="6149" spans="1:7" x14ac:dyDescent="0.2">
      <c r="A6149" s="70">
        <v>48424</v>
      </c>
      <c r="B6149" s="70" t="s">
        <v>431</v>
      </c>
      <c r="C6149" s="70" t="s">
        <v>377</v>
      </c>
      <c r="D6149" s="70">
        <v>2008</v>
      </c>
      <c r="E6149" s="70">
        <v>4</v>
      </c>
      <c r="F6149" s="70">
        <v>179.93</v>
      </c>
      <c r="G6149" s="70">
        <v>177.81</v>
      </c>
    </row>
    <row r="6150" spans="1:7" x14ac:dyDescent="0.2">
      <c r="A6150" s="70">
        <v>48424</v>
      </c>
      <c r="B6150" s="70" t="s">
        <v>431</v>
      </c>
      <c r="C6150" s="70" t="s">
        <v>377</v>
      </c>
      <c r="D6150" s="70">
        <v>2009</v>
      </c>
      <c r="E6150" s="70">
        <v>1</v>
      </c>
      <c r="F6150" s="70">
        <v>165.74</v>
      </c>
      <c r="G6150" s="70">
        <v>167.1</v>
      </c>
    </row>
    <row r="6151" spans="1:7" x14ac:dyDescent="0.2">
      <c r="A6151" s="70">
        <v>48424</v>
      </c>
      <c r="B6151" s="70" t="s">
        <v>431</v>
      </c>
      <c r="C6151" s="70" t="s">
        <v>377</v>
      </c>
      <c r="D6151" s="70">
        <v>2009</v>
      </c>
      <c r="E6151" s="70">
        <v>2</v>
      </c>
      <c r="F6151" s="70">
        <v>160.99</v>
      </c>
      <c r="G6151" s="70">
        <v>160.5</v>
      </c>
    </row>
    <row r="6152" spans="1:7" x14ac:dyDescent="0.2">
      <c r="A6152" s="70">
        <v>48424</v>
      </c>
      <c r="B6152" s="70" t="s">
        <v>431</v>
      </c>
      <c r="C6152" s="70" t="s">
        <v>377</v>
      </c>
      <c r="D6152" s="70">
        <v>2009</v>
      </c>
      <c r="E6152" s="70">
        <v>3</v>
      </c>
      <c r="F6152" s="70">
        <v>160.88</v>
      </c>
      <c r="G6152" s="70">
        <v>159.4</v>
      </c>
    </row>
    <row r="6153" spans="1:7" x14ac:dyDescent="0.2">
      <c r="A6153" s="70">
        <v>48424</v>
      </c>
      <c r="B6153" s="70" t="s">
        <v>431</v>
      </c>
      <c r="C6153" s="70" t="s">
        <v>377</v>
      </c>
      <c r="D6153" s="70">
        <v>2009</v>
      </c>
      <c r="E6153" s="70">
        <v>4</v>
      </c>
      <c r="F6153" s="70">
        <v>161.87</v>
      </c>
      <c r="G6153" s="70">
        <v>160.1</v>
      </c>
    </row>
    <row r="6154" spans="1:7" x14ac:dyDescent="0.2">
      <c r="A6154" s="70">
        <v>48424</v>
      </c>
      <c r="B6154" s="70" t="s">
        <v>431</v>
      </c>
      <c r="C6154" s="70" t="s">
        <v>377</v>
      </c>
      <c r="D6154" s="70">
        <v>2010</v>
      </c>
      <c r="E6154" s="70">
        <v>1</v>
      </c>
      <c r="F6154" s="70">
        <v>156.88999999999999</v>
      </c>
      <c r="G6154" s="70">
        <v>158.31</v>
      </c>
    </row>
    <row r="6155" spans="1:7" x14ac:dyDescent="0.2">
      <c r="A6155" s="70">
        <v>48424</v>
      </c>
      <c r="B6155" s="70" t="s">
        <v>431</v>
      </c>
      <c r="C6155" s="70" t="s">
        <v>377</v>
      </c>
      <c r="D6155" s="70">
        <v>2010</v>
      </c>
      <c r="E6155" s="70">
        <v>2</v>
      </c>
      <c r="F6155" s="70">
        <v>156.38</v>
      </c>
      <c r="G6155" s="70">
        <v>155.57</v>
      </c>
    </row>
    <row r="6156" spans="1:7" x14ac:dyDescent="0.2">
      <c r="A6156" s="70">
        <v>48424</v>
      </c>
      <c r="B6156" s="70" t="s">
        <v>431</v>
      </c>
      <c r="C6156" s="70" t="s">
        <v>377</v>
      </c>
      <c r="D6156" s="70">
        <v>2010</v>
      </c>
      <c r="E6156" s="70">
        <v>3</v>
      </c>
      <c r="F6156" s="70">
        <v>152.66999999999999</v>
      </c>
      <c r="G6156" s="70">
        <v>151.28</v>
      </c>
    </row>
    <row r="6157" spans="1:7" x14ac:dyDescent="0.2">
      <c r="A6157" s="70">
        <v>48424</v>
      </c>
      <c r="B6157" s="70" t="s">
        <v>431</v>
      </c>
      <c r="C6157" s="70" t="s">
        <v>377</v>
      </c>
      <c r="D6157" s="70">
        <v>2010</v>
      </c>
      <c r="E6157" s="70">
        <v>4</v>
      </c>
      <c r="F6157" s="70">
        <v>148.09</v>
      </c>
      <c r="G6157" s="70">
        <v>146.76</v>
      </c>
    </row>
    <row r="6158" spans="1:7" x14ac:dyDescent="0.2">
      <c r="A6158" s="70">
        <v>48424</v>
      </c>
      <c r="B6158" s="70" t="s">
        <v>431</v>
      </c>
      <c r="C6158" s="70" t="s">
        <v>377</v>
      </c>
      <c r="D6158" s="70">
        <v>2011</v>
      </c>
      <c r="E6158" s="70">
        <v>1</v>
      </c>
      <c r="F6158" s="70">
        <v>139.61000000000001</v>
      </c>
      <c r="G6158" s="70">
        <v>140.85</v>
      </c>
    </row>
    <row r="6159" spans="1:7" x14ac:dyDescent="0.2">
      <c r="A6159" s="70">
        <v>48424</v>
      </c>
      <c r="B6159" s="70" t="s">
        <v>431</v>
      </c>
      <c r="C6159" s="70" t="s">
        <v>377</v>
      </c>
      <c r="D6159" s="70">
        <v>2011</v>
      </c>
      <c r="E6159" s="70">
        <v>2</v>
      </c>
      <c r="F6159" s="70">
        <v>141.85</v>
      </c>
      <c r="G6159" s="70">
        <v>140.80000000000001</v>
      </c>
    </row>
    <row r="6160" spans="1:7" x14ac:dyDescent="0.2">
      <c r="A6160" s="70">
        <v>48424</v>
      </c>
      <c r="B6160" s="70" t="s">
        <v>431</v>
      </c>
      <c r="C6160" s="70" t="s">
        <v>377</v>
      </c>
      <c r="D6160" s="70">
        <v>2011</v>
      </c>
      <c r="E6160" s="70">
        <v>3</v>
      </c>
      <c r="F6160" s="70">
        <v>139.75</v>
      </c>
      <c r="G6160" s="70">
        <v>138.54</v>
      </c>
    </row>
    <row r="6161" spans="1:7" x14ac:dyDescent="0.2">
      <c r="A6161" s="70">
        <v>48424</v>
      </c>
      <c r="B6161" s="70" t="s">
        <v>431</v>
      </c>
      <c r="C6161" s="70" t="s">
        <v>377</v>
      </c>
      <c r="D6161" s="70">
        <v>2011</v>
      </c>
      <c r="E6161" s="70">
        <v>4</v>
      </c>
      <c r="F6161" s="70">
        <v>138.76</v>
      </c>
      <c r="G6161" s="70">
        <v>137.84</v>
      </c>
    </row>
    <row r="6162" spans="1:7" x14ac:dyDescent="0.2">
      <c r="A6162" s="70">
        <v>48424</v>
      </c>
      <c r="B6162" s="70" t="s">
        <v>431</v>
      </c>
      <c r="C6162" s="70" t="s">
        <v>377</v>
      </c>
      <c r="D6162" s="70">
        <v>2012</v>
      </c>
      <c r="E6162" s="70">
        <v>1</v>
      </c>
      <c r="F6162" s="70">
        <v>140.97999999999999</v>
      </c>
      <c r="G6162" s="70">
        <v>142.1</v>
      </c>
    </row>
    <row r="6163" spans="1:7" x14ac:dyDescent="0.2">
      <c r="A6163" s="70">
        <v>48424</v>
      </c>
      <c r="B6163" s="70" t="s">
        <v>431</v>
      </c>
      <c r="C6163" s="70" t="s">
        <v>377</v>
      </c>
      <c r="D6163" s="70">
        <v>2012</v>
      </c>
      <c r="E6163" s="70">
        <v>2</v>
      </c>
      <c r="F6163" s="70">
        <v>147.02000000000001</v>
      </c>
      <c r="G6163" s="70">
        <v>145.65</v>
      </c>
    </row>
    <row r="6164" spans="1:7" x14ac:dyDescent="0.2">
      <c r="A6164" s="70">
        <v>48424</v>
      </c>
      <c r="B6164" s="70" t="s">
        <v>431</v>
      </c>
      <c r="C6164" s="70" t="s">
        <v>377</v>
      </c>
      <c r="D6164" s="70">
        <v>2012</v>
      </c>
      <c r="E6164" s="70">
        <v>3</v>
      </c>
      <c r="F6164" s="70">
        <v>149.53</v>
      </c>
      <c r="G6164" s="70">
        <v>148.32</v>
      </c>
    </row>
    <row r="6165" spans="1:7" x14ac:dyDescent="0.2">
      <c r="A6165" s="70">
        <v>48424</v>
      </c>
      <c r="B6165" s="70" t="s">
        <v>431</v>
      </c>
      <c r="C6165" s="70" t="s">
        <v>377</v>
      </c>
      <c r="D6165" s="70">
        <v>2012</v>
      </c>
      <c r="E6165" s="70">
        <v>4</v>
      </c>
      <c r="F6165" s="70">
        <v>154.97</v>
      </c>
      <c r="G6165" s="70">
        <v>154.32</v>
      </c>
    </row>
    <row r="6166" spans="1:7" x14ac:dyDescent="0.2">
      <c r="A6166" s="70">
        <v>48424</v>
      </c>
      <c r="B6166" s="70" t="s">
        <v>431</v>
      </c>
      <c r="C6166" s="70" t="s">
        <v>377</v>
      </c>
      <c r="D6166" s="70">
        <v>2013</v>
      </c>
      <c r="E6166" s="70">
        <v>1</v>
      </c>
      <c r="F6166" s="70">
        <v>159.66999999999999</v>
      </c>
      <c r="G6166" s="70">
        <v>160.69</v>
      </c>
    </row>
    <row r="6167" spans="1:7" x14ac:dyDescent="0.2">
      <c r="A6167" s="70">
        <v>48424</v>
      </c>
      <c r="B6167" s="70" t="s">
        <v>431</v>
      </c>
      <c r="C6167" s="70" t="s">
        <v>377</v>
      </c>
      <c r="D6167" s="70">
        <v>2013</v>
      </c>
      <c r="E6167" s="70">
        <v>2</v>
      </c>
      <c r="F6167" s="70">
        <v>170.12</v>
      </c>
      <c r="G6167" s="70">
        <v>168.33</v>
      </c>
    </row>
    <row r="6168" spans="1:7" x14ac:dyDescent="0.2">
      <c r="A6168" s="70">
        <v>48424</v>
      </c>
      <c r="B6168" s="70" t="s">
        <v>431</v>
      </c>
      <c r="C6168" s="70" t="s">
        <v>377</v>
      </c>
      <c r="D6168" s="70">
        <v>2013</v>
      </c>
      <c r="E6168" s="70">
        <v>3</v>
      </c>
      <c r="F6168" s="70">
        <v>177.07</v>
      </c>
      <c r="G6168" s="70">
        <v>175.76</v>
      </c>
    </row>
    <row r="6169" spans="1:7" x14ac:dyDescent="0.2">
      <c r="A6169" s="70">
        <v>48424</v>
      </c>
      <c r="B6169" s="70" t="s">
        <v>431</v>
      </c>
      <c r="C6169" s="70" t="s">
        <v>377</v>
      </c>
      <c r="D6169" s="70">
        <v>2013</v>
      </c>
      <c r="E6169" s="70">
        <v>4</v>
      </c>
      <c r="F6169" s="70">
        <v>181.27</v>
      </c>
      <c r="G6169" s="70">
        <v>180.79</v>
      </c>
    </row>
    <row r="6170" spans="1:7" x14ac:dyDescent="0.2">
      <c r="A6170" s="70">
        <v>48424</v>
      </c>
      <c r="B6170" s="70" t="s">
        <v>431</v>
      </c>
      <c r="C6170" s="70" t="s">
        <v>377</v>
      </c>
      <c r="D6170" s="70">
        <v>2014</v>
      </c>
      <c r="E6170" s="70">
        <v>1</v>
      </c>
      <c r="F6170" s="70">
        <v>184.86</v>
      </c>
      <c r="G6170" s="70">
        <v>185.76</v>
      </c>
    </row>
    <row r="6171" spans="1:7" x14ac:dyDescent="0.2">
      <c r="A6171" s="70">
        <v>48424</v>
      </c>
      <c r="B6171" s="70" t="s">
        <v>431</v>
      </c>
      <c r="C6171" s="70" t="s">
        <v>377</v>
      </c>
      <c r="D6171" s="70">
        <v>2014</v>
      </c>
      <c r="E6171" s="70">
        <v>2</v>
      </c>
      <c r="F6171" s="70">
        <v>190.88</v>
      </c>
      <c r="G6171" s="70">
        <v>188.84</v>
      </c>
    </row>
    <row r="6172" spans="1:7" x14ac:dyDescent="0.2">
      <c r="A6172" s="70">
        <v>48424</v>
      </c>
      <c r="B6172" s="70" t="s">
        <v>431</v>
      </c>
      <c r="C6172" s="70" t="s">
        <v>377</v>
      </c>
      <c r="D6172" s="70">
        <v>2014</v>
      </c>
      <c r="E6172" s="70">
        <v>3</v>
      </c>
      <c r="F6172" s="70">
        <v>195.43</v>
      </c>
      <c r="G6172" s="70">
        <v>194.06</v>
      </c>
    </row>
    <row r="6173" spans="1:7" x14ac:dyDescent="0.2">
      <c r="A6173" s="70">
        <v>48424</v>
      </c>
      <c r="B6173" s="70" t="s">
        <v>431</v>
      </c>
      <c r="C6173" s="70" t="s">
        <v>377</v>
      </c>
      <c r="D6173" s="70">
        <v>2014</v>
      </c>
      <c r="E6173" s="70">
        <v>4</v>
      </c>
      <c r="F6173" s="70">
        <v>198.49</v>
      </c>
      <c r="G6173" s="70">
        <v>198.19</v>
      </c>
    </row>
    <row r="6174" spans="1:7" x14ac:dyDescent="0.2">
      <c r="A6174" s="70">
        <v>48424</v>
      </c>
      <c r="B6174" s="70" t="s">
        <v>431</v>
      </c>
      <c r="C6174" s="70" t="s">
        <v>377</v>
      </c>
      <c r="D6174" s="70">
        <v>2015</v>
      </c>
      <c r="E6174" s="70">
        <v>1</v>
      </c>
      <c r="F6174" s="70">
        <v>201.69</v>
      </c>
      <c r="G6174" s="70">
        <v>202.3</v>
      </c>
    </row>
    <row r="6175" spans="1:7" x14ac:dyDescent="0.2">
      <c r="A6175" s="70">
        <v>48424</v>
      </c>
      <c r="B6175" s="70" t="s">
        <v>431</v>
      </c>
      <c r="C6175" s="70" t="s">
        <v>377</v>
      </c>
      <c r="D6175" s="70">
        <v>2015</v>
      </c>
      <c r="E6175" s="70">
        <v>2</v>
      </c>
      <c r="F6175" s="70">
        <v>210.24</v>
      </c>
      <c r="G6175" s="70">
        <v>208.11</v>
      </c>
    </row>
    <row r="6176" spans="1:7" x14ac:dyDescent="0.2">
      <c r="A6176" s="70">
        <v>48424</v>
      </c>
      <c r="B6176" s="70" t="s">
        <v>431</v>
      </c>
      <c r="C6176" s="70" t="s">
        <v>377</v>
      </c>
      <c r="D6176" s="70">
        <v>2015</v>
      </c>
      <c r="E6176" s="70">
        <v>3</v>
      </c>
      <c r="F6176" s="70">
        <v>213.36</v>
      </c>
      <c r="G6176" s="70">
        <v>211.97</v>
      </c>
    </row>
    <row r="6177" spans="1:7" x14ac:dyDescent="0.2">
      <c r="A6177" s="70">
        <v>48424</v>
      </c>
      <c r="B6177" s="70" t="s">
        <v>431</v>
      </c>
      <c r="C6177" s="70" t="s">
        <v>377</v>
      </c>
      <c r="D6177" s="70">
        <v>2015</v>
      </c>
      <c r="E6177" s="70">
        <v>4</v>
      </c>
      <c r="F6177" s="70">
        <v>217.09</v>
      </c>
      <c r="G6177" s="70">
        <v>216.83</v>
      </c>
    </row>
    <row r="6178" spans="1:7" x14ac:dyDescent="0.2">
      <c r="A6178" s="70">
        <v>48424</v>
      </c>
      <c r="B6178" s="70" t="s">
        <v>431</v>
      </c>
      <c r="C6178" s="70" t="s">
        <v>377</v>
      </c>
      <c r="D6178" s="70">
        <v>2016</v>
      </c>
      <c r="E6178" s="70">
        <v>1</v>
      </c>
      <c r="F6178" s="70">
        <v>222.33</v>
      </c>
      <c r="G6178" s="70">
        <v>222.69</v>
      </c>
    </row>
    <row r="6179" spans="1:7" x14ac:dyDescent="0.2">
      <c r="A6179" s="70">
        <v>48424</v>
      </c>
      <c r="B6179" s="70" t="s">
        <v>431</v>
      </c>
      <c r="C6179" s="70" t="s">
        <v>377</v>
      </c>
      <c r="D6179" s="70">
        <v>2016</v>
      </c>
      <c r="E6179" s="70">
        <v>2</v>
      </c>
      <c r="F6179" s="70">
        <v>229.99</v>
      </c>
      <c r="G6179" s="70">
        <v>227.87</v>
      </c>
    </row>
    <row r="6180" spans="1:7" x14ac:dyDescent="0.2">
      <c r="A6180" s="70">
        <v>48424</v>
      </c>
      <c r="B6180" s="70" t="s">
        <v>431</v>
      </c>
      <c r="C6180" s="70" t="s">
        <v>377</v>
      </c>
      <c r="D6180" s="70">
        <v>2016</v>
      </c>
      <c r="E6180" s="70">
        <v>3</v>
      </c>
      <c r="F6180" s="70">
        <v>232.41</v>
      </c>
      <c r="G6180" s="70">
        <v>230.97</v>
      </c>
    </row>
    <row r="6181" spans="1:7" x14ac:dyDescent="0.2">
      <c r="A6181" s="70">
        <v>48424</v>
      </c>
      <c r="B6181" s="70" t="s">
        <v>431</v>
      </c>
      <c r="C6181" s="70" t="s">
        <v>377</v>
      </c>
      <c r="D6181" s="70">
        <v>2016</v>
      </c>
      <c r="E6181" s="70">
        <v>4</v>
      </c>
      <c r="F6181" s="70">
        <v>236.36</v>
      </c>
      <c r="G6181" s="70">
        <v>236.13</v>
      </c>
    </row>
    <row r="6182" spans="1:7" x14ac:dyDescent="0.2">
      <c r="A6182" s="70">
        <v>48424</v>
      </c>
      <c r="B6182" s="70" t="s">
        <v>431</v>
      </c>
      <c r="C6182" s="70" t="s">
        <v>377</v>
      </c>
      <c r="D6182" s="70">
        <v>2017</v>
      </c>
      <c r="E6182" s="70">
        <v>1</v>
      </c>
      <c r="F6182" s="70">
        <v>239.7</v>
      </c>
      <c r="G6182" s="70">
        <v>239.68</v>
      </c>
    </row>
    <row r="6183" spans="1:7" x14ac:dyDescent="0.2">
      <c r="A6183" s="70">
        <v>48424</v>
      </c>
      <c r="B6183" s="70" t="s">
        <v>431</v>
      </c>
      <c r="C6183" s="70" t="s">
        <v>377</v>
      </c>
      <c r="D6183" s="70">
        <v>2017</v>
      </c>
      <c r="E6183" s="70">
        <v>2</v>
      </c>
      <c r="F6183" s="70">
        <v>244.94</v>
      </c>
      <c r="G6183" s="70">
        <v>242.94</v>
      </c>
    </row>
    <row r="6184" spans="1:7" x14ac:dyDescent="0.2">
      <c r="A6184" s="70">
        <v>48424</v>
      </c>
      <c r="B6184" s="70" t="s">
        <v>431</v>
      </c>
      <c r="C6184" s="70" t="s">
        <v>377</v>
      </c>
      <c r="D6184" s="70">
        <v>2017</v>
      </c>
      <c r="E6184" s="70">
        <v>3</v>
      </c>
      <c r="F6184" s="70">
        <v>249.88</v>
      </c>
      <c r="G6184" s="70">
        <v>248.47</v>
      </c>
    </row>
    <row r="6185" spans="1:7" x14ac:dyDescent="0.2">
      <c r="A6185" s="70">
        <v>48424</v>
      </c>
      <c r="B6185" s="70" t="s">
        <v>431</v>
      </c>
      <c r="C6185" s="70" t="s">
        <v>377</v>
      </c>
      <c r="D6185" s="70">
        <v>2017</v>
      </c>
      <c r="E6185" s="70">
        <v>4</v>
      </c>
      <c r="F6185" s="70">
        <v>251.36</v>
      </c>
      <c r="G6185" s="70">
        <v>251.02</v>
      </c>
    </row>
    <row r="6186" spans="1:7" x14ac:dyDescent="0.2">
      <c r="A6186" s="70">
        <v>48424</v>
      </c>
      <c r="B6186" s="70" t="s">
        <v>431</v>
      </c>
      <c r="C6186" s="70" t="s">
        <v>377</v>
      </c>
      <c r="D6186" s="70">
        <v>2018</v>
      </c>
      <c r="E6186" s="70">
        <v>1</v>
      </c>
      <c r="F6186" s="70">
        <v>255.85</v>
      </c>
      <c r="G6186" s="70">
        <v>255.53</v>
      </c>
    </row>
    <row r="6187" spans="1:7" x14ac:dyDescent="0.2">
      <c r="A6187" s="70">
        <v>48424</v>
      </c>
      <c r="B6187" s="70" t="s">
        <v>431</v>
      </c>
      <c r="C6187" s="70" t="s">
        <v>377</v>
      </c>
      <c r="D6187" s="70">
        <v>2018</v>
      </c>
      <c r="E6187" s="70">
        <v>2</v>
      </c>
      <c r="F6187" s="70">
        <v>260.70999999999998</v>
      </c>
      <c r="G6187" s="70">
        <v>258.94</v>
      </c>
    </row>
    <row r="6188" spans="1:7" x14ac:dyDescent="0.2">
      <c r="A6188" s="70">
        <v>48424</v>
      </c>
      <c r="B6188" s="70" t="s">
        <v>431</v>
      </c>
      <c r="C6188" s="70" t="s">
        <v>377</v>
      </c>
      <c r="D6188" s="70">
        <v>2018</v>
      </c>
      <c r="E6188" s="70">
        <v>3</v>
      </c>
      <c r="F6188" s="70">
        <v>262.81</v>
      </c>
      <c r="G6188" s="70">
        <v>261.29000000000002</v>
      </c>
    </row>
    <row r="6189" spans="1:7" x14ac:dyDescent="0.2">
      <c r="A6189" s="70">
        <v>48424</v>
      </c>
      <c r="B6189" s="70" t="s">
        <v>431</v>
      </c>
      <c r="C6189" s="70" t="s">
        <v>377</v>
      </c>
      <c r="D6189" s="70">
        <v>2018</v>
      </c>
      <c r="E6189" s="70">
        <v>4</v>
      </c>
      <c r="F6189" s="70">
        <v>265.64</v>
      </c>
      <c r="G6189" s="70">
        <v>265.26</v>
      </c>
    </row>
    <row r="6190" spans="1:7" x14ac:dyDescent="0.2">
      <c r="A6190" s="70">
        <v>48424</v>
      </c>
      <c r="B6190" s="70" t="s">
        <v>431</v>
      </c>
      <c r="C6190" s="70" t="s">
        <v>377</v>
      </c>
      <c r="D6190" s="70">
        <v>2019</v>
      </c>
      <c r="E6190" s="70">
        <v>1</v>
      </c>
      <c r="F6190" s="70">
        <v>268.02</v>
      </c>
      <c r="G6190" s="70">
        <v>267.41000000000003</v>
      </c>
    </row>
    <row r="6191" spans="1:7" x14ac:dyDescent="0.2">
      <c r="A6191" s="70">
        <v>48424</v>
      </c>
      <c r="B6191" s="70" t="s">
        <v>431</v>
      </c>
      <c r="C6191" s="70" t="s">
        <v>377</v>
      </c>
      <c r="D6191" s="70">
        <v>2019</v>
      </c>
      <c r="E6191" s="70">
        <v>2</v>
      </c>
      <c r="F6191" s="70">
        <v>272.37</v>
      </c>
      <c r="G6191" s="70">
        <v>270.85000000000002</v>
      </c>
    </row>
    <row r="6192" spans="1:7" x14ac:dyDescent="0.2">
      <c r="A6192" s="70">
        <v>48424</v>
      </c>
      <c r="B6192" s="70" t="s">
        <v>431</v>
      </c>
      <c r="C6192" s="70" t="s">
        <v>377</v>
      </c>
      <c r="D6192" s="70">
        <v>2019</v>
      </c>
      <c r="E6192" s="70">
        <v>3</v>
      </c>
      <c r="F6192" s="70">
        <v>276.5</v>
      </c>
      <c r="G6192" s="70">
        <v>274.87</v>
      </c>
    </row>
    <row r="6193" spans="1:7" x14ac:dyDescent="0.2">
      <c r="A6193" s="70">
        <v>48424</v>
      </c>
      <c r="B6193" s="70" t="s">
        <v>431</v>
      </c>
      <c r="C6193" s="70" t="s">
        <v>377</v>
      </c>
      <c r="D6193" s="70">
        <v>2019</v>
      </c>
      <c r="E6193" s="70">
        <v>4</v>
      </c>
      <c r="F6193" s="70">
        <v>278.58999999999997</v>
      </c>
      <c r="G6193" s="70">
        <v>278.08</v>
      </c>
    </row>
    <row r="6194" spans="1:7" x14ac:dyDescent="0.2">
      <c r="A6194" s="70">
        <v>48424</v>
      </c>
      <c r="B6194" s="70" t="s">
        <v>431</v>
      </c>
      <c r="C6194" s="70" t="s">
        <v>377</v>
      </c>
      <c r="D6194" s="70">
        <v>2020</v>
      </c>
      <c r="E6194" s="70">
        <v>1</v>
      </c>
      <c r="F6194" s="70">
        <v>283.33999999999997</v>
      </c>
      <c r="G6194" s="70">
        <v>282.60000000000002</v>
      </c>
    </row>
    <row r="6195" spans="1:7" x14ac:dyDescent="0.2">
      <c r="A6195" s="70">
        <v>48424</v>
      </c>
      <c r="B6195" s="70" t="s">
        <v>431</v>
      </c>
      <c r="C6195" s="70" t="s">
        <v>377</v>
      </c>
      <c r="D6195" s="70">
        <v>2020</v>
      </c>
      <c r="E6195" s="70">
        <v>2</v>
      </c>
      <c r="F6195" s="70">
        <v>286.97000000000003</v>
      </c>
      <c r="G6195" s="70">
        <v>285.57</v>
      </c>
    </row>
    <row r="6196" spans="1:7" x14ac:dyDescent="0.2">
      <c r="A6196" s="70">
        <v>48424</v>
      </c>
      <c r="B6196" s="70" t="s">
        <v>431</v>
      </c>
      <c r="C6196" s="70" t="s">
        <v>377</v>
      </c>
      <c r="D6196" s="70">
        <v>2020</v>
      </c>
      <c r="E6196" s="70">
        <v>3</v>
      </c>
      <c r="F6196" s="70">
        <v>295.36</v>
      </c>
      <c r="G6196" s="70">
        <v>293.54000000000002</v>
      </c>
    </row>
    <row r="6197" spans="1:7" x14ac:dyDescent="0.2">
      <c r="A6197" s="70">
        <v>48424</v>
      </c>
      <c r="B6197" s="70" t="s">
        <v>431</v>
      </c>
      <c r="C6197" s="70" t="s">
        <v>377</v>
      </c>
      <c r="D6197" s="70">
        <v>2020</v>
      </c>
      <c r="E6197" s="70">
        <v>4</v>
      </c>
      <c r="F6197" s="70">
        <v>308.83999999999997</v>
      </c>
      <c r="G6197" s="70">
        <v>308.27</v>
      </c>
    </row>
    <row r="6198" spans="1:7" x14ac:dyDescent="0.2">
      <c r="A6198" s="70">
        <v>48424</v>
      </c>
      <c r="B6198" s="70" t="s">
        <v>431</v>
      </c>
      <c r="C6198" s="70" t="s">
        <v>377</v>
      </c>
      <c r="D6198" s="70">
        <v>2021</v>
      </c>
      <c r="E6198" s="70">
        <v>1</v>
      </c>
      <c r="F6198" s="70">
        <v>320.87</v>
      </c>
      <c r="G6198" s="70">
        <v>319.98</v>
      </c>
    </row>
    <row r="6199" spans="1:7" x14ac:dyDescent="0.2">
      <c r="A6199" s="70">
        <v>48424</v>
      </c>
      <c r="B6199" s="70" t="s">
        <v>431</v>
      </c>
      <c r="C6199" s="70" t="s">
        <v>377</v>
      </c>
      <c r="D6199" s="70">
        <v>2021</v>
      </c>
      <c r="E6199" s="70">
        <v>2</v>
      </c>
      <c r="F6199" s="70">
        <v>343.65</v>
      </c>
      <c r="G6199" s="70">
        <v>342.06</v>
      </c>
    </row>
    <row r="6200" spans="1:7" x14ac:dyDescent="0.2">
      <c r="A6200" s="70">
        <v>48424</v>
      </c>
      <c r="B6200" s="70" t="s">
        <v>431</v>
      </c>
      <c r="C6200" s="70" t="s">
        <v>377</v>
      </c>
      <c r="D6200" s="70">
        <v>2021</v>
      </c>
      <c r="E6200" s="70">
        <v>3</v>
      </c>
      <c r="F6200" s="70">
        <v>365.78</v>
      </c>
      <c r="G6200" s="70">
        <v>363.52</v>
      </c>
    </row>
    <row r="6201" spans="1:7" x14ac:dyDescent="0.2">
      <c r="A6201" s="70">
        <v>48424</v>
      </c>
      <c r="B6201" s="70" t="s">
        <v>431</v>
      </c>
      <c r="C6201" s="70" t="s">
        <v>377</v>
      </c>
      <c r="D6201" s="70">
        <v>2021</v>
      </c>
      <c r="E6201" s="70">
        <v>4</v>
      </c>
      <c r="F6201" s="70">
        <v>383.41</v>
      </c>
      <c r="G6201" s="70">
        <v>382.65</v>
      </c>
    </row>
  </sheetData>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5BE12-431B-7745-8220-E0932C22F493}">
  <sheetPr>
    <tabColor rgb="FF00B050"/>
  </sheetPr>
  <dimension ref="A1"/>
  <sheetViews>
    <sheetView workbookViewId="0"/>
  </sheetViews>
  <sheetFormatPr baseColWidth="10" defaultColWidth="11.1640625" defaultRowHeight="16" x14ac:dyDescent="0.2"/>
  <sheetData/>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6C1E8-CBBB-6944-9CDA-E848E1EF8BC5}">
  <sheetPr>
    <tabColor rgb="FF00B050"/>
  </sheetPr>
  <dimension ref="A1:G6201"/>
  <sheetViews>
    <sheetView workbookViewId="0">
      <selection activeCell="L19" sqref="L19"/>
    </sheetView>
  </sheetViews>
  <sheetFormatPr baseColWidth="10" defaultColWidth="11.1640625" defaultRowHeight="15" x14ac:dyDescent="0.2"/>
  <cols>
    <col min="1" max="1" width="8.83203125" style="7" customWidth="1"/>
    <col min="2" max="2" width="54.5" style="7" bestFit="1" customWidth="1"/>
    <col min="3" max="257" width="8.83203125" style="7" customWidth="1"/>
    <col min="258" max="258" width="54.5" style="7" bestFit="1" customWidth="1"/>
    <col min="259" max="513" width="8.83203125" style="7" customWidth="1"/>
    <col min="514" max="514" width="54.5" style="7" bestFit="1" customWidth="1"/>
    <col min="515" max="769" width="8.83203125" style="7" customWidth="1"/>
    <col min="770" max="770" width="54.5" style="7" bestFit="1" customWidth="1"/>
    <col min="771" max="1025" width="8.83203125" style="7" customWidth="1"/>
    <col min="1026" max="1026" width="54.5" style="7" bestFit="1" customWidth="1"/>
    <col min="1027" max="1281" width="8.83203125" style="7" customWidth="1"/>
    <col min="1282" max="1282" width="54.5" style="7" bestFit="1" customWidth="1"/>
    <col min="1283" max="1537" width="8.83203125" style="7" customWidth="1"/>
    <col min="1538" max="1538" width="54.5" style="7" bestFit="1" customWidth="1"/>
    <col min="1539" max="1793" width="8.83203125" style="7" customWidth="1"/>
    <col min="1794" max="1794" width="54.5" style="7" bestFit="1" customWidth="1"/>
    <col min="1795" max="2049" width="8.83203125" style="7" customWidth="1"/>
    <col min="2050" max="2050" width="54.5" style="7" bestFit="1" customWidth="1"/>
    <col min="2051" max="2305" width="8.83203125" style="7" customWidth="1"/>
    <col min="2306" max="2306" width="54.5" style="7" bestFit="1" customWidth="1"/>
    <col min="2307" max="2561" width="8.83203125" style="7" customWidth="1"/>
    <col min="2562" max="2562" width="54.5" style="7" bestFit="1" customWidth="1"/>
    <col min="2563" max="2817" width="8.83203125" style="7" customWidth="1"/>
    <col min="2818" max="2818" width="54.5" style="7" bestFit="1" customWidth="1"/>
    <col min="2819" max="3073" width="8.83203125" style="7" customWidth="1"/>
    <col min="3074" max="3074" width="54.5" style="7" bestFit="1" customWidth="1"/>
    <col min="3075" max="3329" width="8.83203125" style="7" customWidth="1"/>
    <col min="3330" max="3330" width="54.5" style="7" bestFit="1" customWidth="1"/>
    <col min="3331" max="3585" width="8.83203125" style="7" customWidth="1"/>
    <col min="3586" max="3586" width="54.5" style="7" bestFit="1" customWidth="1"/>
    <col min="3587" max="3841" width="8.83203125" style="7" customWidth="1"/>
    <col min="3842" max="3842" width="54.5" style="7" bestFit="1" customWidth="1"/>
    <col min="3843" max="4097" width="8.83203125" style="7" customWidth="1"/>
    <col min="4098" max="4098" width="54.5" style="7" bestFit="1" customWidth="1"/>
    <col min="4099" max="4353" width="8.83203125" style="7" customWidth="1"/>
    <col min="4354" max="4354" width="54.5" style="7" bestFit="1" customWidth="1"/>
    <col min="4355" max="4609" width="8.83203125" style="7" customWidth="1"/>
    <col min="4610" max="4610" width="54.5" style="7" bestFit="1" customWidth="1"/>
    <col min="4611" max="4865" width="8.83203125" style="7" customWidth="1"/>
    <col min="4866" max="4866" width="54.5" style="7" bestFit="1" customWidth="1"/>
    <col min="4867" max="5121" width="8.83203125" style="7" customWidth="1"/>
    <col min="5122" max="5122" width="54.5" style="7" bestFit="1" customWidth="1"/>
    <col min="5123" max="5377" width="8.83203125" style="7" customWidth="1"/>
    <col min="5378" max="5378" width="54.5" style="7" bestFit="1" customWidth="1"/>
    <col min="5379" max="5633" width="8.83203125" style="7" customWidth="1"/>
    <col min="5634" max="5634" width="54.5" style="7" bestFit="1" customWidth="1"/>
    <col min="5635" max="5889" width="8.83203125" style="7" customWidth="1"/>
    <col min="5890" max="5890" width="54.5" style="7" bestFit="1" customWidth="1"/>
    <col min="5891" max="6145" width="8.83203125" style="7" customWidth="1"/>
    <col min="6146" max="6146" width="54.5" style="7" bestFit="1" customWidth="1"/>
    <col min="6147" max="6401" width="8.83203125" style="7" customWidth="1"/>
    <col min="6402" max="6402" width="54.5" style="7" bestFit="1" customWidth="1"/>
    <col min="6403" max="6657" width="8.83203125" style="7" customWidth="1"/>
    <col min="6658" max="6658" width="54.5" style="7" bestFit="1" customWidth="1"/>
    <col min="6659" max="6913" width="8.83203125" style="7" customWidth="1"/>
    <col min="6914" max="6914" width="54.5" style="7" bestFit="1" customWidth="1"/>
    <col min="6915" max="7169" width="8.83203125" style="7" customWidth="1"/>
    <col min="7170" max="7170" width="54.5" style="7" bestFit="1" customWidth="1"/>
    <col min="7171" max="7425" width="8.83203125" style="7" customWidth="1"/>
    <col min="7426" max="7426" width="54.5" style="7" bestFit="1" customWidth="1"/>
    <col min="7427" max="7681" width="8.83203125" style="7" customWidth="1"/>
    <col min="7682" max="7682" width="54.5" style="7" bestFit="1" customWidth="1"/>
    <col min="7683" max="7937" width="8.83203125" style="7" customWidth="1"/>
    <col min="7938" max="7938" width="54.5" style="7" bestFit="1" customWidth="1"/>
    <col min="7939" max="8193" width="8.83203125" style="7" customWidth="1"/>
    <col min="8194" max="8194" width="54.5" style="7" bestFit="1" customWidth="1"/>
    <col min="8195" max="8449" width="8.83203125" style="7" customWidth="1"/>
    <col min="8450" max="8450" width="54.5" style="7" bestFit="1" customWidth="1"/>
    <col min="8451" max="8705" width="8.83203125" style="7" customWidth="1"/>
    <col min="8706" max="8706" width="54.5" style="7" bestFit="1" customWidth="1"/>
    <col min="8707" max="8961" width="8.83203125" style="7" customWidth="1"/>
    <col min="8962" max="8962" width="54.5" style="7" bestFit="1" customWidth="1"/>
    <col min="8963" max="9217" width="8.83203125" style="7" customWidth="1"/>
    <col min="9218" max="9218" width="54.5" style="7" bestFit="1" customWidth="1"/>
    <col min="9219" max="9473" width="8.83203125" style="7" customWidth="1"/>
    <col min="9474" max="9474" width="54.5" style="7" bestFit="1" customWidth="1"/>
    <col min="9475" max="9729" width="8.83203125" style="7" customWidth="1"/>
    <col min="9730" max="9730" width="54.5" style="7" bestFit="1" customWidth="1"/>
    <col min="9731" max="9985" width="8.83203125" style="7" customWidth="1"/>
    <col min="9986" max="9986" width="54.5" style="7" bestFit="1" customWidth="1"/>
    <col min="9987" max="10241" width="8.83203125" style="7" customWidth="1"/>
    <col min="10242" max="10242" width="54.5" style="7" bestFit="1" customWidth="1"/>
    <col min="10243" max="10497" width="8.83203125" style="7" customWidth="1"/>
    <col min="10498" max="10498" width="54.5" style="7" bestFit="1" customWidth="1"/>
    <col min="10499" max="10753" width="8.83203125" style="7" customWidth="1"/>
    <col min="10754" max="10754" width="54.5" style="7" bestFit="1" customWidth="1"/>
    <col min="10755" max="11009" width="8.83203125" style="7" customWidth="1"/>
    <col min="11010" max="11010" width="54.5" style="7" bestFit="1" customWidth="1"/>
    <col min="11011" max="11265" width="8.83203125" style="7" customWidth="1"/>
    <col min="11266" max="11266" width="54.5" style="7" bestFit="1" customWidth="1"/>
    <col min="11267" max="11521" width="8.83203125" style="7" customWidth="1"/>
    <col min="11522" max="11522" width="54.5" style="7" bestFit="1" customWidth="1"/>
    <col min="11523" max="11777" width="8.83203125" style="7" customWidth="1"/>
    <col min="11778" max="11778" width="54.5" style="7" bestFit="1" customWidth="1"/>
    <col min="11779" max="12033" width="8.83203125" style="7" customWidth="1"/>
    <col min="12034" max="12034" width="54.5" style="7" bestFit="1" customWidth="1"/>
    <col min="12035" max="12289" width="8.83203125" style="7" customWidth="1"/>
    <col min="12290" max="12290" width="54.5" style="7" bestFit="1" customWidth="1"/>
    <col min="12291" max="12545" width="8.83203125" style="7" customWidth="1"/>
    <col min="12546" max="12546" width="54.5" style="7" bestFit="1" customWidth="1"/>
    <col min="12547" max="12801" width="8.83203125" style="7" customWidth="1"/>
    <col min="12802" max="12802" width="54.5" style="7" bestFit="1" customWidth="1"/>
    <col min="12803" max="13057" width="8.83203125" style="7" customWidth="1"/>
    <col min="13058" max="13058" width="54.5" style="7" bestFit="1" customWidth="1"/>
    <col min="13059" max="13313" width="8.83203125" style="7" customWidth="1"/>
    <col min="13314" max="13314" width="54.5" style="7" bestFit="1" customWidth="1"/>
    <col min="13315" max="13569" width="8.83203125" style="7" customWidth="1"/>
    <col min="13570" max="13570" width="54.5" style="7" bestFit="1" customWidth="1"/>
    <col min="13571" max="13825" width="8.83203125" style="7" customWidth="1"/>
    <col min="13826" max="13826" width="54.5" style="7" bestFit="1" customWidth="1"/>
    <col min="13827" max="14081" width="8.83203125" style="7" customWidth="1"/>
    <col min="14082" max="14082" width="54.5" style="7" bestFit="1" customWidth="1"/>
    <col min="14083" max="14337" width="8.83203125" style="7" customWidth="1"/>
    <col min="14338" max="14338" width="54.5" style="7" bestFit="1" customWidth="1"/>
    <col min="14339" max="14593" width="8.83203125" style="7" customWidth="1"/>
    <col min="14594" max="14594" width="54.5" style="7" bestFit="1" customWidth="1"/>
    <col min="14595" max="14849" width="8.83203125" style="7" customWidth="1"/>
    <col min="14850" max="14850" width="54.5" style="7" bestFit="1" customWidth="1"/>
    <col min="14851" max="15105" width="8.83203125" style="7" customWidth="1"/>
    <col min="15106" max="15106" width="54.5" style="7" bestFit="1" customWidth="1"/>
    <col min="15107" max="15361" width="8.83203125" style="7" customWidth="1"/>
    <col min="15362" max="15362" width="54.5" style="7" bestFit="1" customWidth="1"/>
    <col min="15363" max="15617" width="8.83203125" style="7" customWidth="1"/>
    <col min="15618" max="15618" width="54.5" style="7" bestFit="1" customWidth="1"/>
    <col min="15619" max="15873" width="8.83203125" style="7" customWidth="1"/>
    <col min="15874" max="15874" width="54.5" style="7" bestFit="1" customWidth="1"/>
    <col min="15875" max="16129" width="8.83203125" style="7" customWidth="1"/>
    <col min="16130" max="16130" width="54.5" style="7" bestFit="1" customWidth="1"/>
    <col min="16131" max="16384" width="8.83203125" style="7" customWidth="1"/>
  </cols>
  <sheetData>
    <row r="1" spans="1:7" x14ac:dyDescent="0.2">
      <c r="A1" s="7" t="s">
        <v>9</v>
      </c>
      <c r="B1" s="7" t="s">
        <v>10</v>
      </c>
      <c r="C1" s="7" t="s">
        <v>11</v>
      </c>
      <c r="D1" s="7" t="s">
        <v>12</v>
      </c>
      <c r="E1" s="7" t="s">
        <v>13</v>
      </c>
      <c r="F1" s="7" t="s">
        <v>14</v>
      </c>
      <c r="G1" s="7" t="s">
        <v>15</v>
      </c>
    </row>
    <row r="2" spans="1:7" x14ac:dyDescent="0.2">
      <c r="A2" s="7">
        <v>11244</v>
      </c>
      <c r="B2" s="7" t="s">
        <v>16</v>
      </c>
      <c r="C2" s="7">
        <v>1991</v>
      </c>
      <c r="D2" s="7">
        <v>1</v>
      </c>
      <c r="E2" s="7">
        <v>100</v>
      </c>
      <c r="F2" s="7">
        <v>100</v>
      </c>
    </row>
    <row r="3" spans="1:7" x14ac:dyDescent="0.2">
      <c r="A3" s="7">
        <v>11244</v>
      </c>
      <c r="B3" s="7" t="s">
        <v>16</v>
      </c>
      <c r="C3" s="7">
        <v>1991</v>
      </c>
      <c r="D3" s="7">
        <v>2</v>
      </c>
      <c r="E3" s="7">
        <v>100.56</v>
      </c>
      <c r="F3" s="7">
        <v>99.92</v>
      </c>
    </row>
    <row r="4" spans="1:7" x14ac:dyDescent="0.2">
      <c r="A4" s="7">
        <v>11244</v>
      </c>
      <c r="B4" s="7" t="s">
        <v>16</v>
      </c>
      <c r="C4" s="7">
        <v>1991</v>
      </c>
      <c r="D4" s="7">
        <v>3</v>
      </c>
      <c r="E4" s="7">
        <v>100.74</v>
      </c>
      <c r="F4" s="7">
        <v>99.47</v>
      </c>
    </row>
    <row r="5" spans="1:7" x14ac:dyDescent="0.2">
      <c r="A5" s="7">
        <v>11244</v>
      </c>
      <c r="B5" s="7" t="s">
        <v>16</v>
      </c>
      <c r="C5" s="7">
        <v>1991</v>
      </c>
      <c r="D5" s="7">
        <v>4</v>
      </c>
      <c r="E5" s="7">
        <v>99.78</v>
      </c>
      <c r="F5" s="7">
        <v>99.13</v>
      </c>
    </row>
    <row r="6" spans="1:7" x14ac:dyDescent="0.2">
      <c r="A6" s="7">
        <v>11244</v>
      </c>
      <c r="B6" s="7" t="s">
        <v>16</v>
      </c>
      <c r="C6" s="7">
        <v>1992</v>
      </c>
      <c r="D6" s="7">
        <v>1</v>
      </c>
      <c r="E6" s="7">
        <v>99.16</v>
      </c>
      <c r="F6" s="7">
        <v>99.18</v>
      </c>
    </row>
    <row r="7" spans="1:7" x14ac:dyDescent="0.2">
      <c r="A7" s="7">
        <v>11244</v>
      </c>
      <c r="B7" s="7" t="s">
        <v>16</v>
      </c>
      <c r="C7" s="7">
        <v>1992</v>
      </c>
      <c r="D7" s="7">
        <v>2</v>
      </c>
      <c r="E7" s="7">
        <v>97.76</v>
      </c>
      <c r="F7" s="7">
        <v>97.09</v>
      </c>
    </row>
    <row r="8" spans="1:7" x14ac:dyDescent="0.2">
      <c r="A8" s="7">
        <v>11244</v>
      </c>
      <c r="B8" s="7" t="s">
        <v>16</v>
      </c>
      <c r="C8" s="7">
        <v>1992</v>
      </c>
      <c r="D8" s="7">
        <v>3</v>
      </c>
      <c r="E8" s="7">
        <v>97.03</v>
      </c>
      <c r="F8" s="7">
        <v>95.82</v>
      </c>
    </row>
    <row r="9" spans="1:7" x14ac:dyDescent="0.2">
      <c r="A9" s="7">
        <v>11244</v>
      </c>
      <c r="B9" s="7" t="s">
        <v>16</v>
      </c>
      <c r="C9" s="7">
        <v>1992</v>
      </c>
      <c r="D9" s="7">
        <v>4</v>
      </c>
      <c r="E9" s="7">
        <v>95.26</v>
      </c>
      <c r="F9" s="7">
        <v>94.66</v>
      </c>
    </row>
    <row r="10" spans="1:7" x14ac:dyDescent="0.2">
      <c r="A10" s="7">
        <v>11244</v>
      </c>
      <c r="B10" s="7" t="s">
        <v>16</v>
      </c>
      <c r="C10" s="7">
        <v>1993</v>
      </c>
      <c r="D10" s="7">
        <v>1</v>
      </c>
      <c r="E10" s="7">
        <v>92.44</v>
      </c>
      <c r="F10" s="7">
        <v>92.46</v>
      </c>
    </row>
    <row r="11" spans="1:7" x14ac:dyDescent="0.2">
      <c r="A11" s="7">
        <v>11244</v>
      </c>
      <c r="B11" s="7" t="s">
        <v>16</v>
      </c>
      <c r="C11" s="7">
        <v>1993</v>
      </c>
      <c r="D11" s="7">
        <v>2</v>
      </c>
      <c r="E11" s="7">
        <v>90.95</v>
      </c>
      <c r="F11" s="7">
        <v>90.28</v>
      </c>
    </row>
    <row r="12" spans="1:7" x14ac:dyDescent="0.2">
      <c r="A12" s="7">
        <v>11244</v>
      </c>
      <c r="B12" s="7" t="s">
        <v>16</v>
      </c>
      <c r="C12" s="7">
        <v>1993</v>
      </c>
      <c r="D12" s="7">
        <v>3</v>
      </c>
      <c r="E12" s="7">
        <v>90.32</v>
      </c>
      <c r="F12" s="7">
        <v>89.21</v>
      </c>
    </row>
    <row r="13" spans="1:7" x14ac:dyDescent="0.2">
      <c r="A13" s="7">
        <v>11244</v>
      </c>
      <c r="B13" s="7" t="s">
        <v>16</v>
      </c>
      <c r="C13" s="7">
        <v>1993</v>
      </c>
      <c r="D13" s="7">
        <v>4</v>
      </c>
      <c r="E13" s="7">
        <v>87.75</v>
      </c>
      <c r="F13" s="7">
        <v>87.23</v>
      </c>
    </row>
    <row r="14" spans="1:7" x14ac:dyDescent="0.2">
      <c r="A14" s="7">
        <v>11244</v>
      </c>
      <c r="B14" s="7" t="s">
        <v>16</v>
      </c>
      <c r="C14" s="7">
        <v>1994</v>
      </c>
      <c r="D14" s="7">
        <v>1</v>
      </c>
      <c r="E14" s="7">
        <v>86.24</v>
      </c>
      <c r="F14" s="7">
        <v>86.26</v>
      </c>
    </row>
    <row r="15" spans="1:7" x14ac:dyDescent="0.2">
      <c r="A15" s="7">
        <v>11244</v>
      </c>
      <c r="B15" s="7" t="s">
        <v>16</v>
      </c>
      <c r="C15" s="7">
        <v>1994</v>
      </c>
      <c r="D15" s="7">
        <v>2</v>
      </c>
      <c r="E15" s="7">
        <v>87.25</v>
      </c>
      <c r="F15" s="7">
        <v>86.55</v>
      </c>
    </row>
    <row r="16" spans="1:7" x14ac:dyDescent="0.2">
      <c r="A16" s="7">
        <v>11244</v>
      </c>
      <c r="B16" s="7" t="s">
        <v>16</v>
      </c>
      <c r="C16" s="7">
        <v>1994</v>
      </c>
      <c r="D16" s="7">
        <v>3</v>
      </c>
      <c r="E16" s="7">
        <v>86.97</v>
      </c>
      <c r="F16" s="7">
        <v>85.9</v>
      </c>
    </row>
    <row r="17" spans="1:6" x14ac:dyDescent="0.2">
      <c r="A17" s="7">
        <v>11244</v>
      </c>
      <c r="B17" s="7" t="s">
        <v>16</v>
      </c>
      <c r="C17" s="7">
        <v>1994</v>
      </c>
      <c r="D17" s="7">
        <v>4</v>
      </c>
      <c r="E17" s="7">
        <v>86.26</v>
      </c>
      <c r="F17" s="7">
        <v>85.82</v>
      </c>
    </row>
    <row r="18" spans="1:6" x14ac:dyDescent="0.2">
      <c r="A18" s="7">
        <v>11244</v>
      </c>
      <c r="B18" s="7" t="s">
        <v>16</v>
      </c>
      <c r="C18" s="7">
        <v>1995</v>
      </c>
      <c r="D18" s="7">
        <v>1</v>
      </c>
      <c r="E18" s="7">
        <v>85.52</v>
      </c>
      <c r="F18" s="7">
        <v>85.56</v>
      </c>
    </row>
    <row r="19" spans="1:6" x14ac:dyDescent="0.2">
      <c r="A19" s="7">
        <v>11244</v>
      </c>
      <c r="B19" s="7" t="s">
        <v>16</v>
      </c>
      <c r="C19" s="7">
        <v>1995</v>
      </c>
      <c r="D19" s="7">
        <v>2</v>
      </c>
      <c r="E19" s="7">
        <v>85.85</v>
      </c>
      <c r="F19" s="7">
        <v>85.07</v>
      </c>
    </row>
    <row r="20" spans="1:6" x14ac:dyDescent="0.2">
      <c r="A20" s="7">
        <v>11244</v>
      </c>
      <c r="B20" s="7" t="s">
        <v>16</v>
      </c>
      <c r="C20" s="7">
        <v>1995</v>
      </c>
      <c r="D20" s="7">
        <v>3</v>
      </c>
      <c r="E20" s="7">
        <v>85.56</v>
      </c>
      <c r="F20" s="7">
        <v>84.5</v>
      </c>
    </row>
    <row r="21" spans="1:6" x14ac:dyDescent="0.2">
      <c r="A21" s="7">
        <v>11244</v>
      </c>
      <c r="B21" s="7" t="s">
        <v>16</v>
      </c>
      <c r="C21" s="7">
        <v>1995</v>
      </c>
      <c r="D21" s="7">
        <v>4</v>
      </c>
      <c r="E21" s="7">
        <v>84.78</v>
      </c>
      <c r="F21" s="7">
        <v>84.43</v>
      </c>
    </row>
    <row r="22" spans="1:6" x14ac:dyDescent="0.2">
      <c r="A22" s="7">
        <v>11244</v>
      </c>
      <c r="B22" s="7" t="s">
        <v>16</v>
      </c>
      <c r="C22" s="7">
        <v>1996</v>
      </c>
      <c r="D22" s="7">
        <v>1</v>
      </c>
      <c r="E22" s="7">
        <v>84.58</v>
      </c>
      <c r="F22" s="7">
        <v>84.62</v>
      </c>
    </row>
    <row r="23" spans="1:6" x14ac:dyDescent="0.2">
      <c r="A23" s="7">
        <v>11244</v>
      </c>
      <c r="B23" s="7" t="s">
        <v>16</v>
      </c>
      <c r="C23" s="7">
        <v>1996</v>
      </c>
      <c r="D23" s="7">
        <v>2</v>
      </c>
      <c r="E23" s="7">
        <v>84.65</v>
      </c>
      <c r="F23" s="7">
        <v>83.8</v>
      </c>
    </row>
    <row r="24" spans="1:6" x14ac:dyDescent="0.2">
      <c r="A24" s="7">
        <v>11244</v>
      </c>
      <c r="B24" s="7" t="s">
        <v>16</v>
      </c>
      <c r="C24" s="7">
        <v>1996</v>
      </c>
      <c r="D24" s="7">
        <v>3</v>
      </c>
      <c r="E24" s="7">
        <v>85.08</v>
      </c>
      <c r="F24" s="7">
        <v>84</v>
      </c>
    </row>
    <row r="25" spans="1:6" x14ac:dyDescent="0.2">
      <c r="A25" s="7">
        <v>11244</v>
      </c>
      <c r="B25" s="7" t="s">
        <v>16</v>
      </c>
      <c r="C25" s="7">
        <v>1996</v>
      </c>
      <c r="D25" s="7">
        <v>4</v>
      </c>
      <c r="E25" s="7">
        <v>84.93</v>
      </c>
      <c r="F25" s="7">
        <v>84.68</v>
      </c>
    </row>
    <row r="26" spans="1:6" x14ac:dyDescent="0.2">
      <c r="A26" s="7">
        <v>11244</v>
      </c>
      <c r="B26" s="7" t="s">
        <v>16</v>
      </c>
      <c r="C26" s="7">
        <v>1997</v>
      </c>
      <c r="D26" s="7">
        <v>1</v>
      </c>
      <c r="E26" s="7">
        <v>85.37</v>
      </c>
      <c r="F26" s="7">
        <v>85.41</v>
      </c>
    </row>
    <row r="27" spans="1:6" x14ac:dyDescent="0.2">
      <c r="A27" s="7">
        <v>11244</v>
      </c>
      <c r="B27" s="7" t="s">
        <v>16</v>
      </c>
      <c r="C27" s="7">
        <v>1997</v>
      </c>
      <c r="D27" s="7">
        <v>2</v>
      </c>
      <c r="E27" s="7">
        <v>87.33</v>
      </c>
      <c r="F27" s="7">
        <v>86.39</v>
      </c>
    </row>
    <row r="28" spans="1:6" x14ac:dyDescent="0.2">
      <c r="A28" s="7">
        <v>11244</v>
      </c>
      <c r="B28" s="7" t="s">
        <v>16</v>
      </c>
      <c r="C28" s="7">
        <v>1997</v>
      </c>
      <c r="D28" s="7">
        <v>3</v>
      </c>
      <c r="E28" s="7">
        <v>89.12</v>
      </c>
      <c r="F28" s="7">
        <v>87.98</v>
      </c>
    </row>
    <row r="29" spans="1:6" x14ac:dyDescent="0.2">
      <c r="A29" s="7">
        <v>11244</v>
      </c>
      <c r="B29" s="7" t="s">
        <v>16</v>
      </c>
      <c r="C29" s="7">
        <v>1997</v>
      </c>
      <c r="D29" s="7">
        <v>4</v>
      </c>
      <c r="E29" s="7">
        <v>90.6</v>
      </c>
      <c r="F29" s="7">
        <v>90.42</v>
      </c>
    </row>
    <row r="30" spans="1:6" x14ac:dyDescent="0.2">
      <c r="A30" s="7">
        <v>11244</v>
      </c>
      <c r="B30" s="7" t="s">
        <v>16</v>
      </c>
      <c r="C30" s="7">
        <v>1998</v>
      </c>
      <c r="D30" s="7">
        <v>1</v>
      </c>
      <c r="E30" s="7">
        <v>93.64</v>
      </c>
      <c r="F30" s="7">
        <v>93.66</v>
      </c>
    </row>
    <row r="31" spans="1:6" x14ac:dyDescent="0.2">
      <c r="A31" s="7">
        <v>11244</v>
      </c>
      <c r="B31" s="7" t="s">
        <v>16</v>
      </c>
      <c r="C31" s="7">
        <v>1998</v>
      </c>
      <c r="D31" s="7">
        <v>2</v>
      </c>
      <c r="E31" s="7">
        <v>99.08</v>
      </c>
      <c r="F31" s="7">
        <v>97.98</v>
      </c>
    </row>
    <row r="32" spans="1:6" x14ac:dyDescent="0.2">
      <c r="A32" s="7">
        <v>11244</v>
      </c>
      <c r="B32" s="7" t="s">
        <v>16</v>
      </c>
      <c r="C32" s="7">
        <v>1998</v>
      </c>
      <c r="D32" s="7">
        <v>3</v>
      </c>
      <c r="E32" s="7">
        <v>103.28</v>
      </c>
      <c r="F32" s="7">
        <v>101.93</v>
      </c>
    </row>
    <row r="33" spans="1:6" x14ac:dyDescent="0.2">
      <c r="A33" s="7">
        <v>11244</v>
      </c>
      <c r="B33" s="7" t="s">
        <v>16</v>
      </c>
      <c r="C33" s="7">
        <v>1998</v>
      </c>
      <c r="D33" s="7">
        <v>4</v>
      </c>
      <c r="E33" s="7">
        <v>104.21</v>
      </c>
      <c r="F33" s="7">
        <v>104.06</v>
      </c>
    </row>
    <row r="34" spans="1:6" x14ac:dyDescent="0.2">
      <c r="A34" s="7">
        <v>11244</v>
      </c>
      <c r="B34" s="7" t="s">
        <v>16</v>
      </c>
      <c r="C34" s="7">
        <v>1999</v>
      </c>
      <c r="D34" s="7">
        <v>1</v>
      </c>
      <c r="E34" s="7">
        <v>106.56</v>
      </c>
      <c r="F34" s="7">
        <v>106.59</v>
      </c>
    </row>
    <row r="35" spans="1:6" x14ac:dyDescent="0.2">
      <c r="A35" s="7">
        <v>11244</v>
      </c>
      <c r="B35" s="7" t="s">
        <v>16</v>
      </c>
      <c r="C35" s="7">
        <v>1999</v>
      </c>
      <c r="D35" s="7">
        <v>2</v>
      </c>
      <c r="E35" s="7">
        <v>110.42</v>
      </c>
      <c r="F35" s="7">
        <v>109.19</v>
      </c>
    </row>
    <row r="36" spans="1:6" x14ac:dyDescent="0.2">
      <c r="A36" s="7">
        <v>11244</v>
      </c>
      <c r="B36" s="7" t="s">
        <v>16</v>
      </c>
      <c r="C36" s="7">
        <v>1999</v>
      </c>
      <c r="D36" s="7">
        <v>3</v>
      </c>
      <c r="E36" s="7">
        <v>112.83</v>
      </c>
      <c r="F36" s="7">
        <v>111.32</v>
      </c>
    </row>
    <row r="37" spans="1:6" x14ac:dyDescent="0.2">
      <c r="A37" s="7">
        <v>11244</v>
      </c>
      <c r="B37" s="7" t="s">
        <v>16</v>
      </c>
      <c r="C37" s="7">
        <v>1999</v>
      </c>
      <c r="D37" s="7">
        <v>4</v>
      </c>
      <c r="E37" s="7">
        <v>114.32</v>
      </c>
      <c r="F37" s="7">
        <v>114.16</v>
      </c>
    </row>
    <row r="38" spans="1:6" x14ac:dyDescent="0.2">
      <c r="A38" s="7">
        <v>11244</v>
      </c>
      <c r="B38" s="7" t="s">
        <v>16</v>
      </c>
      <c r="C38" s="7">
        <v>2000</v>
      </c>
      <c r="D38" s="7">
        <v>1</v>
      </c>
      <c r="E38" s="7">
        <v>117.98</v>
      </c>
      <c r="F38" s="7">
        <v>118.03</v>
      </c>
    </row>
    <row r="39" spans="1:6" x14ac:dyDescent="0.2">
      <c r="A39" s="7">
        <v>11244</v>
      </c>
      <c r="B39" s="7" t="s">
        <v>16</v>
      </c>
      <c r="C39" s="7">
        <v>2000</v>
      </c>
      <c r="D39" s="7">
        <v>2</v>
      </c>
      <c r="E39" s="7">
        <v>122.61</v>
      </c>
      <c r="F39" s="7">
        <v>121.27</v>
      </c>
    </row>
    <row r="40" spans="1:6" x14ac:dyDescent="0.2">
      <c r="A40" s="7">
        <v>11244</v>
      </c>
      <c r="B40" s="7" t="s">
        <v>16</v>
      </c>
      <c r="C40" s="7">
        <v>2000</v>
      </c>
      <c r="D40" s="7">
        <v>3</v>
      </c>
      <c r="E40" s="7">
        <v>125.46</v>
      </c>
      <c r="F40" s="7">
        <v>123.74</v>
      </c>
    </row>
    <row r="41" spans="1:6" x14ac:dyDescent="0.2">
      <c r="A41" s="7">
        <v>11244</v>
      </c>
      <c r="B41" s="7" t="s">
        <v>16</v>
      </c>
      <c r="C41" s="7">
        <v>2000</v>
      </c>
      <c r="D41" s="7">
        <v>4</v>
      </c>
      <c r="E41" s="7">
        <v>128.75</v>
      </c>
      <c r="F41" s="7">
        <v>128.54</v>
      </c>
    </row>
    <row r="42" spans="1:6" x14ac:dyDescent="0.2">
      <c r="A42" s="7">
        <v>11244</v>
      </c>
      <c r="B42" s="7" t="s">
        <v>16</v>
      </c>
      <c r="C42" s="7">
        <v>2001</v>
      </c>
      <c r="D42" s="7">
        <v>1</v>
      </c>
      <c r="E42" s="7">
        <v>132.9</v>
      </c>
      <c r="F42" s="7">
        <v>132.99</v>
      </c>
    </row>
    <row r="43" spans="1:6" x14ac:dyDescent="0.2">
      <c r="A43" s="7">
        <v>11244</v>
      </c>
      <c r="B43" s="7" t="s">
        <v>16</v>
      </c>
      <c r="C43" s="7">
        <v>2001</v>
      </c>
      <c r="D43" s="7">
        <v>2</v>
      </c>
      <c r="E43" s="7">
        <v>136.91999999999999</v>
      </c>
      <c r="F43" s="7">
        <v>135.49</v>
      </c>
    </row>
    <row r="44" spans="1:6" x14ac:dyDescent="0.2">
      <c r="A44" s="7">
        <v>11244</v>
      </c>
      <c r="B44" s="7" t="s">
        <v>16</v>
      </c>
      <c r="C44" s="7">
        <v>2001</v>
      </c>
      <c r="D44" s="7">
        <v>3</v>
      </c>
      <c r="E44" s="7">
        <v>140.72999999999999</v>
      </c>
      <c r="F44" s="7">
        <v>138.72999999999999</v>
      </c>
    </row>
    <row r="45" spans="1:6" x14ac:dyDescent="0.2">
      <c r="A45" s="7">
        <v>11244</v>
      </c>
      <c r="B45" s="7" t="s">
        <v>16</v>
      </c>
      <c r="C45" s="7">
        <v>2001</v>
      </c>
      <c r="D45" s="7">
        <v>4</v>
      </c>
      <c r="E45" s="7">
        <v>143.11000000000001</v>
      </c>
      <c r="F45" s="7">
        <v>142.86000000000001</v>
      </c>
    </row>
    <row r="46" spans="1:6" x14ac:dyDescent="0.2">
      <c r="A46" s="7">
        <v>11244</v>
      </c>
      <c r="B46" s="7" t="s">
        <v>16</v>
      </c>
      <c r="C46" s="7">
        <v>2002</v>
      </c>
      <c r="D46" s="7">
        <v>1</v>
      </c>
      <c r="E46" s="7">
        <v>147.02000000000001</v>
      </c>
      <c r="F46" s="7">
        <v>147.16</v>
      </c>
    </row>
    <row r="47" spans="1:6" x14ac:dyDescent="0.2">
      <c r="A47" s="7">
        <v>11244</v>
      </c>
      <c r="B47" s="7" t="s">
        <v>16</v>
      </c>
      <c r="C47" s="7">
        <v>2002</v>
      </c>
      <c r="D47" s="7">
        <v>2</v>
      </c>
      <c r="E47" s="7">
        <v>155.15</v>
      </c>
      <c r="F47" s="7">
        <v>153.57</v>
      </c>
    </row>
    <row r="48" spans="1:6" x14ac:dyDescent="0.2">
      <c r="A48" s="7">
        <v>11244</v>
      </c>
      <c r="B48" s="7" t="s">
        <v>16</v>
      </c>
      <c r="C48" s="7">
        <v>2002</v>
      </c>
      <c r="D48" s="7">
        <v>3</v>
      </c>
      <c r="E48" s="7">
        <v>163.94</v>
      </c>
      <c r="F48" s="7">
        <v>161.54</v>
      </c>
    </row>
    <row r="49" spans="1:6" x14ac:dyDescent="0.2">
      <c r="A49" s="7">
        <v>11244</v>
      </c>
      <c r="B49" s="7" t="s">
        <v>16</v>
      </c>
      <c r="C49" s="7">
        <v>2002</v>
      </c>
      <c r="D49" s="7">
        <v>4</v>
      </c>
      <c r="E49" s="7">
        <v>168.61</v>
      </c>
      <c r="F49" s="7">
        <v>168.31</v>
      </c>
    </row>
    <row r="50" spans="1:6" x14ac:dyDescent="0.2">
      <c r="A50" s="7">
        <v>11244</v>
      </c>
      <c r="B50" s="7" t="s">
        <v>16</v>
      </c>
      <c r="C50" s="7">
        <v>2003</v>
      </c>
      <c r="D50" s="7">
        <v>1</v>
      </c>
      <c r="E50" s="7">
        <v>173.83</v>
      </c>
      <c r="F50" s="7">
        <v>174.06</v>
      </c>
    </row>
    <row r="51" spans="1:6" x14ac:dyDescent="0.2">
      <c r="A51" s="7">
        <v>11244</v>
      </c>
      <c r="B51" s="7" t="s">
        <v>16</v>
      </c>
      <c r="C51" s="7">
        <v>2003</v>
      </c>
      <c r="D51" s="7">
        <v>2</v>
      </c>
      <c r="E51" s="7">
        <v>183.3</v>
      </c>
      <c r="F51" s="7">
        <v>181.42</v>
      </c>
    </row>
    <row r="52" spans="1:6" x14ac:dyDescent="0.2">
      <c r="A52" s="7">
        <v>11244</v>
      </c>
      <c r="B52" s="7" t="s">
        <v>16</v>
      </c>
      <c r="C52" s="7">
        <v>2003</v>
      </c>
      <c r="D52" s="7">
        <v>3</v>
      </c>
      <c r="E52" s="7">
        <v>194.92</v>
      </c>
      <c r="F52" s="7">
        <v>192.03</v>
      </c>
    </row>
    <row r="53" spans="1:6" x14ac:dyDescent="0.2">
      <c r="A53" s="7">
        <v>11244</v>
      </c>
      <c r="B53" s="7" t="s">
        <v>16</v>
      </c>
      <c r="C53" s="7">
        <v>2003</v>
      </c>
      <c r="D53" s="7">
        <v>4</v>
      </c>
      <c r="E53" s="7">
        <v>206.23</v>
      </c>
      <c r="F53" s="7">
        <v>205.83</v>
      </c>
    </row>
    <row r="54" spans="1:6" x14ac:dyDescent="0.2">
      <c r="A54" s="7">
        <v>11244</v>
      </c>
      <c r="B54" s="7" t="s">
        <v>16</v>
      </c>
      <c r="C54" s="7">
        <v>2004</v>
      </c>
      <c r="D54" s="7">
        <v>1</v>
      </c>
      <c r="E54" s="7">
        <v>220.23</v>
      </c>
      <c r="F54" s="7">
        <v>220.64</v>
      </c>
    </row>
    <row r="55" spans="1:6" x14ac:dyDescent="0.2">
      <c r="A55" s="7">
        <v>11244</v>
      </c>
      <c r="B55" s="7" t="s">
        <v>16</v>
      </c>
      <c r="C55" s="7">
        <v>2004</v>
      </c>
      <c r="D55" s="7">
        <v>2</v>
      </c>
      <c r="E55" s="7">
        <v>242.84</v>
      </c>
      <c r="F55" s="7">
        <v>240.26</v>
      </c>
    </row>
    <row r="56" spans="1:6" x14ac:dyDescent="0.2">
      <c r="A56" s="7">
        <v>11244</v>
      </c>
      <c r="B56" s="7" t="s">
        <v>16</v>
      </c>
      <c r="C56" s="7">
        <v>2004</v>
      </c>
      <c r="D56" s="7">
        <v>3</v>
      </c>
      <c r="E56" s="7">
        <v>251.91</v>
      </c>
      <c r="F56" s="7">
        <v>248.19</v>
      </c>
    </row>
    <row r="57" spans="1:6" x14ac:dyDescent="0.2">
      <c r="A57" s="7">
        <v>11244</v>
      </c>
      <c r="B57" s="7" t="s">
        <v>16</v>
      </c>
      <c r="C57" s="7">
        <v>2004</v>
      </c>
      <c r="D57" s="7">
        <v>4</v>
      </c>
      <c r="E57" s="7">
        <v>253.95</v>
      </c>
      <c r="F57" s="7">
        <v>253.45</v>
      </c>
    </row>
    <row r="58" spans="1:6" x14ac:dyDescent="0.2">
      <c r="A58" s="7">
        <v>11244</v>
      </c>
      <c r="B58" s="7" t="s">
        <v>16</v>
      </c>
      <c r="C58" s="7">
        <v>2005</v>
      </c>
      <c r="D58" s="7">
        <v>1</v>
      </c>
      <c r="E58" s="7">
        <v>263.60000000000002</v>
      </c>
      <c r="F58" s="7">
        <v>264.20999999999998</v>
      </c>
    </row>
    <row r="59" spans="1:6" x14ac:dyDescent="0.2">
      <c r="A59" s="7">
        <v>11244</v>
      </c>
      <c r="B59" s="7" t="s">
        <v>16</v>
      </c>
      <c r="C59" s="7">
        <v>2005</v>
      </c>
      <c r="D59" s="7">
        <v>2</v>
      </c>
      <c r="E59" s="7">
        <v>278.57</v>
      </c>
      <c r="F59" s="7">
        <v>275.47000000000003</v>
      </c>
    </row>
    <row r="60" spans="1:6" x14ac:dyDescent="0.2">
      <c r="A60" s="7">
        <v>11244</v>
      </c>
      <c r="B60" s="7" t="s">
        <v>16</v>
      </c>
      <c r="C60" s="7">
        <v>2005</v>
      </c>
      <c r="D60" s="7">
        <v>3</v>
      </c>
      <c r="E60" s="7">
        <v>292.70999999999998</v>
      </c>
      <c r="F60" s="7">
        <v>288.42</v>
      </c>
    </row>
    <row r="61" spans="1:6" x14ac:dyDescent="0.2">
      <c r="A61" s="7">
        <v>11244</v>
      </c>
      <c r="B61" s="7" t="s">
        <v>16</v>
      </c>
      <c r="C61" s="7">
        <v>2005</v>
      </c>
      <c r="D61" s="7">
        <v>4</v>
      </c>
      <c r="E61" s="7">
        <v>300.63</v>
      </c>
      <c r="F61" s="7">
        <v>299.93</v>
      </c>
    </row>
    <row r="62" spans="1:6" x14ac:dyDescent="0.2">
      <c r="A62" s="7">
        <v>11244</v>
      </c>
      <c r="B62" s="7" t="s">
        <v>16</v>
      </c>
      <c r="C62" s="7">
        <v>2006</v>
      </c>
      <c r="D62" s="7">
        <v>1</v>
      </c>
      <c r="E62" s="7">
        <v>305.39999999999998</v>
      </c>
      <c r="F62" s="7">
        <v>306.27999999999997</v>
      </c>
    </row>
    <row r="63" spans="1:6" x14ac:dyDescent="0.2">
      <c r="A63" s="7">
        <v>11244</v>
      </c>
      <c r="B63" s="7" t="s">
        <v>16</v>
      </c>
      <c r="C63" s="7">
        <v>2006</v>
      </c>
      <c r="D63" s="7">
        <v>2</v>
      </c>
      <c r="E63" s="7">
        <v>310.12</v>
      </c>
      <c r="F63" s="7">
        <v>306.64999999999998</v>
      </c>
    </row>
    <row r="64" spans="1:6" x14ac:dyDescent="0.2">
      <c r="A64" s="7">
        <v>11244</v>
      </c>
      <c r="B64" s="7" t="s">
        <v>16</v>
      </c>
      <c r="C64" s="7">
        <v>2006</v>
      </c>
      <c r="D64" s="7">
        <v>3</v>
      </c>
      <c r="E64" s="7">
        <v>307.93</v>
      </c>
      <c r="F64" s="7">
        <v>303.42</v>
      </c>
    </row>
    <row r="65" spans="1:6" x14ac:dyDescent="0.2">
      <c r="A65" s="7">
        <v>11244</v>
      </c>
      <c r="B65" s="7" t="s">
        <v>16</v>
      </c>
      <c r="C65" s="7">
        <v>2006</v>
      </c>
      <c r="D65" s="7">
        <v>4</v>
      </c>
      <c r="E65" s="7">
        <v>304.58999999999997</v>
      </c>
      <c r="F65" s="7">
        <v>303.67</v>
      </c>
    </row>
    <row r="66" spans="1:6" x14ac:dyDescent="0.2">
      <c r="A66" s="7">
        <v>11244</v>
      </c>
      <c r="B66" s="7" t="s">
        <v>16</v>
      </c>
      <c r="C66" s="7">
        <v>2007</v>
      </c>
      <c r="D66" s="7">
        <v>1</v>
      </c>
      <c r="E66" s="7">
        <v>296.83999999999997</v>
      </c>
      <c r="F66" s="7">
        <v>297.86</v>
      </c>
    </row>
    <row r="67" spans="1:6" x14ac:dyDescent="0.2">
      <c r="A67" s="7">
        <v>11244</v>
      </c>
      <c r="B67" s="7" t="s">
        <v>16</v>
      </c>
      <c r="C67" s="7">
        <v>2007</v>
      </c>
      <c r="D67" s="7">
        <v>2</v>
      </c>
      <c r="E67" s="7">
        <v>291.02</v>
      </c>
      <c r="F67" s="7">
        <v>287.87</v>
      </c>
    </row>
    <row r="68" spans="1:6" x14ac:dyDescent="0.2">
      <c r="A68" s="7">
        <v>11244</v>
      </c>
      <c r="B68" s="7" t="s">
        <v>16</v>
      </c>
      <c r="C68" s="7">
        <v>2007</v>
      </c>
      <c r="D68" s="7">
        <v>3</v>
      </c>
      <c r="E68" s="7">
        <v>275.3</v>
      </c>
      <c r="F68" s="7">
        <v>271.22000000000003</v>
      </c>
    </row>
    <row r="69" spans="1:6" x14ac:dyDescent="0.2">
      <c r="A69" s="7">
        <v>11244</v>
      </c>
      <c r="B69" s="7" t="s">
        <v>16</v>
      </c>
      <c r="C69" s="7">
        <v>2007</v>
      </c>
      <c r="D69" s="7">
        <v>4</v>
      </c>
      <c r="E69" s="7">
        <v>251.18</v>
      </c>
      <c r="F69" s="7">
        <v>250.23</v>
      </c>
    </row>
    <row r="70" spans="1:6" x14ac:dyDescent="0.2">
      <c r="A70" s="7">
        <v>11244</v>
      </c>
      <c r="B70" s="7" t="s">
        <v>16</v>
      </c>
      <c r="C70" s="7">
        <v>2008</v>
      </c>
      <c r="D70" s="7">
        <v>1</v>
      </c>
      <c r="E70" s="7">
        <v>229.53</v>
      </c>
      <c r="F70" s="7">
        <v>230.41</v>
      </c>
    </row>
    <row r="71" spans="1:6" x14ac:dyDescent="0.2">
      <c r="A71" s="7">
        <v>11244</v>
      </c>
      <c r="B71" s="7" t="s">
        <v>16</v>
      </c>
      <c r="C71" s="7">
        <v>2008</v>
      </c>
      <c r="D71" s="7">
        <v>2</v>
      </c>
      <c r="E71" s="7">
        <v>220.9</v>
      </c>
      <c r="F71" s="7">
        <v>218.66</v>
      </c>
    </row>
    <row r="72" spans="1:6" x14ac:dyDescent="0.2">
      <c r="A72" s="7">
        <v>11244</v>
      </c>
      <c r="B72" s="7" t="s">
        <v>16</v>
      </c>
      <c r="C72" s="7">
        <v>2008</v>
      </c>
      <c r="D72" s="7">
        <v>3</v>
      </c>
      <c r="E72" s="7">
        <v>211.1</v>
      </c>
      <c r="F72" s="7">
        <v>207.89</v>
      </c>
    </row>
    <row r="73" spans="1:6" x14ac:dyDescent="0.2">
      <c r="A73" s="7">
        <v>11244</v>
      </c>
      <c r="B73" s="7" t="s">
        <v>16</v>
      </c>
      <c r="C73" s="7">
        <v>2008</v>
      </c>
      <c r="D73" s="7">
        <v>4</v>
      </c>
      <c r="E73" s="7">
        <v>199.99</v>
      </c>
      <c r="F73" s="7">
        <v>199.15</v>
      </c>
    </row>
    <row r="74" spans="1:6" x14ac:dyDescent="0.2">
      <c r="A74" s="7">
        <v>11244</v>
      </c>
      <c r="B74" s="7" t="s">
        <v>16</v>
      </c>
      <c r="C74" s="7">
        <v>2009</v>
      </c>
      <c r="D74" s="7">
        <v>1</v>
      </c>
      <c r="E74" s="7">
        <v>192.56</v>
      </c>
      <c r="F74" s="7">
        <v>193.3</v>
      </c>
    </row>
    <row r="75" spans="1:6" x14ac:dyDescent="0.2">
      <c r="A75" s="7">
        <v>11244</v>
      </c>
      <c r="B75" s="7" t="s">
        <v>16</v>
      </c>
      <c r="C75" s="7">
        <v>2009</v>
      </c>
      <c r="D75" s="7">
        <v>2</v>
      </c>
      <c r="E75" s="7">
        <v>194.54</v>
      </c>
      <c r="F75" s="7">
        <v>192.67</v>
      </c>
    </row>
    <row r="76" spans="1:6" x14ac:dyDescent="0.2">
      <c r="A76" s="7">
        <v>11244</v>
      </c>
      <c r="B76" s="7" t="s">
        <v>16</v>
      </c>
      <c r="C76" s="7">
        <v>2009</v>
      </c>
      <c r="D76" s="7">
        <v>3</v>
      </c>
      <c r="E76" s="7">
        <v>199.48</v>
      </c>
      <c r="F76" s="7">
        <v>196.42</v>
      </c>
    </row>
    <row r="77" spans="1:6" x14ac:dyDescent="0.2">
      <c r="A77" s="7">
        <v>11244</v>
      </c>
      <c r="B77" s="7" t="s">
        <v>16</v>
      </c>
      <c r="C77" s="7">
        <v>2009</v>
      </c>
      <c r="D77" s="7">
        <v>4</v>
      </c>
      <c r="E77" s="7">
        <v>201.86</v>
      </c>
      <c r="F77" s="7">
        <v>201.01</v>
      </c>
    </row>
    <row r="78" spans="1:6" x14ac:dyDescent="0.2">
      <c r="A78" s="7">
        <v>11244</v>
      </c>
      <c r="B78" s="7" t="s">
        <v>16</v>
      </c>
      <c r="C78" s="7">
        <v>2010</v>
      </c>
      <c r="D78" s="7">
        <v>1</v>
      </c>
      <c r="E78" s="7">
        <v>202.04</v>
      </c>
      <c r="F78" s="7">
        <v>202.73</v>
      </c>
    </row>
    <row r="79" spans="1:6" x14ac:dyDescent="0.2">
      <c r="A79" s="7">
        <v>11244</v>
      </c>
      <c r="B79" s="7" t="s">
        <v>16</v>
      </c>
      <c r="C79" s="7">
        <v>2010</v>
      </c>
      <c r="D79" s="7">
        <v>2</v>
      </c>
      <c r="E79" s="7">
        <v>203.5</v>
      </c>
      <c r="F79" s="7">
        <v>201.58</v>
      </c>
    </row>
    <row r="80" spans="1:6" x14ac:dyDescent="0.2">
      <c r="A80" s="7">
        <v>11244</v>
      </c>
      <c r="B80" s="7" t="s">
        <v>16</v>
      </c>
      <c r="C80" s="7">
        <v>2010</v>
      </c>
      <c r="D80" s="7">
        <v>3</v>
      </c>
      <c r="E80" s="7">
        <v>202.8</v>
      </c>
      <c r="F80" s="7">
        <v>199.79</v>
      </c>
    </row>
    <row r="81" spans="1:6" x14ac:dyDescent="0.2">
      <c r="A81" s="7">
        <v>11244</v>
      </c>
      <c r="B81" s="7" t="s">
        <v>16</v>
      </c>
      <c r="C81" s="7">
        <v>2010</v>
      </c>
      <c r="D81" s="7">
        <v>4</v>
      </c>
      <c r="E81" s="7">
        <v>197.63</v>
      </c>
      <c r="F81" s="7">
        <v>196.79</v>
      </c>
    </row>
    <row r="82" spans="1:6" x14ac:dyDescent="0.2">
      <c r="A82" s="7">
        <v>11244</v>
      </c>
      <c r="B82" s="7" t="s">
        <v>16</v>
      </c>
      <c r="C82" s="7">
        <v>2011</v>
      </c>
      <c r="D82" s="7">
        <v>1</v>
      </c>
      <c r="E82" s="7">
        <v>196.33</v>
      </c>
      <c r="F82" s="7">
        <v>196.82</v>
      </c>
    </row>
    <row r="83" spans="1:6" x14ac:dyDescent="0.2">
      <c r="A83" s="7">
        <v>11244</v>
      </c>
      <c r="B83" s="7" t="s">
        <v>16</v>
      </c>
      <c r="C83" s="7">
        <v>2011</v>
      </c>
      <c r="D83" s="7">
        <v>2</v>
      </c>
      <c r="E83" s="7">
        <v>195.84</v>
      </c>
      <c r="F83" s="7">
        <v>193.96</v>
      </c>
    </row>
    <row r="84" spans="1:6" x14ac:dyDescent="0.2">
      <c r="A84" s="7">
        <v>11244</v>
      </c>
      <c r="B84" s="7" t="s">
        <v>16</v>
      </c>
      <c r="C84" s="7">
        <v>2011</v>
      </c>
      <c r="D84" s="7">
        <v>3</v>
      </c>
      <c r="E84" s="7">
        <v>195.81</v>
      </c>
      <c r="F84" s="7">
        <v>193.18</v>
      </c>
    </row>
    <row r="85" spans="1:6" x14ac:dyDescent="0.2">
      <c r="A85" s="7">
        <v>11244</v>
      </c>
      <c r="B85" s="7" t="s">
        <v>16</v>
      </c>
      <c r="C85" s="7">
        <v>2011</v>
      </c>
      <c r="D85" s="7">
        <v>4</v>
      </c>
      <c r="E85" s="7">
        <v>193.34</v>
      </c>
      <c r="F85" s="7">
        <v>192.49</v>
      </c>
    </row>
    <row r="86" spans="1:6" x14ac:dyDescent="0.2">
      <c r="A86" s="7">
        <v>11244</v>
      </c>
      <c r="B86" s="7" t="s">
        <v>16</v>
      </c>
      <c r="C86" s="7">
        <v>2012</v>
      </c>
      <c r="D86" s="7">
        <v>1</v>
      </c>
      <c r="E86" s="7">
        <v>192.25</v>
      </c>
      <c r="F86" s="7">
        <v>192.51</v>
      </c>
    </row>
    <row r="87" spans="1:6" x14ac:dyDescent="0.2">
      <c r="A87" s="7">
        <v>11244</v>
      </c>
      <c r="B87" s="7" t="s">
        <v>16</v>
      </c>
      <c r="C87" s="7">
        <v>2012</v>
      </c>
      <c r="D87" s="7">
        <v>2</v>
      </c>
      <c r="E87" s="7">
        <v>197.81</v>
      </c>
      <c r="F87" s="7">
        <v>195.84</v>
      </c>
    </row>
    <row r="88" spans="1:6" x14ac:dyDescent="0.2">
      <c r="A88" s="7">
        <v>11244</v>
      </c>
      <c r="B88" s="7" t="s">
        <v>16</v>
      </c>
      <c r="C88" s="7">
        <v>2012</v>
      </c>
      <c r="D88" s="7">
        <v>3</v>
      </c>
      <c r="E88" s="7">
        <v>203.68</v>
      </c>
      <c r="F88" s="7">
        <v>201.28</v>
      </c>
    </row>
    <row r="89" spans="1:6" x14ac:dyDescent="0.2">
      <c r="A89" s="7">
        <v>11244</v>
      </c>
      <c r="B89" s="7" t="s">
        <v>16</v>
      </c>
      <c r="C89" s="7">
        <v>2012</v>
      </c>
      <c r="D89" s="7">
        <v>4</v>
      </c>
      <c r="E89" s="7">
        <v>208.26</v>
      </c>
      <c r="F89" s="7">
        <v>207.3</v>
      </c>
    </row>
    <row r="90" spans="1:6" x14ac:dyDescent="0.2">
      <c r="A90" s="7">
        <v>11244</v>
      </c>
      <c r="B90" s="7" t="s">
        <v>16</v>
      </c>
      <c r="C90" s="7">
        <v>2013</v>
      </c>
      <c r="D90" s="7">
        <v>1</v>
      </c>
      <c r="E90" s="7">
        <v>217.02</v>
      </c>
      <c r="F90" s="7">
        <v>217.06</v>
      </c>
    </row>
    <row r="91" spans="1:6" x14ac:dyDescent="0.2">
      <c r="A91" s="7">
        <v>11244</v>
      </c>
      <c r="B91" s="7" t="s">
        <v>16</v>
      </c>
      <c r="C91" s="7">
        <v>2013</v>
      </c>
      <c r="D91" s="7">
        <v>2</v>
      </c>
      <c r="E91" s="7">
        <v>228.86</v>
      </c>
      <c r="F91" s="7">
        <v>226.53</v>
      </c>
    </row>
    <row r="92" spans="1:6" x14ac:dyDescent="0.2">
      <c r="A92" s="7">
        <v>11244</v>
      </c>
      <c r="B92" s="7" t="s">
        <v>16</v>
      </c>
      <c r="C92" s="7">
        <v>2013</v>
      </c>
      <c r="D92" s="7">
        <v>3</v>
      </c>
      <c r="E92" s="7">
        <v>235.68</v>
      </c>
      <c r="F92" s="7">
        <v>233.3</v>
      </c>
    </row>
    <row r="93" spans="1:6" x14ac:dyDescent="0.2">
      <c r="A93" s="7">
        <v>11244</v>
      </c>
      <c r="B93" s="7" t="s">
        <v>16</v>
      </c>
      <c r="C93" s="7">
        <v>2013</v>
      </c>
      <c r="D93" s="7">
        <v>4</v>
      </c>
      <c r="E93" s="7">
        <v>241.76</v>
      </c>
      <c r="F93" s="7">
        <v>240.56</v>
      </c>
    </row>
    <row r="94" spans="1:6" x14ac:dyDescent="0.2">
      <c r="A94" s="7">
        <v>11244</v>
      </c>
      <c r="B94" s="7" t="s">
        <v>16</v>
      </c>
      <c r="C94" s="7">
        <v>2014</v>
      </c>
      <c r="D94" s="7">
        <v>1</v>
      </c>
      <c r="E94" s="7">
        <v>245.26</v>
      </c>
      <c r="F94" s="7">
        <v>245.01</v>
      </c>
    </row>
    <row r="95" spans="1:6" x14ac:dyDescent="0.2">
      <c r="A95" s="7">
        <v>11244</v>
      </c>
      <c r="B95" s="7" t="s">
        <v>16</v>
      </c>
      <c r="C95" s="7">
        <v>2014</v>
      </c>
      <c r="D95" s="7">
        <v>2</v>
      </c>
      <c r="E95" s="7">
        <v>250.24</v>
      </c>
      <c r="F95" s="7">
        <v>247.7</v>
      </c>
    </row>
    <row r="96" spans="1:6" x14ac:dyDescent="0.2">
      <c r="A96" s="7">
        <v>11244</v>
      </c>
      <c r="B96" s="7" t="s">
        <v>16</v>
      </c>
      <c r="C96" s="7">
        <v>2014</v>
      </c>
      <c r="D96" s="7">
        <v>3</v>
      </c>
      <c r="E96" s="7">
        <v>253.13</v>
      </c>
      <c r="F96" s="7">
        <v>250.96</v>
      </c>
    </row>
    <row r="97" spans="1:6" x14ac:dyDescent="0.2">
      <c r="A97" s="7">
        <v>11244</v>
      </c>
      <c r="B97" s="7" t="s">
        <v>16</v>
      </c>
      <c r="C97" s="7">
        <v>2014</v>
      </c>
      <c r="D97" s="7">
        <v>4</v>
      </c>
      <c r="E97" s="7">
        <v>256.17</v>
      </c>
      <c r="F97" s="7">
        <v>254.77</v>
      </c>
    </row>
    <row r="98" spans="1:6" x14ac:dyDescent="0.2">
      <c r="A98" s="7">
        <v>11244</v>
      </c>
      <c r="B98" s="7" t="s">
        <v>16</v>
      </c>
      <c r="C98" s="7">
        <v>2015</v>
      </c>
      <c r="D98" s="7">
        <v>1</v>
      </c>
      <c r="E98" s="7">
        <v>257.39999999999998</v>
      </c>
      <c r="F98" s="7">
        <v>256.8</v>
      </c>
    </row>
    <row r="99" spans="1:6" x14ac:dyDescent="0.2">
      <c r="A99" s="7">
        <v>11244</v>
      </c>
      <c r="B99" s="7" t="s">
        <v>16</v>
      </c>
      <c r="C99" s="7">
        <v>2015</v>
      </c>
      <c r="D99" s="7">
        <v>2</v>
      </c>
      <c r="E99" s="7">
        <v>265.08</v>
      </c>
      <c r="F99" s="7">
        <v>262.52999999999997</v>
      </c>
    </row>
    <row r="100" spans="1:6" x14ac:dyDescent="0.2">
      <c r="A100" s="7">
        <v>11244</v>
      </c>
      <c r="B100" s="7" t="s">
        <v>16</v>
      </c>
      <c r="C100" s="7">
        <v>2015</v>
      </c>
      <c r="D100" s="7">
        <v>3</v>
      </c>
      <c r="E100" s="7">
        <v>267.38</v>
      </c>
      <c r="F100" s="7">
        <v>265.39999999999998</v>
      </c>
    </row>
    <row r="101" spans="1:6" x14ac:dyDescent="0.2">
      <c r="A101" s="7">
        <v>11244</v>
      </c>
      <c r="B101" s="7" t="s">
        <v>16</v>
      </c>
      <c r="C101" s="7">
        <v>2015</v>
      </c>
      <c r="D101" s="7">
        <v>4</v>
      </c>
      <c r="E101" s="7">
        <v>270.27</v>
      </c>
      <c r="F101" s="7">
        <v>268.67</v>
      </c>
    </row>
    <row r="102" spans="1:6" x14ac:dyDescent="0.2">
      <c r="A102" s="7">
        <v>11244</v>
      </c>
      <c r="B102" s="7" t="s">
        <v>16</v>
      </c>
      <c r="C102" s="7">
        <v>2016</v>
      </c>
      <c r="D102" s="7">
        <v>1</v>
      </c>
      <c r="E102" s="7">
        <v>273.08999999999997</v>
      </c>
      <c r="F102" s="7">
        <v>272.14999999999998</v>
      </c>
    </row>
    <row r="103" spans="1:6" x14ac:dyDescent="0.2">
      <c r="A103" s="7">
        <v>11244</v>
      </c>
      <c r="B103" s="7" t="s">
        <v>16</v>
      </c>
      <c r="C103" s="7">
        <v>2016</v>
      </c>
      <c r="D103" s="7">
        <v>2</v>
      </c>
      <c r="E103" s="7">
        <v>278.02999999999997</v>
      </c>
      <c r="F103" s="7">
        <v>275.52</v>
      </c>
    </row>
    <row r="104" spans="1:6" x14ac:dyDescent="0.2">
      <c r="A104" s="7">
        <v>11244</v>
      </c>
      <c r="B104" s="7" t="s">
        <v>16</v>
      </c>
      <c r="C104" s="7">
        <v>2016</v>
      </c>
      <c r="D104" s="7">
        <v>3</v>
      </c>
      <c r="E104" s="7">
        <v>280.83999999999997</v>
      </c>
      <c r="F104" s="7">
        <v>278.99</v>
      </c>
    </row>
    <row r="105" spans="1:6" x14ac:dyDescent="0.2">
      <c r="A105" s="7">
        <v>11244</v>
      </c>
      <c r="B105" s="7" t="s">
        <v>16</v>
      </c>
      <c r="C105" s="7">
        <v>2016</v>
      </c>
      <c r="D105" s="7">
        <v>4</v>
      </c>
      <c r="E105" s="7">
        <v>284.81</v>
      </c>
      <c r="F105" s="7">
        <v>282.97000000000003</v>
      </c>
    </row>
    <row r="106" spans="1:6" x14ac:dyDescent="0.2">
      <c r="A106" s="7">
        <v>11244</v>
      </c>
      <c r="B106" s="7" t="s">
        <v>16</v>
      </c>
      <c r="C106" s="7">
        <v>2017</v>
      </c>
      <c r="D106" s="7">
        <v>1</v>
      </c>
      <c r="E106" s="7">
        <v>288.24</v>
      </c>
      <c r="F106" s="7">
        <v>287</v>
      </c>
    </row>
    <row r="107" spans="1:6" x14ac:dyDescent="0.2">
      <c r="A107" s="7">
        <v>11244</v>
      </c>
      <c r="B107" s="7" t="s">
        <v>16</v>
      </c>
      <c r="C107" s="7">
        <v>2017</v>
      </c>
      <c r="D107" s="7">
        <v>2</v>
      </c>
      <c r="E107" s="7">
        <v>293.39999999999998</v>
      </c>
      <c r="F107" s="7">
        <v>290.98</v>
      </c>
    </row>
    <row r="108" spans="1:6" x14ac:dyDescent="0.2">
      <c r="A108" s="7">
        <v>11244</v>
      </c>
      <c r="B108" s="7" t="s">
        <v>16</v>
      </c>
      <c r="C108" s="7">
        <v>2017</v>
      </c>
      <c r="D108" s="7">
        <v>3</v>
      </c>
      <c r="E108" s="7">
        <v>297.54000000000002</v>
      </c>
      <c r="F108" s="7">
        <v>295.7</v>
      </c>
    </row>
    <row r="109" spans="1:6" x14ac:dyDescent="0.2">
      <c r="A109" s="7">
        <v>11244</v>
      </c>
      <c r="B109" s="7" t="s">
        <v>16</v>
      </c>
      <c r="C109" s="7">
        <v>2017</v>
      </c>
      <c r="D109" s="7">
        <v>4</v>
      </c>
      <c r="E109" s="7">
        <v>301.88</v>
      </c>
      <c r="F109" s="7">
        <v>299.8</v>
      </c>
    </row>
    <row r="110" spans="1:6" x14ac:dyDescent="0.2">
      <c r="A110" s="7">
        <v>11244</v>
      </c>
      <c r="B110" s="7" t="s">
        <v>16</v>
      </c>
      <c r="C110" s="7">
        <v>2018</v>
      </c>
      <c r="D110" s="7">
        <v>1</v>
      </c>
      <c r="E110" s="7">
        <v>305.85000000000002</v>
      </c>
      <c r="F110" s="7">
        <v>304.44</v>
      </c>
    </row>
    <row r="111" spans="1:6" x14ac:dyDescent="0.2">
      <c r="A111" s="7">
        <v>11244</v>
      </c>
      <c r="B111" s="7" t="s">
        <v>16</v>
      </c>
      <c r="C111" s="7">
        <v>2018</v>
      </c>
      <c r="D111" s="7">
        <v>2</v>
      </c>
      <c r="E111" s="7">
        <v>309.32</v>
      </c>
      <c r="F111" s="7">
        <v>306.93</v>
      </c>
    </row>
    <row r="112" spans="1:6" x14ac:dyDescent="0.2">
      <c r="A112" s="7">
        <v>11244</v>
      </c>
      <c r="B112" s="7" t="s">
        <v>16</v>
      </c>
      <c r="C112" s="7">
        <v>2018</v>
      </c>
      <c r="D112" s="7">
        <v>3</v>
      </c>
      <c r="E112" s="7">
        <v>310.66000000000003</v>
      </c>
      <c r="F112" s="7">
        <v>308.73</v>
      </c>
    </row>
    <row r="113" spans="1:6" x14ac:dyDescent="0.2">
      <c r="A113" s="7">
        <v>11244</v>
      </c>
      <c r="B113" s="7" t="s">
        <v>16</v>
      </c>
      <c r="C113" s="7">
        <v>2018</v>
      </c>
      <c r="D113" s="7">
        <v>4</v>
      </c>
      <c r="E113" s="7">
        <v>313.02999999999997</v>
      </c>
      <c r="F113" s="7">
        <v>310.76</v>
      </c>
    </row>
    <row r="114" spans="1:6" x14ac:dyDescent="0.2">
      <c r="A114" s="7">
        <v>11244</v>
      </c>
      <c r="B114" s="7" t="s">
        <v>16</v>
      </c>
      <c r="C114" s="7">
        <v>2019</v>
      </c>
      <c r="D114" s="7">
        <v>1</v>
      </c>
      <c r="E114" s="7">
        <v>313.94</v>
      </c>
      <c r="F114" s="7">
        <v>312.49</v>
      </c>
    </row>
    <row r="115" spans="1:6" x14ac:dyDescent="0.2">
      <c r="A115" s="7">
        <v>11244</v>
      </c>
      <c r="B115" s="7" t="s">
        <v>16</v>
      </c>
      <c r="C115" s="7">
        <v>2019</v>
      </c>
      <c r="D115" s="7">
        <v>2</v>
      </c>
      <c r="E115" s="7">
        <v>317.57</v>
      </c>
      <c r="F115" s="7">
        <v>315.29000000000002</v>
      </c>
    </row>
    <row r="116" spans="1:6" x14ac:dyDescent="0.2">
      <c r="A116" s="7">
        <v>11244</v>
      </c>
      <c r="B116" s="7" t="s">
        <v>16</v>
      </c>
      <c r="C116" s="7">
        <v>2019</v>
      </c>
      <c r="D116" s="7">
        <v>3</v>
      </c>
      <c r="E116" s="7">
        <v>319.33</v>
      </c>
      <c r="F116" s="7">
        <v>317.20999999999998</v>
      </c>
    </row>
    <row r="117" spans="1:6" x14ac:dyDescent="0.2">
      <c r="A117" s="7">
        <v>11244</v>
      </c>
      <c r="B117" s="7" t="s">
        <v>16</v>
      </c>
      <c r="C117" s="7">
        <v>2019</v>
      </c>
      <c r="D117" s="7">
        <v>4</v>
      </c>
      <c r="E117" s="7">
        <v>325.56</v>
      </c>
      <c r="F117" s="7">
        <v>323.11</v>
      </c>
    </row>
    <row r="118" spans="1:6" x14ac:dyDescent="0.2">
      <c r="A118" s="7">
        <v>11244</v>
      </c>
      <c r="B118" s="7" t="s">
        <v>16</v>
      </c>
      <c r="C118" s="7">
        <v>2020</v>
      </c>
      <c r="D118" s="7">
        <v>1</v>
      </c>
      <c r="E118" s="7">
        <v>329.29</v>
      </c>
      <c r="F118" s="7">
        <v>327.91</v>
      </c>
    </row>
    <row r="119" spans="1:6" x14ac:dyDescent="0.2">
      <c r="A119" s="7">
        <v>11244</v>
      </c>
      <c r="B119" s="7" t="s">
        <v>16</v>
      </c>
      <c r="C119" s="7">
        <v>2020</v>
      </c>
      <c r="D119" s="7">
        <v>2</v>
      </c>
      <c r="E119" s="7">
        <v>331.14</v>
      </c>
      <c r="F119" s="7">
        <v>328.87</v>
      </c>
    </row>
    <row r="120" spans="1:6" x14ac:dyDescent="0.2">
      <c r="A120" s="7">
        <v>11244</v>
      </c>
      <c r="B120" s="7" t="s">
        <v>16</v>
      </c>
      <c r="C120" s="7">
        <v>2020</v>
      </c>
      <c r="D120" s="7">
        <v>3</v>
      </c>
      <c r="E120" s="7">
        <v>340.04</v>
      </c>
      <c r="F120" s="7">
        <v>337.59</v>
      </c>
    </row>
    <row r="121" spans="1:6" x14ac:dyDescent="0.2">
      <c r="A121" s="7">
        <v>11244</v>
      </c>
      <c r="B121" s="7" t="s">
        <v>16</v>
      </c>
      <c r="C121" s="7">
        <v>2020</v>
      </c>
      <c r="D121" s="7">
        <v>4</v>
      </c>
      <c r="E121" s="7">
        <v>351.3</v>
      </c>
      <c r="F121" s="7">
        <v>348.62</v>
      </c>
    </row>
    <row r="122" spans="1:6" x14ac:dyDescent="0.2">
      <c r="A122" s="7">
        <v>11244</v>
      </c>
      <c r="B122" s="7" t="s">
        <v>16</v>
      </c>
      <c r="C122" s="7">
        <v>2021</v>
      </c>
      <c r="D122" s="7">
        <v>1</v>
      </c>
      <c r="E122" s="7">
        <v>365.23</v>
      </c>
      <c r="F122" s="7">
        <v>363.84</v>
      </c>
    </row>
    <row r="123" spans="1:6" x14ac:dyDescent="0.2">
      <c r="A123" s="7">
        <v>11244</v>
      </c>
      <c r="B123" s="7" t="s">
        <v>16</v>
      </c>
      <c r="C123" s="7">
        <v>2021</v>
      </c>
      <c r="D123" s="7">
        <v>2</v>
      </c>
      <c r="E123" s="7">
        <v>385.93</v>
      </c>
      <c r="F123" s="7">
        <v>383.37</v>
      </c>
    </row>
    <row r="124" spans="1:6" x14ac:dyDescent="0.2">
      <c r="A124" s="7">
        <v>11244</v>
      </c>
      <c r="B124" s="7" t="s">
        <v>16</v>
      </c>
      <c r="C124" s="7">
        <v>2021</v>
      </c>
      <c r="D124" s="7">
        <v>3</v>
      </c>
      <c r="E124" s="7">
        <v>406.13</v>
      </c>
      <c r="F124" s="7">
        <v>402.98</v>
      </c>
    </row>
    <row r="125" spans="1:6" x14ac:dyDescent="0.2">
      <c r="A125" s="7">
        <v>11244</v>
      </c>
      <c r="B125" s="7" t="s">
        <v>16</v>
      </c>
      <c r="C125" s="7">
        <v>2021</v>
      </c>
      <c r="D125" s="7">
        <v>4</v>
      </c>
      <c r="E125" s="7">
        <v>412.74</v>
      </c>
      <c r="F125" s="7">
        <v>409.59</v>
      </c>
    </row>
    <row r="126" spans="1:6" x14ac:dyDescent="0.2">
      <c r="A126" s="7">
        <v>12060</v>
      </c>
      <c r="B126" s="7" t="s">
        <v>17</v>
      </c>
      <c r="C126" s="7">
        <v>1991</v>
      </c>
      <c r="D126" s="7">
        <v>1</v>
      </c>
      <c r="E126" s="7">
        <v>100</v>
      </c>
      <c r="F126" s="7">
        <v>100</v>
      </c>
    </row>
    <row r="127" spans="1:6" x14ac:dyDescent="0.2">
      <c r="A127" s="7">
        <v>12060</v>
      </c>
      <c r="B127" s="7" t="s">
        <v>17</v>
      </c>
      <c r="C127" s="7">
        <v>1991</v>
      </c>
      <c r="D127" s="7">
        <v>2</v>
      </c>
      <c r="E127" s="7">
        <v>99.66</v>
      </c>
      <c r="F127" s="7">
        <v>99.36</v>
      </c>
    </row>
    <row r="128" spans="1:6" x14ac:dyDescent="0.2">
      <c r="A128" s="7">
        <v>12060</v>
      </c>
      <c r="B128" s="7" t="s">
        <v>17</v>
      </c>
      <c r="C128" s="7">
        <v>1991</v>
      </c>
      <c r="D128" s="7">
        <v>3</v>
      </c>
      <c r="E128" s="7">
        <v>99.27</v>
      </c>
      <c r="F128" s="7">
        <v>98.8</v>
      </c>
    </row>
    <row r="129" spans="1:6" x14ac:dyDescent="0.2">
      <c r="A129" s="7">
        <v>12060</v>
      </c>
      <c r="B129" s="7" t="s">
        <v>17</v>
      </c>
      <c r="C129" s="7">
        <v>1991</v>
      </c>
      <c r="D129" s="7">
        <v>4</v>
      </c>
      <c r="E129" s="7">
        <v>100.53</v>
      </c>
      <c r="F129" s="7">
        <v>99.78</v>
      </c>
    </row>
    <row r="130" spans="1:6" x14ac:dyDescent="0.2">
      <c r="A130" s="7">
        <v>12060</v>
      </c>
      <c r="B130" s="7" t="s">
        <v>17</v>
      </c>
      <c r="C130" s="7">
        <v>1992</v>
      </c>
      <c r="D130" s="7">
        <v>1</v>
      </c>
      <c r="E130" s="7">
        <v>100.02</v>
      </c>
      <c r="F130" s="7">
        <v>100.06</v>
      </c>
    </row>
    <row r="131" spans="1:6" x14ac:dyDescent="0.2">
      <c r="A131" s="7">
        <v>12060</v>
      </c>
      <c r="B131" s="7" t="s">
        <v>17</v>
      </c>
      <c r="C131" s="7">
        <v>1992</v>
      </c>
      <c r="D131" s="7">
        <v>2</v>
      </c>
      <c r="E131" s="7">
        <v>99.84</v>
      </c>
      <c r="F131" s="7">
        <v>99.51</v>
      </c>
    </row>
    <row r="132" spans="1:6" x14ac:dyDescent="0.2">
      <c r="A132" s="7">
        <v>12060</v>
      </c>
      <c r="B132" s="7" t="s">
        <v>17</v>
      </c>
      <c r="C132" s="7">
        <v>1992</v>
      </c>
      <c r="D132" s="7">
        <v>3</v>
      </c>
      <c r="E132" s="7">
        <v>101.29</v>
      </c>
      <c r="F132" s="7">
        <v>100.79</v>
      </c>
    </row>
    <row r="133" spans="1:6" x14ac:dyDescent="0.2">
      <c r="A133" s="7">
        <v>12060</v>
      </c>
      <c r="B133" s="7" t="s">
        <v>17</v>
      </c>
      <c r="C133" s="7">
        <v>1992</v>
      </c>
      <c r="D133" s="7">
        <v>4</v>
      </c>
      <c r="E133" s="7">
        <v>102.02</v>
      </c>
      <c r="F133" s="7">
        <v>101.3</v>
      </c>
    </row>
    <row r="134" spans="1:6" x14ac:dyDescent="0.2">
      <c r="A134" s="7">
        <v>12060</v>
      </c>
      <c r="B134" s="7" t="s">
        <v>17</v>
      </c>
      <c r="C134" s="7">
        <v>1993</v>
      </c>
      <c r="D134" s="7">
        <v>1</v>
      </c>
      <c r="E134" s="7">
        <v>101.38</v>
      </c>
      <c r="F134" s="7">
        <v>101.49</v>
      </c>
    </row>
    <row r="135" spans="1:6" x14ac:dyDescent="0.2">
      <c r="A135" s="7">
        <v>12060</v>
      </c>
      <c r="B135" s="7" t="s">
        <v>17</v>
      </c>
      <c r="C135" s="7">
        <v>1993</v>
      </c>
      <c r="D135" s="7">
        <v>2</v>
      </c>
      <c r="E135" s="7">
        <v>102.71</v>
      </c>
      <c r="F135" s="7">
        <v>102.3</v>
      </c>
    </row>
    <row r="136" spans="1:6" x14ac:dyDescent="0.2">
      <c r="A136" s="7">
        <v>12060</v>
      </c>
      <c r="B136" s="7" t="s">
        <v>17</v>
      </c>
      <c r="C136" s="7">
        <v>1993</v>
      </c>
      <c r="D136" s="7">
        <v>3</v>
      </c>
      <c r="E136" s="7">
        <v>103.36</v>
      </c>
      <c r="F136" s="7">
        <v>102.79</v>
      </c>
    </row>
    <row r="137" spans="1:6" x14ac:dyDescent="0.2">
      <c r="A137" s="7">
        <v>12060</v>
      </c>
      <c r="B137" s="7" t="s">
        <v>17</v>
      </c>
      <c r="C137" s="7">
        <v>1993</v>
      </c>
      <c r="D137" s="7">
        <v>4</v>
      </c>
      <c r="E137" s="7">
        <v>104.16</v>
      </c>
      <c r="F137" s="7">
        <v>103.51</v>
      </c>
    </row>
    <row r="138" spans="1:6" x14ac:dyDescent="0.2">
      <c r="A138" s="7">
        <v>12060</v>
      </c>
      <c r="B138" s="7" t="s">
        <v>17</v>
      </c>
      <c r="C138" s="7">
        <v>1994</v>
      </c>
      <c r="D138" s="7">
        <v>1</v>
      </c>
      <c r="E138" s="7">
        <v>104.95</v>
      </c>
      <c r="F138" s="7">
        <v>105.09</v>
      </c>
    </row>
    <row r="139" spans="1:6" x14ac:dyDescent="0.2">
      <c r="A139" s="7">
        <v>12060</v>
      </c>
      <c r="B139" s="7" t="s">
        <v>17</v>
      </c>
      <c r="C139" s="7">
        <v>1994</v>
      </c>
      <c r="D139" s="7">
        <v>2</v>
      </c>
      <c r="E139" s="7">
        <v>106.78</v>
      </c>
      <c r="F139" s="7">
        <v>106.29</v>
      </c>
    </row>
    <row r="140" spans="1:6" x14ac:dyDescent="0.2">
      <c r="A140" s="7">
        <v>12060</v>
      </c>
      <c r="B140" s="7" t="s">
        <v>17</v>
      </c>
      <c r="C140" s="7">
        <v>1994</v>
      </c>
      <c r="D140" s="7">
        <v>3</v>
      </c>
      <c r="E140" s="7">
        <v>107.87</v>
      </c>
      <c r="F140" s="7">
        <v>107.23</v>
      </c>
    </row>
    <row r="141" spans="1:6" x14ac:dyDescent="0.2">
      <c r="A141" s="7">
        <v>12060</v>
      </c>
      <c r="B141" s="7" t="s">
        <v>17</v>
      </c>
      <c r="C141" s="7">
        <v>1994</v>
      </c>
      <c r="D141" s="7">
        <v>4</v>
      </c>
      <c r="E141" s="7">
        <v>109.01</v>
      </c>
      <c r="F141" s="7">
        <v>108.42</v>
      </c>
    </row>
    <row r="142" spans="1:6" x14ac:dyDescent="0.2">
      <c r="A142" s="7">
        <v>12060</v>
      </c>
      <c r="B142" s="7" t="s">
        <v>17</v>
      </c>
      <c r="C142" s="7">
        <v>1995</v>
      </c>
      <c r="D142" s="7">
        <v>1</v>
      </c>
      <c r="E142" s="7">
        <v>108.46</v>
      </c>
      <c r="F142" s="7">
        <v>108.6</v>
      </c>
    </row>
    <row r="143" spans="1:6" x14ac:dyDescent="0.2">
      <c r="A143" s="7">
        <v>12060</v>
      </c>
      <c r="B143" s="7" t="s">
        <v>17</v>
      </c>
      <c r="C143" s="7">
        <v>1995</v>
      </c>
      <c r="D143" s="7">
        <v>2</v>
      </c>
      <c r="E143" s="7">
        <v>110.44</v>
      </c>
      <c r="F143" s="7">
        <v>109.87</v>
      </c>
    </row>
    <row r="144" spans="1:6" x14ac:dyDescent="0.2">
      <c r="A144" s="7">
        <v>12060</v>
      </c>
      <c r="B144" s="7" t="s">
        <v>17</v>
      </c>
      <c r="C144" s="7">
        <v>1995</v>
      </c>
      <c r="D144" s="7">
        <v>3</v>
      </c>
      <c r="E144" s="7">
        <v>112.33</v>
      </c>
      <c r="F144" s="7">
        <v>111.61</v>
      </c>
    </row>
    <row r="145" spans="1:6" x14ac:dyDescent="0.2">
      <c r="A145" s="7">
        <v>12060</v>
      </c>
      <c r="B145" s="7" t="s">
        <v>17</v>
      </c>
      <c r="C145" s="7">
        <v>1995</v>
      </c>
      <c r="D145" s="7">
        <v>4</v>
      </c>
      <c r="E145" s="7">
        <v>113.55</v>
      </c>
      <c r="F145" s="7">
        <v>113.06</v>
      </c>
    </row>
    <row r="146" spans="1:6" x14ac:dyDescent="0.2">
      <c r="A146" s="7">
        <v>12060</v>
      </c>
      <c r="B146" s="7" t="s">
        <v>17</v>
      </c>
      <c r="C146" s="7">
        <v>1996</v>
      </c>
      <c r="D146" s="7">
        <v>1</v>
      </c>
      <c r="E146" s="7">
        <v>114.15</v>
      </c>
      <c r="F146" s="7">
        <v>114.25</v>
      </c>
    </row>
    <row r="147" spans="1:6" x14ac:dyDescent="0.2">
      <c r="A147" s="7">
        <v>12060</v>
      </c>
      <c r="B147" s="7" t="s">
        <v>17</v>
      </c>
      <c r="C147" s="7">
        <v>1996</v>
      </c>
      <c r="D147" s="7">
        <v>2</v>
      </c>
      <c r="E147" s="7">
        <v>116.05</v>
      </c>
      <c r="F147" s="7">
        <v>115.41</v>
      </c>
    </row>
    <row r="148" spans="1:6" x14ac:dyDescent="0.2">
      <c r="A148" s="7">
        <v>12060</v>
      </c>
      <c r="B148" s="7" t="s">
        <v>17</v>
      </c>
      <c r="C148" s="7">
        <v>1996</v>
      </c>
      <c r="D148" s="7">
        <v>3</v>
      </c>
      <c r="E148" s="7">
        <v>116.88</v>
      </c>
      <c r="F148" s="7">
        <v>116.13</v>
      </c>
    </row>
    <row r="149" spans="1:6" x14ac:dyDescent="0.2">
      <c r="A149" s="7">
        <v>12060</v>
      </c>
      <c r="B149" s="7" t="s">
        <v>17</v>
      </c>
      <c r="C149" s="7">
        <v>1996</v>
      </c>
      <c r="D149" s="7">
        <v>4</v>
      </c>
      <c r="E149" s="7">
        <v>117.29</v>
      </c>
      <c r="F149" s="7">
        <v>116.89</v>
      </c>
    </row>
    <row r="150" spans="1:6" x14ac:dyDescent="0.2">
      <c r="A150" s="7">
        <v>12060</v>
      </c>
      <c r="B150" s="7" t="s">
        <v>17</v>
      </c>
      <c r="C150" s="7">
        <v>1997</v>
      </c>
      <c r="D150" s="7">
        <v>1</v>
      </c>
      <c r="E150" s="7">
        <v>118.55</v>
      </c>
      <c r="F150" s="7">
        <v>118.59</v>
      </c>
    </row>
    <row r="151" spans="1:6" x14ac:dyDescent="0.2">
      <c r="A151" s="7">
        <v>12060</v>
      </c>
      <c r="B151" s="7" t="s">
        <v>17</v>
      </c>
      <c r="C151" s="7">
        <v>1997</v>
      </c>
      <c r="D151" s="7">
        <v>2</v>
      </c>
      <c r="E151" s="7">
        <v>120.68</v>
      </c>
      <c r="F151" s="7">
        <v>119.98</v>
      </c>
    </row>
    <row r="152" spans="1:6" x14ac:dyDescent="0.2">
      <c r="A152" s="7">
        <v>12060</v>
      </c>
      <c r="B152" s="7" t="s">
        <v>17</v>
      </c>
      <c r="C152" s="7">
        <v>1997</v>
      </c>
      <c r="D152" s="7">
        <v>3</v>
      </c>
      <c r="E152" s="7">
        <v>122.09</v>
      </c>
      <c r="F152" s="7">
        <v>121.31</v>
      </c>
    </row>
    <row r="153" spans="1:6" x14ac:dyDescent="0.2">
      <c r="A153" s="7">
        <v>12060</v>
      </c>
      <c r="B153" s="7" t="s">
        <v>17</v>
      </c>
      <c r="C153" s="7">
        <v>1997</v>
      </c>
      <c r="D153" s="7">
        <v>4</v>
      </c>
      <c r="E153" s="7">
        <v>123.41</v>
      </c>
      <c r="F153" s="7">
        <v>123.06</v>
      </c>
    </row>
    <row r="154" spans="1:6" x14ac:dyDescent="0.2">
      <c r="A154" s="7">
        <v>12060</v>
      </c>
      <c r="B154" s="7" t="s">
        <v>17</v>
      </c>
      <c r="C154" s="7">
        <v>1998</v>
      </c>
      <c r="D154" s="7">
        <v>1</v>
      </c>
      <c r="E154" s="7">
        <v>124.75</v>
      </c>
      <c r="F154" s="7">
        <v>124.75</v>
      </c>
    </row>
    <row r="155" spans="1:6" x14ac:dyDescent="0.2">
      <c r="A155" s="7">
        <v>12060</v>
      </c>
      <c r="B155" s="7" t="s">
        <v>17</v>
      </c>
      <c r="C155" s="7">
        <v>1998</v>
      </c>
      <c r="D155" s="7">
        <v>2</v>
      </c>
      <c r="E155" s="7">
        <v>127.24</v>
      </c>
      <c r="F155" s="7">
        <v>126.49</v>
      </c>
    </row>
    <row r="156" spans="1:6" x14ac:dyDescent="0.2">
      <c r="A156" s="7">
        <v>12060</v>
      </c>
      <c r="B156" s="7" t="s">
        <v>17</v>
      </c>
      <c r="C156" s="7">
        <v>1998</v>
      </c>
      <c r="D156" s="7">
        <v>3</v>
      </c>
      <c r="E156" s="7">
        <v>129.43</v>
      </c>
      <c r="F156" s="7">
        <v>128.63</v>
      </c>
    </row>
    <row r="157" spans="1:6" x14ac:dyDescent="0.2">
      <c r="A157" s="7">
        <v>12060</v>
      </c>
      <c r="B157" s="7" t="s">
        <v>17</v>
      </c>
      <c r="C157" s="7">
        <v>1998</v>
      </c>
      <c r="D157" s="7">
        <v>4</v>
      </c>
      <c r="E157" s="7">
        <v>130.99</v>
      </c>
      <c r="F157" s="7">
        <v>130.63999999999999</v>
      </c>
    </row>
    <row r="158" spans="1:6" x14ac:dyDescent="0.2">
      <c r="A158" s="7">
        <v>12060</v>
      </c>
      <c r="B158" s="7" t="s">
        <v>17</v>
      </c>
      <c r="C158" s="7">
        <v>1999</v>
      </c>
      <c r="D158" s="7">
        <v>1</v>
      </c>
      <c r="E158" s="7">
        <v>133.03</v>
      </c>
      <c r="F158" s="7">
        <v>132.99</v>
      </c>
    </row>
    <row r="159" spans="1:6" x14ac:dyDescent="0.2">
      <c r="A159" s="7">
        <v>12060</v>
      </c>
      <c r="B159" s="7" t="s">
        <v>17</v>
      </c>
      <c r="C159" s="7">
        <v>1999</v>
      </c>
      <c r="D159" s="7">
        <v>2</v>
      </c>
      <c r="E159" s="7">
        <v>136.65</v>
      </c>
      <c r="F159" s="7">
        <v>135.84</v>
      </c>
    </row>
    <row r="160" spans="1:6" x14ac:dyDescent="0.2">
      <c r="A160" s="7">
        <v>12060</v>
      </c>
      <c r="B160" s="7" t="s">
        <v>17</v>
      </c>
      <c r="C160" s="7">
        <v>1999</v>
      </c>
      <c r="D160" s="7">
        <v>3</v>
      </c>
      <c r="E160" s="7">
        <v>139.57</v>
      </c>
      <c r="F160" s="7">
        <v>138.77000000000001</v>
      </c>
    </row>
    <row r="161" spans="1:6" x14ac:dyDescent="0.2">
      <c r="A161" s="7">
        <v>12060</v>
      </c>
      <c r="B161" s="7" t="s">
        <v>17</v>
      </c>
      <c r="C161" s="7">
        <v>1999</v>
      </c>
      <c r="D161" s="7">
        <v>4</v>
      </c>
      <c r="E161" s="7">
        <v>141.97</v>
      </c>
      <c r="F161" s="7">
        <v>141.56</v>
      </c>
    </row>
    <row r="162" spans="1:6" x14ac:dyDescent="0.2">
      <c r="A162" s="7">
        <v>12060</v>
      </c>
      <c r="B162" s="7" t="s">
        <v>17</v>
      </c>
      <c r="C162" s="7">
        <v>2000</v>
      </c>
      <c r="D162" s="7">
        <v>1</v>
      </c>
      <c r="E162" s="7">
        <v>144.44</v>
      </c>
      <c r="F162" s="7">
        <v>144.34</v>
      </c>
    </row>
    <row r="163" spans="1:6" x14ac:dyDescent="0.2">
      <c r="A163" s="7">
        <v>12060</v>
      </c>
      <c r="B163" s="7" t="s">
        <v>17</v>
      </c>
      <c r="C163" s="7">
        <v>2000</v>
      </c>
      <c r="D163" s="7">
        <v>2</v>
      </c>
      <c r="E163" s="7">
        <v>148.06</v>
      </c>
      <c r="F163" s="7">
        <v>147.22</v>
      </c>
    </row>
    <row r="164" spans="1:6" x14ac:dyDescent="0.2">
      <c r="A164" s="7">
        <v>12060</v>
      </c>
      <c r="B164" s="7" t="s">
        <v>17</v>
      </c>
      <c r="C164" s="7">
        <v>2000</v>
      </c>
      <c r="D164" s="7">
        <v>3</v>
      </c>
      <c r="E164" s="7">
        <v>150.04</v>
      </c>
      <c r="F164" s="7">
        <v>149.22999999999999</v>
      </c>
    </row>
    <row r="165" spans="1:6" x14ac:dyDescent="0.2">
      <c r="A165" s="7">
        <v>12060</v>
      </c>
      <c r="B165" s="7" t="s">
        <v>17</v>
      </c>
      <c r="C165" s="7">
        <v>2000</v>
      </c>
      <c r="D165" s="7">
        <v>4</v>
      </c>
      <c r="E165" s="7">
        <v>152.04</v>
      </c>
      <c r="F165" s="7">
        <v>151.55000000000001</v>
      </c>
    </row>
    <row r="166" spans="1:6" x14ac:dyDescent="0.2">
      <c r="A166" s="7">
        <v>12060</v>
      </c>
      <c r="B166" s="7" t="s">
        <v>17</v>
      </c>
      <c r="C166" s="7">
        <v>2001</v>
      </c>
      <c r="D166" s="7">
        <v>1</v>
      </c>
      <c r="E166" s="7">
        <v>154.01</v>
      </c>
      <c r="F166" s="7">
        <v>153.81</v>
      </c>
    </row>
    <row r="167" spans="1:6" x14ac:dyDescent="0.2">
      <c r="A167" s="7">
        <v>12060</v>
      </c>
      <c r="B167" s="7" t="s">
        <v>17</v>
      </c>
      <c r="C167" s="7">
        <v>2001</v>
      </c>
      <c r="D167" s="7">
        <v>2</v>
      </c>
      <c r="E167" s="7">
        <v>157.24</v>
      </c>
      <c r="F167" s="7">
        <v>156.44999999999999</v>
      </c>
    </row>
    <row r="168" spans="1:6" x14ac:dyDescent="0.2">
      <c r="A168" s="7">
        <v>12060</v>
      </c>
      <c r="B168" s="7" t="s">
        <v>17</v>
      </c>
      <c r="C168" s="7">
        <v>2001</v>
      </c>
      <c r="D168" s="7">
        <v>3</v>
      </c>
      <c r="E168" s="7">
        <v>158.66</v>
      </c>
      <c r="F168" s="7">
        <v>157.83000000000001</v>
      </c>
    </row>
    <row r="169" spans="1:6" x14ac:dyDescent="0.2">
      <c r="A169" s="7">
        <v>12060</v>
      </c>
      <c r="B169" s="7" t="s">
        <v>17</v>
      </c>
      <c r="C169" s="7">
        <v>2001</v>
      </c>
      <c r="D169" s="7">
        <v>4</v>
      </c>
      <c r="E169" s="7">
        <v>160.27000000000001</v>
      </c>
      <c r="F169" s="7">
        <v>159.69999999999999</v>
      </c>
    </row>
    <row r="170" spans="1:6" x14ac:dyDescent="0.2">
      <c r="A170" s="7">
        <v>12060</v>
      </c>
      <c r="B170" s="7" t="s">
        <v>17</v>
      </c>
      <c r="C170" s="7">
        <v>2002</v>
      </c>
      <c r="D170" s="7">
        <v>1</v>
      </c>
      <c r="E170" s="7">
        <v>161.6</v>
      </c>
      <c r="F170" s="7">
        <v>161.30000000000001</v>
      </c>
    </row>
    <row r="171" spans="1:6" x14ac:dyDescent="0.2">
      <c r="A171" s="7">
        <v>12060</v>
      </c>
      <c r="B171" s="7" t="s">
        <v>17</v>
      </c>
      <c r="C171" s="7">
        <v>2002</v>
      </c>
      <c r="D171" s="7">
        <v>2</v>
      </c>
      <c r="E171" s="7">
        <v>163.27000000000001</v>
      </c>
      <c r="F171" s="7">
        <v>162.62</v>
      </c>
    </row>
    <row r="172" spans="1:6" x14ac:dyDescent="0.2">
      <c r="A172" s="7">
        <v>12060</v>
      </c>
      <c r="B172" s="7" t="s">
        <v>17</v>
      </c>
      <c r="C172" s="7">
        <v>2002</v>
      </c>
      <c r="D172" s="7">
        <v>3</v>
      </c>
      <c r="E172" s="7">
        <v>164.95</v>
      </c>
      <c r="F172" s="7">
        <v>164.04</v>
      </c>
    </row>
    <row r="173" spans="1:6" x14ac:dyDescent="0.2">
      <c r="A173" s="7">
        <v>12060</v>
      </c>
      <c r="B173" s="7" t="s">
        <v>17</v>
      </c>
      <c r="C173" s="7">
        <v>2002</v>
      </c>
      <c r="D173" s="7">
        <v>4</v>
      </c>
      <c r="E173" s="7">
        <v>166.21</v>
      </c>
      <c r="F173" s="7">
        <v>165.57</v>
      </c>
    </row>
    <row r="174" spans="1:6" x14ac:dyDescent="0.2">
      <c r="A174" s="7">
        <v>12060</v>
      </c>
      <c r="B174" s="7" t="s">
        <v>17</v>
      </c>
      <c r="C174" s="7">
        <v>2003</v>
      </c>
      <c r="D174" s="7">
        <v>1</v>
      </c>
      <c r="E174" s="7">
        <v>167.05</v>
      </c>
      <c r="F174" s="7">
        <v>166.69</v>
      </c>
    </row>
    <row r="175" spans="1:6" x14ac:dyDescent="0.2">
      <c r="A175" s="7">
        <v>12060</v>
      </c>
      <c r="B175" s="7" t="s">
        <v>17</v>
      </c>
      <c r="C175" s="7">
        <v>2003</v>
      </c>
      <c r="D175" s="7">
        <v>2</v>
      </c>
      <c r="E175" s="7">
        <v>168.16</v>
      </c>
      <c r="F175" s="7">
        <v>167.65</v>
      </c>
    </row>
    <row r="176" spans="1:6" x14ac:dyDescent="0.2">
      <c r="A176" s="7">
        <v>12060</v>
      </c>
      <c r="B176" s="7" t="s">
        <v>17</v>
      </c>
      <c r="C176" s="7">
        <v>2003</v>
      </c>
      <c r="D176" s="7">
        <v>3</v>
      </c>
      <c r="E176" s="7">
        <v>169.95</v>
      </c>
      <c r="F176" s="7">
        <v>168.94</v>
      </c>
    </row>
    <row r="177" spans="1:6" x14ac:dyDescent="0.2">
      <c r="A177" s="7">
        <v>12060</v>
      </c>
      <c r="B177" s="7" t="s">
        <v>17</v>
      </c>
      <c r="C177" s="7">
        <v>2003</v>
      </c>
      <c r="D177" s="7">
        <v>4</v>
      </c>
      <c r="E177" s="7">
        <v>170.3</v>
      </c>
      <c r="F177" s="7">
        <v>169.58</v>
      </c>
    </row>
    <row r="178" spans="1:6" x14ac:dyDescent="0.2">
      <c r="A178" s="7">
        <v>12060</v>
      </c>
      <c r="B178" s="7" t="s">
        <v>17</v>
      </c>
      <c r="C178" s="7">
        <v>2004</v>
      </c>
      <c r="D178" s="7">
        <v>1</v>
      </c>
      <c r="E178" s="7">
        <v>171.13</v>
      </c>
      <c r="F178" s="7">
        <v>170.82</v>
      </c>
    </row>
    <row r="179" spans="1:6" x14ac:dyDescent="0.2">
      <c r="A179" s="7">
        <v>12060</v>
      </c>
      <c r="B179" s="7" t="s">
        <v>17</v>
      </c>
      <c r="C179" s="7">
        <v>2004</v>
      </c>
      <c r="D179" s="7">
        <v>2</v>
      </c>
      <c r="E179" s="7">
        <v>172.53</v>
      </c>
      <c r="F179" s="7">
        <v>172.03</v>
      </c>
    </row>
    <row r="180" spans="1:6" x14ac:dyDescent="0.2">
      <c r="A180" s="7">
        <v>12060</v>
      </c>
      <c r="B180" s="7" t="s">
        <v>17</v>
      </c>
      <c r="C180" s="7">
        <v>2004</v>
      </c>
      <c r="D180" s="7">
        <v>3</v>
      </c>
      <c r="E180" s="7">
        <v>174.56</v>
      </c>
      <c r="F180" s="7">
        <v>173.55</v>
      </c>
    </row>
    <row r="181" spans="1:6" x14ac:dyDescent="0.2">
      <c r="A181" s="7">
        <v>12060</v>
      </c>
      <c r="B181" s="7" t="s">
        <v>17</v>
      </c>
      <c r="C181" s="7">
        <v>2004</v>
      </c>
      <c r="D181" s="7">
        <v>4</v>
      </c>
      <c r="E181" s="7">
        <v>176.23</v>
      </c>
      <c r="F181" s="7">
        <v>175.34</v>
      </c>
    </row>
    <row r="182" spans="1:6" x14ac:dyDescent="0.2">
      <c r="A182" s="7">
        <v>12060</v>
      </c>
      <c r="B182" s="7" t="s">
        <v>17</v>
      </c>
      <c r="C182" s="7">
        <v>2005</v>
      </c>
      <c r="D182" s="7">
        <v>1</v>
      </c>
      <c r="E182" s="7">
        <v>179.19</v>
      </c>
      <c r="F182" s="7">
        <v>179.02</v>
      </c>
    </row>
    <row r="183" spans="1:6" x14ac:dyDescent="0.2">
      <c r="A183" s="7">
        <v>12060</v>
      </c>
      <c r="B183" s="7" t="s">
        <v>17</v>
      </c>
      <c r="C183" s="7">
        <v>2005</v>
      </c>
      <c r="D183" s="7">
        <v>2</v>
      </c>
      <c r="E183" s="7">
        <v>180.56</v>
      </c>
      <c r="F183" s="7">
        <v>179.98</v>
      </c>
    </row>
    <row r="184" spans="1:6" x14ac:dyDescent="0.2">
      <c r="A184" s="7">
        <v>12060</v>
      </c>
      <c r="B184" s="7" t="s">
        <v>17</v>
      </c>
      <c r="C184" s="7">
        <v>2005</v>
      </c>
      <c r="D184" s="7">
        <v>3</v>
      </c>
      <c r="E184" s="7">
        <v>183.02</v>
      </c>
      <c r="F184" s="7">
        <v>182</v>
      </c>
    </row>
    <row r="185" spans="1:6" x14ac:dyDescent="0.2">
      <c r="A185" s="7">
        <v>12060</v>
      </c>
      <c r="B185" s="7" t="s">
        <v>17</v>
      </c>
      <c r="C185" s="7">
        <v>2005</v>
      </c>
      <c r="D185" s="7">
        <v>4</v>
      </c>
      <c r="E185" s="7">
        <v>184.84</v>
      </c>
      <c r="F185" s="7">
        <v>183.75</v>
      </c>
    </row>
    <row r="186" spans="1:6" x14ac:dyDescent="0.2">
      <c r="A186" s="7">
        <v>12060</v>
      </c>
      <c r="B186" s="7" t="s">
        <v>17</v>
      </c>
      <c r="C186" s="7">
        <v>2006</v>
      </c>
      <c r="D186" s="7">
        <v>1</v>
      </c>
      <c r="E186" s="7">
        <v>182.55</v>
      </c>
      <c r="F186" s="7">
        <v>182.64</v>
      </c>
    </row>
    <row r="187" spans="1:6" x14ac:dyDescent="0.2">
      <c r="A187" s="7">
        <v>12060</v>
      </c>
      <c r="B187" s="7" t="s">
        <v>17</v>
      </c>
      <c r="C187" s="7">
        <v>2006</v>
      </c>
      <c r="D187" s="7">
        <v>2</v>
      </c>
      <c r="E187" s="7">
        <v>183.48</v>
      </c>
      <c r="F187" s="7">
        <v>182.72</v>
      </c>
    </row>
    <row r="188" spans="1:6" x14ac:dyDescent="0.2">
      <c r="A188" s="7">
        <v>12060</v>
      </c>
      <c r="B188" s="7" t="s">
        <v>17</v>
      </c>
      <c r="C188" s="7">
        <v>2006</v>
      </c>
      <c r="D188" s="7">
        <v>3</v>
      </c>
      <c r="E188" s="7">
        <v>183.25</v>
      </c>
      <c r="F188" s="7">
        <v>182.22</v>
      </c>
    </row>
    <row r="189" spans="1:6" x14ac:dyDescent="0.2">
      <c r="A189" s="7">
        <v>12060</v>
      </c>
      <c r="B189" s="7" t="s">
        <v>17</v>
      </c>
      <c r="C189" s="7">
        <v>2006</v>
      </c>
      <c r="D189" s="7">
        <v>4</v>
      </c>
      <c r="E189" s="7">
        <v>184.01</v>
      </c>
      <c r="F189" s="7">
        <v>182.85</v>
      </c>
    </row>
    <row r="190" spans="1:6" x14ac:dyDescent="0.2">
      <c r="A190" s="7">
        <v>12060</v>
      </c>
      <c r="B190" s="7" t="s">
        <v>17</v>
      </c>
      <c r="C190" s="7">
        <v>2007</v>
      </c>
      <c r="D190" s="7">
        <v>1</v>
      </c>
      <c r="E190" s="7">
        <v>181.41</v>
      </c>
      <c r="F190" s="7">
        <v>181.79</v>
      </c>
    </row>
    <row r="191" spans="1:6" x14ac:dyDescent="0.2">
      <c r="A191" s="7">
        <v>12060</v>
      </c>
      <c r="B191" s="7" t="s">
        <v>17</v>
      </c>
      <c r="C191" s="7">
        <v>2007</v>
      </c>
      <c r="D191" s="7">
        <v>2</v>
      </c>
      <c r="E191" s="7">
        <v>179.54</v>
      </c>
      <c r="F191" s="7">
        <v>178.67</v>
      </c>
    </row>
    <row r="192" spans="1:6" x14ac:dyDescent="0.2">
      <c r="A192" s="7">
        <v>12060</v>
      </c>
      <c r="B192" s="7" t="s">
        <v>17</v>
      </c>
      <c r="C192" s="7">
        <v>2007</v>
      </c>
      <c r="D192" s="7">
        <v>3</v>
      </c>
      <c r="E192" s="7">
        <v>175.92</v>
      </c>
      <c r="F192" s="7">
        <v>174.76</v>
      </c>
    </row>
    <row r="193" spans="1:6" x14ac:dyDescent="0.2">
      <c r="A193" s="7">
        <v>12060</v>
      </c>
      <c r="B193" s="7" t="s">
        <v>17</v>
      </c>
      <c r="C193" s="7">
        <v>2007</v>
      </c>
      <c r="D193" s="7">
        <v>4</v>
      </c>
      <c r="E193" s="7">
        <v>171.46</v>
      </c>
      <c r="F193" s="7">
        <v>170.39</v>
      </c>
    </row>
    <row r="194" spans="1:6" x14ac:dyDescent="0.2">
      <c r="A194" s="7">
        <v>12060</v>
      </c>
      <c r="B194" s="7" t="s">
        <v>17</v>
      </c>
      <c r="C194" s="7">
        <v>2008</v>
      </c>
      <c r="D194" s="7">
        <v>1</v>
      </c>
      <c r="E194" s="7">
        <v>165.75</v>
      </c>
      <c r="F194" s="7">
        <v>166.42</v>
      </c>
    </row>
    <row r="195" spans="1:6" x14ac:dyDescent="0.2">
      <c r="A195" s="7">
        <v>12060</v>
      </c>
      <c r="B195" s="7" t="s">
        <v>17</v>
      </c>
      <c r="C195" s="7">
        <v>2008</v>
      </c>
      <c r="D195" s="7">
        <v>2</v>
      </c>
      <c r="E195" s="7">
        <v>162.47999999999999</v>
      </c>
      <c r="F195" s="7">
        <v>161.51</v>
      </c>
    </row>
    <row r="196" spans="1:6" x14ac:dyDescent="0.2">
      <c r="A196" s="7">
        <v>12060</v>
      </c>
      <c r="B196" s="7" t="s">
        <v>17</v>
      </c>
      <c r="C196" s="7">
        <v>2008</v>
      </c>
      <c r="D196" s="7">
        <v>3</v>
      </c>
      <c r="E196" s="7">
        <v>156.9</v>
      </c>
      <c r="F196" s="7">
        <v>155.71</v>
      </c>
    </row>
    <row r="197" spans="1:6" x14ac:dyDescent="0.2">
      <c r="A197" s="7">
        <v>12060</v>
      </c>
      <c r="B197" s="7" t="s">
        <v>17</v>
      </c>
      <c r="C197" s="7">
        <v>2008</v>
      </c>
      <c r="D197" s="7">
        <v>4</v>
      </c>
      <c r="E197" s="7">
        <v>148.1</v>
      </c>
      <c r="F197" s="7">
        <v>147.19</v>
      </c>
    </row>
    <row r="198" spans="1:6" x14ac:dyDescent="0.2">
      <c r="A198" s="7">
        <v>12060</v>
      </c>
      <c r="B198" s="7" t="s">
        <v>17</v>
      </c>
      <c r="C198" s="7">
        <v>2009</v>
      </c>
      <c r="D198" s="7">
        <v>1</v>
      </c>
      <c r="E198" s="7">
        <v>140.18</v>
      </c>
      <c r="F198" s="7">
        <v>141.03</v>
      </c>
    </row>
    <row r="199" spans="1:6" x14ac:dyDescent="0.2">
      <c r="A199" s="7">
        <v>12060</v>
      </c>
      <c r="B199" s="7" t="s">
        <v>17</v>
      </c>
      <c r="C199" s="7">
        <v>2009</v>
      </c>
      <c r="D199" s="7">
        <v>2</v>
      </c>
      <c r="E199" s="7">
        <v>137.81</v>
      </c>
      <c r="F199" s="7">
        <v>136.86000000000001</v>
      </c>
    </row>
    <row r="200" spans="1:6" x14ac:dyDescent="0.2">
      <c r="A200" s="7">
        <v>12060</v>
      </c>
      <c r="B200" s="7" t="s">
        <v>17</v>
      </c>
      <c r="C200" s="7">
        <v>2009</v>
      </c>
      <c r="D200" s="7">
        <v>3</v>
      </c>
      <c r="E200" s="7">
        <v>136.47</v>
      </c>
      <c r="F200" s="7">
        <v>135.27000000000001</v>
      </c>
    </row>
    <row r="201" spans="1:6" x14ac:dyDescent="0.2">
      <c r="A201" s="7">
        <v>12060</v>
      </c>
      <c r="B201" s="7" t="s">
        <v>17</v>
      </c>
      <c r="C201" s="7">
        <v>2009</v>
      </c>
      <c r="D201" s="7">
        <v>4</v>
      </c>
      <c r="E201" s="7">
        <v>135.91999999999999</v>
      </c>
      <c r="F201" s="7">
        <v>135.09</v>
      </c>
    </row>
    <row r="202" spans="1:6" x14ac:dyDescent="0.2">
      <c r="A202" s="7">
        <v>12060</v>
      </c>
      <c r="B202" s="7" t="s">
        <v>17</v>
      </c>
      <c r="C202" s="7">
        <v>2010</v>
      </c>
      <c r="D202" s="7">
        <v>1</v>
      </c>
      <c r="E202" s="7">
        <v>132.84</v>
      </c>
      <c r="F202" s="7">
        <v>134</v>
      </c>
    </row>
    <row r="203" spans="1:6" x14ac:dyDescent="0.2">
      <c r="A203" s="7">
        <v>12060</v>
      </c>
      <c r="B203" s="7" t="s">
        <v>17</v>
      </c>
      <c r="C203" s="7">
        <v>2010</v>
      </c>
      <c r="D203" s="7">
        <v>2</v>
      </c>
      <c r="E203" s="7">
        <v>132.63999999999999</v>
      </c>
      <c r="F203" s="7">
        <v>131.5</v>
      </c>
    </row>
    <row r="204" spans="1:6" x14ac:dyDescent="0.2">
      <c r="A204" s="7">
        <v>12060</v>
      </c>
      <c r="B204" s="7" t="s">
        <v>17</v>
      </c>
      <c r="C204" s="7">
        <v>2010</v>
      </c>
      <c r="D204" s="7">
        <v>3</v>
      </c>
      <c r="E204" s="7">
        <v>128.43</v>
      </c>
      <c r="F204" s="7">
        <v>127.14</v>
      </c>
    </row>
    <row r="205" spans="1:6" x14ac:dyDescent="0.2">
      <c r="A205" s="7">
        <v>12060</v>
      </c>
      <c r="B205" s="7" t="s">
        <v>17</v>
      </c>
      <c r="C205" s="7">
        <v>2010</v>
      </c>
      <c r="D205" s="7">
        <v>4</v>
      </c>
      <c r="E205" s="7">
        <v>124.18</v>
      </c>
      <c r="F205" s="7">
        <v>123.47</v>
      </c>
    </row>
    <row r="206" spans="1:6" x14ac:dyDescent="0.2">
      <c r="A206" s="7">
        <v>12060</v>
      </c>
      <c r="B206" s="7" t="s">
        <v>17</v>
      </c>
      <c r="C206" s="7">
        <v>2011</v>
      </c>
      <c r="D206" s="7">
        <v>1</v>
      </c>
      <c r="E206" s="7">
        <v>118.73</v>
      </c>
      <c r="F206" s="7">
        <v>120.08</v>
      </c>
    </row>
    <row r="207" spans="1:6" x14ac:dyDescent="0.2">
      <c r="A207" s="7">
        <v>12060</v>
      </c>
      <c r="B207" s="7" t="s">
        <v>17</v>
      </c>
      <c r="C207" s="7">
        <v>2011</v>
      </c>
      <c r="D207" s="7">
        <v>2</v>
      </c>
      <c r="E207" s="7">
        <v>116.92</v>
      </c>
      <c r="F207" s="7">
        <v>115.76</v>
      </c>
    </row>
    <row r="208" spans="1:6" x14ac:dyDescent="0.2">
      <c r="A208" s="7">
        <v>12060</v>
      </c>
      <c r="B208" s="7" t="s">
        <v>17</v>
      </c>
      <c r="C208" s="7">
        <v>2011</v>
      </c>
      <c r="D208" s="7">
        <v>3</v>
      </c>
      <c r="E208" s="7">
        <v>115.75</v>
      </c>
      <c r="F208" s="7">
        <v>114.36</v>
      </c>
    </row>
    <row r="209" spans="1:6" x14ac:dyDescent="0.2">
      <c r="A209" s="7">
        <v>12060</v>
      </c>
      <c r="B209" s="7" t="s">
        <v>17</v>
      </c>
      <c r="C209" s="7">
        <v>2011</v>
      </c>
      <c r="D209" s="7">
        <v>4</v>
      </c>
      <c r="E209" s="7">
        <v>113.17</v>
      </c>
      <c r="F209" s="7">
        <v>112.63</v>
      </c>
    </row>
    <row r="210" spans="1:6" x14ac:dyDescent="0.2">
      <c r="A210" s="7">
        <v>12060</v>
      </c>
      <c r="B210" s="7" t="s">
        <v>17</v>
      </c>
      <c r="C210" s="7">
        <v>2012</v>
      </c>
      <c r="D210" s="7">
        <v>1</v>
      </c>
      <c r="E210" s="7">
        <v>110.65</v>
      </c>
      <c r="F210" s="7">
        <v>112.19</v>
      </c>
    </row>
    <row r="211" spans="1:6" x14ac:dyDescent="0.2">
      <c r="A211" s="7">
        <v>12060</v>
      </c>
      <c r="B211" s="7" t="s">
        <v>17</v>
      </c>
      <c r="C211" s="7">
        <v>2012</v>
      </c>
      <c r="D211" s="7">
        <v>2</v>
      </c>
      <c r="E211" s="7">
        <v>115.92</v>
      </c>
      <c r="F211" s="7">
        <v>114.57</v>
      </c>
    </row>
    <row r="212" spans="1:6" x14ac:dyDescent="0.2">
      <c r="A212" s="7">
        <v>12060</v>
      </c>
      <c r="B212" s="7" t="s">
        <v>17</v>
      </c>
      <c r="C212" s="7">
        <v>2012</v>
      </c>
      <c r="D212" s="7">
        <v>3</v>
      </c>
      <c r="E212" s="7">
        <v>119.16</v>
      </c>
      <c r="F212" s="7">
        <v>117.55</v>
      </c>
    </row>
    <row r="213" spans="1:6" x14ac:dyDescent="0.2">
      <c r="A213" s="7">
        <v>12060</v>
      </c>
      <c r="B213" s="7" t="s">
        <v>17</v>
      </c>
      <c r="C213" s="7">
        <v>2012</v>
      </c>
      <c r="D213" s="7">
        <v>4</v>
      </c>
      <c r="E213" s="7">
        <v>122.37</v>
      </c>
      <c r="F213" s="7">
        <v>121.97</v>
      </c>
    </row>
    <row r="214" spans="1:6" x14ac:dyDescent="0.2">
      <c r="A214" s="7">
        <v>12060</v>
      </c>
      <c r="B214" s="7" t="s">
        <v>17</v>
      </c>
      <c r="C214" s="7">
        <v>2013</v>
      </c>
      <c r="D214" s="7">
        <v>1</v>
      </c>
      <c r="E214" s="7">
        <v>125.22</v>
      </c>
      <c r="F214" s="7">
        <v>127.1</v>
      </c>
    </row>
    <row r="215" spans="1:6" x14ac:dyDescent="0.2">
      <c r="A215" s="7">
        <v>12060</v>
      </c>
      <c r="B215" s="7" t="s">
        <v>17</v>
      </c>
      <c r="C215" s="7">
        <v>2013</v>
      </c>
      <c r="D215" s="7">
        <v>2</v>
      </c>
      <c r="E215" s="7">
        <v>134.81</v>
      </c>
      <c r="F215" s="7">
        <v>133.08000000000001</v>
      </c>
    </row>
    <row r="216" spans="1:6" x14ac:dyDescent="0.2">
      <c r="A216" s="7">
        <v>12060</v>
      </c>
      <c r="B216" s="7" t="s">
        <v>17</v>
      </c>
      <c r="C216" s="7">
        <v>2013</v>
      </c>
      <c r="D216" s="7">
        <v>3</v>
      </c>
      <c r="E216" s="7">
        <v>140.13</v>
      </c>
      <c r="F216" s="7">
        <v>138.12</v>
      </c>
    </row>
    <row r="217" spans="1:6" x14ac:dyDescent="0.2">
      <c r="A217" s="7">
        <v>12060</v>
      </c>
      <c r="B217" s="7" t="s">
        <v>17</v>
      </c>
      <c r="C217" s="7">
        <v>2013</v>
      </c>
      <c r="D217" s="7">
        <v>4</v>
      </c>
      <c r="E217" s="7">
        <v>142.11000000000001</v>
      </c>
      <c r="F217" s="7">
        <v>141.91</v>
      </c>
    </row>
    <row r="218" spans="1:6" x14ac:dyDescent="0.2">
      <c r="A218" s="7">
        <v>12060</v>
      </c>
      <c r="B218" s="7" t="s">
        <v>17</v>
      </c>
      <c r="C218" s="7">
        <v>2014</v>
      </c>
      <c r="D218" s="7">
        <v>1</v>
      </c>
      <c r="E218" s="7">
        <v>142.56</v>
      </c>
      <c r="F218" s="7">
        <v>144.55000000000001</v>
      </c>
    </row>
    <row r="219" spans="1:6" x14ac:dyDescent="0.2">
      <c r="A219" s="7">
        <v>12060</v>
      </c>
      <c r="B219" s="7" t="s">
        <v>17</v>
      </c>
      <c r="C219" s="7">
        <v>2014</v>
      </c>
      <c r="D219" s="7">
        <v>2</v>
      </c>
      <c r="E219" s="7">
        <v>150.03</v>
      </c>
      <c r="F219" s="7">
        <v>148.01</v>
      </c>
    </row>
    <row r="220" spans="1:6" x14ac:dyDescent="0.2">
      <c r="A220" s="7">
        <v>12060</v>
      </c>
      <c r="B220" s="7" t="s">
        <v>17</v>
      </c>
      <c r="C220" s="7">
        <v>2014</v>
      </c>
      <c r="D220" s="7">
        <v>3</v>
      </c>
      <c r="E220" s="7">
        <v>154.07</v>
      </c>
      <c r="F220" s="7">
        <v>151.96</v>
      </c>
    </row>
    <row r="221" spans="1:6" x14ac:dyDescent="0.2">
      <c r="A221" s="7">
        <v>12060</v>
      </c>
      <c r="B221" s="7" t="s">
        <v>17</v>
      </c>
      <c r="C221" s="7">
        <v>2014</v>
      </c>
      <c r="D221" s="7">
        <v>4</v>
      </c>
      <c r="E221" s="7">
        <v>154.94999999999999</v>
      </c>
      <c r="F221" s="7">
        <v>154.97999999999999</v>
      </c>
    </row>
    <row r="222" spans="1:6" x14ac:dyDescent="0.2">
      <c r="A222" s="7">
        <v>12060</v>
      </c>
      <c r="B222" s="7" t="s">
        <v>17</v>
      </c>
      <c r="C222" s="7">
        <v>2015</v>
      </c>
      <c r="D222" s="7">
        <v>1</v>
      </c>
      <c r="E222" s="7">
        <v>156.49</v>
      </c>
      <c r="F222" s="7">
        <v>158.24</v>
      </c>
    </row>
    <row r="223" spans="1:6" x14ac:dyDescent="0.2">
      <c r="A223" s="7">
        <v>12060</v>
      </c>
      <c r="B223" s="7" t="s">
        <v>17</v>
      </c>
      <c r="C223" s="7">
        <v>2015</v>
      </c>
      <c r="D223" s="7">
        <v>2</v>
      </c>
      <c r="E223" s="7">
        <v>164.36</v>
      </c>
      <c r="F223" s="7">
        <v>162.19</v>
      </c>
    </row>
    <row r="224" spans="1:6" x14ac:dyDescent="0.2">
      <c r="A224" s="7">
        <v>12060</v>
      </c>
      <c r="B224" s="7" t="s">
        <v>17</v>
      </c>
      <c r="C224" s="7">
        <v>2015</v>
      </c>
      <c r="D224" s="7">
        <v>3</v>
      </c>
      <c r="E224" s="7">
        <v>166.95</v>
      </c>
      <c r="F224" s="7">
        <v>164.95</v>
      </c>
    </row>
    <row r="225" spans="1:6" x14ac:dyDescent="0.2">
      <c r="A225" s="7">
        <v>12060</v>
      </c>
      <c r="B225" s="7" t="s">
        <v>17</v>
      </c>
      <c r="C225" s="7">
        <v>2015</v>
      </c>
      <c r="D225" s="7">
        <v>4</v>
      </c>
      <c r="E225" s="7">
        <v>167.82</v>
      </c>
      <c r="F225" s="7">
        <v>168.03</v>
      </c>
    </row>
    <row r="226" spans="1:6" x14ac:dyDescent="0.2">
      <c r="A226" s="7">
        <v>12060</v>
      </c>
      <c r="B226" s="7" t="s">
        <v>17</v>
      </c>
      <c r="C226" s="7">
        <v>2016</v>
      </c>
      <c r="D226" s="7">
        <v>1</v>
      </c>
      <c r="E226" s="7">
        <v>170.47</v>
      </c>
      <c r="F226" s="7">
        <v>171.71</v>
      </c>
    </row>
    <row r="227" spans="1:6" x14ac:dyDescent="0.2">
      <c r="A227" s="7">
        <v>12060</v>
      </c>
      <c r="B227" s="7" t="s">
        <v>17</v>
      </c>
      <c r="C227" s="7">
        <v>2016</v>
      </c>
      <c r="D227" s="7">
        <v>2</v>
      </c>
      <c r="E227" s="7">
        <v>176.61</v>
      </c>
      <c r="F227" s="7">
        <v>174.47</v>
      </c>
    </row>
    <row r="228" spans="1:6" x14ac:dyDescent="0.2">
      <c r="A228" s="7">
        <v>12060</v>
      </c>
      <c r="B228" s="7" t="s">
        <v>17</v>
      </c>
      <c r="C228" s="7">
        <v>2016</v>
      </c>
      <c r="D228" s="7">
        <v>3</v>
      </c>
      <c r="E228" s="7">
        <v>179.43</v>
      </c>
      <c r="F228" s="7">
        <v>177.66</v>
      </c>
    </row>
    <row r="229" spans="1:6" x14ac:dyDescent="0.2">
      <c r="A229" s="7">
        <v>12060</v>
      </c>
      <c r="B229" s="7" t="s">
        <v>17</v>
      </c>
      <c r="C229" s="7">
        <v>2016</v>
      </c>
      <c r="D229" s="7">
        <v>4</v>
      </c>
      <c r="E229" s="7">
        <v>181.17</v>
      </c>
      <c r="F229" s="7">
        <v>181.4</v>
      </c>
    </row>
    <row r="230" spans="1:6" x14ac:dyDescent="0.2">
      <c r="A230" s="7">
        <v>12060</v>
      </c>
      <c r="B230" s="7" t="s">
        <v>17</v>
      </c>
      <c r="C230" s="7">
        <v>2017</v>
      </c>
      <c r="D230" s="7">
        <v>1</v>
      </c>
      <c r="E230" s="7">
        <v>183.83</v>
      </c>
      <c r="F230" s="7">
        <v>184.53</v>
      </c>
    </row>
    <row r="231" spans="1:6" x14ac:dyDescent="0.2">
      <c r="A231" s="7">
        <v>12060</v>
      </c>
      <c r="B231" s="7" t="s">
        <v>17</v>
      </c>
      <c r="C231" s="7">
        <v>2017</v>
      </c>
      <c r="D231" s="7">
        <v>2</v>
      </c>
      <c r="E231" s="7">
        <v>189.94</v>
      </c>
      <c r="F231" s="7">
        <v>187.94</v>
      </c>
    </row>
    <row r="232" spans="1:6" x14ac:dyDescent="0.2">
      <c r="A232" s="7">
        <v>12060</v>
      </c>
      <c r="B232" s="7" t="s">
        <v>17</v>
      </c>
      <c r="C232" s="7">
        <v>2017</v>
      </c>
      <c r="D232" s="7">
        <v>3</v>
      </c>
      <c r="E232" s="7">
        <v>193.57</v>
      </c>
      <c r="F232" s="7">
        <v>192</v>
      </c>
    </row>
    <row r="233" spans="1:6" x14ac:dyDescent="0.2">
      <c r="A233" s="7">
        <v>12060</v>
      </c>
      <c r="B233" s="7" t="s">
        <v>17</v>
      </c>
      <c r="C233" s="7">
        <v>2017</v>
      </c>
      <c r="D233" s="7">
        <v>4</v>
      </c>
      <c r="E233" s="7">
        <v>195.72</v>
      </c>
      <c r="F233" s="7">
        <v>195.87</v>
      </c>
    </row>
    <row r="234" spans="1:6" x14ac:dyDescent="0.2">
      <c r="A234" s="7">
        <v>12060</v>
      </c>
      <c r="B234" s="7" t="s">
        <v>17</v>
      </c>
      <c r="C234" s="7">
        <v>2018</v>
      </c>
      <c r="D234" s="7">
        <v>1</v>
      </c>
      <c r="E234" s="7">
        <v>200.78</v>
      </c>
      <c r="F234" s="7">
        <v>200.98</v>
      </c>
    </row>
    <row r="235" spans="1:6" x14ac:dyDescent="0.2">
      <c r="A235" s="7">
        <v>12060</v>
      </c>
      <c r="B235" s="7" t="s">
        <v>17</v>
      </c>
      <c r="C235" s="7">
        <v>2018</v>
      </c>
      <c r="D235" s="7">
        <v>2</v>
      </c>
      <c r="E235" s="7">
        <v>206.52</v>
      </c>
      <c r="F235" s="7">
        <v>204.75</v>
      </c>
    </row>
    <row r="236" spans="1:6" x14ac:dyDescent="0.2">
      <c r="A236" s="7">
        <v>12060</v>
      </c>
      <c r="B236" s="7" t="s">
        <v>17</v>
      </c>
      <c r="C236" s="7">
        <v>2018</v>
      </c>
      <c r="D236" s="7">
        <v>3</v>
      </c>
      <c r="E236" s="7">
        <v>209.91</v>
      </c>
      <c r="F236" s="7">
        <v>208.46</v>
      </c>
    </row>
    <row r="237" spans="1:6" x14ac:dyDescent="0.2">
      <c r="A237" s="7">
        <v>12060</v>
      </c>
      <c r="B237" s="7" t="s">
        <v>17</v>
      </c>
      <c r="C237" s="7">
        <v>2018</v>
      </c>
      <c r="D237" s="7">
        <v>4</v>
      </c>
      <c r="E237" s="7">
        <v>212.47</v>
      </c>
      <c r="F237" s="7">
        <v>212.37</v>
      </c>
    </row>
    <row r="238" spans="1:6" x14ac:dyDescent="0.2">
      <c r="A238" s="7">
        <v>12060</v>
      </c>
      <c r="B238" s="7" t="s">
        <v>17</v>
      </c>
      <c r="C238" s="7">
        <v>2019</v>
      </c>
      <c r="D238" s="7">
        <v>1</v>
      </c>
      <c r="E238" s="7">
        <v>215.9</v>
      </c>
      <c r="F238" s="7">
        <v>215.86</v>
      </c>
    </row>
    <row r="239" spans="1:6" x14ac:dyDescent="0.2">
      <c r="A239" s="7">
        <v>12060</v>
      </c>
      <c r="B239" s="7" t="s">
        <v>17</v>
      </c>
      <c r="C239" s="7">
        <v>2019</v>
      </c>
      <c r="D239" s="7">
        <v>2</v>
      </c>
      <c r="E239" s="7">
        <v>219.88</v>
      </c>
      <c r="F239" s="7">
        <v>218.36</v>
      </c>
    </row>
    <row r="240" spans="1:6" x14ac:dyDescent="0.2">
      <c r="A240" s="7">
        <v>12060</v>
      </c>
      <c r="B240" s="7" t="s">
        <v>17</v>
      </c>
      <c r="C240" s="7">
        <v>2019</v>
      </c>
      <c r="D240" s="7">
        <v>3</v>
      </c>
      <c r="E240" s="7">
        <v>223.11</v>
      </c>
      <c r="F240" s="7">
        <v>221.61</v>
      </c>
    </row>
    <row r="241" spans="1:7" x14ac:dyDescent="0.2">
      <c r="A241" s="7">
        <v>12060</v>
      </c>
      <c r="B241" s="7" t="s">
        <v>17</v>
      </c>
      <c r="C241" s="7">
        <v>2019</v>
      </c>
      <c r="D241" s="7">
        <v>4</v>
      </c>
      <c r="E241" s="7">
        <v>225.9</v>
      </c>
      <c r="F241" s="7">
        <v>225.54</v>
      </c>
    </row>
    <row r="242" spans="1:7" x14ac:dyDescent="0.2">
      <c r="A242" s="7">
        <v>12060</v>
      </c>
      <c r="B242" s="7" t="s">
        <v>17</v>
      </c>
      <c r="C242" s="7">
        <v>2020</v>
      </c>
      <c r="D242" s="7">
        <v>1</v>
      </c>
      <c r="E242" s="7">
        <v>229.85</v>
      </c>
      <c r="F242" s="7">
        <v>229.78</v>
      </c>
    </row>
    <row r="243" spans="1:7" x14ac:dyDescent="0.2">
      <c r="A243" s="7">
        <v>12060</v>
      </c>
      <c r="B243" s="7" t="s">
        <v>17</v>
      </c>
      <c r="C243" s="7">
        <v>2020</v>
      </c>
      <c r="D243" s="7">
        <v>2</v>
      </c>
      <c r="E243" s="7">
        <v>235.19</v>
      </c>
      <c r="F243" s="7">
        <v>233.83</v>
      </c>
    </row>
    <row r="244" spans="1:7" x14ac:dyDescent="0.2">
      <c r="A244" s="7">
        <v>12060</v>
      </c>
      <c r="B244" s="7" t="s">
        <v>17</v>
      </c>
      <c r="C244" s="7">
        <v>2020</v>
      </c>
      <c r="D244" s="7">
        <v>3</v>
      </c>
      <c r="E244" s="7">
        <v>242.03</v>
      </c>
      <c r="F244" s="7">
        <v>240.31</v>
      </c>
    </row>
    <row r="245" spans="1:7" x14ac:dyDescent="0.2">
      <c r="A245" s="7">
        <v>12060</v>
      </c>
      <c r="B245" s="7" t="s">
        <v>17</v>
      </c>
      <c r="C245" s="7">
        <v>2020</v>
      </c>
      <c r="D245" s="7">
        <v>4</v>
      </c>
      <c r="E245" s="7">
        <v>252.22</v>
      </c>
      <c r="F245" s="7">
        <v>251.6</v>
      </c>
    </row>
    <row r="246" spans="1:7" x14ac:dyDescent="0.2">
      <c r="A246" s="7">
        <v>12060</v>
      </c>
      <c r="B246" s="7" t="s">
        <v>17</v>
      </c>
      <c r="C246" s="7">
        <v>2021</v>
      </c>
      <c r="D246" s="7">
        <v>1</v>
      </c>
      <c r="E246" s="7">
        <v>263.13</v>
      </c>
      <c r="F246" s="7">
        <v>263.24</v>
      </c>
    </row>
    <row r="247" spans="1:7" x14ac:dyDescent="0.2">
      <c r="A247" s="7">
        <v>12060</v>
      </c>
      <c r="B247" s="7" t="s">
        <v>17</v>
      </c>
      <c r="C247" s="7">
        <v>2021</v>
      </c>
      <c r="D247" s="7">
        <v>2</v>
      </c>
      <c r="E247" s="7">
        <v>280.72000000000003</v>
      </c>
      <c r="F247" s="7">
        <v>279.27</v>
      </c>
    </row>
    <row r="248" spans="1:7" x14ac:dyDescent="0.2">
      <c r="A248" s="7">
        <v>12060</v>
      </c>
      <c r="B248" s="7" t="s">
        <v>17</v>
      </c>
      <c r="C248" s="7">
        <v>2021</v>
      </c>
      <c r="D248" s="7">
        <v>3</v>
      </c>
      <c r="E248" s="7">
        <v>298.55</v>
      </c>
      <c r="F248" s="7">
        <v>296.14999999999998</v>
      </c>
    </row>
    <row r="249" spans="1:7" x14ac:dyDescent="0.2">
      <c r="A249" s="7">
        <v>12060</v>
      </c>
      <c r="B249" s="7" t="s">
        <v>17</v>
      </c>
      <c r="C249" s="7">
        <v>2021</v>
      </c>
      <c r="D249" s="7">
        <v>4</v>
      </c>
      <c r="E249" s="7">
        <v>308.35000000000002</v>
      </c>
      <c r="F249" s="7">
        <v>307.55</v>
      </c>
    </row>
    <row r="250" spans="1:7" x14ac:dyDescent="0.2">
      <c r="A250" s="7">
        <v>12420</v>
      </c>
      <c r="B250" s="7" t="s">
        <v>18</v>
      </c>
      <c r="C250" s="7">
        <v>1991</v>
      </c>
      <c r="D250" s="7">
        <v>1</v>
      </c>
      <c r="E250" s="7">
        <v>100</v>
      </c>
      <c r="F250" s="7">
        <v>100</v>
      </c>
      <c r="G250" s="7" t="s">
        <v>19</v>
      </c>
    </row>
    <row r="251" spans="1:7" x14ac:dyDescent="0.2">
      <c r="A251" s="7">
        <v>12420</v>
      </c>
      <c r="B251" s="7" t="s">
        <v>18</v>
      </c>
      <c r="C251" s="7">
        <v>1991</v>
      </c>
      <c r="D251" s="7">
        <v>2</v>
      </c>
      <c r="E251" s="7">
        <v>100.93</v>
      </c>
      <c r="F251" s="7">
        <v>100.82</v>
      </c>
      <c r="G251" s="7" t="s">
        <v>19</v>
      </c>
    </row>
    <row r="252" spans="1:7" x14ac:dyDescent="0.2">
      <c r="A252" s="7">
        <v>12420</v>
      </c>
      <c r="B252" s="7" t="s">
        <v>18</v>
      </c>
      <c r="C252" s="7">
        <v>1991</v>
      </c>
      <c r="D252" s="7">
        <v>3</v>
      </c>
      <c r="E252" s="7">
        <v>102.18</v>
      </c>
      <c r="F252" s="7">
        <v>101.82</v>
      </c>
      <c r="G252" s="7" t="s">
        <v>19</v>
      </c>
    </row>
    <row r="253" spans="1:7" x14ac:dyDescent="0.2">
      <c r="A253" s="7">
        <v>12420</v>
      </c>
      <c r="B253" s="7" t="s">
        <v>18</v>
      </c>
      <c r="C253" s="7">
        <v>1991</v>
      </c>
      <c r="D253" s="7">
        <v>4</v>
      </c>
      <c r="E253" s="7">
        <v>104.38</v>
      </c>
      <c r="F253" s="7">
        <v>104.24</v>
      </c>
      <c r="G253" s="7" t="s">
        <v>19</v>
      </c>
    </row>
    <row r="254" spans="1:7" x14ac:dyDescent="0.2">
      <c r="A254" s="7">
        <v>12420</v>
      </c>
      <c r="B254" s="7" t="s">
        <v>18</v>
      </c>
      <c r="C254" s="7">
        <v>1992</v>
      </c>
      <c r="D254" s="7">
        <v>1</v>
      </c>
      <c r="E254" s="7">
        <v>106.4</v>
      </c>
      <c r="F254" s="7">
        <v>106.41</v>
      </c>
      <c r="G254" s="7" t="s">
        <v>19</v>
      </c>
    </row>
    <row r="255" spans="1:7" x14ac:dyDescent="0.2">
      <c r="A255" s="7">
        <v>12420</v>
      </c>
      <c r="B255" s="7" t="s">
        <v>18</v>
      </c>
      <c r="C255" s="7">
        <v>1992</v>
      </c>
      <c r="D255" s="7">
        <v>2</v>
      </c>
      <c r="E255" s="7">
        <v>109.3</v>
      </c>
      <c r="F255" s="7">
        <v>109.17</v>
      </c>
      <c r="G255" s="7" t="s">
        <v>19</v>
      </c>
    </row>
    <row r="256" spans="1:7" x14ac:dyDescent="0.2">
      <c r="A256" s="7">
        <v>12420</v>
      </c>
      <c r="B256" s="7" t="s">
        <v>18</v>
      </c>
      <c r="C256" s="7">
        <v>1992</v>
      </c>
      <c r="D256" s="7">
        <v>3</v>
      </c>
      <c r="E256" s="7">
        <v>112.73</v>
      </c>
      <c r="F256" s="7">
        <v>112.33</v>
      </c>
      <c r="G256" s="7" t="s">
        <v>19</v>
      </c>
    </row>
    <row r="257" spans="1:7" x14ac:dyDescent="0.2">
      <c r="A257" s="7">
        <v>12420</v>
      </c>
      <c r="B257" s="7" t="s">
        <v>18</v>
      </c>
      <c r="C257" s="7">
        <v>1992</v>
      </c>
      <c r="D257" s="7">
        <v>4</v>
      </c>
      <c r="E257" s="7">
        <v>115.35</v>
      </c>
      <c r="F257" s="7">
        <v>115.2</v>
      </c>
      <c r="G257" s="7" t="s">
        <v>19</v>
      </c>
    </row>
    <row r="258" spans="1:7" x14ac:dyDescent="0.2">
      <c r="A258" s="7">
        <v>12420</v>
      </c>
      <c r="B258" s="7" t="s">
        <v>18</v>
      </c>
      <c r="C258" s="7">
        <v>1993</v>
      </c>
      <c r="D258" s="7">
        <v>1</v>
      </c>
      <c r="E258" s="7">
        <v>118.35</v>
      </c>
      <c r="F258" s="7">
        <v>118.39</v>
      </c>
      <c r="G258" s="7" t="s">
        <v>19</v>
      </c>
    </row>
    <row r="259" spans="1:7" x14ac:dyDescent="0.2">
      <c r="A259" s="7">
        <v>12420</v>
      </c>
      <c r="B259" s="7" t="s">
        <v>18</v>
      </c>
      <c r="C259" s="7">
        <v>1993</v>
      </c>
      <c r="D259" s="7">
        <v>2</v>
      </c>
      <c r="E259" s="7">
        <v>122.45</v>
      </c>
      <c r="F259" s="7">
        <v>122.26</v>
      </c>
      <c r="G259" s="7" t="s">
        <v>19</v>
      </c>
    </row>
    <row r="260" spans="1:7" x14ac:dyDescent="0.2">
      <c r="A260" s="7">
        <v>12420</v>
      </c>
      <c r="B260" s="7" t="s">
        <v>18</v>
      </c>
      <c r="C260" s="7">
        <v>1993</v>
      </c>
      <c r="D260" s="7">
        <v>3</v>
      </c>
      <c r="E260" s="7">
        <v>127.08</v>
      </c>
      <c r="F260" s="7">
        <v>126.62</v>
      </c>
      <c r="G260" s="7" t="s">
        <v>19</v>
      </c>
    </row>
    <row r="261" spans="1:7" x14ac:dyDescent="0.2">
      <c r="A261" s="7">
        <v>12420</v>
      </c>
      <c r="B261" s="7" t="s">
        <v>18</v>
      </c>
      <c r="C261" s="7">
        <v>1993</v>
      </c>
      <c r="D261" s="7">
        <v>4</v>
      </c>
      <c r="E261" s="7">
        <v>130.25</v>
      </c>
      <c r="F261" s="7">
        <v>130.11000000000001</v>
      </c>
      <c r="G261" s="7" t="s">
        <v>19</v>
      </c>
    </row>
    <row r="262" spans="1:7" x14ac:dyDescent="0.2">
      <c r="A262" s="7">
        <v>12420</v>
      </c>
      <c r="B262" s="7" t="s">
        <v>18</v>
      </c>
      <c r="C262" s="7">
        <v>1994</v>
      </c>
      <c r="D262" s="7">
        <v>1</v>
      </c>
      <c r="E262" s="7">
        <v>133.88</v>
      </c>
      <c r="F262" s="7">
        <v>133.94</v>
      </c>
      <c r="G262" s="7" t="s">
        <v>19</v>
      </c>
    </row>
    <row r="263" spans="1:7" x14ac:dyDescent="0.2">
      <c r="A263" s="7">
        <v>12420</v>
      </c>
      <c r="B263" s="7" t="s">
        <v>18</v>
      </c>
      <c r="C263" s="7">
        <v>1994</v>
      </c>
      <c r="D263" s="7">
        <v>2</v>
      </c>
      <c r="E263" s="7">
        <v>135.94999999999999</v>
      </c>
      <c r="F263" s="7">
        <v>135.66999999999999</v>
      </c>
      <c r="G263" s="7" t="s">
        <v>19</v>
      </c>
    </row>
    <row r="264" spans="1:7" x14ac:dyDescent="0.2">
      <c r="A264" s="7">
        <v>12420</v>
      </c>
      <c r="B264" s="7" t="s">
        <v>18</v>
      </c>
      <c r="C264" s="7">
        <v>1994</v>
      </c>
      <c r="D264" s="7">
        <v>3</v>
      </c>
      <c r="E264" s="7">
        <v>137.38999999999999</v>
      </c>
      <c r="F264" s="7">
        <v>136.93</v>
      </c>
      <c r="G264" s="7" t="s">
        <v>19</v>
      </c>
    </row>
    <row r="265" spans="1:7" x14ac:dyDescent="0.2">
      <c r="A265" s="7">
        <v>12420</v>
      </c>
      <c r="B265" s="7" t="s">
        <v>18</v>
      </c>
      <c r="C265" s="7">
        <v>1994</v>
      </c>
      <c r="D265" s="7">
        <v>4</v>
      </c>
      <c r="E265" s="7">
        <v>138.58000000000001</v>
      </c>
      <c r="F265" s="7">
        <v>138.46</v>
      </c>
      <c r="G265" s="7" t="s">
        <v>19</v>
      </c>
    </row>
    <row r="266" spans="1:7" x14ac:dyDescent="0.2">
      <c r="A266" s="7">
        <v>12420</v>
      </c>
      <c r="B266" s="7" t="s">
        <v>18</v>
      </c>
      <c r="C266" s="7">
        <v>1995</v>
      </c>
      <c r="D266" s="7">
        <v>1</v>
      </c>
      <c r="E266" s="7">
        <v>138.88</v>
      </c>
      <c r="F266" s="7">
        <v>138.94999999999999</v>
      </c>
      <c r="G266" s="7" t="s">
        <v>19</v>
      </c>
    </row>
    <row r="267" spans="1:7" x14ac:dyDescent="0.2">
      <c r="A267" s="7">
        <v>12420</v>
      </c>
      <c r="B267" s="7" t="s">
        <v>18</v>
      </c>
      <c r="C267" s="7">
        <v>1995</v>
      </c>
      <c r="D267" s="7">
        <v>2</v>
      </c>
      <c r="E267" s="7">
        <v>140.96</v>
      </c>
      <c r="F267" s="7">
        <v>140.59</v>
      </c>
      <c r="G267" s="7" t="s">
        <v>19</v>
      </c>
    </row>
    <row r="268" spans="1:7" x14ac:dyDescent="0.2">
      <c r="A268" s="7">
        <v>12420</v>
      </c>
      <c r="B268" s="7" t="s">
        <v>18</v>
      </c>
      <c r="C268" s="7">
        <v>1995</v>
      </c>
      <c r="D268" s="7">
        <v>3</v>
      </c>
      <c r="E268" s="7">
        <v>143.63999999999999</v>
      </c>
      <c r="F268" s="7">
        <v>143.22</v>
      </c>
      <c r="G268" s="7" t="s">
        <v>19</v>
      </c>
    </row>
    <row r="269" spans="1:7" x14ac:dyDescent="0.2">
      <c r="A269" s="7">
        <v>12420</v>
      </c>
      <c r="B269" s="7" t="s">
        <v>18</v>
      </c>
      <c r="C269" s="7">
        <v>1995</v>
      </c>
      <c r="D269" s="7">
        <v>4</v>
      </c>
      <c r="E269" s="7">
        <v>143.28</v>
      </c>
      <c r="F269" s="7">
        <v>143.13999999999999</v>
      </c>
      <c r="G269" s="7" t="s">
        <v>19</v>
      </c>
    </row>
    <row r="270" spans="1:7" x14ac:dyDescent="0.2">
      <c r="A270" s="7">
        <v>12420</v>
      </c>
      <c r="B270" s="7" t="s">
        <v>18</v>
      </c>
      <c r="C270" s="7">
        <v>1996</v>
      </c>
      <c r="D270" s="7">
        <v>1</v>
      </c>
      <c r="E270" s="7">
        <v>144.88999999999999</v>
      </c>
      <c r="F270" s="7">
        <v>145.01</v>
      </c>
      <c r="G270" s="7" t="s">
        <v>19</v>
      </c>
    </row>
    <row r="271" spans="1:7" x14ac:dyDescent="0.2">
      <c r="A271" s="7">
        <v>12420</v>
      </c>
      <c r="B271" s="7" t="s">
        <v>18</v>
      </c>
      <c r="C271" s="7">
        <v>1996</v>
      </c>
      <c r="D271" s="7">
        <v>2</v>
      </c>
      <c r="E271" s="7">
        <v>147.24</v>
      </c>
      <c r="F271" s="7">
        <v>146.77000000000001</v>
      </c>
      <c r="G271" s="7" t="s">
        <v>19</v>
      </c>
    </row>
    <row r="272" spans="1:7" x14ac:dyDescent="0.2">
      <c r="A272" s="7">
        <v>12420</v>
      </c>
      <c r="B272" s="7" t="s">
        <v>18</v>
      </c>
      <c r="C272" s="7">
        <v>1996</v>
      </c>
      <c r="D272" s="7">
        <v>3</v>
      </c>
      <c r="E272" s="7">
        <v>147.32</v>
      </c>
      <c r="F272" s="7">
        <v>146.91</v>
      </c>
      <c r="G272" s="7" t="s">
        <v>19</v>
      </c>
    </row>
    <row r="273" spans="1:7" x14ac:dyDescent="0.2">
      <c r="A273" s="7">
        <v>12420</v>
      </c>
      <c r="B273" s="7" t="s">
        <v>18</v>
      </c>
      <c r="C273" s="7">
        <v>1996</v>
      </c>
      <c r="D273" s="7">
        <v>4</v>
      </c>
      <c r="E273" s="7">
        <v>148.06</v>
      </c>
      <c r="F273" s="7">
        <v>147.94999999999999</v>
      </c>
      <c r="G273" s="7" t="s">
        <v>19</v>
      </c>
    </row>
    <row r="274" spans="1:7" x14ac:dyDescent="0.2">
      <c r="A274" s="7">
        <v>12420</v>
      </c>
      <c r="B274" s="7" t="s">
        <v>18</v>
      </c>
      <c r="C274" s="7">
        <v>1997</v>
      </c>
      <c r="D274" s="7">
        <v>1</v>
      </c>
      <c r="E274" s="7">
        <v>148</v>
      </c>
      <c r="F274" s="7">
        <v>148.16</v>
      </c>
      <c r="G274" s="7" t="s">
        <v>19</v>
      </c>
    </row>
    <row r="275" spans="1:7" x14ac:dyDescent="0.2">
      <c r="A275" s="7">
        <v>12420</v>
      </c>
      <c r="B275" s="7" t="s">
        <v>18</v>
      </c>
      <c r="C275" s="7">
        <v>1997</v>
      </c>
      <c r="D275" s="7">
        <v>2</v>
      </c>
      <c r="E275" s="7">
        <v>147.88</v>
      </c>
      <c r="F275" s="7">
        <v>147.32</v>
      </c>
      <c r="G275" s="7" t="s">
        <v>19</v>
      </c>
    </row>
    <row r="276" spans="1:7" x14ac:dyDescent="0.2">
      <c r="A276" s="7">
        <v>12420</v>
      </c>
      <c r="B276" s="7" t="s">
        <v>18</v>
      </c>
      <c r="C276" s="7">
        <v>1997</v>
      </c>
      <c r="D276" s="7">
        <v>3</v>
      </c>
      <c r="E276" s="7">
        <v>147.19999999999999</v>
      </c>
      <c r="F276" s="7">
        <v>146.78</v>
      </c>
      <c r="G276" s="7" t="s">
        <v>19</v>
      </c>
    </row>
    <row r="277" spans="1:7" x14ac:dyDescent="0.2">
      <c r="A277" s="7">
        <v>12420</v>
      </c>
      <c r="B277" s="7" t="s">
        <v>18</v>
      </c>
      <c r="C277" s="7">
        <v>1997</v>
      </c>
      <c r="D277" s="7">
        <v>4</v>
      </c>
      <c r="E277" s="7">
        <v>148.75</v>
      </c>
      <c r="F277" s="7">
        <v>148.69999999999999</v>
      </c>
      <c r="G277" s="7" t="s">
        <v>19</v>
      </c>
    </row>
    <row r="278" spans="1:7" x14ac:dyDescent="0.2">
      <c r="A278" s="7">
        <v>12420</v>
      </c>
      <c r="B278" s="7" t="s">
        <v>18</v>
      </c>
      <c r="C278" s="7">
        <v>1998</v>
      </c>
      <c r="D278" s="7">
        <v>1</v>
      </c>
      <c r="E278" s="7">
        <v>149.66999999999999</v>
      </c>
      <c r="F278" s="7">
        <v>149.88</v>
      </c>
      <c r="G278" s="7" t="s">
        <v>19</v>
      </c>
    </row>
    <row r="279" spans="1:7" x14ac:dyDescent="0.2">
      <c r="A279" s="7">
        <v>12420</v>
      </c>
      <c r="B279" s="7" t="s">
        <v>18</v>
      </c>
      <c r="C279" s="7">
        <v>1998</v>
      </c>
      <c r="D279" s="7">
        <v>2</v>
      </c>
      <c r="E279" s="7">
        <v>152.1</v>
      </c>
      <c r="F279" s="7">
        <v>151.44</v>
      </c>
      <c r="G279" s="7" t="s">
        <v>19</v>
      </c>
    </row>
    <row r="280" spans="1:7" x14ac:dyDescent="0.2">
      <c r="A280" s="7">
        <v>12420</v>
      </c>
      <c r="B280" s="7" t="s">
        <v>18</v>
      </c>
      <c r="C280" s="7">
        <v>1998</v>
      </c>
      <c r="D280" s="7">
        <v>3</v>
      </c>
      <c r="E280" s="7">
        <v>155.03</v>
      </c>
      <c r="F280" s="7">
        <v>154.53</v>
      </c>
      <c r="G280" s="7" t="s">
        <v>19</v>
      </c>
    </row>
    <row r="281" spans="1:7" x14ac:dyDescent="0.2">
      <c r="A281" s="7">
        <v>12420</v>
      </c>
      <c r="B281" s="7" t="s">
        <v>18</v>
      </c>
      <c r="C281" s="7">
        <v>1998</v>
      </c>
      <c r="D281" s="7">
        <v>4</v>
      </c>
      <c r="E281" s="7">
        <v>157.05000000000001</v>
      </c>
      <c r="F281" s="7">
        <v>157.09</v>
      </c>
      <c r="G281" s="7" t="s">
        <v>19</v>
      </c>
    </row>
    <row r="282" spans="1:7" x14ac:dyDescent="0.2">
      <c r="A282" s="7">
        <v>12420</v>
      </c>
      <c r="B282" s="7" t="s">
        <v>18</v>
      </c>
      <c r="C282" s="7">
        <v>1999</v>
      </c>
      <c r="D282" s="7">
        <v>1</v>
      </c>
      <c r="E282" s="7">
        <v>159.63999999999999</v>
      </c>
      <c r="F282" s="7">
        <v>159.93</v>
      </c>
      <c r="G282" s="7" t="s">
        <v>19</v>
      </c>
    </row>
    <row r="283" spans="1:7" x14ac:dyDescent="0.2">
      <c r="A283" s="7">
        <v>12420</v>
      </c>
      <c r="B283" s="7" t="s">
        <v>18</v>
      </c>
      <c r="C283" s="7">
        <v>1999</v>
      </c>
      <c r="D283" s="7">
        <v>2</v>
      </c>
      <c r="E283" s="7">
        <v>165.18</v>
      </c>
      <c r="F283" s="7">
        <v>164.37</v>
      </c>
      <c r="G283" s="7" t="s">
        <v>19</v>
      </c>
    </row>
    <row r="284" spans="1:7" x14ac:dyDescent="0.2">
      <c r="A284" s="7">
        <v>12420</v>
      </c>
      <c r="B284" s="7" t="s">
        <v>18</v>
      </c>
      <c r="C284" s="7">
        <v>1999</v>
      </c>
      <c r="D284" s="7">
        <v>3</v>
      </c>
      <c r="E284" s="7">
        <v>169.32</v>
      </c>
      <c r="F284" s="7">
        <v>168.7</v>
      </c>
      <c r="G284" s="7" t="s">
        <v>19</v>
      </c>
    </row>
    <row r="285" spans="1:7" x14ac:dyDescent="0.2">
      <c r="A285" s="7">
        <v>12420</v>
      </c>
      <c r="B285" s="7" t="s">
        <v>18</v>
      </c>
      <c r="C285" s="7">
        <v>1999</v>
      </c>
      <c r="D285" s="7">
        <v>4</v>
      </c>
      <c r="E285" s="7">
        <v>173.15</v>
      </c>
      <c r="F285" s="7">
        <v>173.27</v>
      </c>
      <c r="G285" s="7" t="s">
        <v>19</v>
      </c>
    </row>
    <row r="286" spans="1:7" x14ac:dyDescent="0.2">
      <c r="A286" s="7">
        <v>12420</v>
      </c>
      <c r="B286" s="7" t="s">
        <v>18</v>
      </c>
      <c r="C286" s="7">
        <v>2000</v>
      </c>
      <c r="D286" s="7">
        <v>1</v>
      </c>
      <c r="E286" s="7">
        <v>179.72</v>
      </c>
      <c r="F286" s="7">
        <v>180.18</v>
      </c>
      <c r="G286" s="7" t="s">
        <v>19</v>
      </c>
    </row>
    <row r="287" spans="1:7" x14ac:dyDescent="0.2">
      <c r="A287" s="7">
        <v>12420</v>
      </c>
      <c r="B287" s="7" t="s">
        <v>18</v>
      </c>
      <c r="C287" s="7">
        <v>2000</v>
      </c>
      <c r="D287" s="7">
        <v>2</v>
      </c>
      <c r="E287" s="7">
        <v>187.89</v>
      </c>
      <c r="F287" s="7">
        <v>186.83</v>
      </c>
      <c r="G287" s="7" t="s">
        <v>19</v>
      </c>
    </row>
    <row r="288" spans="1:7" x14ac:dyDescent="0.2">
      <c r="A288" s="7">
        <v>12420</v>
      </c>
      <c r="B288" s="7" t="s">
        <v>18</v>
      </c>
      <c r="C288" s="7">
        <v>2000</v>
      </c>
      <c r="D288" s="7">
        <v>3</v>
      </c>
      <c r="E288" s="7">
        <v>195.59</v>
      </c>
      <c r="F288" s="7">
        <v>194.8</v>
      </c>
      <c r="G288" s="7" t="s">
        <v>19</v>
      </c>
    </row>
    <row r="289" spans="1:7" x14ac:dyDescent="0.2">
      <c r="A289" s="7">
        <v>12420</v>
      </c>
      <c r="B289" s="7" t="s">
        <v>18</v>
      </c>
      <c r="C289" s="7">
        <v>2000</v>
      </c>
      <c r="D289" s="7">
        <v>4</v>
      </c>
      <c r="E289" s="7">
        <v>199.89</v>
      </c>
      <c r="F289" s="7">
        <v>200.07</v>
      </c>
      <c r="G289" s="7" t="s">
        <v>19</v>
      </c>
    </row>
    <row r="290" spans="1:7" x14ac:dyDescent="0.2">
      <c r="A290" s="7">
        <v>12420</v>
      </c>
      <c r="B290" s="7" t="s">
        <v>18</v>
      </c>
      <c r="C290" s="7">
        <v>2001</v>
      </c>
      <c r="D290" s="7">
        <v>1</v>
      </c>
      <c r="E290" s="7">
        <v>204.73</v>
      </c>
      <c r="F290" s="7">
        <v>205.45</v>
      </c>
      <c r="G290" s="7" t="s">
        <v>19</v>
      </c>
    </row>
    <row r="291" spans="1:7" x14ac:dyDescent="0.2">
      <c r="A291" s="7">
        <v>12420</v>
      </c>
      <c r="B291" s="7" t="s">
        <v>18</v>
      </c>
      <c r="C291" s="7">
        <v>2001</v>
      </c>
      <c r="D291" s="7">
        <v>2</v>
      </c>
      <c r="E291" s="7">
        <v>208.76</v>
      </c>
      <c r="F291" s="7">
        <v>207.43</v>
      </c>
      <c r="G291" s="7" t="s">
        <v>19</v>
      </c>
    </row>
    <row r="292" spans="1:7" x14ac:dyDescent="0.2">
      <c r="A292" s="7">
        <v>12420</v>
      </c>
      <c r="B292" s="7" t="s">
        <v>18</v>
      </c>
      <c r="C292" s="7">
        <v>2001</v>
      </c>
      <c r="D292" s="7">
        <v>3</v>
      </c>
      <c r="E292" s="7">
        <v>208.25</v>
      </c>
      <c r="F292" s="7">
        <v>207.33</v>
      </c>
      <c r="G292" s="7" t="s">
        <v>19</v>
      </c>
    </row>
    <row r="293" spans="1:7" x14ac:dyDescent="0.2">
      <c r="A293" s="7">
        <v>12420</v>
      </c>
      <c r="B293" s="7" t="s">
        <v>18</v>
      </c>
      <c r="C293" s="7">
        <v>2001</v>
      </c>
      <c r="D293" s="7">
        <v>4</v>
      </c>
      <c r="E293" s="7">
        <v>207.46</v>
      </c>
      <c r="F293" s="7">
        <v>207.68</v>
      </c>
      <c r="G293" s="7" t="s">
        <v>19</v>
      </c>
    </row>
    <row r="294" spans="1:7" x14ac:dyDescent="0.2">
      <c r="A294" s="7">
        <v>12420</v>
      </c>
      <c r="B294" s="7" t="s">
        <v>18</v>
      </c>
      <c r="C294" s="7">
        <v>2002</v>
      </c>
      <c r="D294" s="7">
        <v>1</v>
      </c>
      <c r="E294" s="7">
        <v>206.81</v>
      </c>
      <c r="F294" s="7">
        <v>207.66</v>
      </c>
      <c r="G294" s="7" t="s">
        <v>19</v>
      </c>
    </row>
    <row r="295" spans="1:7" x14ac:dyDescent="0.2">
      <c r="A295" s="7">
        <v>12420</v>
      </c>
      <c r="B295" s="7" t="s">
        <v>18</v>
      </c>
      <c r="C295" s="7">
        <v>2002</v>
      </c>
      <c r="D295" s="7">
        <v>2</v>
      </c>
      <c r="E295" s="7">
        <v>210.38</v>
      </c>
      <c r="F295" s="7">
        <v>208.96</v>
      </c>
      <c r="G295" s="7" t="s">
        <v>19</v>
      </c>
    </row>
    <row r="296" spans="1:7" x14ac:dyDescent="0.2">
      <c r="A296" s="7">
        <v>12420</v>
      </c>
      <c r="B296" s="7" t="s">
        <v>18</v>
      </c>
      <c r="C296" s="7">
        <v>2002</v>
      </c>
      <c r="D296" s="7">
        <v>3</v>
      </c>
      <c r="E296" s="7">
        <v>209.05</v>
      </c>
      <c r="F296" s="7">
        <v>208.07</v>
      </c>
      <c r="G296" s="7" t="s">
        <v>19</v>
      </c>
    </row>
    <row r="297" spans="1:7" x14ac:dyDescent="0.2">
      <c r="A297" s="7">
        <v>12420</v>
      </c>
      <c r="B297" s="7" t="s">
        <v>18</v>
      </c>
      <c r="C297" s="7">
        <v>2002</v>
      </c>
      <c r="D297" s="7">
        <v>4</v>
      </c>
      <c r="E297" s="7">
        <v>207.35</v>
      </c>
      <c r="F297" s="7">
        <v>207.58</v>
      </c>
      <c r="G297" s="7" t="s">
        <v>19</v>
      </c>
    </row>
    <row r="298" spans="1:7" x14ac:dyDescent="0.2">
      <c r="A298" s="7">
        <v>12420</v>
      </c>
      <c r="B298" s="7" t="s">
        <v>18</v>
      </c>
      <c r="C298" s="7">
        <v>2003</v>
      </c>
      <c r="D298" s="7">
        <v>1</v>
      </c>
      <c r="E298" s="7">
        <v>204.45</v>
      </c>
      <c r="F298" s="7">
        <v>205.43</v>
      </c>
      <c r="G298" s="7" t="s">
        <v>19</v>
      </c>
    </row>
    <row r="299" spans="1:7" x14ac:dyDescent="0.2">
      <c r="A299" s="7">
        <v>12420</v>
      </c>
      <c r="B299" s="7" t="s">
        <v>18</v>
      </c>
      <c r="C299" s="7">
        <v>2003</v>
      </c>
      <c r="D299" s="7">
        <v>2</v>
      </c>
      <c r="E299" s="7">
        <v>204.48</v>
      </c>
      <c r="F299" s="7">
        <v>203.02</v>
      </c>
      <c r="G299" s="7" t="s">
        <v>19</v>
      </c>
    </row>
    <row r="300" spans="1:7" x14ac:dyDescent="0.2">
      <c r="A300" s="7">
        <v>12420</v>
      </c>
      <c r="B300" s="7" t="s">
        <v>18</v>
      </c>
      <c r="C300" s="7">
        <v>2003</v>
      </c>
      <c r="D300" s="7">
        <v>3</v>
      </c>
      <c r="E300" s="7">
        <v>202.78</v>
      </c>
      <c r="F300" s="7">
        <v>201.74</v>
      </c>
      <c r="G300" s="7" t="s">
        <v>19</v>
      </c>
    </row>
    <row r="301" spans="1:7" x14ac:dyDescent="0.2">
      <c r="A301" s="7">
        <v>12420</v>
      </c>
      <c r="B301" s="7" t="s">
        <v>18</v>
      </c>
      <c r="C301" s="7">
        <v>2003</v>
      </c>
      <c r="D301" s="7">
        <v>4</v>
      </c>
      <c r="E301" s="7">
        <v>201.04</v>
      </c>
      <c r="F301" s="7">
        <v>201.34</v>
      </c>
      <c r="G301" s="7" t="s">
        <v>19</v>
      </c>
    </row>
    <row r="302" spans="1:7" x14ac:dyDescent="0.2">
      <c r="A302" s="7">
        <v>12420</v>
      </c>
      <c r="B302" s="7" t="s">
        <v>18</v>
      </c>
      <c r="C302" s="7">
        <v>2004</v>
      </c>
      <c r="D302" s="7">
        <v>1</v>
      </c>
      <c r="E302" s="7">
        <v>198.56</v>
      </c>
      <c r="F302" s="7">
        <v>199.63</v>
      </c>
    </row>
    <row r="303" spans="1:7" x14ac:dyDescent="0.2">
      <c r="A303" s="7">
        <v>12420</v>
      </c>
      <c r="B303" s="7" t="s">
        <v>18</v>
      </c>
      <c r="C303" s="7">
        <v>2004</v>
      </c>
      <c r="D303" s="7">
        <v>2</v>
      </c>
      <c r="E303" s="7">
        <v>202.37</v>
      </c>
      <c r="F303" s="7">
        <v>200.79</v>
      </c>
    </row>
    <row r="304" spans="1:7" x14ac:dyDescent="0.2">
      <c r="A304" s="7">
        <v>12420</v>
      </c>
      <c r="B304" s="7" t="s">
        <v>18</v>
      </c>
      <c r="C304" s="7">
        <v>2004</v>
      </c>
      <c r="D304" s="7">
        <v>3</v>
      </c>
      <c r="E304" s="7">
        <v>203.19</v>
      </c>
      <c r="F304" s="7">
        <v>202.04</v>
      </c>
    </row>
    <row r="305" spans="1:7" x14ac:dyDescent="0.2">
      <c r="A305" s="7">
        <v>12420</v>
      </c>
      <c r="B305" s="7" t="s">
        <v>18</v>
      </c>
      <c r="C305" s="7">
        <v>2004</v>
      </c>
      <c r="D305" s="7">
        <v>4</v>
      </c>
      <c r="E305" s="7">
        <v>202.91</v>
      </c>
      <c r="F305" s="7">
        <v>203.37</v>
      </c>
    </row>
    <row r="306" spans="1:7" x14ac:dyDescent="0.2">
      <c r="A306" s="7">
        <v>12420</v>
      </c>
      <c r="B306" s="7" t="s">
        <v>18</v>
      </c>
      <c r="C306" s="7">
        <v>2005</v>
      </c>
      <c r="D306" s="7">
        <v>1</v>
      </c>
      <c r="E306" s="7">
        <v>205.59</v>
      </c>
      <c r="F306" s="7">
        <v>206.81</v>
      </c>
    </row>
    <row r="307" spans="1:7" x14ac:dyDescent="0.2">
      <c r="A307" s="7">
        <v>12420</v>
      </c>
      <c r="B307" s="7" t="s">
        <v>18</v>
      </c>
      <c r="C307" s="7">
        <v>2005</v>
      </c>
      <c r="D307" s="7">
        <v>2</v>
      </c>
      <c r="E307" s="7">
        <v>209.97</v>
      </c>
      <c r="F307" s="7">
        <v>208.17</v>
      </c>
    </row>
    <row r="308" spans="1:7" x14ac:dyDescent="0.2">
      <c r="A308" s="7">
        <v>12420</v>
      </c>
      <c r="B308" s="7" t="s">
        <v>18</v>
      </c>
      <c r="C308" s="7">
        <v>2005</v>
      </c>
      <c r="D308" s="7">
        <v>3</v>
      </c>
      <c r="E308" s="7">
        <v>214.85</v>
      </c>
      <c r="F308" s="7">
        <v>213.47</v>
      </c>
    </row>
    <row r="309" spans="1:7" x14ac:dyDescent="0.2">
      <c r="A309" s="7">
        <v>12420</v>
      </c>
      <c r="B309" s="7" t="s">
        <v>18</v>
      </c>
      <c r="C309" s="7">
        <v>2005</v>
      </c>
      <c r="D309" s="7">
        <v>4</v>
      </c>
      <c r="E309" s="7">
        <v>217.03</v>
      </c>
      <c r="F309" s="7">
        <v>217.73</v>
      </c>
    </row>
    <row r="310" spans="1:7" x14ac:dyDescent="0.2">
      <c r="A310" s="7">
        <v>12420</v>
      </c>
      <c r="B310" s="7" t="s">
        <v>18</v>
      </c>
      <c r="C310" s="7">
        <v>2006</v>
      </c>
      <c r="D310" s="7">
        <v>1</v>
      </c>
      <c r="E310" s="7">
        <v>220.86</v>
      </c>
      <c r="F310" s="7">
        <v>222.32</v>
      </c>
    </row>
    <row r="311" spans="1:7" x14ac:dyDescent="0.2">
      <c r="A311" s="7">
        <v>12420</v>
      </c>
      <c r="B311" s="7" t="s">
        <v>18</v>
      </c>
      <c r="C311" s="7">
        <v>2006</v>
      </c>
      <c r="D311" s="7">
        <v>2</v>
      </c>
      <c r="E311" s="7">
        <v>228.23</v>
      </c>
      <c r="F311" s="7">
        <v>226.11</v>
      </c>
    </row>
    <row r="312" spans="1:7" x14ac:dyDescent="0.2">
      <c r="A312" s="7">
        <v>12420</v>
      </c>
      <c r="B312" s="7" t="s">
        <v>18</v>
      </c>
      <c r="C312" s="7">
        <v>2006</v>
      </c>
      <c r="D312" s="7">
        <v>3</v>
      </c>
      <c r="E312" s="7">
        <v>230.51</v>
      </c>
      <c r="F312" s="7">
        <v>228.86</v>
      </c>
    </row>
    <row r="313" spans="1:7" x14ac:dyDescent="0.2">
      <c r="A313" s="7">
        <v>12420</v>
      </c>
      <c r="B313" s="7" t="s">
        <v>18</v>
      </c>
      <c r="C313" s="7">
        <v>2006</v>
      </c>
      <c r="D313" s="7">
        <v>4</v>
      </c>
      <c r="E313" s="7">
        <v>232.97</v>
      </c>
      <c r="F313" s="7">
        <v>233.89</v>
      </c>
    </row>
    <row r="314" spans="1:7" x14ac:dyDescent="0.2">
      <c r="A314" s="7">
        <v>12420</v>
      </c>
      <c r="B314" s="7" t="s">
        <v>18</v>
      </c>
      <c r="C314" s="7">
        <v>2007</v>
      </c>
      <c r="D314" s="7">
        <v>1</v>
      </c>
      <c r="E314" s="7">
        <v>236.9</v>
      </c>
      <c r="F314" s="7">
        <v>238.66</v>
      </c>
    </row>
    <row r="315" spans="1:7" x14ac:dyDescent="0.2">
      <c r="A315" s="7">
        <v>12420</v>
      </c>
      <c r="B315" s="7" t="s">
        <v>18</v>
      </c>
      <c r="C315" s="7">
        <v>2007</v>
      </c>
      <c r="D315" s="7">
        <v>2</v>
      </c>
      <c r="E315" s="7">
        <v>247.49</v>
      </c>
      <c r="F315" s="7">
        <v>245.02</v>
      </c>
    </row>
    <row r="316" spans="1:7" x14ac:dyDescent="0.2">
      <c r="A316" s="7">
        <v>12420</v>
      </c>
      <c r="B316" s="7" t="s">
        <v>18</v>
      </c>
      <c r="C316" s="7">
        <v>2007</v>
      </c>
      <c r="D316" s="7">
        <v>3</v>
      </c>
      <c r="E316" s="7">
        <v>247.92</v>
      </c>
      <c r="F316" s="7">
        <v>245.97</v>
      </c>
      <c r="G316" s="7" t="s">
        <v>19</v>
      </c>
    </row>
    <row r="317" spans="1:7" x14ac:dyDescent="0.2">
      <c r="A317" s="7">
        <v>12420</v>
      </c>
      <c r="B317" s="7" t="s">
        <v>18</v>
      </c>
      <c r="C317" s="7">
        <v>2007</v>
      </c>
      <c r="D317" s="7">
        <v>4</v>
      </c>
      <c r="E317" s="7">
        <v>245.62</v>
      </c>
      <c r="F317" s="7">
        <v>246.67</v>
      </c>
      <c r="G317" s="7" t="s">
        <v>19</v>
      </c>
    </row>
    <row r="318" spans="1:7" x14ac:dyDescent="0.2">
      <c r="A318" s="7">
        <v>12420</v>
      </c>
      <c r="B318" s="7" t="s">
        <v>18</v>
      </c>
      <c r="C318" s="7">
        <v>2008</v>
      </c>
      <c r="D318" s="7">
        <v>1</v>
      </c>
      <c r="E318" s="7">
        <v>251.77</v>
      </c>
      <c r="F318" s="7">
        <v>253.93</v>
      </c>
      <c r="G318" s="7" t="s">
        <v>19</v>
      </c>
    </row>
    <row r="319" spans="1:7" x14ac:dyDescent="0.2">
      <c r="A319" s="7">
        <v>12420</v>
      </c>
      <c r="B319" s="7" t="s">
        <v>18</v>
      </c>
      <c r="C319" s="7">
        <v>2008</v>
      </c>
      <c r="D319" s="7">
        <v>2</v>
      </c>
      <c r="E319" s="7">
        <v>253.73</v>
      </c>
      <c r="F319" s="7">
        <v>251.08</v>
      </c>
      <c r="G319" s="7" t="s">
        <v>19</v>
      </c>
    </row>
    <row r="320" spans="1:7" x14ac:dyDescent="0.2">
      <c r="A320" s="7">
        <v>12420</v>
      </c>
      <c r="B320" s="7" t="s">
        <v>18</v>
      </c>
      <c r="C320" s="7">
        <v>2008</v>
      </c>
      <c r="D320" s="7">
        <v>3</v>
      </c>
      <c r="E320" s="7">
        <v>252.51</v>
      </c>
      <c r="F320" s="7">
        <v>250.23</v>
      </c>
      <c r="G320" s="7" t="s">
        <v>19</v>
      </c>
    </row>
    <row r="321" spans="1:7" x14ac:dyDescent="0.2">
      <c r="A321" s="7">
        <v>12420</v>
      </c>
      <c r="B321" s="7" t="s">
        <v>18</v>
      </c>
      <c r="C321" s="7">
        <v>2008</v>
      </c>
      <c r="D321" s="7">
        <v>4</v>
      </c>
      <c r="E321" s="7">
        <v>245.25</v>
      </c>
      <c r="F321" s="7">
        <v>246.52</v>
      </c>
      <c r="G321" s="7" t="s">
        <v>19</v>
      </c>
    </row>
    <row r="322" spans="1:7" x14ac:dyDescent="0.2">
      <c r="A322" s="7">
        <v>12420</v>
      </c>
      <c r="B322" s="7" t="s">
        <v>18</v>
      </c>
      <c r="C322" s="7">
        <v>2009</v>
      </c>
      <c r="D322" s="7">
        <v>1</v>
      </c>
      <c r="E322" s="7">
        <v>236.22</v>
      </c>
      <c r="F322" s="7">
        <v>238.37</v>
      </c>
      <c r="G322" s="7" t="s">
        <v>19</v>
      </c>
    </row>
    <row r="323" spans="1:7" x14ac:dyDescent="0.2">
      <c r="A323" s="7">
        <v>12420</v>
      </c>
      <c r="B323" s="7" t="s">
        <v>18</v>
      </c>
      <c r="C323" s="7">
        <v>2009</v>
      </c>
      <c r="D323" s="7">
        <v>2</v>
      </c>
      <c r="E323" s="7">
        <v>242.86</v>
      </c>
      <c r="F323" s="7">
        <v>240.26</v>
      </c>
      <c r="G323" s="7" t="s">
        <v>19</v>
      </c>
    </row>
    <row r="324" spans="1:7" x14ac:dyDescent="0.2">
      <c r="A324" s="7">
        <v>12420</v>
      </c>
      <c r="B324" s="7" t="s">
        <v>18</v>
      </c>
      <c r="C324" s="7">
        <v>2009</v>
      </c>
      <c r="D324" s="7">
        <v>3</v>
      </c>
      <c r="E324" s="7">
        <v>243.93</v>
      </c>
      <c r="F324" s="7">
        <v>241.4</v>
      </c>
      <c r="G324" s="7" t="s">
        <v>19</v>
      </c>
    </row>
    <row r="325" spans="1:7" x14ac:dyDescent="0.2">
      <c r="A325" s="7">
        <v>12420</v>
      </c>
      <c r="B325" s="7" t="s">
        <v>18</v>
      </c>
      <c r="C325" s="7">
        <v>2009</v>
      </c>
      <c r="D325" s="7">
        <v>4</v>
      </c>
      <c r="E325" s="7">
        <v>242.88</v>
      </c>
      <c r="F325" s="7">
        <v>244.48</v>
      </c>
      <c r="G325" s="7" t="s">
        <v>19</v>
      </c>
    </row>
    <row r="326" spans="1:7" x14ac:dyDescent="0.2">
      <c r="A326" s="7">
        <v>12420</v>
      </c>
      <c r="B326" s="7" t="s">
        <v>18</v>
      </c>
      <c r="C326" s="7">
        <v>2010</v>
      </c>
      <c r="D326" s="7">
        <v>1</v>
      </c>
      <c r="E326" s="7">
        <v>241.08</v>
      </c>
      <c r="F326" s="7">
        <v>243.32</v>
      </c>
      <c r="G326" s="7" t="s">
        <v>19</v>
      </c>
    </row>
    <row r="327" spans="1:7" x14ac:dyDescent="0.2">
      <c r="A327" s="7">
        <v>12420</v>
      </c>
      <c r="B327" s="7" t="s">
        <v>18</v>
      </c>
      <c r="C327" s="7">
        <v>2010</v>
      </c>
      <c r="D327" s="7">
        <v>2</v>
      </c>
      <c r="E327" s="7">
        <v>243.43</v>
      </c>
      <c r="F327" s="7">
        <v>240.71</v>
      </c>
      <c r="G327" s="7" t="s">
        <v>19</v>
      </c>
    </row>
    <row r="328" spans="1:7" x14ac:dyDescent="0.2">
      <c r="A328" s="7">
        <v>12420</v>
      </c>
      <c r="B328" s="7" t="s">
        <v>18</v>
      </c>
      <c r="C328" s="7">
        <v>2010</v>
      </c>
      <c r="D328" s="7">
        <v>3</v>
      </c>
      <c r="E328" s="7">
        <v>240.9</v>
      </c>
      <c r="F328" s="7">
        <v>238.13</v>
      </c>
      <c r="G328" s="7" t="s">
        <v>19</v>
      </c>
    </row>
    <row r="329" spans="1:7" x14ac:dyDescent="0.2">
      <c r="A329" s="7">
        <v>12420</v>
      </c>
      <c r="B329" s="7" t="s">
        <v>18</v>
      </c>
      <c r="C329" s="7">
        <v>2010</v>
      </c>
      <c r="D329" s="7">
        <v>4</v>
      </c>
      <c r="E329" s="7">
        <v>233.99</v>
      </c>
      <c r="F329" s="7">
        <v>236.05</v>
      </c>
      <c r="G329" s="7" t="s">
        <v>19</v>
      </c>
    </row>
    <row r="330" spans="1:7" x14ac:dyDescent="0.2">
      <c r="A330" s="7">
        <v>12420</v>
      </c>
      <c r="B330" s="7" t="s">
        <v>18</v>
      </c>
      <c r="C330" s="7">
        <v>2011</v>
      </c>
      <c r="D330" s="7">
        <v>1</v>
      </c>
      <c r="E330" s="7">
        <v>231.66</v>
      </c>
      <c r="F330" s="7">
        <v>233.64</v>
      </c>
      <c r="G330" s="7" t="s">
        <v>19</v>
      </c>
    </row>
    <row r="331" spans="1:7" x14ac:dyDescent="0.2">
      <c r="A331" s="7">
        <v>12420</v>
      </c>
      <c r="B331" s="7" t="s">
        <v>18</v>
      </c>
      <c r="C331" s="7">
        <v>2011</v>
      </c>
      <c r="D331" s="7">
        <v>2</v>
      </c>
      <c r="E331" s="7">
        <v>235.02</v>
      </c>
      <c r="F331" s="7">
        <v>232.2</v>
      </c>
      <c r="G331" s="7" t="s">
        <v>19</v>
      </c>
    </row>
    <row r="332" spans="1:7" x14ac:dyDescent="0.2">
      <c r="A332" s="7">
        <v>12420</v>
      </c>
      <c r="B332" s="7" t="s">
        <v>18</v>
      </c>
      <c r="C332" s="7">
        <v>2011</v>
      </c>
      <c r="D332" s="7">
        <v>3</v>
      </c>
      <c r="E332" s="7">
        <v>238.07</v>
      </c>
      <c r="F332" s="7">
        <v>235.25</v>
      </c>
      <c r="G332" s="7" t="s">
        <v>19</v>
      </c>
    </row>
    <row r="333" spans="1:7" x14ac:dyDescent="0.2">
      <c r="A333" s="7">
        <v>12420</v>
      </c>
      <c r="B333" s="7" t="s">
        <v>18</v>
      </c>
      <c r="C333" s="7">
        <v>2011</v>
      </c>
      <c r="D333" s="7">
        <v>4</v>
      </c>
      <c r="E333" s="7">
        <v>234.02</v>
      </c>
      <c r="F333" s="7">
        <v>236.61</v>
      </c>
      <c r="G333" s="7" t="s">
        <v>19</v>
      </c>
    </row>
    <row r="334" spans="1:7" x14ac:dyDescent="0.2">
      <c r="A334" s="7">
        <v>12420</v>
      </c>
      <c r="B334" s="7" t="s">
        <v>18</v>
      </c>
      <c r="C334" s="7">
        <v>2012</v>
      </c>
      <c r="D334" s="7">
        <v>1</v>
      </c>
      <c r="E334" s="7">
        <v>240.38</v>
      </c>
      <c r="F334" s="7">
        <v>242.18</v>
      </c>
      <c r="G334" s="7" t="s">
        <v>19</v>
      </c>
    </row>
    <row r="335" spans="1:7" x14ac:dyDescent="0.2">
      <c r="A335" s="7">
        <v>12420</v>
      </c>
      <c r="B335" s="7" t="s">
        <v>18</v>
      </c>
      <c r="C335" s="7">
        <v>2012</v>
      </c>
      <c r="D335" s="7">
        <v>2</v>
      </c>
      <c r="E335" s="7">
        <v>250.86</v>
      </c>
      <c r="F335" s="7">
        <v>247.53</v>
      </c>
      <c r="G335" s="7" t="s">
        <v>19</v>
      </c>
    </row>
    <row r="336" spans="1:7" x14ac:dyDescent="0.2">
      <c r="A336" s="7">
        <v>12420</v>
      </c>
      <c r="B336" s="7" t="s">
        <v>18</v>
      </c>
      <c r="C336" s="7">
        <v>2012</v>
      </c>
      <c r="D336" s="7">
        <v>3</v>
      </c>
      <c r="E336" s="7">
        <v>253.79</v>
      </c>
      <c r="F336" s="7">
        <v>250.93</v>
      </c>
      <c r="G336" s="7" t="s">
        <v>19</v>
      </c>
    </row>
    <row r="337" spans="1:7" x14ac:dyDescent="0.2">
      <c r="A337" s="7">
        <v>12420</v>
      </c>
      <c r="B337" s="7" t="s">
        <v>18</v>
      </c>
      <c r="C337" s="7">
        <v>2012</v>
      </c>
      <c r="D337" s="7">
        <v>4</v>
      </c>
      <c r="E337" s="7">
        <v>251.52</v>
      </c>
      <c r="F337" s="7">
        <v>254.82</v>
      </c>
      <c r="G337" s="7" t="s">
        <v>19</v>
      </c>
    </row>
    <row r="338" spans="1:7" x14ac:dyDescent="0.2">
      <c r="A338" s="7">
        <v>12420</v>
      </c>
      <c r="B338" s="7" t="s">
        <v>18</v>
      </c>
      <c r="C338" s="7">
        <v>2013</v>
      </c>
      <c r="D338" s="7">
        <v>1</v>
      </c>
      <c r="E338" s="7">
        <v>258.33</v>
      </c>
      <c r="F338" s="7">
        <v>259.85000000000002</v>
      </c>
      <c r="G338" s="7" t="s">
        <v>19</v>
      </c>
    </row>
    <row r="339" spans="1:7" x14ac:dyDescent="0.2">
      <c r="A339" s="7">
        <v>12420</v>
      </c>
      <c r="B339" s="7" t="s">
        <v>18</v>
      </c>
      <c r="C339" s="7">
        <v>2013</v>
      </c>
      <c r="D339" s="7">
        <v>2</v>
      </c>
      <c r="E339" s="7">
        <v>276.07</v>
      </c>
      <c r="F339" s="7">
        <v>272.06</v>
      </c>
      <c r="G339" s="7" t="s">
        <v>19</v>
      </c>
    </row>
    <row r="340" spans="1:7" x14ac:dyDescent="0.2">
      <c r="A340" s="7">
        <v>12420</v>
      </c>
      <c r="B340" s="7" t="s">
        <v>18</v>
      </c>
      <c r="C340" s="7">
        <v>2013</v>
      </c>
      <c r="D340" s="7">
        <v>3</v>
      </c>
      <c r="E340" s="7">
        <v>281.11</v>
      </c>
      <c r="F340" s="7">
        <v>278.39</v>
      </c>
      <c r="G340" s="7" t="s">
        <v>19</v>
      </c>
    </row>
    <row r="341" spans="1:7" x14ac:dyDescent="0.2">
      <c r="A341" s="7">
        <v>12420</v>
      </c>
      <c r="B341" s="7" t="s">
        <v>18</v>
      </c>
      <c r="C341" s="7">
        <v>2013</v>
      </c>
      <c r="D341" s="7">
        <v>4</v>
      </c>
      <c r="E341" s="7">
        <v>281.91000000000003</v>
      </c>
      <c r="F341" s="7">
        <v>285.79000000000002</v>
      </c>
      <c r="G341" s="7" t="s">
        <v>19</v>
      </c>
    </row>
    <row r="342" spans="1:7" x14ac:dyDescent="0.2">
      <c r="A342" s="7">
        <v>12420</v>
      </c>
      <c r="B342" s="7" t="s">
        <v>18</v>
      </c>
      <c r="C342" s="7">
        <v>2014</v>
      </c>
      <c r="D342" s="7">
        <v>1</v>
      </c>
      <c r="E342" s="7">
        <v>293.48</v>
      </c>
      <c r="F342" s="7">
        <v>294.83999999999997</v>
      </c>
      <c r="G342" s="7" t="s">
        <v>19</v>
      </c>
    </row>
    <row r="343" spans="1:7" x14ac:dyDescent="0.2">
      <c r="A343" s="7">
        <v>12420</v>
      </c>
      <c r="B343" s="7" t="s">
        <v>18</v>
      </c>
      <c r="C343" s="7">
        <v>2014</v>
      </c>
      <c r="D343" s="7">
        <v>2</v>
      </c>
      <c r="E343" s="7">
        <v>305.70999999999998</v>
      </c>
      <c r="F343" s="7">
        <v>301.01</v>
      </c>
      <c r="G343" s="7" t="s">
        <v>19</v>
      </c>
    </row>
    <row r="344" spans="1:7" x14ac:dyDescent="0.2">
      <c r="A344" s="7">
        <v>12420</v>
      </c>
      <c r="B344" s="7" t="s">
        <v>18</v>
      </c>
      <c r="C344" s="7">
        <v>2014</v>
      </c>
      <c r="D344" s="7">
        <v>3</v>
      </c>
      <c r="E344" s="7">
        <v>311.81</v>
      </c>
      <c r="F344" s="7">
        <v>309.43</v>
      </c>
      <c r="G344" s="7" t="s">
        <v>19</v>
      </c>
    </row>
    <row r="345" spans="1:7" x14ac:dyDescent="0.2">
      <c r="A345" s="7">
        <v>12420</v>
      </c>
      <c r="B345" s="7" t="s">
        <v>18</v>
      </c>
      <c r="C345" s="7">
        <v>2014</v>
      </c>
      <c r="D345" s="7">
        <v>4</v>
      </c>
      <c r="E345" s="7">
        <v>312.8</v>
      </c>
      <c r="F345" s="7">
        <v>316.89999999999998</v>
      </c>
      <c r="G345" s="7" t="s">
        <v>19</v>
      </c>
    </row>
    <row r="346" spans="1:7" x14ac:dyDescent="0.2">
      <c r="A346" s="7">
        <v>12420</v>
      </c>
      <c r="B346" s="7" t="s">
        <v>18</v>
      </c>
      <c r="C346" s="7">
        <v>2015</v>
      </c>
      <c r="D346" s="7">
        <v>1</v>
      </c>
      <c r="E346" s="7">
        <v>324.77999999999997</v>
      </c>
      <c r="F346" s="7">
        <v>326</v>
      </c>
      <c r="G346" s="7" t="s">
        <v>19</v>
      </c>
    </row>
    <row r="347" spans="1:7" x14ac:dyDescent="0.2">
      <c r="A347" s="7">
        <v>12420</v>
      </c>
      <c r="B347" s="7" t="s">
        <v>18</v>
      </c>
      <c r="C347" s="7">
        <v>2015</v>
      </c>
      <c r="D347" s="7">
        <v>2</v>
      </c>
      <c r="E347" s="7">
        <v>338.31</v>
      </c>
      <c r="F347" s="7">
        <v>333.09</v>
      </c>
      <c r="G347" s="7" t="s">
        <v>19</v>
      </c>
    </row>
    <row r="348" spans="1:7" x14ac:dyDescent="0.2">
      <c r="A348" s="7">
        <v>12420</v>
      </c>
      <c r="B348" s="7" t="s">
        <v>18</v>
      </c>
      <c r="C348" s="7">
        <v>2015</v>
      </c>
      <c r="D348" s="7">
        <v>3</v>
      </c>
      <c r="E348" s="7">
        <v>339.44</v>
      </c>
      <c r="F348" s="7">
        <v>337.44</v>
      </c>
      <c r="G348" s="7" t="s">
        <v>19</v>
      </c>
    </row>
    <row r="349" spans="1:7" x14ac:dyDescent="0.2">
      <c r="A349" s="7">
        <v>12420</v>
      </c>
      <c r="B349" s="7" t="s">
        <v>18</v>
      </c>
      <c r="C349" s="7">
        <v>2015</v>
      </c>
      <c r="D349" s="7">
        <v>4</v>
      </c>
      <c r="E349" s="7">
        <v>341.73</v>
      </c>
      <c r="F349" s="7">
        <v>345.83</v>
      </c>
      <c r="G349" s="7" t="s">
        <v>19</v>
      </c>
    </row>
    <row r="350" spans="1:7" x14ac:dyDescent="0.2">
      <c r="A350" s="7">
        <v>12420</v>
      </c>
      <c r="B350" s="7" t="s">
        <v>18</v>
      </c>
      <c r="C350" s="7">
        <v>2016</v>
      </c>
      <c r="D350" s="7">
        <v>1</v>
      </c>
      <c r="E350" s="7">
        <v>351.84</v>
      </c>
      <c r="F350" s="7">
        <v>352.86</v>
      </c>
      <c r="G350" s="7" t="s">
        <v>19</v>
      </c>
    </row>
    <row r="351" spans="1:7" x14ac:dyDescent="0.2">
      <c r="A351" s="7">
        <v>12420</v>
      </c>
      <c r="B351" s="7" t="s">
        <v>18</v>
      </c>
      <c r="C351" s="7">
        <v>2016</v>
      </c>
      <c r="D351" s="7">
        <v>2</v>
      </c>
      <c r="E351" s="7">
        <v>368.27</v>
      </c>
      <c r="F351" s="7">
        <v>362.78</v>
      </c>
      <c r="G351" s="7" t="s">
        <v>19</v>
      </c>
    </row>
    <row r="352" spans="1:7" x14ac:dyDescent="0.2">
      <c r="A352" s="7">
        <v>12420</v>
      </c>
      <c r="B352" s="7" t="s">
        <v>18</v>
      </c>
      <c r="C352" s="7">
        <v>2016</v>
      </c>
      <c r="D352" s="7">
        <v>3</v>
      </c>
      <c r="E352" s="7">
        <v>370.55</v>
      </c>
      <c r="F352" s="7">
        <v>368.83</v>
      </c>
      <c r="G352" s="7" t="s">
        <v>19</v>
      </c>
    </row>
    <row r="353" spans="1:7" x14ac:dyDescent="0.2">
      <c r="A353" s="7">
        <v>12420</v>
      </c>
      <c r="B353" s="7" t="s">
        <v>18</v>
      </c>
      <c r="C353" s="7">
        <v>2016</v>
      </c>
      <c r="D353" s="7">
        <v>4</v>
      </c>
      <c r="E353" s="7">
        <v>373.38</v>
      </c>
      <c r="F353" s="7">
        <v>377.4</v>
      </c>
      <c r="G353" s="7" t="s">
        <v>19</v>
      </c>
    </row>
    <row r="354" spans="1:7" x14ac:dyDescent="0.2">
      <c r="A354" s="7">
        <v>12420</v>
      </c>
      <c r="B354" s="7" t="s">
        <v>18</v>
      </c>
      <c r="C354" s="7">
        <v>2017</v>
      </c>
      <c r="D354" s="7">
        <v>1</v>
      </c>
      <c r="E354" s="7">
        <v>382.29</v>
      </c>
      <c r="F354" s="7">
        <v>383.25</v>
      </c>
      <c r="G354" s="7" t="s">
        <v>19</v>
      </c>
    </row>
    <row r="355" spans="1:7" x14ac:dyDescent="0.2">
      <c r="A355" s="7">
        <v>12420</v>
      </c>
      <c r="B355" s="7" t="s">
        <v>18</v>
      </c>
      <c r="C355" s="7">
        <v>2017</v>
      </c>
      <c r="D355" s="7">
        <v>2</v>
      </c>
      <c r="E355" s="7">
        <v>392.13</v>
      </c>
      <c r="F355" s="7">
        <v>386.51</v>
      </c>
      <c r="G355" s="7" t="s">
        <v>19</v>
      </c>
    </row>
    <row r="356" spans="1:7" x14ac:dyDescent="0.2">
      <c r="A356" s="7">
        <v>12420</v>
      </c>
      <c r="B356" s="7" t="s">
        <v>18</v>
      </c>
      <c r="C356" s="7">
        <v>2017</v>
      </c>
      <c r="D356" s="7">
        <v>3</v>
      </c>
      <c r="E356" s="7">
        <v>395.15</v>
      </c>
      <c r="F356" s="7">
        <v>393.51</v>
      </c>
      <c r="G356" s="7" t="s">
        <v>19</v>
      </c>
    </row>
    <row r="357" spans="1:7" x14ac:dyDescent="0.2">
      <c r="A357" s="7">
        <v>12420</v>
      </c>
      <c r="B357" s="7" t="s">
        <v>18</v>
      </c>
      <c r="C357" s="7">
        <v>2017</v>
      </c>
      <c r="D357" s="7">
        <v>4</v>
      </c>
      <c r="E357" s="7">
        <v>397.15</v>
      </c>
      <c r="F357" s="7">
        <v>401.24</v>
      </c>
      <c r="G357" s="7" t="s">
        <v>19</v>
      </c>
    </row>
    <row r="358" spans="1:7" x14ac:dyDescent="0.2">
      <c r="A358" s="7">
        <v>12420</v>
      </c>
      <c r="B358" s="7" t="s">
        <v>18</v>
      </c>
      <c r="C358" s="7">
        <v>2018</v>
      </c>
      <c r="D358" s="7">
        <v>1</v>
      </c>
      <c r="E358" s="7">
        <v>400.96</v>
      </c>
      <c r="F358" s="7">
        <v>401.87</v>
      </c>
      <c r="G358" s="7" t="s">
        <v>19</v>
      </c>
    </row>
    <row r="359" spans="1:7" x14ac:dyDescent="0.2">
      <c r="A359" s="7">
        <v>12420</v>
      </c>
      <c r="B359" s="7" t="s">
        <v>18</v>
      </c>
      <c r="C359" s="7">
        <v>2018</v>
      </c>
      <c r="D359" s="7">
        <v>2</v>
      </c>
      <c r="E359" s="7">
        <v>413.47</v>
      </c>
      <c r="F359" s="7">
        <v>407.65</v>
      </c>
      <c r="G359" s="7" t="s">
        <v>19</v>
      </c>
    </row>
    <row r="360" spans="1:7" x14ac:dyDescent="0.2">
      <c r="A360" s="7">
        <v>12420</v>
      </c>
      <c r="B360" s="7" t="s">
        <v>18</v>
      </c>
      <c r="C360" s="7">
        <v>2018</v>
      </c>
      <c r="D360" s="7">
        <v>3</v>
      </c>
      <c r="E360" s="7">
        <v>417.24</v>
      </c>
      <c r="F360" s="7">
        <v>415.44</v>
      </c>
      <c r="G360" s="7" t="s">
        <v>19</v>
      </c>
    </row>
    <row r="361" spans="1:7" x14ac:dyDescent="0.2">
      <c r="A361" s="7">
        <v>12420</v>
      </c>
      <c r="B361" s="7" t="s">
        <v>18</v>
      </c>
      <c r="C361" s="7">
        <v>2018</v>
      </c>
      <c r="D361" s="7">
        <v>4</v>
      </c>
      <c r="E361" s="7">
        <v>414.42</v>
      </c>
      <c r="F361" s="7">
        <v>418.73</v>
      </c>
      <c r="G361" s="7" t="s">
        <v>19</v>
      </c>
    </row>
    <row r="362" spans="1:7" x14ac:dyDescent="0.2">
      <c r="A362" s="7">
        <v>12420</v>
      </c>
      <c r="B362" s="7" t="s">
        <v>18</v>
      </c>
      <c r="C362" s="7">
        <v>2019</v>
      </c>
      <c r="D362" s="7">
        <v>1</v>
      </c>
      <c r="E362" s="7">
        <v>426.69</v>
      </c>
      <c r="F362" s="7">
        <v>427.76</v>
      </c>
      <c r="G362" s="7" t="s">
        <v>19</v>
      </c>
    </row>
    <row r="363" spans="1:7" x14ac:dyDescent="0.2">
      <c r="A363" s="7">
        <v>12420</v>
      </c>
      <c r="B363" s="7" t="s">
        <v>18</v>
      </c>
      <c r="C363" s="7">
        <v>2019</v>
      </c>
      <c r="D363" s="7">
        <v>2</v>
      </c>
      <c r="E363" s="7">
        <v>439.46</v>
      </c>
      <c r="F363" s="7">
        <v>433.22</v>
      </c>
      <c r="G363" s="7" t="s">
        <v>19</v>
      </c>
    </row>
    <row r="364" spans="1:7" x14ac:dyDescent="0.2">
      <c r="A364" s="7">
        <v>12420</v>
      </c>
      <c r="B364" s="7" t="s">
        <v>18</v>
      </c>
      <c r="C364" s="7">
        <v>2019</v>
      </c>
      <c r="D364" s="7">
        <v>3</v>
      </c>
      <c r="E364" s="7">
        <v>441.88</v>
      </c>
      <c r="F364" s="7">
        <v>439.63</v>
      </c>
      <c r="G364" s="7" t="s">
        <v>19</v>
      </c>
    </row>
    <row r="365" spans="1:7" x14ac:dyDescent="0.2">
      <c r="A365" s="7">
        <v>12420</v>
      </c>
      <c r="B365" s="7" t="s">
        <v>18</v>
      </c>
      <c r="C365" s="7">
        <v>2019</v>
      </c>
      <c r="D365" s="7">
        <v>4</v>
      </c>
      <c r="E365" s="7">
        <v>448.09</v>
      </c>
      <c r="F365" s="7">
        <v>453.22</v>
      </c>
      <c r="G365" s="7" t="s">
        <v>19</v>
      </c>
    </row>
    <row r="366" spans="1:7" x14ac:dyDescent="0.2">
      <c r="A366" s="7">
        <v>12420</v>
      </c>
      <c r="B366" s="7" t="s">
        <v>18</v>
      </c>
      <c r="C366" s="7">
        <v>2020</v>
      </c>
      <c r="D366" s="7">
        <v>1</v>
      </c>
      <c r="E366" s="7">
        <v>459.04</v>
      </c>
      <c r="F366" s="7">
        <v>460.25</v>
      </c>
      <c r="G366" s="7" t="s">
        <v>19</v>
      </c>
    </row>
    <row r="367" spans="1:7" x14ac:dyDescent="0.2">
      <c r="A367" s="7">
        <v>12420</v>
      </c>
      <c r="B367" s="7" t="s">
        <v>18</v>
      </c>
      <c r="C367" s="7">
        <v>2020</v>
      </c>
      <c r="D367" s="7">
        <v>2</v>
      </c>
      <c r="E367" s="7">
        <v>475.19</v>
      </c>
      <c r="F367" s="7">
        <v>468.16</v>
      </c>
      <c r="G367" s="7" t="s">
        <v>19</v>
      </c>
    </row>
    <row r="368" spans="1:7" x14ac:dyDescent="0.2">
      <c r="A368" s="7">
        <v>12420</v>
      </c>
      <c r="B368" s="7" t="s">
        <v>18</v>
      </c>
      <c r="C368" s="7">
        <v>2020</v>
      </c>
      <c r="D368" s="7">
        <v>3</v>
      </c>
      <c r="E368" s="7">
        <v>490.97</v>
      </c>
      <c r="F368" s="7">
        <v>488.29</v>
      </c>
      <c r="G368" s="7" t="s">
        <v>19</v>
      </c>
    </row>
    <row r="369" spans="1:7" x14ac:dyDescent="0.2">
      <c r="A369" s="7">
        <v>12420</v>
      </c>
      <c r="B369" s="7" t="s">
        <v>18</v>
      </c>
      <c r="C369" s="7">
        <v>2020</v>
      </c>
      <c r="D369" s="7">
        <v>4</v>
      </c>
      <c r="E369" s="7">
        <v>515.4</v>
      </c>
      <c r="F369" s="7">
        <v>521.64</v>
      </c>
      <c r="G369" s="7" t="s">
        <v>19</v>
      </c>
    </row>
    <row r="370" spans="1:7" x14ac:dyDescent="0.2">
      <c r="A370" s="7">
        <v>12420</v>
      </c>
      <c r="B370" s="7" t="s">
        <v>18</v>
      </c>
      <c r="C370" s="7">
        <v>2021</v>
      </c>
      <c r="D370" s="7">
        <v>1</v>
      </c>
      <c r="E370" s="7">
        <v>573.02</v>
      </c>
      <c r="F370" s="7">
        <v>574.75</v>
      </c>
      <c r="G370" s="7" t="s">
        <v>19</v>
      </c>
    </row>
    <row r="371" spans="1:7" x14ac:dyDescent="0.2">
      <c r="A371" s="7">
        <v>12420</v>
      </c>
      <c r="B371" s="7" t="s">
        <v>18</v>
      </c>
      <c r="C371" s="7">
        <v>2021</v>
      </c>
      <c r="D371" s="7">
        <v>2</v>
      </c>
      <c r="E371" s="7">
        <v>648.67999999999995</v>
      </c>
      <c r="F371" s="7">
        <v>638.63</v>
      </c>
      <c r="G371" s="7" t="s">
        <v>19</v>
      </c>
    </row>
    <row r="372" spans="1:7" x14ac:dyDescent="0.2">
      <c r="A372" s="7">
        <v>12420</v>
      </c>
      <c r="B372" s="7" t="s">
        <v>18</v>
      </c>
      <c r="C372" s="7">
        <v>2021</v>
      </c>
      <c r="D372" s="7">
        <v>3</v>
      </c>
      <c r="E372" s="7">
        <v>674.46</v>
      </c>
      <c r="F372" s="7">
        <v>670.62</v>
      </c>
      <c r="G372" s="7" t="s">
        <v>19</v>
      </c>
    </row>
    <row r="373" spans="1:7" x14ac:dyDescent="0.2">
      <c r="A373" s="7">
        <v>12420</v>
      </c>
      <c r="B373" s="7" t="s">
        <v>18</v>
      </c>
      <c r="C373" s="7">
        <v>2021</v>
      </c>
      <c r="D373" s="7">
        <v>4</v>
      </c>
      <c r="E373" s="7">
        <v>677.28</v>
      </c>
      <c r="F373" s="7">
        <v>685.95</v>
      </c>
      <c r="G373" s="7" t="s">
        <v>19</v>
      </c>
    </row>
    <row r="374" spans="1:7" x14ac:dyDescent="0.2">
      <c r="A374" s="7">
        <v>12580</v>
      </c>
      <c r="B374" s="7" t="s">
        <v>20</v>
      </c>
      <c r="C374" s="7">
        <v>1991</v>
      </c>
      <c r="D374" s="7">
        <v>1</v>
      </c>
      <c r="E374" s="7">
        <v>100</v>
      </c>
      <c r="F374" s="7">
        <v>100</v>
      </c>
    </row>
    <row r="375" spans="1:7" x14ac:dyDescent="0.2">
      <c r="A375" s="7">
        <v>12580</v>
      </c>
      <c r="B375" s="7" t="s">
        <v>20</v>
      </c>
      <c r="C375" s="7">
        <v>1991</v>
      </c>
      <c r="D375" s="7">
        <v>2</v>
      </c>
      <c r="E375" s="7">
        <v>100.77</v>
      </c>
      <c r="F375" s="7">
        <v>100.12</v>
      </c>
    </row>
    <row r="376" spans="1:7" x14ac:dyDescent="0.2">
      <c r="A376" s="7">
        <v>12580</v>
      </c>
      <c r="B376" s="7" t="s">
        <v>20</v>
      </c>
      <c r="C376" s="7">
        <v>1991</v>
      </c>
      <c r="D376" s="7">
        <v>3</v>
      </c>
      <c r="E376" s="7">
        <v>100.94</v>
      </c>
      <c r="F376" s="7">
        <v>100.46</v>
      </c>
    </row>
    <row r="377" spans="1:7" x14ac:dyDescent="0.2">
      <c r="A377" s="7">
        <v>12580</v>
      </c>
      <c r="B377" s="7" t="s">
        <v>20</v>
      </c>
      <c r="C377" s="7">
        <v>1991</v>
      </c>
      <c r="D377" s="7">
        <v>4</v>
      </c>
      <c r="E377" s="7">
        <v>102.13</v>
      </c>
      <c r="F377" s="7">
        <v>101.4</v>
      </c>
    </row>
    <row r="378" spans="1:7" x14ac:dyDescent="0.2">
      <c r="A378" s="7">
        <v>12580</v>
      </c>
      <c r="B378" s="7" t="s">
        <v>20</v>
      </c>
      <c r="C378" s="7">
        <v>1992</v>
      </c>
      <c r="D378" s="7">
        <v>1</v>
      </c>
      <c r="E378" s="7">
        <v>102.87</v>
      </c>
      <c r="F378" s="7">
        <v>102.89</v>
      </c>
    </row>
    <row r="379" spans="1:7" x14ac:dyDescent="0.2">
      <c r="A379" s="7">
        <v>12580</v>
      </c>
      <c r="B379" s="7" t="s">
        <v>20</v>
      </c>
      <c r="C379" s="7">
        <v>1992</v>
      </c>
      <c r="D379" s="7">
        <v>2</v>
      </c>
      <c r="E379" s="7">
        <v>102.37</v>
      </c>
      <c r="F379" s="7">
        <v>101.73</v>
      </c>
    </row>
    <row r="380" spans="1:7" x14ac:dyDescent="0.2">
      <c r="A380" s="7">
        <v>12580</v>
      </c>
      <c r="B380" s="7" t="s">
        <v>20</v>
      </c>
      <c r="C380" s="7">
        <v>1992</v>
      </c>
      <c r="D380" s="7">
        <v>3</v>
      </c>
      <c r="E380" s="7">
        <v>103.68</v>
      </c>
      <c r="F380" s="7">
        <v>103.14</v>
      </c>
    </row>
    <row r="381" spans="1:7" x14ac:dyDescent="0.2">
      <c r="A381" s="7">
        <v>12580</v>
      </c>
      <c r="B381" s="7" t="s">
        <v>20</v>
      </c>
      <c r="C381" s="7">
        <v>1992</v>
      </c>
      <c r="D381" s="7">
        <v>4</v>
      </c>
      <c r="E381" s="7">
        <v>103.38</v>
      </c>
      <c r="F381" s="7">
        <v>102.65</v>
      </c>
    </row>
    <row r="382" spans="1:7" x14ac:dyDescent="0.2">
      <c r="A382" s="7">
        <v>12580</v>
      </c>
      <c r="B382" s="7" t="s">
        <v>20</v>
      </c>
      <c r="C382" s="7">
        <v>1993</v>
      </c>
      <c r="D382" s="7">
        <v>1</v>
      </c>
      <c r="E382" s="7">
        <v>102.51</v>
      </c>
      <c r="F382" s="7">
        <v>102.55</v>
      </c>
    </row>
    <row r="383" spans="1:7" x14ac:dyDescent="0.2">
      <c r="A383" s="7">
        <v>12580</v>
      </c>
      <c r="B383" s="7" t="s">
        <v>20</v>
      </c>
      <c r="C383" s="7">
        <v>1993</v>
      </c>
      <c r="D383" s="7">
        <v>2</v>
      </c>
      <c r="E383" s="7">
        <v>103.81</v>
      </c>
      <c r="F383" s="7">
        <v>103.16</v>
      </c>
    </row>
    <row r="384" spans="1:7" x14ac:dyDescent="0.2">
      <c r="A384" s="7">
        <v>12580</v>
      </c>
      <c r="B384" s="7" t="s">
        <v>20</v>
      </c>
      <c r="C384" s="7">
        <v>1993</v>
      </c>
      <c r="D384" s="7">
        <v>3</v>
      </c>
      <c r="E384" s="7">
        <v>103.85</v>
      </c>
      <c r="F384" s="7">
        <v>103.27</v>
      </c>
    </row>
    <row r="385" spans="1:6" x14ac:dyDescent="0.2">
      <c r="A385" s="7">
        <v>12580</v>
      </c>
      <c r="B385" s="7" t="s">
        <v>20</v>
      </c>
      <c r="C385" s="7">
        <v>1993</v>
      </c>
      <c r="D385" s="7">
        <v>4</v>
      </c>
      <c r="E385" s="7">
        <v>104.24</v>
      </c>
      <c r="F385" s="7">
        <v>103.52</v>
      </c>
    </row>
    <row r="386" spans="1:6" x14ac:dyDescent="0.2">
      <c r="A386" s="7">
        <v>12580</v>
      </c>
      <c r="B386" s="7" t="s">
        <v>20</v>
      </c>
      <c r="C386" s="7">
        <v>1994</v>
      </c>
      <c r="D386" s="7">
        <v>1</v>
      </c>
      <c r="E386" s="7">
        <v>103.83</v>
      </c>
      <c r="F386" s="7">
        <v>103.88</v>
      </c>
    </row>
    <row r="387" spans="1:6" x14ac:dyDescent="0.2">
      <c r="A387" s="7">
        <v>12580</v>
      </c>
      <c r="B387" s="7" t="s">
        <v>20</v>
      </c>
      <c r="C387" s="7">
        <v>1994</v>
      </c>
      <c r="D387" s="7">
        <v>2</v>
      </c>
      <c r="E387" s="7">
        <v>104.47</v>
      </c>
      <c r="F387" s="7">
        <v>103.86</v>
      </c>
    </row>
    <row r="388" spans="1:6" x14ac:dyDescent="0.2">
      <c r="A388" s="7">
        <v>12580</v>
      </c>
      <c r="B388" s="7" t="s">
        <v>20</v>
      </c>
      <c r="C388" s="7">
        <v>1994</v>
      </c>
      <c r="D388" s="7">
        <v>3</v>
      </c>
      <c r="E388" s="7">
        <v>105.08</v>
      </c>
      <c r="F388" s="7">
        <v>104.44</v>
      </c>
    </row>
    <row r="389" spans="1:6" x14ac:dyDescent="0.2">
      <c r="A389" s="7">
        <v>12580</v>
      </c>
      <c r="B389" s="7" t="s">
        <v>20</v>
      </c>
      <c r="C389" s="7">
        <v>1994</v>
      </c>
      <c r="D389" s="7">
        <v>4</v>
      </c>
      <c r="E389" s="7">
        <v>105.47</v>
      </c>
      <c r="F389" s="7">
        <v>104.77</v>
      </c>
    </row>
    <row r="390" spans="1:6" x14ac:dyDescent="0.2">
      <c r="A390" s="7">
        <v>12580</v>
      </c>
      <c r="B390" s="7" t="s">
        <v>20</v>
      </c>
      <c r="C390" s="7">
        <v>1995</v>
      </c>
      <c r="D390" s="7">
        <v>1</v>
      </c>
      <c r="E390" s="7">
        <v>104.85</v>
      </c>
      <c r="F390" s="7">
        <v>104.89</v>
      </c>
    </row>
    <row r="391" spans="1:6" x14ac:dyDescent="0.2">
      <c r="A391" s="7">
        <v>12580</v>
      </c>
      <c r="B391" s="7" t="s">
        <v>20</v>
      </c>
      <c r="C391" s="7">
        <v>1995</v>
      </c>
      <c r="D391" s="7">
        <v>2</v>
      </c>
      <c r="E391" s="7">
        <v>105.72</v>
      </c>
      <c r="F391" s="7">
        <v>105.12</v>
      </c>
    </row>
    <row r="392" spans="1:6" x14ac:dyDescent="0.2">
      <c r="A392" s="7">
        <v>12580</v>
      </c>
      <c r="B392" s="7" t="s">
        <v>20</v>
      </c>
      <c r="C392" s="7">
        <v>1995</v>
      </c>
      <c r="D392" s="7">
        <v>3</v>
      </c>
      <c r="E392" s="7">
        <v>105.93</v>
      </c>
      <c r="F392" s="7">
        <v>105.29</v>
      </c>
    </row>
    <row r="393" spans="1:6" x14ac:dyDescent="0.2">
      <c r="A393" s="7">
        <v>12580</v>
      </c>
      <c r="B393" s="7" t="s">
        <v>20</v>
      </c>
      <c r="C393" s="7">
        <v>1995</v>
      </c>
      <c r="D393" s="7">
        <v>4</v>
      </c>
      <c r="E393" s="7">
        <v>106.21</v>
      </c>
      <c r="F393" s="7">
        <v>105.5</v>
      </c>
    </row>
    <row r="394" spans="1:6" x14ac:dyDescent="0.2">
      <c r="A394" s="7">
        <v>12580</v>
      </c>
      <c r="B394" s="7" t="s">
        <v>20</v>
      </c>
      <c r="C394" s="7">
        <v>1996</v>
      </c>
      <c r="D394" s="7">
        <v>1</v>
      </c>
      <c r="E394" s="7">
        <v>105.72</v>
      </c>
      <c r="F394" s="7">
        <v>105.7</v>
      </c>
    </row>
    <row r="395" spans="1:6" x14ac:dyDescent="0.2">
      <c r="A395" s="7">
        <v>12580</v>
      </c>
      <c r="B395" s="7" t="s">
        <v>20</v>
      </c>
      <c r="C395" s="7">
        <v>1996</v>
      </c>
      <c r="D395" s="7">
        <v>2</v>
      </c>
      <c r="E395" s="7">
        <v>107.64</v>
      </c>
      <c r="F395" s="7">
        <v>107.09</v>
      </c>
    </row>
    <row r="396" spans="1:6" x14ac:dyDescent="0.2">
      <c r="A396" s="7">
        <v>12580</v>
      </c>
      <c r="B396" s="7" t="s">
        <v>20</v>
      </c>
      <c r="C396" s="7">
        <v>1996</v>
      </c>
      <c r="D396" s="7">
        <v>3</v>
      </c>
      <c r="E396" s="7">
        <v>107.29</v>
      </c>
      <c r="F396" s="7">
        <v>106.63</v>
      </c>
    </row>
    <row r="397" spans="1:6" x14ac:dyDescent="0.2">
      <c r="A397" s="7">
        <v>12580</v>
      </c>
      <c r="B397" s="7" t="s">
        <v>20</v>
      </c>
      <c r="C397" s="7">
        <v>1996</v>
      </c>
      <c r="D397" s="7">
        <v>4</v>
      </c>
      <c r="E397" s="7">
        <v>107.07</v>
      </c>
      <c r="F397" s="7">
        <v>106.32</v>
      </c>
    </row>
    <row r="398" spans="1:6" x14ac:dyDescent="0.2">
      <c r="A398" s="7">
        <v>12580</v>
      </c>
      <c r="B398" s="7" t="s">
        <v>20</v>
      </c>
      <c r="C398" s="7">
        <v>1997</v>
      </c>
      <c r="D398" s="7">
        <v>1</v>
      </c>
      <c r="E398" s="7">
        <v>106.46</v>
      </c>
      <c r="F398" s="7">
        <v>106.43</v>
      </c>
    </row>
    <row r="399" spans="1:6" x14ac:dyDescent="0.2">
      <c r="A399" s="7">
        <v>12580</v>
      </c>
      <c r="B399" s="7" t="s">
        <v>20</v>
      </c>
      <c r="C399" s="7">
        <v>1997</v>
      </c>
      <c r="D399" s="7">
        <v>2</v>
      </c>
      <c r="E399" s="7">
        <v>106.77</v>
      </c>
      <c r="F399" s="7">
        <v>106.26</v>
      </c>
    </row>
    <row r="400" spans="1:6" x14ac:dyDescent="0.2">
      <c r="A400" s="7">
        <v>12580</v>
      </c>
      <c r="B400" s="7" t="s">
        <v>20</v>
      </c>
      <c r="C400" s="7">
        <v>1997</v>
      </c>
      <c r="D400" s="7">
        <v>3</v>
      </c>
      <c r="E400" s="7">
        <v>107.2</v>
      </c>
      <c r="F400" s="7">
        <v>106.57</v>
      </c>
    </row>
    <row r="401" spans="1:6" x14ac:dyDescent="0.2">
      <c r="A401" s="7">
        <v>12580</v>
      </c>
      <c r="B401" s="7" t="s">
        <v>20</v>
      </c>
      <c r="C401" s="7">
        <v>1997</v>
      </c>
      <c r="D401" s="7">
        <v>4</v>
      </c>
      <c r="E401" s="7">
        <v>108.08</v>
      </c>
      <c r="F401" s="7">
        <v>107.26</v>
      </c>
    </row>
    <row r="402" spans="1:6" x14ac:dyDescent="0.2">
      <c r="A402" s="7">
        <v>12580</v>
      </c>
      <c r="B402" s="7" t="s">
        <v>20</v>
      </c>
      <c r="C402" s="7">
        <v>1998</v>
      </c>
      <c r="D402" s="7">
        <v>1</v>
      </c>
      <c r="E402" s="7">
        <v>107.48</v>
      </c>
      <c r="F402" s="7">
        <v>107.5</v>
      </c>
    </row>
    <row r="403" spans="1:6" x14ac:dyDescent="0.2">
      <c r="A403" s="7">
        <v>12580</v>
      </c>
      <c r="B403" s="7" t="s">
        <v>20</v>
      </c>
      <c r="C403" s="7">
        <v>1998</v>
      </c>
      <c r="D403" s="7">
        <v>2</v>
      </c>
      <c r="E403" s="7">
        <v>107.68</v>
      </c>
      <c r="F403" s="7">
        <v>107.17</v>
      </c>
    </row>
    <row r="404" spans="1:6" x14ac:dyDescent="0.2">
      <c r="A404" s="7">
        <v>12580</v>
      </c>
      <c r="B404" s="7" t="s">
        <v>20</v>
      </c>
      <c r="C404" s="7">
        <v>1998</v>
      </c>
      <c r="D404" s="7">
        <v>3</v>
      </c>
      <c r="E404" s="7">
        <v>108.52</v>
      </c>
      <c r="F404" s="7">
        <v>107.84</v>
      </c>
    </row>
    <row r="405" spans="1:6" x14ac:dyDescent="0.2">
      <c r="A405" s="7">
        <v>12580</v>
      </c>
      <c r="B405" s="7" t="s">
        <v>20</v>
      </c>
      <c r="C405" s="7">
        <v>1998</v>
      </c>
      <c r="D405" s="7">
        <v>4</v>
      </c>
      <c r="E405" s="7">
        <v>109.44</v>
      </c>
      <c r="F405" s="7">
        <v>108.57</v>
      </c>
    </row>
    <row r="406" spans="1:6" x14ac:dyDescent="0.2">
      <c r="A406" s="7">
        <v>12580</v>
      </c>
      <c r="B406" s="7" t="s">
        <v>20</v>
      </c>
      <c r="C406" s="7">
        <v>1999</v>
      </c>
      <c r="D406" s="7">
        <v>1</v>
      </c>
      <c r="E406" s="7">
        <v>109.22</v>
      </c>
      <c r="F406" s="7">
        <v>109.41</v>
      </c>
    </row>
    <row r="407" spans="1:6" x14ac:dyDescent="0.2">
      <c r="A407" s="7">
        <v>12580</v>
      </c>
      <c r="B407" s="7" t="s">
        <v>20</v>
      </c>
      <c r="C407" s="7">
        <v>1999</v>
      </c>
      <c r="D407" s="7">
        <v>2</v>
      </c>
      <c r="E407" s="7">
        <v>112.06</v>
      </c>
      <c r="F407" s="7">
        <v>111.46</v>
      </c>
    </row>
    <row r="408" spans="1:6" x14ac:dyDescent="0.2">
      <c r="A408" s="7">
        <v>12580</v>
      </c>
      <c r="B408" s="7" t="s">
        <v>20</v>
      </c>
      <c r="C408" s="7">
        <v>1999</v>
      </c>
      <c r="D408" s="7">
        <v>3</v>
      </c>
      <c r="E408" s="7">
        <v>112.15</v>
      </c>
      <c r="F408" s="7">
        <v>111.33</v>
      </c>
    </row>
    <row r="409" spans="1:6" x14ac:dyDescent="0.2">
      <c r="A409" s="7">
        <v>12580</v>
      </c>
      <c r="B409" s="7" t="s">
        <v>20</v>
      </c>
      <c r="C409" s="7">
        <v>1999</v>
      </c>
      <c r="D409" s="7">
        <v>4</v>
      </c>
      <c r="E409" s="7">
        <v>112.75</v>
      </c>
      <c r="F409" s="7">
        <v>111.82</v>
      </c>
    </row>
    <row r="410" spans="1:6" x14ac:dyDescent="0.2">
      <c r="A410" s="7">
        <v>12580</v>
      </c>
      <c r="B410" s="7" t="s">
        <v>20</v>
      </c>
      <c r="C410" s="7">
        <v>2000</v>
      </c>
      <c r="D410" s="7">
        <v>1</v>
      </c>
      <c r="E410" s="7">
        <v>115.22</v>
      </c>
      <c r="F410" s="7">
        <v>115.66</v>
      </c>
    </row>
    <row r="411" spans="1:6" x14ac:dyDescent="0.2">
      <c r="A411" s="7">
        <v>12580</v>
      </c>
      <c r="B411" s="7" t="s">
        <v>20</v>
      </c>
      <c r="C411" s="7">
        <v>2000</v>
      </c>
      <c r="D411" s="7">
        <v>2</v>
      </c>
      <c r="E411" s="7">
        <v>116.13</v>
      </c>
      <c r="F411" s="7">
        <v>115.53</v>
      </c>
    </row>
    <row r="412" spans="1:6" x14ac:dyDescent="0.2">
      <c r="A412" s="7">
        <v>12580</v>
      </c>
      <c r="B412" s="7" t="s">
        <v>20</v>
      </c>
      <c r="C412" s="7">
        <v>2000</v>
      </c>
      <c r="D412" s="7">
        <v>3</v>
      </c>
      <c r="E412" s="7">
        <v>116.73</v>
      </c>
      <c r="F412" s="7">
        <v>115.56</v>
      </c>
    </row>
    <row r="413" spans="1:6" x14ac:dyDescent="0.2">
      <c r="A413" s="7">
        <v>12580</v>
      </c>
      <c r="B413" s="7" t="s">
        <v>20</v>
      </c>
      <c r="C413" s="7">
        <v>2000</v>
      </c>
      <c r="D413" s="7">
        <v>4</v>
      </c>
      <c r="E413" s="7">
        <v>117.33</v>
      </c>
      <c r="F413" s="7">
        <v>116.39</v>
      </c>
    </row>
    <row r="414" spans="1:6" x14ac:dyDescent="0.2">
      <c r="A414" s="7">
        <v>12580</v>
      </c>
      <c r="B414" s="7" t="s">
        <v>20</v>
      </c>
      <c r="C414" s="7">
        <v>2001</v>
      </c>
      <c r="D414" s="7">
        <v>1</v>
      </c>
      <c r="E414" s="7">
        <v>117.29</v>
      </c>
      <c r="F414" s="7">
        <v>118</v>
      </c>
    </row>
    <row r="415" spans="1:6" x14ac:dyDescent="0.2">
      <c r="A415" s="7">
        <v>12580</v>
      </c>
      <c r="B415" s="7" t="s">
        <v>20</v>
      </c>
      <c r="C415" s="7">
        <v>2001</v>
      </c>
      <c r="D415" s="7">
        <v>2</v>
      </c>
      <c r="E415" s="7">
        <v>120.92</v>
      </c>
      <c r="F415" s="7">
        <v>120.4</v>
      </c>
    </row>
    <row r="416" spans="1:6" x14ac:dyDescent="0.2">
      <c r="A416" s="7">
        <v>12580</v>
      </c>
      <c r="B416" s="7" t="s">
        <v>20</v>
      </c>
      <c r="C416" s="7">
        <v>2001</v>
      </c>
      <c r="D416" s="7">
        <v>3</v>
      </c>
      <c r="E416" s="7">
        <v>124.55</v>
      </c>
      <c r="F416" s="7">
        <v>122.87</v>
      </c>
    </row>
    <row r="417" spans="1:6" x14ac:dyDescent="0.2">
      <c r="A417" s="7">
        <v>12580</v>
      </c>
      <c r="B417" s="7" t="s">
        <v>20</v>
      </c>
      <c r="C417" s="7">
        <v>2001</v>
      </c>
      <c r="D417" s="7">
        <v>4</v>
      </c>
      <c r="E417" s="7">
        <v>126.4</v>
      </c>
      <c r="F417" s="7">
        <v>125.46</v>
      </c>
    </row>
    <row r="418" spans="1:6" x14ac:dyDescent="0.2">
      <c r="A418" s="7">
        <v>12580</v>
      </c>
      <c r="B418" s="7" t="s">
        <v>20</v>
      </c>
      <c r="C418" s="7">
        <v>2002</v>
      </c>
      <c r="D418" s="7">
        <v>1</v>
      </c>
      <c r="E418" s="7">
        <v>127.04</v>
      </c>
      <c r="F418" s="7">
        <v>128.04</v>
      </c>
    </row>
    <row r="419" spans="1:6" x14ac:dyDescent="0.2">
      <c r="A419" s="7">
        <v>12580</v>
      </c>
      <c r="B419" s="7" t="s">
        <v>20</v>
      </c>
      <c r="C419" s="7">
        <v>2002</v>
      </c>
      <c r="D419" s="7">
        <v>2</v>
      </c>
      <c r="E419" s="7">
        <v>132.12</v>
      </c>
      <c r="F419" s="7">
        <v>131.71</v>
      </c>
    </row>
    <row r="420" spans="1:6" x14ac:dyDescent="0.2">
      <c r="A420" s="7">
        <v>12580</v>
      </c>
      <c r="B420" s="7" t="s">
        <v>20</v>
      </c>
      <c r="C420" s="7">
        <v>2002</v>
      </c>
      <c r="D420" s="7">
        <v>3</v>
      </c>
      <c r="E420" s="7">
        <v>138.91999999999999</v>
      </c>
      <c r="F420" s="7">
        <v>136.54</v>
      </c>
    </row>
    <row r="421" spans="1:6" x14ac:dyDescent="0.2">
      <c r="A421" s="7">
        <v>12580</v>
      </c>
      <c r="B421" s="7" t="s">
        <v>20</v>
      </c>
      <c r="C421" s="7">
        <v>2002</v>
      </c>
      <c r="D421" s="7">
        <v>4</v>
      </c>
      <c r="E421" s="7">
        <v>141.47999999999999</v>
      </c>
      <c r="F421" s="7">
        <v>140.62</v>
      </c>
    </row>
    <row r="422" spans="1:6" x14ac:dyDescent="0.2">
      <c r="A422" s="7">
        <v>12580</v>
      </c>
      <c r="B422" s="7" t="s">
        <v>20</v>
      </c>
      <c r="C422" s="7">
        <v>2003</v>
      </c>
      <c r="D422" s="7">
        <v>1</v>
      </c>
      <c r="E422" s="7">
        <v>143.75</v>
      </c>
      <c r="F422" s="7">
        <v>145.07</v>
      </c>
    </row>
    <row r="423" spans="1:6" x14ac:dyDescent="0.2">
      <c r="A423" s="7">
        <v>12580</v>
      </c>
      <c r="B423" s="7" t="s">
        <v>20</v>
      </c>
      <c r="C423" s="7">
        <v>2003</v>
      </c>
      <c r="D423" s="7">
        <v>2</v>
      </c>
      <c r="E423" s="7">
        <v>149.49</v>
      </c>
      <c r="F423" s="7">
        <v>149.05000000000001</v>
      </c>
    </row>
    <row r="424" spans="1:6" x14ac:dyDescent="0.2">
      <c r="A424" s="7">
        <v>12580</v>
      </c>
      <c r="B424" s="7" t="s">
        <v>20</v>
      </c>
      <c r="C424" s="7">
        <v>2003</v>
      </c>
      <c r="D424" s="7">
        <v>3</v>
      </c>
      <c r="E424" s="7">
        <v>158.09</v>
      </c>
      <c r="F424" s="7">
        <v>155.06</v>
      </c>
    </row>
    <row r="425" spans="1:6" x14ac:dyDescent="0.2">
      <c r="A425" s="7">
        <v>12580</v>
      </c>
      <c r="B425" s="7" t="s">
        <v>20</v>
      </c>
      <c r="C425" s="7">
        <v>2003</v>
      </c>
      <c r="D425" s="7">
        <v>4</v>
      </c>
      <c r="E425" s="7">
        <v>160.54</v>
      </c>
      <c r="F425" s="7">
        <v>159.79</v>
      </c>
    </row>
    <row r="426" spans="1:6" x14ac:dyDescent="0.2">
      <c r="A426" s="7">
        <v>12580</v>
      </c>
      <c r="B426" s="7" t="s">
        <v>20</v>
      </c>
      <c r="C426" s="7">
        <v>2004</v>
      </c>
      <c r="D426" s="7">
        <v>1</v>
      </c>
      <c r="E426" s="7">
        <v>164.21</v>
      </c>
      <c r="F426" s="7">
        <v>165.78</v>
      </c>
    </row>
    <row r="427" spans="1:6" x14ac:dyDescent="0.2">
      <c r="A427" s="7">
        <v>12580</v>
      </c>
      <c r="B427" s="7" t="s">
        <v>20</v>
      </c>
      <c r="C427" s="7">
        <v>2004</v>
      </c>
      <c r="D427" s="7">
        <v>2</v>
      </c>
      <c r="E427" s="7">
        <v>175.06</v>
      </c>
      <c r="F427" s="7">
        <v>174.39</v>
      </c>
    </row>
    <row r="428" spans="1:6" x14ac:dyDescent="0.2">
      <c r="A428" s="7">
        <v>12580</v>
      </c>
      <c r="B428" s="7" t="s">
        <v>20</v>
      </c>
      <c r="C428" s="7">
        <v>2004</v>
      </c>
      <c r="D428" s="7">
        <v>3</v>
      </c>
      <c r="E428" s="7">
        <v>186.54</v>
      </c>
      <c r="F428" s="7">
        <v>182.94</v>
      </c>
    </row>
    <row r="429" spans="1:6" x14ac:dyDescent="0.2">
      <c r="A429" s="7">
        <v>12580</v>
      </c>
      <c r="B429" s="7" t="s">
        <v>20</v>
      </c>
      <c r="C429" s="7">
        <v>2004</v>
      </c>
      <c r="D429" s="7">
        <v>4</v>
      </c>
      <c r="E429" s="7">
        <v>190.35</v>
      </c>
      <c r="F429" s="7">
        <v>189.71</v>
      </c>
    </row>
    <row r="430" spans="1:6" x14ac:dyDescent="0.2">
      <c r="A430" s="7">
        <v>12580</v>
      </c>
      <c r="B430" s="7" t="s">
        <v>20</v>
      </c>
      <c r="C430" s="7">
        <v>2005</v>
      </c>
      <c r="D430" s="7">
        <v>1</v>
      </c>
      <c r="E430" s="7">
        <v>196.75</v>
      </c>
      <c r="F430" s="7">
        <v>198.42</v>
      </c>
    </row>
    <row r="431" spans="1:6" x14ac:dyDescent="0.2">
      <c r="A431" s="7">
        <v>12580</v>
      </c>
      <c r="B431" s="7" t="s">
        <v>20</v>
      </c>
      <c r="C431" s="7">
        <v>2005</v>
      </c>
      <c r="D431" s="7">
        <v>2</v>
      </c>
      <c r="E431" s="7">
        <v>209.81</v>
      </c>
      <c r="F431" s="7">
        <v>208.81</v>
      </c>
    </row>
    <row r="432" spans="1:6" x14ac:dyDescent="0.2">
      <c r="A432" s="7">
        <v>12580</v>
      </c>
      <c r="B432" s="7" t="s">
        <v>20</v>
      </c>
      <c r="C432" s="7">
        <v>2005</v>
      </c>
      <c r="D432" s="7">
        <v>3</v>
      </c>
      <c r="E432" s="7">
        <v>223.54</v>
      </c>
      <c r="F432" s="7">
        <v>219.58</v>
      </c>
    </row>
    <row r="433" spans="1:6" x14ac:dyDescent="0.2">
      <c r="A433" s="7">
        <v>12580</v>
      </c>
      <c r="B433" s="7" t="s">
        <v>20</v>
      </c>
      <c r="C433" s="7">
        <v>2005</v>
      </c>
      <c r="D433" s="7">
        <v>4</v>
      </c>
      <c r="E433" s="7">
        <v>228.81</v>
      </c>
      <c r="F433" s="7">
        <v>228.16</v>
      </c>
    </row>
    <row r="434" spans="1:6" x14ac:dyDescent="0.2">
      <c r="A434" s="7">
        <v>12580</v>
      </c>
      <c r="B434" s="7" t="s">
        <v>20</v>
      </c>
      <c r="C434" s="7">
        <v>2006</v>
      </c>
      <c r="D434" s="7">
        <v>1</v>
      </c>
      <c r="E434" s="7">
        <v>234.34</v>
      </c>
      <c r="F434" s="7">
        <v>235.89</v>
      </c>
    </row>
    <row r="435" spans="1:6" x14ac:dyDescent="0.2">
      <c r="A435" s="7">
        <v>12580</v>
      </c>
      <c r="B435" s="7" t="s">
        <v>20</v>
      </c>
      <c r="C435" s="7">
        <v>2006</v>
      </c>
      <c r="D435" s="7">
        <v>2</v>
      </c>
      <c r="E435" s="7">
        <v>242.32</v>
      </c>
      <c r="F435" s="7">
        <v>241.06</v>
      </c>
    </row>
    <row r="436" spans="1:6" x14ac:dyDescent="0.2">
      <c r="A436" s="7">
        <v>12580</v>
      </c>
      <c r="B436" s="7" t="s">
        <v>20</v>
      </c>
      <c r="C436" s="7">
        <v>2006</v>
      </c>
      <c r="D436" s="7">
        <v>3</v>
      </c>
      <c r="E436" s="7">
        <v>247.72</v>
      </c>
      <c r="F436" s="7">
        <v>243.89</v>
      </c>
    </row>
    <row r="437" spans="1:6" x14ac:dyDescent="0.2">
      <c r="A437" s="7">
        <v>12580</v>
      </c>
      <c r="B437" s="7" t="s">
        <v>20</v>
      </c>
      <c r="C437" s="7">
        <v>2006</v>
      </c>
      <c r="D437" s="7">
        <v>4</v>
      </c>
      <c r="E437" s="7">
        <v>248.47</v>
      </c>
      <c r="F437" s="7">
        <v>247.62</v>
      </c>
    </row>
    <row r="438" spans="1:6" x14ac:dyDescent="0.2">
      <c r="A438" s="7">
        <v>12580</v>
      </c>
      <c r="B438" s="7" t="s">
        <v>20</v>
      </c>
      <c r="C438" s="7">
        <v>2007</v>
      </c>
      <c r="D438" s="7">
        <v>1</v>
      </c>
      <c r="E438" s="7">
        <v>247.72</v>
      </c>
      <c r="F438" s="7">
        <v>249</v>
      </c>
    </row>
    <row r="439" spans="1:6" x14ac:dyDescent="0.2">
      <c r="A439" s="7">
        <v>12580</v>
      </c>
      <c r="B439" s="7" t="s">
        <v>20</v>
      </c>
      <c r="C439" s="7">
        <v>2007</v>
      </c>
      <c r="D439" s="7">
        <v>2</v>
      </c>
      <c r="E439" s="7">
        <v>248.71</v>
      </c>
      <c r="F439" s="7">
        <v>247.52</v>
      </c>
    </row>
    <row r="440" spans="1:6" x14ac:dyDescent="0.2">
      <c r="A440" s="7">
        <v>12580</v>
      </c>
      <c r="B440" s="7" t="s">
        <v>20</v>
      </c>
      <c r="C440" s="7">
        <v>2007</v>
      </c>
      <c r="D440" s="7">
        <v>3</v>
      </c>
      <c r="E440" s="7">
        <v>247.93</v>
      </c>
      <c r="F440" s="7">
        <v>244.44</v>
      </c>
    </row>
    <row r="441" spans="1:6" x14ac:dyDescent="0.2">
      <c r="A441" s="7">
        <v>12580</v>
      </c>
      <c r="B441" s="7" t="s">
        <v>20</v>
      </c>
      <c r="C441" s="7">
        <v>2007</v>
      </c>
      <c r="D441" s="7">
        <v>4</v>
      </c>
      <c r="E441" s="7">
        <v>241.48</v>
      </c>
      <c r="F441" s="7">
        <v>240.43</v>
      </c>
    </row>
    <row r="442" spans="1:6" x14ac:dyDescent="0.2">
      <c r="A442" s="7">
        <v>12580</v>
      </c>
      <c r="B442" s="7" t="s">
        <v>20</v>
      </c>
      <c r="C442" s="7">
        <v>2008</v>
      </c>
      <c r="D442" s="7">
        <v>1</v>
      </c>
      <c r="E442" s="7">
        <v>235.48</v>
      </c>
      <c r="F442" s="7">
        <v>236.63</v>
      </c>
    </row>
    <row r="443" spans="1:6" x14ac:dyDescent="0.2">
      <c r="A443" s="7">
        <v>12580</v>
      </c>
      <c r="B443" s="7" t="s">
        <v>20</v>
      </c>
      <c r="C443" s="7">
        <v>2008</v>
      </c>
      <c r="D443" s="7">
        <v>2</v>
      </c>
      <c r="E443" s="7">
        <v>231.19</v>
      </c>
      <c r="F443" s="7">
        <v>230.11</v>
      </c>
    </row>
    <row r="444" spans="1:6" x14ac:dyDescent="0.2">
      <c r="A444" s="7">
        <v>12580</v>
      </c>
      <c r="B444" s="7" t="s">
        <v>20</v>
      </c>
      <c r="C444" s="7">
        <v>2008</v>
      </c>
      <c r="D444" s="7">
        <v>3</v>
      </c>
      <c r="E444" s="7">
        <v>226.28</v>
      </c>
      <c r="F444" s="7">
        <v>223.23</v>
      </c>
    </row>
    <row r="445" spans="1:6" x14ac:dyDescent="0.2">
      <c r="A445" s="7">
        <v>12580</v>
      </c>
      <c r="B445" s="7" t="s">
        <v>20</v>
      </c>
      <c r="C445" s="7">
        <v>2008</v>
      </c>
      <c r="D445" s="7">
        <v>4</v>
      </c>
      <c r="E445" s="7">
        <v>217.37</v>
      </c>
      <c r="F445" s="7">
        <v>216.19</v>
      </c>
    </row>
    <row r="446" spans="1:6" x14ac:dyDescent="0.2">
      <c r="A446" s="7">
        <v>12580</v>
      </c>
      <c r="B446" s="7" t="s">
        <v>20</v>
      </c>
      <c r="C446" s="7">
        <v>2009</v>
      </c>
      <c r="D446" s="7">
        <v>1</v>
      </c>
      <c r="E446" s="7">
        <v>206.94</v>
      </c>
      <c r="F446" s="7">
        <v>208.21</v>
      </c>
    </row>
    <row r="447" spans="1:6" x14ac:dyDescent="0.2">
      <c r="A447" s="7">
        <v>12580</v>
      </c>
      <c r="B447" s="7" t="s">
        <v>20</v>
      </c>
      <c r="C447" s="7">
        <v>2009</v>
      </c>
      <c r="D447" s="7">
        <v>2</v>
      </c>
      <c r="E447" s="7">
        <v>202.9</v>
      </c>
      <c r="F447" s="7">
        <v>201.88</v>
      </c>
    </row>
    <row r="448" spans="1:6" x14ac:dyDescent="0.2">
      <c r="A448" s="7">
        <v>12580</v>
      </c>
      <c r="B448" s="7" t="s">
        <v>20</v>
      </c>
      <c r="C448" s="7">
        <v>2009</v>
      </c>
      <c r="D448" s="7">
        <v>3</v>
      </c>
      <c r="E448" s="7">
        <v>203.2</v>
      </c>
      <c r="F448" s="7">
        <v>200.29</v>
      </c>
    </row>
    <row r="449" spans="1:6" x14ac:dyDescent="0.2">
      <c r="A449" s="7">
        <v>12580</v>
      </c>
      <c r="B449" s="7" t="s">
        <v>20</v>
      </c>
      <c r="C449" s="7">
        <v>2009</v>
      </c>
      <c r="D449" s="7">
        <v>4</v>
      </c>
      <c r="E449" s="7">
        <v>200.31</v>
      </c>
      <c r="F449" s="7">
        <v>199.26</v>
      </c>
    </row>
    <row r="450" spans="1:6" x14ac:dyDescent="0.2">
      <c r="A450" s="7">
        <v>12580</v>
      </c>
      <c r="B450" s="7" t="s">
        <v>20</v>
      </c>
      <c r="C450" s="7">
        <v>2010</v>
      </c>
      <c r="D450" s="7">
        <v>1</v>
      </c>
      <c r="E450" s="7">
        <v>196.52</v>
      </c>
      <c r="F450" s="7">
        <v>198.13</v>
      </c>
    </row>
    <row r="451" spans="1:6" x14ac:dyDescent="0.2">
      <c r="A451" s="7">
        <v>12580</v>
      </c>
      <c r="B451" s="7" t="s">
        <v>20</v>
      </c>
      <c r="C451" s="7">
        <v>2010</v>
      </c>
      <c r="D451" s="7">
        <v>2</v>
      </c>
      <c r="E451" s="7">
        <v>196.45</v>
      </c>
      <c r="F451" s="7">
        <v>195.11</v>
      </c>
    </row>
    <row r="452" spans="1:6" x14ac:dyDescent="0.2">
      <c r="A452" s="7">
        <v>12580</v>
      </c>
      <c r="B452" s="7" t="s">
        <v>20</v>
      </c>
      <c r="C452" s="7">
        <v>2010</v>
      </c>
      <c r="D452" s="7">
        <v>3</v>
      </c>
      <c r="E452" s="7">
        <v>191.94</v>
      </c>
      <c r="F452" s="7">
        <v>189.03</v>
      </c>
    </row>
    <row r="453" spans="1:6" x14ac:dyDescent="0.2">
      <c r="A453" s="7">
        <v>12580</v>
      </c>
      <c r="B453" s="7" t="s">
        <v>20</v>
      </c>
      <c r="C453" s="7">
        <v>2010</v>
      </c>
      <c r="D453" s="7">
        <v>4</v>
      </c>
      <c r="E453" s="7">
        <v>188.12</v>
      </c>
      <c r="F453" s="7">
        <v>187.29</v>
      </c>
    </row>
    <row r="454" spans="1:6" x14ac:dyDescent="0.2">
      <c r="A454" s="7">
        <v>12580</v>
      </c>
      <c r="B454" s="7" t="s">
        <v>20</v>
      </c>
      <c r="C454" s="7">
        <v>2011</v>
      </c>
      <c r="D454" s="7">
        <v>1</v>
      </c>
      <c r="E454" s="7">
        <v>181.92</v>
      </c>
      <c r="F454" s="7">
        <v>183.82</v>
      </c>
    </row>
    <row r="455" spans="1:6" x14ac:dyDescent="0.2">
      <c r="A455" s="7">
        <v>12580</v>
      </c>
      <c r="B455" s="7" t="s">
        <v>20</v>
      </c>
      <c r="C455" s="7">
        <v>2011</v>
      </c>
      <c r="D455" s="7">
        <v>2</v>
      </c>
      <c r="E455" s="7">
        <v>182.41</v>
      </c>
      <c r="F455" s="7">
        <v>180.78</v>
      </c>
    </row>
    <row r="456" spans="1:6" x14ac:dyDescent="0.2">
      <c r="A456" s="7">
        <v>12580</v>
      </c>
      <c r="B456" s="7" t="s">
        <v>20</v>
      </c>
      <c r="C456" s="7">
        <v>2011</v>
      </c>
      <c r="D456" s="7">
        <v>3</v>
      </c>
      <c r="E456" s="7">
        <v>182.85</v>
      </c>
      <c r="F456" s="7">
        <v>179.81</v>
      </c>
    </row>
    <row r="457" spans="1:6" x14ac:dyDescent="0.2">
      <c r="A457" s="7">
        <v>12580</v>
      </c>
      <c r="B457" s="7" t="s">
        <v>20</v>
      </c>
      <c r="C457" s="7">
        <v>2011</v>
      </c>
      <c r="D457" s="7">
        <v>4</v>
      </c>
      <c r="E457" s="7">
        <v>178.92</v>
      </c>
      <c r="F457" s="7">
        <v>178.46</v>
      </c>
    </row>
    <row r="458" spans="1:6" x14ac:dyDescent="0.2">
      <c r="A458" s="7">
        <v>12580</v>
      </c>
      <c r="B458" s="7" t="s">
        <v>20</v>
      </c>
      <c r="C458" s="7">
        <v>2012</v>
      </c>
      <c r="D458" s="7">
        <v>1</v>
      </c>
      <c r="E458" s="7">
        <v>176.68</v>
      </c>
      <c r="F458" s="7">
        <v>178.86</v>
      </c>
    </row>
    <row r="459" spans="1:6" x14ac:dyDescent="0.2">
      <c r="A459" s="7">
        <v>12580</v>
      </c>
      <c r="B459" s="7" t="s">
        <v>20</v>
      </c>
      <c r="C459" s="7">
        <v>2012</v>
      </c>
      <c r="D459" s="7">
        <v>2</v>
      </c>
      <c r="E459" s="7">
        <v>183.52</v>
      </c>
      <c r="F459" s="7">
        <v>181.41</v>
      </c>
    </row>
    <row r="460" spans="1:6" x14ac:dyDescent="0.2">
      <c r="A460" s="7">
        <v>12580</v>
      </c>
      <c r="B460" s="7" t="s">
        <v>20</v>
      </c>
      <c r="C460" s="7">
        <v>2012</v>
      </c>
      <c r="D460" s="7">
        <v>3</v>
      </c>
      <c r="E460" s="7">
        <v>185.2</v>
      </c>
      <c r="F460" s="7">
        <v>181.95</v>
      </c>
    </row>
    <row r="461" spans="1:6" x14ac:dyDescent="0.2">
      <c r="A461" s="7">
        <v>12580</v>
      </c>
      <c r="B461" s="7" t="s">
        <v>20</v>
      </c>
      <c r="C461" s="7">
        <v>2012</v>
      </c>
      <c r="D461" s="7">
        <v>4</v>
      </c>
      <c r="E461" s="7">
        <v>183.79</v>
      </c>
      <c r="F461" s="7">
        <v>183.65</v>
      </c>
    </row>
    <row r="462" spans="1:6" x14ac:dyDescent="0.2">
      <c r="A462" s="7">
        <v>12580</v>
      </c>
      <c r="B462" s="7" t="s">
        <v>20</v>
      </c>
      <c r="C462" s="7">
        <v>2013</v>
      </c>
      <c r="D462" s="7">
        <v>1</v>
      </c>
      <c r="E462" s="7">
        <v>182.33</v>
      </c>
      <c r="F462" s="7">
        <v>184.8</v>
      </c>
    </row>
    <row r="463" spans="1:6" x14ac:dyDescent="0.2">
      <c r="A463" s="7">
        <v>12580</v>
      </c>
      <c r="B463" s="7" t="s">
        <v>20</v>
      </c>
      <c r="C463" s="7">
        <v>2013</v>
      </c>
      <c r="D463" s="7">
        <v>2</v>
      </c>
      <c r="E463" s="7">
        <v>186.42</v>
      </c>
      <c r="F463" s="7">
        <v>183.97</v>
      </c>
    </row>
    <row r="464" spans="1:6" x14ac:dyDescent="0.2">
      <c r="A464" s="7">
        <v>12580</v>
      </c>
      <c r="B464" s="7" t="s">
        <v>20</v>
      </c>
      <c r="C464" s="7">
        <v>2013</v>
      </c>
      <c r="D464" s="7">
        <v>3</v>
      </c>
      <c r="E464" s="7">
        <v>191.04</v>
      </c>
      <c r="F464" s="7">
        <v>187.46</v>
      </c>
    </row>
    <row r="465" spans="1:6" x14ac:dyDescent="0.2">
      <c r="A465" s="7">
        <v>12580</v>
      </c>
      <c r="B465" s="7" t="s">
        <v>20</v>
      </c>
      <c r="C465" s="7">
        <v>2013</v>
      </c>
      <c r="D465" s="7">
        <v>4</v>
      </c>
      <c r="E465" s="7">
        <v>185.63</v>
      </c>
      <c r="F465" s="7">
        <v>185.83</v>
      </c>
    </row>
    <row r="466" spans="1:6" x14ac:dyDescent="0.2">
      <c r="A466" s="7">
        <v>12580</v>
      </c>
      <c r="B466" s="7" t="s">
        <v>20</v>
      </c>
      <c r="C466" s="7">
        <v>2014</v>
      </c>
      <c r="D466" s="7">
        <v>1</v>
      </c>
      <c r="E466" s="7">
        <v>184.64</v>
      </c>
      <c r="F466" s="7">
        <v>187.3</v>
      </c>
    </row>
    <row r="467" spans="1:6" x14ac:dyDescent="0.2">
      <c r="A467" s="7">
        <v>12580</v>
      </c>
      <c r="B467" s="7" t="s">
        <v>20</v>
      </c>
      <c r="C467" s="7">
        <v>2014</v>
      </c>
      <c r="D467" s="7">
        <v>2</v>
      </c>
      <c r="E467" s="7">
        <v>189.58</v>
      </c>
      <c r="F467" s="7">
        <v>186.82</v>
      </c>
    </row>
    <row r="468" spans="1:6" x14ac:dyDescent="0.2">
      <c r="A468" s="7">
        <v>12580</v>
      </c>
      <c r="B468" s="7" t="s">
        <v>20</v>
      </c>
      <c r="C468" s="7">
        <v>2014</v>
      </c>
      <c r="D468" s="7">
        <v>3</v>
      </c>
      <c r="E468" s="7">
        <v>189.65</v>
      </c>
      <c r="F468" s="7">
        <v>185.95</v>
      </c>
    </row>
    <row r="469" spans="1:6" x14ac:dyDescent="0.2">
      <c r="A469" s="7">
        <v>12580</v>
      </c>
      <c r="B469" s="7" t="s">
        <v>20</v>
      </c>
      <c r="C469" s="7">
        <v>2014</v>
      </c>
      <c r="D469" s="7">
        <v>4</v>
      </c>
      <c r="E469" s="7">
        <v>184.32</v>
      </c>
      <c r="F469" s="7">
        <v>184.74</v>
      </c>
    </row>
    <row r="470" spans="1:6" x14ac:dyDescent="0.2">
      <c r="A470" s="7">
        <v>12580</v>
      </c>
      <c r="B470" s="7" t="s">
        <v>20</v>
      </c>
      <c r="C470" s="7">
        <v>2015</v>
      </c>
      <c r="D470" s="7">
        <v>1</v>
      </c>
      <c r="E470" s="7">
        <v>182.42</v>
      </c>
      <c r="F470" s="7">
        <v>185.16</v>
      </c>
    </row>
    <row r="471" spans="1:6" x14ac:dyDescent="0.2">
      <c r="A471" s="7">
        <v>12580</v>
      </c>
      <c r="B471" s="7" t="s">
        <v>20</v>
      </c>
      <c r="C471" s="7">
        <v>2015</v>
      </c>
      <c r="D471" s="7">
        <v>2</v>
      </c>
      <c r="E471" s="7">
        <v>189.72</v>
      </c>
      <c r="F471" s="7">
        <v>186.8</v>
      </c>
    </row>
    <row r="472" spans="1:6" x14ac:dyDescent="0.2">
      <c r="A472" s="7">
        <v>12580</v>
      </c>
      <c r="B472" s="7" t="s">
        <v>20</v>
      </c>
      <c r="C472" s="7">
        <v>2015</v>
      </c>
      <c r="D472" s="7">
        <v>3</v>
      </c>
      <c r="E472" s="7">
        <v>191.33</v>
      </c>
      <c r="F472" s="7">
        <v>187.57</v>
      </c>
    </row>
    <row r="473" spans="1:6" x14ac:dyDescent="0.2">
      <c r="A473" s="7">
        <v>12580</v>
      </c>
      <c r="B473" s="7" t="s">
        <v>20</v>
      </c>
      <c r="C473" s="7">
        <v>2015</v>
      </c>
      <c r="D473" s="7">
        <v>4</v>
      </c>
      <c r="E473" s="7">
        <v>187.75</v>
      </c>
      <c r="F473" s="7">
        <v>188.23</v>
      </c>
    </row>
    <row r="474" spans="1:6" x14ac:dyDescent="0.2">
      <c r="A474" s="7">
        <v>12580</v>
      </c>
      <c r="B474" s="7" t="s">
        <v>20</v>
      </c>
      <c r="C474" s="7">
        <v>2016</v>
      </c>
      <c r="D474" s="7">
        <v>1</v>
      </c>
      <c r="E474" s="7">
        <v>186.13</v>
      </c>
      <c r="F474" s="7">
        <v>188.92</v>
      </c>
    </row>
    <row r="475" spans="1:6" x14ac:dyDescent="0.2">
      <c r="A475" s="7">
        <v>12580</v>
      </c>
      <c r="B475" s="7" t="s">
        <v>20</v>
      </c>
      <c r="C475" s="7">
        <v>2016</v>
      </c>
      <c r="D475" s="7">
        <v>2</v>
      </c>
      <c r="E475" s="7">
        <v>194.73</v>
      </c>
      <c r="F475" s="7">
        <v>191.71</v>
      </c>
    </row>
    <row r="476" spans="1:6" x14ac:dyDescent="0.2">
      <c r="A476" s="7">
        <v>12580</v>
      </c>
      <c r="B476" s="7" t="s">
        <v>20</v>
      </c>
      <c r="C476" s="7">
        <v>2016</v>
      </c>
      <c r="D476" s="7">
        <v>3</v>
      </c>
      <c r="E476" s="7">
        <v>198.14</v>
      </c>
      <c r="F476" s="7">
        <v>194.36</v>
      </c>
    </row>
    <row r="477" spans="1:6" x14ac:dyDescent="0.2">
      <c r="A477" s="7">
        <v>12580</v>
      </c>
      <c r="B477" s="7" t="s">
        <v>20</v>
      </c>
      <c r="C477" s="7">
        <v>2016</v>
      </c>
      <c r="D477" s="7">
        <v>4</v>
      </c>
      <c r="E477" s="7">
        <v>195.76</v>
      </c>
      <c r="F477" s="7">
        <v>196.18</v>
      </c>
    </row>
    <row r="478" spans="1:6" x14ac:dyDescent="0.2">
      <c r="A478" s="7">
        <v>12580</v>
      </c>
      <c r="B478" s="7" t="s">
        <v>20</v>
      </c>
      <c r="C478" s="7">
        <v>2017</v>
      </c>
      <c r="D478" s="7">
        <v>1</v>
      </c>
      <c r="E478" s="7">
        <v>194.77</v>
      </c>
      <c r="F478" s="7">
        <v>197.56</v>
      </c>
    </row>
    <row r="479" spans="1:6" x14ac:dyDescent="0.2">
      <c r="A479" s="7">
        <v>12580</v>
      </c>
      <c r="B479" s="7" t="s">
        <v>20</v>
      </c>
      <c r="C479" s="7">
        <v>2017</v>
      </c>
      <c r="D479" s="7">
        <v>2</v>
      </c>
      <c r="E479" s="7">
        <v>203.53</v>
      </c>
      <c r="F479" s="7">
        <v>200.44</v>
      </c>
    </row>
    <row r="480" spans="1:6" x14ac:dyDescent="0.2">
      <c r="A480" s="7">
        <v>12580</v>
      </c>
      <c r="B480" s="7" t="s">
        <v>20</v>
      </c>
      <c r="C480" s="7">
        <v>2017</v>
      </c>
      <c r="D480" s="7">
        <v>3</v>
      </c>
      <c r="E480" s="7">
        <v>206.29</v>
      </c>
      <c r="F480" s="7">
        <v>202.6</v>
      </c>
    </row>
    <row r="481" spans="1:6" x14ac:dyDescent="0.2">
      <c r="A481" s="7">
        <v>12580</v>
      </c>
      <c r="B481" s="7" t="s">
        <v>20</v>
      </c>
      <c r="C481" s="7">
        <v>2017</v>
      </c>
      <c r="D481" s="7">
        <v>4</v>
      </c>
      <c r="E481" s="7">
        <v>205.4</v>
      </c>
      <c r="F481" s="7">
        <v>205.75</v>
      </c>
    </row>
    <row r="482" spans="1:6" x14ac:dyDescent="0.2">
      <c r="A482" s="7">
        <v>12580</v>
      </c>
      <c r="B482" s="7" t="s">
        <v>20</v>
      </c>
      <c r="C482" s="7">
        <v>2018</v>
      </c>
      <c r="D482" s="7">
        <v>1</v>
      </c>
      <c r="E482" s="7">
        <v>205.52</v>
      </c>
      <c r="F482" s="7">
        <v>208.11</v>
      </c>
    </row>
    <row r="483" spans="1:6" x14ac:dyDescent="0.2">
      <c r="A483" s="7">
        <v>12580</v>
      </c>
      <c r="B483" s="7" t="s">
        <v>20</v>
      </c>
      <c r="C483" s="7">
        <v>2018</v>
      </c>
      <c r="D483" s="7">
        <v>2</v>
      </c>
      <c r="E483" s="7">
        <v>212.56</v>
      </c>
      <c r="F483" s="7">
        <v>209.54</v>
      </c>
    </row>
    <row r="484" spans="1:6" x14ac:dyDescent="0.2">
      <c r="A484" s="7">
        <v>12580</v>
      </c>
      <c r="B484" s="7" t="s">
        <v>20</v>
      </c>
      <c r="C484" s="7">
        <v>2018</v>
      </c>
      <c r="D484" s="7">
        <v>3</v>
      </c>
      <c r="E484" s="7">
        <v>215.84</v>
      </c>
      <c r="F484" s="7">
        <v>212.22</v>
      </c>
    </row>
    <row r="485" spans="1:6" x14ac:dyDescent="0.2">
      <c r="A485" s="7">
        <v>12580</v>
      </c>
      <c r="B485" s="7" t="s">
        <v>20</v>
      </c>
      <c r="C485" s="7">
        <v>2018</v>
      </c>
      <c r="D485" s="7">
        <v>4</v>
      </c>
      <c r="E485" s="7">
        <v>213.93</v>
      </c>
      <c r="F485" s="7">
        <v>214.18</v>
      </c>
    </row>
    <row r="486" spans="1:6" x14ac:dyDescent="0.2">
      <c r="A486" s="7">
        <v>12580</v>
      </c>
      <c r="B486" s="7" t="s">
        <v>20</v>
      </c>
      <c r="C486" s="7">
        <v>2019</v>
      </c>
      <c r="D486" s="7">
        <v>1</v>
      </c>
      <c r="E486" s="7">
        <v>213.41</v>
      </c>
      <c r="F486" s="7">
        <v>215.74</v>
      </c>
    </row>
    <row r="487" spans="1:6" x14ac:dyDescent="0.2">
      <c r="A487" s="7">
        <v>12580</v>
      </c>
      <c r="B487" s="7" t="s">
        <v>20</v>
      </c>
      <c r="C487" s="7">
        <v>2019</v>
      </c>
      <c r="D487" s="7">
        <v>2</v>
      </c>
      <c r="E487" s="7">
        <v>221.18</v>
      </c>
      <c r="F487" s="7">
        <v>218.22</v>
      </c>
    </row>
    <row r="488" spans="1:6" x14ac:dyDescent="0.2">
      <c r="A488" s="7">
        <v>12580</v>
      </c>
      <c r="B488" s="7" t="s">
        <v>20</v>
      </c>
      <c r="C488" s="7">
        <v>2019</v>
      </c>
      <c r="D488" s="7">
        <v>3</v>
      </c>
      <c r="E488" s="7">
        <v>223.6</v>
      </c>
      <c r="F488" s="7">
        <v>220.15</v>
      </c>
    </row>
    <row r="489" spans="1:6" x14ac:dyDescent="0.2">
      <c r="A489" s="7">
        <v>12580</v>
      </c>
      <c r="B489" s="7" t="s">
        <v>20</v>
      </c>
      <c r="C489" s="7">
        <v>2019</v>
      </c>
      <c r="D489" s="7">
        <v>4</v>
      </c>
      <c r="E489" s="7">
        <v>222.37</v>
      </c>
      <c r="F489" s="7">
        <v>222.49</v>
      </c>
    </row>
    <row r="490" spans="1:6" x14ac:dyDescent="0.2">
      <c r="A490" s="7">
        <v>12580</v>
      </c>
      <c r="B490" s="7" t="s">
        <v>20</v>
      </c>
      <c r="C490" s="7">
        <v>2020</v>
      </c>
      <c r="D490" s="7">
        <v>1</v>
      </c>
      <c r="E490" s="7">
        <v>225.91</v>
      </c>
      <c r="F490" s="7">
        <v>227.96</v>
      </c>
    </row>
    <row r="491" spans="1:6" x14ac:dyDescent="0.2">
      <c r="A491" s="7">
        <v>12580</v>
      </c>
      <c r="B491" s="7" t="s">
        <v>20</v>
      </c>
      <c r="C491" s="7">
        <v>2020</v>
      </c>
      <c r="D491" s="7">
        <v>2</v>
      </c>
      <c r="E491" s="7">
        <v>236.84</v>
      </c>
      <c r="F491" s="7">
        <v>233.96</v>
      </c>
    </row>
    <row r="492" spans="1:6" x14ac:dyDescent="0.2">
      <c r="A492" s="7">
        <v>12580</v>
      </c>
      <c r="B492" s="7" t="s">
        <v>20</v>
      </c>
      <c r="C492" s="7">
        <v>2020</v>
      </c>
      <c r="D492" s="7">
        <v>3</v>
      </c>
      <c r="E492" s="7">
        <v>243.56</v>
      </c>
      <c r="F492" s="7">
        <v>240.11</v>
      </c>
    </row>
    <row r="493" spans="1:6" x14ac:dyDescent="0.2">
      <c r="A493" s="7">
        <v>12580</v>
      </c>
      <c r="B493" s="7" t="s">
        <v>20</v>
      </c>
      <c r="C493" s="7">
        <v>2020</v>
      </c>
      <c r="D493" s="7">
        <v>4</v>
      </c>
      <c r="E493" s="7">
        <v>246.36</v>
      </c>
      <c r="F493" s="7">
        <v>246.21</v>
      </c>
    </row>
    <row r="494" spans="1:6" x14ac:dyDescent="0.2">
      <c r="A494" s="7">
        <v>12580</v>
      </c>
      <c r="B494" s="7" t="s">
        <v>20</v>
      </c>
      <c r="C494" s="7">
        <v>2021</v>
      </c>
      <c r="D494" s="7">
        <v>1</v>
      </c>
      <c r="E494" s="7">
        <v>248.02</v>
      </c>
      <c r="F494" s="7">
        <v>250.01</v>
      </c>
    </row>
    <row r="495" spans="1:6" x14ac:dyDescent="0.2">
      <c r="A495" s="7">
        <v>12580</v>
      </c>
      <c r="B495" s="7" t="s">
        <v>20</v>
      </c>
      <c r="C495" s="7">
        <v>2021</v>
      </c>
      <c r="D495" s="7">
        <v>2</v>
      </c>
      <c r="E495" s="7">
        <v>255.48</v>
      </c>
      <c r="F495" s="7">
        <v>252.61</v>
      </c>
    </row>
    <row r="496" spans="1:6" x14ac:dyDescent="0.2">
      <c r="A496" s="7">
        <v>12580</v>
      </c>
      <c r="B496" s="7" t="s">
        <v>20</v>
      </c>
      <c r="C496" s="7">
        <v>2021</v>
      </c>
      <c r="D496" s="7">
        <v>3</v>
      </c>
      <c r="E496" s="7">
        <v>260.05</v>
      </c>
      <c r="F496" s="7">
        <v>256.60000000000002</v>
      </c>
    </row>
    <row r="497" spans="1:6" x14ac:dyDescent="0.2">
      <c r="A497" s="7">
        <v>12580</v>
      </c>
      <c r="B497" s="7" t="s">
        <v>20</v>
      </c>
      <c r="C497" s="7">
        <v>2021</v>
      </c>
      <c r="D497" s="7">
        <v>4</v>
      </c>
      <c r="E497" s="7">
        <v>261.83</v>
      </c>
      <c r="F497" s="7">
        <v>261.44</v>
      </c>
    </row>
    <row r="498" spans="1:6" x14ac:dyDescent="0.2">
      <c r="A498" s="7">
        <v>14454</v>
      </c>
      <c r="B498" s="7" t="s">
        <v>21</v>
      </c>
      <c r="C498" s="7">
        <v>1991</v>
      </c>
      <c r="D498" s="7">
        <v>1</v>
      </c>
      <c r="E498" s="7">
        <v>100</v>
      </c>
      <c r="F498" s="7">
        <v>100</v>
      </c>
    </row>
    <row r="499" spans="1:6" x14ac:dyDescent="0.2">
      <c r="A499" s="7">
        <v>14454</v>
      </c>
      <c r="B499" s="7" t="s">
        <v>21</v>
      </c>
      <c r="C499" s="7">
        <v>1991</v>
      </c>
      <c r="D499" s="7">
        <v>2</v>
      </c>
      <c r="E499" s="7">
        <v>97.93</v>
      </c>
      <c r="F499" s="7">
        <v>98.4</v>
      </c>
    </row>
    <row r="500" spans="1:6" x14ac:dyDescent="0.2">
      <c r="A500" s="7">
        <v>14454</v>
      </c>
      <c r="B500" s="7" t="s">
        <v>21</v>
      </c>
      <c r="C500" s="7">
        <v>1991</v>
      </c>
      <c r="D500" s="7">
        <v>3</v>
      </c>
      <c r="E500" s="7">
        <v>98.4</v>
      </c>
      <c r="F500" s="7">
        <v>97.91</v>
      </c>
    </row>
    <row r="501" spans="1:6" x14ac:dyDescent="0.2">
      <c r="A501" s="7">
        <v>14454</v>
      </c>
      <c r="B501" s="7" t="s">
        <v>21</v>
      </c>
      <c r="C501" s="7">
        <v>1991</v>
      </c>
      <c r="D501" s="7">
        <v>4</v>
      </c>
      <c r="E501" s="7">
        <v>97.45</v>
      </c>
      <c r="F501" s="7">
        <v>97.77</v>
      </c>
    </row>
    <row r="502" spans="1:6" x14ac:dyDescent="0.2">
      <c r="A502" s="7">
        <v>14454</v>
      </c>
      <c r="B502" s="7" t="s">
        <v>21</v>
      </c>
      <c r="C502" s="7">
        <v>1992</v>
      </c>
      <c r="D502" s="7">
        <v>1</v>
      </c>
      <c r="E502" s="7">
        <v>98.43</v>
      </c>
      <c r="F502" s="7">
        <v>98.57</v>
      </c>
    </row>
    <row r="503" spans="1:6" x14ac:dyDescent="0.2">
      <c r="A503" s="7">
        <v>14454</v>
      </c>
      <c r="B503" s="7" t="s">
        <v>21</v>
      </c>
      <c r="C503" s="7">
        <v>1992</v>
      </c>
      <c r="D503" s="7">
        <v>2</v>
      </c>
      <c r="E503" s="7">
        <v>96.41</v>
      </c>
      <c r="F503" s="7">
        <v>96.76</v>
      </c>
    </row>
    <row r="504" spans="1:6" x14ac:dyDescent="0.2">
      <c r="A504" s="7">
        <v>14454</v>
      </c>
      <c r="B504" s="7" t="s">
        <v>21</v>
      </c>
      <c r="C504" s="7">
        <v>1992</v>
      </c>
      <c r="D504" s="7">
        <v>3</v>
      </c>
      <c r="E504" s="7">
        <v>96.97</v>
      </c>
      <c r="F504" s="7">
        <v>96.49</v>
      </c>
    </row>
    <row r="505" spans="1:6" x14ac:dyDescent="0.2">
      <c r="A505" s="7">
        <v>14454</v>
      </c>
      <c r="B505" s="7" t="s">
        <v>21</v>
      </c>
      <c r="C505" s="7">
        <v>1992</v>
      </c>
      <c r="D505" s="7">
        <v>4</v>
      </c>
      <c r="E505" s="7">
        <v>97.3</v>
      </c>
      <c r="F505" s="7">
        <v>97.58</v>
      </c>
    </row>
    <row r="506" spans="1:6" x14ac:dyDescent="0.2">
      <c r="A506" s="7">
        <v>14454</v>
      </c>
      <c r="B506" s="7" t="s">
        <v>21</v>
      </c>
      <c r="C506" s="7">
        <v>1993</v>
      </c>
      <c r="D506" s="7">
        <v>1</v>
      </c>
      <c r="E506" s="7">
        <v>95.2</v>
      </c>
      <c r="F506" s="7">
        <v>95.56</v>
      </c>
    </row>
    <row r="507" spans="1:6" x14ac:dyDescent="0.2">
      <c r="A507" s="7">
        <v>14454</v>
      </c>
      <c r="B507" s="7" t="s">
        <v>21</v>
      </c>
      <c r="C507" s="7">
        <v>1993</v>
      </c>
      <c r="D507" s="7">
        <v>2</v>
      </c>
      <c r="E507" s="7">
        <v>96.73</v>
      </c>
      <c r="F507" s="7">
        <v>96.88</v>
      </c>
    </row>
    <row r="508" spans="1:6" x14ac:dyDescent="0.2">
      <c r="A508" s="7">
        <v>14454</v>
      </c>
      <c r="B508" s="7" t="s">
        <v>21</v>
      </c>
      <c r="C508" s="7">
        <v>1993</v>
      </c>
      <c r="D508" s="7">
        <v>3</v>
      </c>
      <c r="E508" s="7">
        <v>97.41</v>
      </c>
      <c r="F508" s="7">
        <v>96.9</v>
      </c>
    </row>
    <row r="509" spans="1:6" x14ac:dyDescent="0.2">
      <c r="A509" s="7">
        <v>14454</v>
      </c>
      <c r="B509" s="7" t="s">
        <v>21</v>
      </c>
      <c r="C509" s="7">
        <v>1993</v>
      </c>
      <c r="D509" s="7">
        <v>4</v>
      </c>
      <c r="E509" s="7">
        <v>97.06</v>
      </c>
      <c r="F509" s="7">
        <v>97.37</v>
      </c>
    </row>
    <row r="510" spans="1:6" x14ac:dyDescent="0.2">
      <c r="A510" s="7">
        <v>14454</v>
      </c>
      <c r="B510" s="7" t="s">
        <v>21</v>
      </c>
      <c r="C510" s="7">
        <v>1994</v>
      </c>
      <c r="D510" s="7">
        <v>1</v>
      </c>
      <c r="E510" s="7">
        <v>97.75</v>
      </c>
      <c r="F510" s="7">
        <v>98.33</v>
      </c>
    </row>
    <row r="511" spans="1:6" x14ac:dyDescent="0.2">
      <c r="A511" s="7">
        <v>14454</v>
      </c>
      <c r="B511" s="7" t="s">
        <v>21</v>
      </c>
      <c r="C511" s="7">
        <v>1994</v>
      </c>
      <c r="D511" s="7">
        <v>2</v>
      </c>
      <c r="E511" s="7">
        <v>98.87</v>
      </c>
      <c r="F511" s="7">
        <v>98.83</v>
      </c>
    </row>
    <row r="512" spans="1:6" x14ac:dyDescent="0.2">
      <c r="A512" s="7">
        <v>14454</v>
      </c>
      <c r="B512" s="7" t="s">
        <v>21</v>
      </c>
      <c r="C512" s="7">
        <v>1994</v>
      </c>
      <c r="D512" s="7">
        <v>3</v>
      </c>
      <c r="E512" s="7">
        <v>99.83</v>
      </c>
      <c r="F512" s="7">
        <v>99.27</v>
      </c>
    </row>
    <row r="513" spans="1:6" x14ac:dyDescent="0.2">
      <c r="A513" s="7">
        <v>14454</v>
      </c>
      <c r="B513" s="7" t="s">
        <v>21</v>
      </c>
      <c r="C513" s="7">
        <v>1994</v>
      </c>
      <c r="D513" s="7">
        <v>4</v>
      </c>
      <c r="E513" s="7">
        <v>99.39</v>
      </c>
      <c r="F513" s="7">
        <v>99.72</v>
      </c>
    </row>
    <row r="514" spans="1:6" x14ac:dyDescent="0.2">
      <c r="A514" s="7">
        <v>14454</v>
      </c>
      <c r="B514" s="7" t="s">
        <v>21</v>
      </c>
      <c r="C514" s="7">
        <v>1995</v>
      </c>
      <c r="D514" s="7">
        <v>1</v>
      </c>
      <c r="E514" s="7">
        <v>99.38</v>
      </c>
      <c r="F514" s="7">
        <v>100.16</v>
      </c>
    </row>
    <row r="515" spans="1:6" x14ac:dyDescent="0.2">
      <c r="A515" s="7">
        <v>14454</v>
      </c>
      <c r="B515" s="7" t="s">
        <v>21</v>
      </c>
      <c r="C515" s="7">
        <v>1995</v>
      </c>
      <c r="D515" s="7">
        <v>2</v>
      </c>
      <c r="E515" s="7">
        <v>101.29</v>
      </c>
      <c r="F515" s="7">
        <v>101.1</v>
      </c>
    </row>
    <row r="516" spans="1:6" x14ac:dyDescent="0.2">
      <c r="A516" s="7">
        <v>14454</v>
      </c>
      <c r="B516" s="7" t="s">
        <v>21</v>
      </c>
      <c r="C516" s="7">
        <v>1995</v>
      </c>
      <c r="D516" s="7">
        <v>3</v>
      </c>
      <c r="E516" s="7">
        <v>102.82</v>
      </c>
      <c r="F516" s="7">
        <v>102.2</v>
      </c>
    </row>
    <row r="517" spans="1:6" x14ac:dyDescent="0.2">
      <c r="A517" s="7">
        <v>14454</v>
      </c>
      <c r="B517" s="7" t="s">
        <v>21</v>
      </c>
      <c r="C517" s="7">
        <v>1995</v>
      </c>
      <c r="D517" s="7">
        <v>4</v>
      </c>
      <c r="E517" s="7">
        <v>102.51</v>
      </c>
      <c r="F517" s="7">
        <v>102.9</v>
      </c>
    </row>
    <row r="518" spans="1:6" x14ac:dyDescent="0.2">
      <c r="A518" s="7">
        <v>14454</v>
      </c>
      <c r="B518" s="7" t="s">
        <v>21</v>
      </c>
      <c r="C518" s="7">
        <v>1996</v>
      </c>
      <c r="D518" s="7">
        <v>1</v>
      </c>
      <c r="E518" s="7">
        <v>103.16</v>
      </c>
      <c r="F518" s="7">
        <v>104.1</v>
      </c>
    </row>
    <row r="519" spans="1:6" x14ac:dyDescent="0.2">
      <c r="A519" s="7">
        <v>14454</v>
      </c>
      <c r="B519" s="7" t="s">
        <v>21</v>
      </c>
      <c r="C519" s="7">
        <v>1996</v>
      </c>
      <c r="D519" s="7">
        <v>2</v>
      </c>
      <c r="E519" s="7">
        <v>105.77</v>
      </c>
      <c r="F519" s="7">
        <v>105.45</v>
      </c>
    </row>
    <row r="520" spans="1:6" x14ac:dyDescent="0.2">
      <c r="A520" s="7">
        <v>14454</v>
      </c>
      <c r="B520" s="7" t="s">
        <v>21</v>
      </c>
      <c r="C520" s="7">
        <v>1996</v>
      </c>
      <c r="D520" s="7">
        <v>3</v>
      </c>
      <c r="E520" s="7">
        <v>107.16</v>
      </c>
      <c r="F520" s="7">
        <v>106.45</v>
      </c>
    </row>
    <row r="521" spans="1:6" x14ac:dyDescent="0.2">
      <c r="A521" s="7">
        <v>14454</v>
      </c>
      <c r="B521" s="7" t="s">
        <v>21</v>
      </c>
      <c r="C521" s="7">
        <v>1996</v>
      </c>
      <c r="D521" s="7">
        <v>4</v>
      </c>
      <c r="E521" s="7">
        <v>107.8</v>
      </c>
      <c r="F521" s="7">
        <v>108.24</v>
      </c>
    </row>
    <row r="522" spans="1:6" x14ac:dyDescent="0.2">
      <c r="A522" s="7">
        <v>14454</v>
      </c>
      <c r="B522" s="7" t="s">
        <v>21</v>
      </c>
      <c r="C522" s="7">
        <v>1997</v>
      </c>
      <c r="D522" s="7">
        <v>1</v>
      </c>
      <c r="E522" s="7">
        <v>108.72</v>
      </c>
      <c r="F522" s="7">
        <v>109.85</v>
      </c>
    </row>
    <row r="523" spans="1:6" x14ac:dyDescent="0.2">
      <c r="A523" s="7">
        <v>14454</v>
      </c>
      <c r="B523" s="7" t="s">
        <v>21</v>
      </c>
      <c r="C523" s="7">
        <v>1997</v>
      </c>
      <c r="D523" s="7">
        <v>2</v>
      </c>
      <c r="E523" s="7">
        <v>111.35</v>
      </c>
      <c r="F523" s="7">
        <v>110.93</v>
      </c>
    </row>
    <row r="524" spans="1:6" x14ac:dyDescent="0.2">
      <c r="A524" s="7">
        <v>14454</v>
      </c>
      <c r="B524" s="7" t="s">
        <v>21</v>
      </c>
      <c r="C524" s="7">
        <v>1997</v>
      </c>
      <c r="D524" s="7">
        <v>3</v>
      </c>
      <c r="E524" s="7">
        <v>113.26</v>
      </c>
      <c r="F524" s="7">
        <v>112.39</v>
      </c>
    </row>
    <row r="525" spans="1:6" x14ac:dyDescent="0.2">
      <c r="A525" s="7">
        <v>14454</v>
      </c>
      <c r="B525" s="7" t="s">
        <v>21</v>
      </c>
      <c r="C525" s="7">
        <v>1997</v>
      </c>
      <c r="D525" s="7">
        <v>4</v>
      </c>
      <c r="E525" s="7">
        <v>114.73</v>
      </c>
      <c r="F525" s="7">
        <v>115.29</v>
      </c>
    </row>
    <row r="526" spans="1:6" x14ac:dyDescent="0.2">
      <c r="A526" s="7">
        <v>14454</v>
      </c>
      <c r="B526" s="7" t="s">
        <v>21</v>
      </c>
      <c r="C526" s="7">
        <v>1998</v>
      </c>
      <c r="D526" s="7">
        <v>1</v>
      </c>
      <c r="E526" s="7">
        <v>115.62</v>
      </c>
      <c r="F526" s="7">
        <v>116.96</v>
      </c>
    </row>
    <row r="527" spans="1:6" x14ac:dyDescent="0.2">
      <c r="A527" s="7">
        <v>14454</v>
      </c>
      <c r="B527" s="7" t="s">
        <v>21</v>
      </c>
      <c r="C527" s="7">
        <v>1998</v>
      </c>
      <c r="D527" s="7">
        <v>2</v>
      </c>
      <c r="E527" s="7">
        <v>120.67</v>
      </c>
      <c r="F527" s="7">
        <v>120.14</v>
      </c>
    </row>
    <row r="528" spans="1:6" x14ac:dyDescent="0.2">
      <c r="A528" s="7">
        <v>14454</v>
      </c>
      <c r="B528" s="7" t="s">
        <v>21</v>
      </c>
      <c r="C528" s="7">
        <v>1998</v>
      </c>
      <c r="D528" s="7">
        <v>3</v>
      </c>
      <c r="E528" s="7">
        <v>124.91</v>
      </c>
      <c r="F528" s="7">
        <v>123.78</v>
      </c>
    </row>
    <row r="529" spans="1:6" x14ac:dyDescent="0.2">
      <c r="A529" s="7">
        <v>14454</v>
      </c>
      <c r="B529" s="7" t="s">
        <v>21</v>
      </c>
      <c r="C529" s="7">
        <v>1998</v>
      </c>
      <c r="D529" s="7">
        <v>4</v>
      </c>
      <c r="E529" s="7">
        <v>125.51</v>
      </c>
      <c r="F529" s="7">
        <v>126.25</v>
      </c>
    </row>
    <row r="530" spans="1:6" x14ac:dyDescent="0.2">
      <c r="A530" s="7">
        <v>14454</v>
      </c>
      <c r="B530" s="7" t="s">
        <v>21</v>
      </c>
      <c r="C530" s="7">
        <v>1999</v>
      </c>
      <c r="D530" s="7">
        <v>1</v>
      </c>
      <c r="E530" s="7">
        <v>128.93</v>
      </c>
      <c r="F530" s="7">
        <v>130.5</v>
      </c>
    </row>
    <row r="531" spans="1:6" x14ac:dyDescent="0.2">
      <c r="A531" s="7">
        <v>14454</v>
      </c>
      <c r="B531" s="7" t="s">
        <v>21</v>
      </c>
      <c r="C531" s="7">
        <v>1999</v>
      </c>
      <c r="D531" s="7">
        <v>2</v>
      </c>
      <c r="E531" s="7">
        <v>135.53</v>
      </c>
      <c r="F531" s="7">
        <v>134.9</v>
      </c>
    </row>
    <row r="532" spans="1:6" x14ac:dyDescent="0.2">
      <c r="A532" s="7">
        <v>14454</v>
      </c>
      <c r="B532" s="7" t="s">
        <v>21</v>
      </c>
      <c r="C532" s="7">
        <v>1999</v>
      </c>
      <c r="D532" s="7">
        <v>3</v>
      </c>
      <c r="E532" s="7">
        <v>140.75</v>
      </c>
      <c r="F532" s="7">
        <v>139.35</v>
      </c>
    </row>
    <row r="533" spans="1:6" x14ac:dyDescent="0.2">
      <c r="A533" s="7">
        <v>14454</v>
      </c>
      <c r="B533" s="7" t="s">
        <v>21</v>
      </c>
      <c r="C533" s="7">
        <v>1999</v>
      </c>
      <c r="D533" s="7">
        <v>4</v>
      </c>
      <c r="E533" s="7">
        <v>143.34</v>
      </c>
      <c r="F533" s="7">
        <v>144.21</v>
      </c>
    </row>
    <row r="534" spans="1:6" x14ac:dyDescent="0.2">
      <c r="A534" s="7">
        <v>14454</v>
      </c>
      <c r="B534" s="7" t="s">
        <v>21</v>
      </c>
      <c r="C534" s="7">
        <v>2000</v>
      </c>
      <c r="D534" s="7">
        <v>1</v>
      </c>
      <c r="E534" s="7">
        <v>148.29</v>
      </c>
      <c r="F534" s="7">
        <v>150.19999999999999</v>
      </c>
    </row>
    <row r="535" spans="1:6" x14ac:dyDescent="0.2">
      <c r="A535" s="7">
        <v>14454</v>
      </c>
      <c r="B535" s="7" t="s">
        <v>21</v>
      </c>
      <c r="C535" s="7">
        <v>2000</v>
      </c>
      <c r="D535" s="7">
        <v>2</v>
      </c>
      <c r="E535" s="7">
        <v>157.09</v>
      </c>
      <c r="F535" s="7">
        <v>156.41</v>
      </c>
    </row>
    <row r="536" spans="1:6" x14ac:dyDescent="0.2">
      <c r="A536" s="7">
        <v>14454</v>
      </c>
      <c r="B536" s="7" t="s">
        <v>21</v>
      </c>
      <c r="C536" s="7">
        <v>2000</v>
      </c>
      <c r="D536" s="7">
        <v>3</v>
      </c>
      <c r="E536" s="7">
        <v>163.5</v>
      </c>
      <c r="F536" s="7">
        <v>161.76</v>
      </c>
    </row>
    <row r="537" spans="1:6" x14ac:dyDescent="0.2">
      <c r="A537" s="7">
        <v>14454</v>
      </c>
      <c r="B537" s="7" t="s">
        <v>21</v>
      </c>
      <c r="C537" s="7">
        <v>2000</v>
      </c>
      <c r="D537" s="7">
        <v>4</v>
      </c>
      <c r="E537" s="7">
        <v>166.63</v>
      </c>
      <c r="F537" s="7">
        <v>167.56</v>
      </c>
    </row>
    <row r="538" spans="1:6" x14ac:dyDescent="0.2">
      <c r="A538" s="7">
        <v>14454</v>
      </c>
      <c r="B538" s="7" t="s">
        <v>21</v>
      </c>
      <c r="C538" s="7">
        <v>2001</v>
      </c>
      <c r="D538" s="7">
        <v>1</v>
      </c>
      <c r="E538" s="7">
        <v>171.64</v>
      </c>
      <c r="F538" s="7">
        <v>173.9</v>
      </c>
    </row>
    <row r="539" spans="1:6" x14ac:dyDescent="0.2">
      <c r="A539" s="7">
        <v>14454</v>
      </c>
      <c r="B539" s="7" t="s">
        <v>21</v>
      </c>
      <c r="C539" s="7">
        <v>2001</v>
      </c>
      <c r="D539" s="7">
        <v>2</v>
      </c>
      <c r="E539" s="7">
        <v>180.5</v>
      </c>
      <c r="F539" s="7">
        <v>179.86</v>
      </c>
    </row>
    <row r="540" spans="1:6" x14ac:dyDescent="0.2">
      <c r="A540" s="7">
        <v>14454</v>
      </c>
      <c r="B540" s="7" t="s">
        <v>21</v>
      </c>
      <c r="C540" s="7">
        <v>2001</v>
      </c>
      <c r="D540" s="7">
        <v>3</v>
      </c>
      <c r="E540" s="7">
        <v>188.09</v>
      </c>
      <c r="F540" s="7">
        <v>186.1</v>
      </c>
    </row>
    <row r="541" spans="1:6" x14ac:dyDescent="0.2">
      <c r="A541" s="7">
        <v>14454</v>
      </c>
      <c r="B541" s="7" t="s">
        <v>21</v>
      </c>
      <c r="C541" s="7">
        <v>2001</v>
      </c>
      <c r="D541" s="7">
        <v>4</v>
      </c>
      <c r="E541" s="7">
        <v>191.17</v>
      </c>
      <c r="F541" s="7">
        <v>192.03</v>
      </c>
    </row>
    <row r="542" spans="1:6" x14ac:dyDescent="0.2">
      <c r="A542" s="7">
        <v>14454</v>
      </c>
      <c r="B542" s="7" t="s">
        <v>21</v>
      </c>
      <c r="C542" s="7">
        <v>2002</v>
      </c>
      <c r="D542" s="7">
        <v>1</v>
      </c>
      <c r="E542" s="7">
        <v>194.45</v>
      </c>
      <c r="F542" s="7">
        <v>197.07</v>
      </c>
    </row>
    <row r="543" spans="1:6" x14ac:dyDescent="0.2">
      <c r="A543" s="7">
        <v>14454</v>
      </c>
      <c r="B543" s="7" t="s">
        <v>21</v>
      </c>
      <c r="C543" s="7">
        <v>2002</v>
      </c>
      <c r="D543" s="7">
        <v>2</v>
      </c>
      <c r="E543" s="7">
        <v>205.11</v>
      </c>
      <c r="F543" s="7">
        <v>204.48</v>
      </c>
    </row>
    <row r="544" spans="1:6" x14ac:dyDescent="0.2">
      <c r="A544" s="7">
        <v>14454</v>
      </c>
      <c r="B544" s="7" t="s">
        <v>21</v>
      </c>
      <c r="C544" s="7">
        <v>2002</v>
      </c>
      <c r="D544" s="7">
        <v>3</v>
      </c>
      <c r="E544" s="7">
        <v>215.85</v>
      </c>
      <c r="F544" s="7">
        <v>213.58</v>
      </c>
    </row>
    <row r="545" spans="1:6" x14ac:dyDescent="0.2">
      <c r="A545" s="7">
        <v>14454</v>
      </c>
      <c r="B545" s="7" t="s">
        <v>21</v>
      </c>
      <c r="C545" s="7">
        <v>2002</v>
      </c>
      <c r="D545" s="7">
        <v>4</v>
      </c>
      <c r="E545" s="7">
        <v>219.81</v>
      </c>
      <c r="F545" s="7">
        <v>220.78</v>
      </c>
    </row>
    <row r="546" spans="1:6" x14ac:dyDescent="0.2">
      <c r="A546" s="7">
        <v>14454</v>
      </c>
      <c r="B546" s="7" t="s">
        <v>21</v>
      </c>
      <c r="C546" s="7">
        <v>2003</v>
      </c>
      <c r="D546" s="7">
        <v>1</v>
      </c>
      <c r="E546" s="7">
        <v>224.28</v>
      </c>
      <c r="F546" s="7">
        <v>227.17</v>
      </c>
    </row>
    <row r="547" spans="1:6" x14ac:dyDescent="0.2">
      <c r="A547" s="7">
        <v>14454</v>
      </c>
      <c r="B547" s="7" t="s">
        <v>21</v>
      </c>
      <c r="C547" s="7">
        <v>2003</v>
      </c>
      <c r="D547" s="7">
        <v>2</v>
      </c>
      <c r="E547" s="7">
        <v>232.99</v>
      </c>
      <c r="F547" s="7">
        <v>232.24</v>
      </c>
    </row>
    <row r="548" spans="1:6" x14ac:dyDescent="0.2">
      <c r="A548" s="7">
        <v>14454</v>
      </c>
      <c r="B548" s="7" t="s">
        <v>21</v>
      </c>
      <c r="C548" s="7">
        <v>2003</v>
      </c>
      <c r="D548" s="7">
        <v>3</v>
      </c>
      <c r="E548" s="7">
        <v>239.22</v>
      </c>
      <c r="F548" s="7">
        <v>236.88</v>
      </c>
    </row>
    <row r="549" spans="1:6" x14ac:dyDescent="0.2">
      <c r="A549" s="7">
        <v>14454</v>
      </c>
      <c r="B549" s="7" t="s">
        <v>21</v>
      </c>
      <c r="C549" s="7">
        <v>2003</v>
      </c>
      <c r="D549" s="7">
        <v>4</v>
      </c>
      <c r="E549" s="7">
        <v>243.37</v>
      </c>
      <c r="F549" s="7">
        <v>244.55</v>
      </c>
    </row>
    <row r="550" spans="1:6" x14ac:dyDescent="0.2">
      <c r="A550" s="7">
        <v>14454</v>
      </c>
      <c r="B550" s="7" t="s">
        <v>21</v>
      </c>
      <c r="C550" s="7">
        <v>2004</v>
      </c>
      <c r="D550" s="7">
        <v>1</v>
      </c>
      <c r="E550" s="7">
        <v>247.52</v>
      </c>
      <c r="F550" s="7">
        <v>250.47</v>
      </c>
    </row>
    <row r="551" spans="1:6" x14ac:dyDescent="0.2">
      <c r="A551" s="7">
        <v>14454</v>
      </c>
      <c r="B551" s="7" t="s">
        <v>21</v>
      </c>
      <c r="C551" s="7">
        <v>2004</v>
      </c>
      <c r="D551" s="7">
        <v>2</v>
      </c>
      <c r="E551" s="7">
        <v>258.36</v>
      </c>
      <c r="F551" s="7">
        <v>257.43</v>
      </c>
    </row>
    <row r="552" spans="1:6" x14ac:dyDescent="0.2">
      <c r="A552" s="7">
        <v>14454</v>
      </c>
      <c r="B552" s="7" t="s">
        <v>21</v>
      </c>
      <c r="C552" s="7">
        <v>2004</v>
      </c>
      <c r="D552" s="7">
        <v>3</v>
      </c>
      <c r="E552" s="7">
        <v>266.02999999999997</v>
      </c>
      <c r="F552" s="7">
        <v>263.62</v>
      </c>
    </row>
    <row r="553" spans="1:6" x14ac:dyDescent="0.2">
      <c r="A553" s="7">
        <v>14454</v>
      </c>
      <c r="B553" s="7" t="s">
        <v>21</v>
      </c>
      <c r="C553" s="7">
        <v>2004</v>
      </c>
      <c r="D553" s="7">
        <v>4</v>
      </c>
      <c r="E553" s="7">
        <v>267.76</v>
      </c>
      <c r="F553" s="7">
        <v>269.27</v>
      </c>
    </row>
    <row r="554" spans="1:6" x14ac:dyDescent="0.2">
      <c r="A554" s="7">
        <v>14454</v>
      </c>
      <c r="B554" s="7" t="s">
        <v>21</v>
      </c>
      <c r="C554" s="7">
        <v>2005</v>
      </c>
      <c r="D554" s="7">
        <v>1</v>
      </c>
      <c r="E554" s="7">
        <v>272.58</v>
      </c>
      <c r="F554" s="7">
        <v>275.51</v>
      </c>
    </row>
    <row r="555" spans="1:6" x14ac:dyDescent="0.2">
      <c r="A555" s="7">
        <v>14454</v>
      </c>
      <c r="B555" s="7" t="s">
        <v>21</v>
      </c>
      <c r="C555" s="7">
        <v>2005</v>
      </c>
      <c r="D555" s="7">
        <v>2</v>
      </c>
      <c r="E555" s="7">
        <v>280.69</v>
      </c>
      <c r="F555" s="7">
        <v>279.58999999999997</v>
      </c>
    </row>
    <row r="556" spans="1:6" x14ac:dyDescent="0.2">
      <c r="A556" s="7">
        <v>14454</v>
      </c>
      <c r="B556" s="7" t="s">
        <v>21</v>
      </c>
      <c r="C556" s="7">
        <v>2005</v>
      </c>
      <c r="D556" s="7">
        <v>3</v>
      </c>
      <c r="E556" s="7">
        <v>284.39</v>
      </c>
      <c r="F556" s="7">
        <v>282.05</v>
      </c>
    </row>
    <row r="557" spans="1:6" x14ac:dyDescent="0.2">
      <c r="A557" s="7">
        <v>14454</v>
      </c>
      <c r="B557" s="7" t="s">
        <v>21</v>
      </c>
      <c r="C557" s="7">
        <v>2005</v>
      </c>
      <c r="D557" s="7">
        <v>4</v>
      </c>
      <c r="E557" s="7">
        <v>279.44</v>
      </c>
      <c r="F557" s="7">
        <v>281.02999999999997</v>
      </c>
    </row>
    <row r="558" spans="1:6" x14ac:dyDescent="0.2">
      <c r="A558" s="7">
        <v>14454</v>
      </c>
      <c r="B558" s="7" t="s">
        <v>21</v>
      </c>
      <c r="C558" s="7">
        <v>2006</v>
      </c>
      <c r="D558" s="7">
        <v>1</v>
      </c>
      <c r="E558" s="7">
        <v>277.42</v>
      </c>
      <c r="F558" s="7">
        <v>280.26</v>
      </c>
    </row>
    <row r="559" spans="1:6" x14ac:dyDescent="0.2">
      <c r="A559" s="7">
        <v>14454</v>
      </c>
      <c r="B559" s="7" t="s">
        <v>21</v>
      </c>
      <c r="C559" s="7">
        <v>2006</v>
      </c>
      <c r="D559" s="7">
        <v>2</v>
      </c>
      <c r="E559" s="7">
        <v>278.93</v>
      </c>
      <c r="F559" s="7">
        <v>277.85000000000002</v>
      </c>
    </row>
    <row r="560" spans="1:6" x14ac:dyDescent="0.2">
      <c r="A560" s="7">
        <v>14454</v>
      </c>
      <c r="B560" s="7" t="s">
        <v>21</v>
      </c>
      <c r="C560" s="7">
        <v>2006</v>
      </c>
      <c r="D560" s="7">
        <v>3</v>
      </c>
      <c r="E560" s="7">
        <v>276.85000000000002</v>
      </c>
      <c r="F560" s="7">
        <v>274.64</v>
      </c>
    </row>
    <row r="561" spans="1:6" x14ac:dyDescent="0.2">
      <c r="A561" s="7">
        <v>14454</v>
      </c>
      <c r="B561" s="7" t="s">
        <v>21</v>
      </c>
      <c r="C561" s="7">
        <v>2006</v>
      </c>
      <c r="D561" s="7">
        <v>4</v>
      </c>
      <c r="E561" s="7">
        <v>271.5</v>
      </c>
      <c r="F561" s="7">
        <v>272.97000000000003</v>
      </c>
    </row>
    <row r="562" spans="1:6" x14ac:dyDescent="0.2">
      <c r="A562" s="7">
        <v>14454</v>
      </c>
      <c r="B562" s="7" t="s">
        <v>21</v>
      </c>
      <c r="C562" s="7">
        <v>2007</v>
      </c>
      <c r="D562" s="7">
        <v>1</v>
      </c>
      <c r="E562" s="7">
        <v>265.43</v>
      </c>
      <c r="F562" s="7">
        <v>268.23</v>
      </c>
    </row>
    <row r="563" spans="1:6" x14ac:dyDescent="0.2">
      <c r="A563" s="7">
        <v>14454</v>
      </c>
      <c r="B563" s="7" t="s">
        <v>21</v>
      </c>
      <c r="C563" s="7">
        <v>2007</v>
      </c>
      <c r="D563" s="7">
        <v>2</v>
      </c>
      <c r="E563" s="7">
        <v>263.57</v>
      </c>
      <c r="F563" s="7">
        <v>262.64</v>
      </c>
    </row>
    <row r="564" spans="1:6" x14ac:dyDescent="0.2">
      <c r="A564" s="7">
        <v>14454</v>
      </c>
      <c r="B564" s="7" t="s">
        <v>21</v>
      </c>
      <c r="C564" s="7">
        <v>2007</v>
      </c>
      <c r="D564" s="7">
        <v>3</v>
      </c>
      <c r="E564" s="7">
        <v>257.87</v>
      </c>
      <c r="F564" s="7">
        <v>255.62</v>
      </c>
    </row>
    <row r="565" spans="1:6" x14ac:dyDescent="0.2">
      <c r="A565" s="7">
        <v>14454</v>
      </c>
      <c r="B565" s="7" t="s">
        <v>21</v>
      </c>
      <c r="C565" s="7">
        <v>2007</v>
      </c>
      <c r="D565" s="7">
        <v>4</v>
      </c>
      <c r="E565" s="7">
        <v>249.23</v>
      </c>
      <c r="F565" s="7">
        <v>250.4</v>
      </c>
    </row>
    <row r="566" spans="1:6" x14ac:dyDescent="0.2">
      <c r="A566" s="7">
        <v>14454</v>
      </c>
      <c r="B566" s="7" t="s">
        <v>21</v>
      </c>
      <c r="C566" s="7">
        <v>2008</v>
      </c>
      <c r="D566" s="7">
        <v>1</v>
      </c>
      <c r="E566" s="7">
        <v>244.93</v>
      </c>
      <c r="F566" s="7">
        <v>248.02</v>
      </c>
    </row>
    <row r="567" spans="1:6" x14ac:dyDescent="0.2">
      <c r="A567" s="7">
        <v>14454</v>
      </c>
      <c r="B567" s="7" t="s">
        <v>21</v>
      </c>
      <c r="C567" s="7">
        <v>2008</v>
      </c>
      <c r="D567" s="7">
        <v>2</v>
      </c>
      <c r="E567" s="7">
        <v>239.83</v>
      </c>
      <c r="F567" s="7">
        <v>238.83</v>
      </c>
    </row>
    <row r="568" spans="1:6" x14ac:dyDescent="0.2">
      <c r="A568" s="7">
        <v>14454</v>
      </c>
      <c r="B568" s="7" t="s">
        <v>21</v>
      </c>
      <c r="C568" s="7">
        <v>2008</v>
      </c>
      <c r="D568" s="7">
        <v>3</v>
      </c>
      <c r="E568" s="7">
        <v>236.26</v>
      </c>
      <c r="F568" s="7">
        <v>233.98</v>
      </c>
    </row>
    <row r="569" spans="1:6" x14ac:dyDescent="0.2">
      <c r="A569" s="7">
        <v>14454</v>
      </c>
      <c r="B569" s="7" t="s">
        <v>21</v>
      </c>
      <c r="C569" s="7">
        <v>2008</v>
      </c>
      <c r="D569" s="7">
        <v>4</v>
      </c>
      <c r="E569" s="7">
        <v>227.86</v>
      </c>
      <c r="F569" s="7">
        <v>228.66</v>
      </c>
    </row>
    <row r="570" spans="1:6" x14ac:dyDescent="0.2">
      <c r="A570" s="7">
        <v>14454</v>
      </c>
      <c r="B570" s="7" t="s">
        <v>21</v>
      </c>
      <c r="C570" s="7">
        <v>2009</v>
      </c>
      <c r="D570" s="7">
        <v>1</v>
      </c>
      <c r="E570" s="7">
        <v>224.21</v>
      </c>
      <c r="F570" s="7">
        <v>227.92</v>
      </c>
    </row>
    <row r="571" spans="1:6" x14ac:dyDescent="0.2">
      <c r="A571" s="7">
        <v>14454</v>
      </c>
      <c r="B571" s="7" t="s">
        <v>21</v>
      </c>
      <c r="C571" s="7">
        <v>2009</v>
      </c>
      <c r="D571" s="7">
        <v>2</v>
      </c>
      <c r="E571" s="7">
        <v>227.69</v>
      </c>
      <c r="F571" s="7">
        <v>226.38</v>
      </c>
    </row>
    <row r="572" spans="1:6" x14ac:dyDescent="0.2">
      <c r="A572" s="7">
        <v>14454</v>
      </c>
      <c r="B572" s="7" t="s">
        <v>21</v>
      </c>
      <c r="C572" s="7">
        <v>2009</v>
      </c>
      <c r="D572" s="7">
        <v>3</v>
      </c>
      <c r="E572" s="7">
        <v>230.67</v>
      </c>
      <c r="F572" s="7">
        <v>228.09</v>
      </c>
    </row>
    <row r="573" spans="1:6" x14ac:dyDescent="0.2">
      <c r="A573" s="7">
        <v>14454</v>
      </c>
      <c r="B573" s="7" t="s">
        <v>21</v>
      </c>
      <c r="C573" s="7">
        <v>2009</v>
      </c>
      <c r="D573" s="7">
        <v>4</v>
      </c>
      <c r="E573" s="7">
        <v>227.6</v>
      </c>
      <c r="F573" s="7">
        <v>228.2</v>
      </c>
    </row>
    <row r="574" spans="1:6" x14ac:dyDescent="0.2">
      <c r="A574" s="7">
        <v>14454</v>
      </c>
      <c r="B574" s="7" t="s">
        <v>21</v>
      </c>
      <c r="C574" s="7">
        <v>2010</v>
      </c>
      <c r="D574" s="7">
        <v>1</v>
      </c>
      <c r="E574" s="7">
        <v>221.27</v>
      </c>
      <c r="F574" s="7">
        <v>226.07</v>
      </c>
    </row>
    <row r="575" spans="1:6" x14ac:dyDescent="0.2">
      <c r="A575" s="7">
        <v>14454</v>
      </c>
      <c r="B575" s="7" t="s">
        <v>21</v>
      </c>
      <c r="C575" s="7">
        <v>2010</v>
      </c>
      <c r="D575" s="7">
        <v>2</v>
      </c>
      <c r="E575" s="7">
        <v>227.29</v>
      </c>
      <c r="F575" s="7">
        <v>225.23</v>
      </c>
    </row>
    <row r="576" spans="1:6" x14ac:dyDescent="0.2">
      <c r="A576" s="7">
        <v>14454</v>
      </c>
      <c r="B576" s="7" t="s">
        <v>21</v>
      </c>
      <c r="C576" s="7">
        <v>2010</v>
      </c>
      <c r="D576" s="7">
        <v>3</v>
      </c>
      <c r="E576" s="7">
        <v>223.05</v>
      </c>
      <c r="F576" s="7">
        <v>220.34</v>
      </c>
    </row>
    <row r="577" spans="1:6" x14ac:dyDescent="0.2">
      <c r="A577" s="7">
        <v>14454</v>
      </c>
      <c r="B577" s="7" t="s">
        <v>21</v>
      </c>
      <c r="C577" s="7">
        <v>2010</v>
      </c>
      <c r="D577" s="7">
        <v>4</v>
      </c>
      <c r="E577" s="7">
        <v>220.37</v>
      </c>
      <c r="F577" s="7">
        <v>221.05</v>
      </c>
    </row>
    <row r="578" spans="1:6" x14ac:dyDescent="0.2">
      <c r="A578" s="7">
        <v>14454</v>
      </c>
      <c r="B578" s="7" t="s">
        <v>21</v>
      </c>
      <c r="C578" s="7">
        <v>2011</v>
      </c>
      <c r="D578" s="7">
        <v>1</v>
      </c>
      <c r="E578" s="7">
        <v>213.55</v>
      </c>
      <c r="F578" s="7">
        <v>218.89</v>
      </c>
    </row>
    <row r="579" spans="1:6" x14ac:dyDescent="0.2">
      <c r="A579" s="7">
        <v>14454</v>
      </c>
      <c r="B579" s="7" t="s">
        <v>21</v>
      </c>
      <c r="C579" s="7">
        <v>2011</v>
      </c>
      <c r="D579" s="7">
        <v>2</v>
      </c>
      <c r="E579" s="7">
        <v>221.26</v>
      </c>
      <c r="F579" s="7">
        <v>218.75</v>
      </c>
    </row>
    <row r="580" spans="1:6" x14ac:dyDescent="0.2">
      <c r="A580" s="7">
        <v>14454</v>
      </c>
      <c r="B580" s="7" t="s">
        <v>21</v>
      </c>
      <c r="C580" s="7">
        <v>2011</v>
      </c>
      <c r="D580" s="7">
        <v>3</v>
      </c>
      <c r="E580" s="7">
        <v>223.68</v>
      </c>
      <c r="F580" s="7">
        <v>220.56</v>
      </c>
    </row>
    <row r="581" spans="1:6" x14ac:dyDescent="0.2">
      <c r="A581" s="7">
        <v>14454</v>
      </c>
      <c r="B581" s="7" t="s">
        <v>21</v>
      </c>
      <c r="C581" s="7">
        <v>2011</v>
      </c>
      <c r="D581" s="7">
        <v>4</v>
      </c>
      <c r="E581" s="7">
        <v>217.04</v>
      </c>
      <c r="F581" s="7">
        <v>218.23</v>
      </c>
    </row>
    <row r="582" spans="1:6" x14ac:dyDescent="0.2">
      <c r="A582" s="7">
        <v>14454</v>
      </c>
      <c r="B582" s="7" t="s">
        <v>21</v>
      </c>
      <c r="C582" s="7">
        <v>2012</v>
      </c>
      <c r="D582" s="7">
        <v>1</v>
      </c>
      <c r="E582" s="7">
        <v>210.85</v>
      </c>
      <c r="F582" s="7">
        <v>216.34</v>
      </c>
    </row>
    <row r="583" spans="1:6" x14ac:dyDescent="0.2">
      <c r="A583" s="7">
        <v>14454</v>
      </c>
      <c r="B583" s="7" t="s">
        <v>21</v>
      </c>
      <c r="C583" s="7">
        <v>2012</v>
      </c>
      <c r="D583" s="7">
        <v>2</v>
      </c>
      <c r="E583" s="7">
        <v>224.26</v>
      </c>
      <c r="F583" s="7">
        <v>221.14</v>
      </c>
    </row>
    <row r="584" spans="1:6" x14ac:dyDescent="0.2">
      <c r="A584" s="7">
        <v>14454</v>
      </c>
      <c r="B584" s="7" t="s">
        <v>21</v>
      </c>
      <c r="C584" s="7">
        <v>2012</v>
      </c>
      <c r="D584" s="7">
        <v>3</v>
      </c>
      <c r="E584" s="7">
        <v>226.64</v>
      </c>
      <c r="F584" s="7">
        <v>223.5</v>
      </c>
    </row>
    <row r="585" spans="1:6" x14ac:dyDescent="0.2">
      <c r="A585" s="7">
        <v>14454</v>
      </c>
      <c r="B585" s="7" t="s">
        <v>21</v>
      </c>
      <c r="C585" s="7">
        <v>2012</v>
      </c>
      <c r="D585" s="7">
        <v>4</v>
      </c>
      <c r="E585" s="7">
        <v>225.04</v>
      </c>
      <c r="F585" s="7">
        <v>226.96</v>
      </c>
    </row>
    <row r="586" spans="1:6" x14ac:dyDescent="0.2">
      <c r="A586" s="7">
        <v>14454</v>
      </c>
      <c r="B586" s="7" t="s">
        <v>21</v>
      </c>
      <c r="C586" s="7">
        <v>2013</v>
      </c>
      <c r="D586" s="7">
        <v>1</v>
      </c>
      <c r="E586" s="7">
        <v>227.23</v>
      </c>
      <c r="F586" s="7">
        <v>232.59</v>
      </c>
    </row>
    <row r="587" spans="1:6" x14ac:dyDescent="0.2">
      <c r="A587" s="7">
        <v>14454</v>
      </c>
      <c r="B587" s="7" t="s">
        <v>21</v>
      </c>
      <c r="C587" s="7">
        <v>2013</v>
      </c>
      <c r="D587" s="7">
        <v>2</v>
      </c>
      <c r="E587" s="7">
        <v>241.12</v>
      </c>
      <c r="F587" s="7">
        <v>237.57</v>
      </c>
    </row>
    <row r="588" spans="1:6" x14ac:dyDescent="0.2">
      <c r="A588" s="7">
        <v>14454</v>
      </c>
      <c r="B588" s="7" t="s">
        <v>21</v>
      </c>
      <c r="C588" s="7">
        <v>2013</v>
      </c>
      <c r="D588" s="7">
        <v>3</v>
      </c>
      <c r="E588" s="7">
        <v>246.54</v>
      </c>
      <c r="F588" s="7">
        <v>243.44</v>
      </c>
    </row>
    <row r="589" spans="1:6" x14ac:dyDescent="0.2">
      <c r="A589" s="7">
        <v>14454</v>
      </c>
      <c r="B589" s="7" t="s">
        <v>21</v>
      </c>
      <c r="C589" s="7">
        <v>2013</v>
      </c>
      <c r="D589" s="7">
        <v>4</v>
      </c>
      <c r="E589" s="7">
        <v>245.73</v>
      </c>
      <c r="F589" s="7">
        <v>248.32</v>
      </c>
    </row>
    <row r="590" spans="1:6" x14ac:dyDescent="0.2">
      <c r="A590" s="7">
        <v>14454</v>
      </c>
      <c r="B590" s="7" t="s">
        <v>21</v>
      </c>
      <c r="C590" s="7">
        <v>2014</v>
      </c>
      <c r="D590" s="7">
        <v>1</v>
      </c>
      <c r="E590" s="7">
        <v>244.68</v>
      </c>
      <c r="F590" s="7">
        <v>249.64</v>
      </c>
    </row>
    <row r="591" spans="1:6" x14ac:dyDescent="0.2">
      <c r="A591" s="7">
        <v>14454</v>
      </c>
      <c r="B591" s="7" t="s">
        <v>21</v>
      </c>
      <c r="C591" s="7">
        <v>2014</v>
      </c>
      <c r="D591" s="7">
        <v>2</v>
      </c>
      <c r="E591" s="7">
        <v>258.83999999999997</v>
      </c>
      <c r="F591" s="7">
        <v>254.85</v>
      </c>
    </row>
    <row r="592" spans="1:6" x14ac:dyDescent="0.2">
      <c r="A592" s="7">
        <v>14454</v>
      </c>
      <c r="B592" s="7" t="s">
        <v>21</v>
      </c>
      <c r="C592" s="7">
        <v>2014</v>
      </c>
      <c r="D592" s="7">
        <v>3</v>
      </c>
      <c r="E592" s="7">
        <v>260.19</v>
      </c>
      <c r="F592" s="7">
        <v>257.7</v>
      </c>
    </row>
    <row r="593" spans="1:6" x14ac:dyDescent="0.2">
      <c r="A593" s="7">
        <v>14454</v>
      </c>
      <c r="B593" s="7" t="s">
        <v>21</v>
      </c>
      <c r="C593" s="7">
        <v>2014</v>
      </c>
      <c r="D593" s="7">
        <v>4</v>
      </c>
      <c r="E593" s="7">
        <v>257.16000000000003</v>
      </c>
      <c r="F593" s="7">
        <v>260.17</v>
      </c>
    </row>
    <row r="594" spans="1:6" x14ac:dyDescent="0.2">
      <c r="A594" s="7">
        <v>14454</v>
      </c>
      <c r="B594" s="7" t="s">
        <v>21</v>
      </c>
      <c r="C594" s="7">
        <v>2015</v>
      </c>
      <c r="D594" s="7">
        <v>1</v>
      </c>
      <c r="E594" s="7">
        <v>261.67</v>
      </c>
      <c r="F594" s="7">
        <v>265.64</v>
      </c>
    </row>
    <row r="595" spans="1:6" x14ac:dyDescent="0.2">
      <c r="A595" s="7">
        <v>14454</v>
      </c>
      <c r="B595" s="7" t="s">
        <v>21</v>
      </c>
      <c r="C595" s="7">
        <v>2015</v>
      </c>
      <c r="D595" s="7">
        <v>2</v>
      </c>
      <c r="E595" s="7">
        <v>272.41000000000003</v>
      </c>
      <c r="F595" s="7">
        <v>268.64</v>
      </c>
    </row>
    <row r="596" spans="1:6" x14ac:dyDescent="0.2">
      <c r="A596" s="7">
        <v>14454</v>
      </c>
      <c r="B596" s="7" t="s">
        <v>21</v>
      </c>
      <c r="C596" s="7">
        <v>2015</v>
      </c>
      <c r="D596" s="7">
        <v>3</v>
      </c>
      <c r="E596" s="7">
        <v>274.02999999999997</v>
      </c>
      <c r="F596" s="7">
        <v>272.11</v>
      </c>
    </row>
    <row r="597" spans="1:6" x14ac:dyDescent="0.2">
      <c r="A597" s="7">
        <v>14454</v>
      </c>
      <c r="B597" s="7" t="s">
        <v>21</v>
      </c>
      <c r="C597" s="7">
        <v>2015</v>
      </c>
      <c r="D597" s="7">
        <v>4</v>
      </c>
      <c r="E597" s="7">
        <v>274.06</v>
      </c>
      <c r="F597" s="7">
        <v>277.18</v>
      </c>
    </row>
    <row r="598" spans="1:6" x14ac:dyDescent="0.2">
      <c r="A598" s="7">
        <v>14454</v>
      </c>
      <c r="B598" s="7" t="s">
        <v>21</v>
      </c>
      <c r="C598" s="7">
        <v>2016</v>
      </c>
      <c r="D598" s="7">
        <v>1</v>
      </c>
      <c r="E598" s="7">
        <v>278</v>
      </c>
      <c r="F598" s="7">
        <v>281.17</v>
      </c>
    </row>
    <row r="599" spans="1:6" x14ac:dyDescent="0.2">
      <c r="A599" s="7">
        <v>14454</v>
      </c>
      <c r="B599" s="7" t="s">
        <v>21</v>
      </c>
      <c r="C599" s="7">
        <v>2016</v>
      </c>
      <c r="D599" s="7">
        <v>2</v>
      </c>
      <c r="E599" s="7">
        <v>289.58999999999997</v>
      </c>
      <c r="F599" s="7">
        <v>286.11</v>
      </c>
    </row>
    <row r="600" spans="1:6" x14ac:dyDescent="0.2">
      <c r="A600" s="7">
        <v>14454</v>
      </c>
      <c r="B600" s="7" t="s">
        <v>21</v>
      </c>
      <c r="C600" s="7">
        <v>2016</v>
      </c>
      <c r="D600" s="7">
        <v>3</v>
      </c>
      <c r="E600" s="7">
        <v>292.20999999999998</v>
      </c>
      <c r="F600" s="7">
        <v>290.76</v>
      </c>
    </row>
    <row r="601" spans="1:6" x14ac:dyDescent="0.2">
      <c r="A601" s="7">
        <v>14454</v>
      </c>
      <c r="B601" s="7" t="s">
        <v>21</v>
      </c>
      <c r="C601" s="7">
        <v>2016</v>
      </c>
      <c r="D601" s="7">
        <v>4</v>
      </c>
      <c r="E601" s="7">
        <v>293.73</v>
      </c>
      <c r="F601" s="7">
        <v>296.89</v>
      </c>
    </row>
    <row r="602" spans="1:6" x14ac:dyDescent="0.2">
      <c r="A602" s="7">
        <v>14454</v>
      </c>
      <c r="B602" s="7" t="s">
        <v>21</v>
      </c>
      <c r="C602" s="7">
        <v>2017</v>
      </c>
      <c r="D602" s="7">
        <v>1</v>
      </c>
      <c r="E602" s="7">
        <v>300.79000000000002</v>
      </c>
      <c r="F602" s="7">
        <v>303.07</v>
      </c>
    </row>
    <row r="603" spans="1:6" x14ac:dyDescent="0.2">
      <c r="A603" s="7">
        <v>14454</v>
      </c>
      <c r="B603" s="7" t="s">
        <v>21</v>
      </c>
      <c r="C603" s="7">
        <v>2017</v>
      </c>
      <c r="D603" s="7">
        <v>2</v>
      </c>
      <c r="E603" s="7">
        <v>308.69</v>
      </c>
      <c r="F603" s="7">
        <v>305.91000000000003</v>
      </c>
    </row>
    <row r="604" spans="1:6" x14ac:dyDescent="0.2">
      <c r="A604" s="7">
        <v>14454</v>
      </c>
      <c r="B604" s="7" t="s">
        <v>21</v>
      </c>
      <c r="C604" s="7">
        <v>2017</v>
      </c>
      <c r="D604" s="7">
        <v>3</v>
      </c>
      <c r="E604" s="7">
        <v>314.17</v>
      </c>
      <c r="F604" s="7">
        <v>313.11</v>
      </c>
    </row>
    <row r="605" spans="1:6" x14ac:dyDescent="0.2">
      <c r="A605" s="7">
        <v>14454</v>
      </c>
      <c r="B605" s="7" t="s">
        <v>21</v>
      </c>
      <c r="C605" s="7">
        <v>2017</v>
      </c>
      <c r="D605" s="7">
        <v>4</v>
      </c>
      <c r="E605" s="7">
        <v>313.87</v>
      </c>
      <c r="F605" s="7">
        <v>316.55</v>
      </c>
    </row>
    <row r="606" spans="1:6" x14ac:dyDescent="0.2">
      <c r="A606" s="7">
        <v>14454</v>
      </c>
      <c r="B606" s="7" t="s">
        <v>21</v>
      </c>
      <c r="C606" s="7">
        <v>2018</v>
      </c>
      <c r="D606" s="7">
        <v>1</v>
      </c>
      <c r="E606" s="7">
        <v>319.10000000000002</v>
      </c>
      <c r="F606" s="7">
        <v>320.97000000000003</v>
      </c>
    </row>
    <row r="607" spans="1:6" x14ac:dyDescent="0.2">
      <c r="A607" s="7">
        <v>14454</v>
      </c>
      <c r="B607" s="7" t="s">
        <v>21</v>
      </c>
      <c r="C607" s="7">
        <v>2018</v>
      </c>
      <c r="D607" s="7">
        <v>2</v>
      </c>
      <c r="E607" s="7">
        <v>330.86</v>
      </c>
      <c r="F607" s="7">
        <v>328.61</v>
      </c>
    </row>
    <row r="608" spans="1:6" x14ac:dyDescent="0.2">
      <c r="A608" s="7">
        <v>14454</v>
      </c>
      <c r="B608" s="7" t="s">
        <v>21</v>
      </c>
      <c r="C608" s="7">
        <v>2018</v>
      </c>
      <c r="D608" s="7">
        <v>3</v>
      </c>
      <c r="E608" s="7">
        <v>332.69</v>
      </c>
      <c r="F608" s="7">
        <v>332.16</v>
      </c>
    </row>
    <row r="609" spans="1:6" x14ac:dyDescent="0.2">
      <c r="A609" s="7">
        <v>14454</v>
      </c>
      <c r="B609" s="7" t="s">
        <v>21</v>
      </c>
      <c r="C609" s="7">
        <v>2018</v>
      </c>
      <c r="D609" s="7">
        <v>4</v>
      </c>
      <c r="E609" s="7">
        <v>332.92</v>
      </c>
      <c r="F609" s="7">
        <v>334.85</v>
      </c>
    </row>
    <row r="610" spans="1:6" x14ac:dyDescent="0.2">
      <c r="A610" s="7">
        <v>14454</v>
      </c>
      <c r="B610" s="7" t="s">
        <v>21</v>
      </c>
      <c r="C610" s="7">
        <v>2019</v>
      </c>
      <c r="D610" s="7">
        <v>1</v>
      </c>
      <c r="E610" s="7">
        <v>337.96</v>
      </c>
      <c r="F610" s="7">
        <v>339.6</v>
      </c>
    </row>
    <row r="611" spans="1:6" x14ac:dyDescent="0.2">
      <c r="A611" s="7">
        <v>14454</v>
      </c>
      <c r="B611" s="7" t="s">
        <v>21</v>
      </c>
      <c r="C611" s="7">
        <v>2019</v>
      </c>
      <c r="D611" s="7">
        <v>2</v>
      </c>
      <c r="E611" s="7">
        <v>341.58</v>
      </c>
      <c r="F611" s="7">
        <v>339.97</v>
      </c>
    </row>
    <row r="612" spans="1:6" x14ac:dyDescent="0.2">
      <c r="A612" s="7">
        <v>14454</v>
      </c>
      <c r="B612" s="7" t="s">
        <v>21</v>
      </c>
      <c r="C612" s="7">
        <v>2019</v>
      </c>
      <c r="D612" s="7">
        <v>3</v>
      </c>
      <c r="E612" s="7">
        <v>344.88</v>
      </c>
      <c r="F612" s="7">
        <v>344.71</v>
      </c>
    </row>
    <row r="613" spans="1:6" x14ac:dyDescent="0.2">
      <c r="A613" s="7">
        <v>14454</v>
      </c>
      <c r="B613" s="7" t="s">
        <v>21</v>
      </c>
      <c r="C613" s="7">
        <v>2019</v>
      </c>
      <c r="D613" s="7">
        <v>4</v>
      </c>
      <c r="E613" s="7">
        <v>351.33</v>
      </c>
      <c r="F613" s="7">
        <v>352.38</v>
      </c>
    </row>
    <row r="614" spans="1:6" x14ac:dyDescent="0.2">
      <c r="A614" s="7">
        <v>14454</v>
      </c>
      <c r="B614" s="7" t="s">
        <v>21</v>
      </c>
      <c r="C614" s="7">
        <v>2020</v>
      </c>
      <c r="D614" s="7">
        <v>1</v>
      </c>
      <c r="E614" s="7">
        <v>356.64</v>
      </c>
      <c r="F614" s="7">
        <v>358.65</v>
      </c>
    </row>
    <row r="615" spans="1:6" x14ac:dyDescent="0.2">
      <c r="A615" s="7">
        <v>14454</v>
      </c>
      <c r="B615" s="7" t="s">
        <v>21</v>
      </c>
      <c r="C615" s="7">
        <v>2020</v>
      </c>
      <c r="D615" s="7">
        <v>2</v>
      </c>
      <c r="E615" s="7">
        <v>361</v>
      </c>
      <c r="F615" s="7">
        <v>359.57</v>
      </c>
    </row>
    <row r="616" spans="1:6" x14ac:dyDescent="0.2">
      <c r="A616" s="7">
        <v>14454</v>
      </c>
      <c r="B616" s="7" t="s">
        <v>21</v>
      </c>
      <c r="C616" s="7">
        <v>2020</v>
      </c>
      <c r="D616" s="7">
        <v>3</v>
      </c>
      <c r="E616" s="7">
        <v>376.14</v>
      </c>
      <c r="F616" s="7">
        <v>376.05</v>
      </c>
    </row>
    <row r="617" spans="1:6" x14ac:dyDescent="0.2">
      <c r="A617" s="7">
        <v>14454</v>
      </c>
      <c r="B617" s="7" t="s">
        <v>21</v>
      </c>
      <c r="C617" s="7">
        <v>2020</v>
      </c>
      <c r="D617" s="7">
        <v>4</v>
      </c>
      <c r="E617" s="7">
        <v>393.54</v>
      </c>
      <c r="F617" s="7">
        <v>394.19</v>
      </c>
    </row>
    <row r="618" spans="1:6" x14ac:dyDescent="0.2">
      <c r="A618" s="7">
        <v>14454</v>
      </c>
      <c r="B618" s="7" t="s">
        <v>21</v>
      </c>
      <c r="C618" s="7">
        <v>2021</v>
      </c>
      <c r="D618" s="7">
        <v>1</v>
      </c>
      <c r="E618" s="7">
        <v>406.03</v>
      </c>
      <c r="F618" s="7">
        <v>408.73</v>
      </c>
    </row>
    <row r="619" spans="1:6" x14ac:dyDescent="0.2">
      <c r="A619" s="7">
        <v>14454</v>
      </c>
      <c r="B619" s="7" t="s">
        <v>21</v>
      </c>
      <c r="C619" s="7">
        <v>2021</v>
      </c>
      <c r="D619" s="7">
        <v>2</v>
      </c>
      <c r="E619" s="7">
        <v>428.57</v>
      </c>
      <c r="F619" s="7">
        <v>426.91</v>
      </c>
    </row>
    <row r="620" spans="1:6" x14ac:dyDescent="0.2">
      <c r="A620" s="7">
        <v>14454</v>
      </c>
      <c r="B620" s="7" t="s">
        <v>21</v>
      </c>
      <c r="C620" s="7">
        <v>2021</v>
      </c>
      <c r="D620" s="7">
        <v>3</v>
      </c>
      <c r="E620" s="7">
        <v>438.46</v>
      </c>
      <c r="F620" s="7">
        <v>437.98</v>
      </c>
    </row>
    <row r="621" spans="1:6" x14ac:dyDescent="0.2">
      <c r="A621" s="7">
        <v>14454</v>
      </c>
      <c r="B621" s="7" t="s">
        <v>21</v>
      </c>
      <c r="C621" s="7">
        <v>2021</v>
      </c>
      <c r="D621" s="7">
        <v>4</v>
      </c>
      <c r="E621" s="7">
        <v>442.75</v>
      </c>
      <c r="F621" s="7">
        <v>443.58</v>
      </c>
    </row>
    <row r="622" spans="1:6" x14ac:dyDescent="0.2">
      <c r="A622" s="7">
        <v>15764</v>
      </c>
      <c r="B622" s="7" t="s">
        <v>22</v>
      </c>
      <c r="C622" s="7">
        <v>1991</v>
      </c>
      <c r="D622" s="7">
        <v>1</v>
      </c>
      <c r="E622" s="7">
        <v>100</v>
      </c>
      <c r="F622" s="7">
        <v>100</v>
      </c>
    </row>
    <row r="623" spans="1:6" x14ac:dyDescent="0.2">
      <c r="A623" s="7">
        <v>15764</v>
      </c>
      <c r="B623" s="7" t="s">
        <v>22</v>
      </c>
      <c r="C623" s="7">
        <v>1991</v>
      </c>
      <c r="D623" s="7">
        <v>2</v>
      </c>
      <c r="E623" s="7">
        <v>98.79</v>
      </c>
      <c r="F623" s="7">
        <v>98.37</v>
      </c>
    </row>
    <row r="624" spans="1:6" x14ac:dyDescent="0.2">
      <c r="A624" s="7">
        <v>15764</v>
      </c>
      <c r="B624" s="7" t="s">
        <v>22</v>
      </c>
      <c r="C624" s="7">
        <v>1991</v>
      </c>
      <c r="D624" s="7">
        <v>3</v>
      </c>
      <c r="E624" s="7">
        <v>97.69</v>
      </c>
      <c r="F624" s="7">
        <v>96.82</v>
      </c>
    </row>
    <row r="625" spans="1:6" x14ac:dyDescent="0.2">
      <c r="A625" s="7">
        <v>15764</v>
      </c>
      <c r="B625" s="7" t="s">
        <v>22</v>
      </c>
      <c r="C625" s="7">
        <v>1991</v>
      </c>
      <c r="D625" s="7">
        <v>4</v>
      </c>
      <c r="E625" s="7">
        <v>98.1</v>
      </c>
      <c r="F625" s="7">
        <v>97.65</v>
      </c>
    </row>
    <row r="626" spans="1:6" x14ac:dyDescent="0.2">
      <c r="A626" s="7">
        <v>15764</v>
      </c>
      <c r="B626" s="7" t="s">
        <v>22</v>
      </c>
      <c r="C626" s="7">
        <v>1992</v>
      </c>
      <c r="D626" s="7">
        <v>1</v>
      </c>
      <c r="E626" s="7">
        <v>98.53</v>
      </c>
      <c r="F626" s="7">
        <v>98.61</v>
      </c>
    </row>
    <row r="627" spans="1:6" x14ac:dyDescent="0.2">
      <c r="A627" s="7">
        <v>15764</v>
      </c>
      <c r="B627" s="7" t="s">
        <v>22</v>
      </c>
      <c r="C627" s="7">
        <v>1992</v>
      </c>
      <c r="D627" s="7">
        <v>2</v>
      </c>
      <c r="E627" s="7">
        <v>97.81</v>
      </c>
      <c r="F627" s="7">
        <v>97.38</v>
      </c>
    </row>
    <row r="628" spans="1:6" x14ac:dyDescent="0.2">
      <c r="A628" s="7">
        <v>15764</v>
      </c>
      <c r="B628" s="7" t="s">
        <v>22</v>
      </c>
      <c r="C628" s="7">
        <v>1992</v>
      </c>
      <c r="D628" s="7">
        <v>3</v>
      </c>
      <c r="E628" s="7">
        <v>98.65</v>
      </c>
      <c r="F628" s="7">
        <v>97.66</v>
      </c>
    </row>
    <row r="629" spans="1:6" x14ac:dyDescent="0.2">
      <c r="A629" s="7">
        <v>15764</v>
      </c>
      <c r="B629" s="7" t="s">
        <v>22</v>
      </c>
      <c r="C629" s="7">
        <v>1992</v>
      </c>
      <c r="D629" s="7">
        <v>4</v>
      </c>
      <c r="E629" s="7">
        <v>99.08</v>
      </c>
      <c r="F629" s="7">
        <v>98.67</v>
      </c>
    </row>
    <row r="630" spans="1:6" x14ac:dyDescent="0.2">
      <c r="A630" s="7">
        <v>15764</v>
      </c>
      <c r="B630" s="7" t="s">
        <v>22</v>
      </c>
      <c r="C630" s="7">
        <v>1993</v>
      </c>
      <c r="D630" s="7">
        <v>1</v>
      </c>
      <c r="E630" s="7">
        <v>97.21</v>
      </c>
      <c r="F630" s="7">
        <v>97.46</v>
      </c>
    </row>
    <row r="631" spans="1:6" x14ac:dyDescent="0.2">
      <c r="A631" s="7">
        <v>15764</v>
      </c>
      <c r="B631" s="7" t="s">
        <v>22</v>
      </c>
      <c r="C631" s="7">
        <v>1993</v>
      </c>
      <c r="D631" s="7">
        <v>2</v>
      </c>
      <c r="E631" s="7">
        <v>98.66</v>
      </c>
      <c r="F631" s="7">
        <v>98.14</v>
      </c>
    </row>
    <row r="632" spans="1:6" x14ac:dyDescent="0.2">
      <c r="A632" s="7">
        <v>15764</v>
      </c>
      <c r="B632" s="7" t="s">
        <v>22</v>
      </c>
      <c r="C632" s="7">
        <v>1993</v>
      </c>
      <c r="D632" s="7">
        <v>3</v>
      </c>
      <c r="E632" s="7">
        <v>99.96</v>
      </c>
      <c r="F632" s="7">
        <v>98.79</v>
      </c>
    </row>
    <row r="633" spans="1:6" x14ac:dyDescent="0.2">
      <c r="A633" s="7">
        <v>15764</v>
      </c>
      <c r="B633" s="7" t="s">
        <v>22</v>
      </c>
      <c r="C633" s="7">
        <v>1993</v>
      </c>
      <c r="D633" s="7">
        <v>4</v>
      </c>
      <c r="E633" s="7">
        <v>99.27</v>
      </c>
      <c r="F633" s="7">
        <v>98.97</v>
      </c>
    </row>
    <row r="634" spans="1:6" x14ac:dyDescent="0.2">
      <c r="A634" s="7">
        <v>15764</v>
      </c>
      <c r="B634" s="7" t="s">
        <v>22</v>
      </c>
      <c r="C634" s="7">
        <v>1994</v>
      </c>
      <c r="D634" s="7">
        <v>1</v>
      </c>
      <c r="E634" s="7">
        <v>100.21</v>
      </c>
      <c r="F634" s="7">
        <v>100.6</v>
      </c>
    </row>
    <row r="635" spans="1:6" x14ac:dyDescent="0.2">
      <c r="A635" s="7">
        <v>15764</v>
      </c>
      <c r="B635" s="7" t="s">
        <v>22</v>
      </c>
      <c r="C635" s="7">
        <v>1994</v>
      </c>
      <c r="D635" s="7">
        <v>2</v>
      </c>
      <c r="E635" s="7">
        <v>102.11</v>
      </c>
      <c r="F635" s="7">
        <v>101.49</v>
      </c>
    </row>
    <row r="636" spans="1:6" x14ac:dyDescent="0.2">
      <c r="A636" s="7">
        <v>15764</v>
      </c>
      <c r="B636" s="7" t="s">
        <v>22</v>
      </c>
      <c r="C636" s="7">
        <v>1994</v>
      </c>
      <c r="D636" s="7">
        <v>3</v>
      </c>
      <c r="E636" s="7">
        <v>103.37</v>
      </c>
      <c r="F636" s="7">
        <v>102.04</v>
      </c>
    </row>
    <row r="637" spans="1:6" x14ac:dyDescent="0.2">
      <c r="A637" s="7">
        <v>15764</v>
      </c>
      <c r="B637" s="7" t="s">
        <v>22</v>
      </c>
      <c r="C637" s="7">
        <v>1994</v>
      </c>
      <c r="D637" s="7">
        <v>4</v>
      </c>
      <c r="E637" s="7">
        <v>102.82</v>
      </c>
      <c r="F637" s="7">
        <v>102.53</v>
      </c>
    </row>
    <row r="638" spans="1:6" x14ac:dyDescent="0.2">
      <c r="A638" s="7">
        <v>15764</v>
      </c>
      <c r="B638" s="7" t="s">
        <v>22</v>
      </c>
      <c r="C638" s="7">
        <v>1995</v>
      </c>
      <c r="D638" s="7">
        <v>1</v>
      </c>
      <c r="E638" s="7">
        <v>101.94</v>
      </c>
      <c r="F638" s="7">
        <v>102.51</v>
      </c>
    </row>
    <row r="639" spans="1:6" x14ac:dyDescent="0.2">
      <c r="A639" s="7">
        <v>15764</v>
      </c>
      <c r="B639" s="7" t="s">
        <v>22</v>
      </c>
      <c r="C639" s="7">
        <v>1995</v>
      </c>
      <c r="D639" s="7">
        <v>2</v>
      </c>
      <c r="E639" s="7">
        <v>104.08</v>
      </c>
      <c r="F639" s="7">
        <v>103.35</v>
      </c>
    </row>
    <row r="640" spans="1:6" x14ac:dyDescent="0.2">
      <c r="A640" s="7">
        <v>15764</v>
      </c>
      <c r="B640" s="7" t="s">
        <v>22</v>
      </c>
      <c r="C640" s="7">
        <v>1995</v>
      </c>
      <c r="D640" s="7">
        <v>3</v>
      </c>
      <c r="E640" s="7">
        <v>105.6</v>
      </c>
      <c r="F640" s="7">
        <v>104.18</v>
      </c>
    </row>
    <row r="641" spans="1:6" x14ac:dyDescent="0.2">
      <c r="A641" s="7">
        <v>15764</v>
      </c>
      <c r="B641" s="7" t="s">
        <v>22</v>
      </c>
      <c r="C641" s="7">
        <v>1995</v>
      </c>
      <c r="D641" s="7">
        <v>4</v>
      </c>
      <c r="E641" s="7">
        <v>105.39</v>
      </c>
      <c r="F641" s="7">
        <v>105.1</v>
      </c>
    </row>
    <row r="642" spans="1:6" x14ac:dyDescent="0.2">
      <c r="A642" s="7">
        <v>15764</v>
      </c>
      <c r="B642" s="7" t="s">
        <v>22</v>
      </c>
      <c r="C642" s="7">
        <v>1996</v>
      </c>
      <c r="D642" s="7">
        <v>1</v>
      </c>
      <c r="E642" s="7">
        <v>105.89</v>
      </c>
      <c r="F642" s="7">
        <v>106.6</v>
      </c>
    </row>
    <row r="643" spans="1:6" x14ac:dyDescent="0.2">
      <c r="A643" s="7">
        <v>15764</v>
      </c>
      <c r="B643" s="7" t="s">
        <v>22</v>
      </c>
      <c r="C643" s="7">
        <v>1996</v>
      </c>
      <c r="D643" s="7">
        <v>2</v>
      </c>
      <c r="E643" s="7">
        <v>108.65</v>
      </c>
      <c r="F643" s="7">
        <v>107.84</v>
      </c>
    </row>
    <row r="644" spans="1:6" x14ac:dyDescent="0.2">
      <c r="A644" s="7">
        <v>15764</v>
      </c>
      <c r="B644" s="7" t="s">
        <v>22</v>
      </c>
      <c r="C644" s="7">
        <v>1996</v>
      </c>
      <c r="D644" s="7">
        <v>3</v>
      </c>
      <c r="E644" s="7">
        <v>110.51</v>
      </c>
      <c r="F644" s="7">
        <v>108.98</v>
      </c>
    </row>
    <row r="645" spans="1:6" x14ac:dyDescent="0.2">
      <c r="A645" s="7">
        <v>15764</v>
      </c>
      <c r="B645" s="7" t="s">
        <v>22</v>
      </c>
      <c r="C645" s="7">
        <v>1996</v>
      </c>
      <c r="D645" s="7">
        <v>4</v>
      </c>
      <c r="E645" s="7">
        <v>110.8</v>
      </c>
      <c r="F645" s="7">
        <v>110.42</v>
      </c>
    </row>
    <row r="646" spans="1:6" x14ac:dyDescent="0.2">
      <c r="A646" s="7">
        <v>15764</v>
      </c>
      <c r="B646" s="7" t="s">
        <v>22</v>
      </c>
      <c r="C646" s="7">
        <v>1997</v>
      </c>
      <c r="D646" s="7">
        <v>1</v>
      </c>
      <c r="E646" s="7">
        <v>111.22</v>
      </c>
      <c r="F646" s="7">
        <v>112.14</v>
      </c>
    </row>
    <row r="647" spans="1:6" x14ac:dyDescent="0.2">
      <c r="A647" s="7">
        <v>15764</v>
      </c>
      <c r="B647" s="7" t="s">
        <v>22</v>
      </c>
      <c r="C647" s="7">
        <v>1997</v>
      </c>
      <c r="D647" s="7">
        <v>2</v>
      </c>
      <c r="E647" s="7">
        <v>114.42</v>
      </c>
      <c r="F647" s="7">
        <v>113.51</v>
      </c>
    </row>
    <row r="648" spans="1:6" x14ac:dyDescent="0.2">
      <c r="A648" s="7">
        <v>15764</v>
      </c>
      <c r="B648" s="7" t="s">
        <v>22</v>
      </c>
      <c r="C648" s="7">
        <v>1997</v>
      </c>
      <c r="D648" s="7">
        <v>3</v>
      </c>
      <c r="E648" s="7">
        <v>117.17</v>
      </c>
      <c r="F648" s="7">
        <v>115.49</v>
      </c>
    </row>
    <row r="649" spans="1:6" x14ac:dyDescent="0.2">
      <c r="A649" s="7">
        <v>15764</v>
      </c>
      <c r="B649" s="7" t="s">
        <v>22</v>
      </c>
      <c r="C649" s="7">
        <v>1997</v>
      </c>
      <c r="D649" s="7">
        <v>4</v>
      </c>
      <c r="E649" s="7">
        <v>118.49</v>
      </c>
      <c r="F649" s="7">
        <v>118.03</v>
      </c>
    </row>
    <row r="650" spans="1:6" x14ac:dyDescent="0.2">
      <c r="A650" s="7">
        <v>15764</v>
      </c>
      <c r="B650" s="7" t="s">
        <v>22</v>
      </c>
      <c r="C650" s="7">
        <v>1998</v>
      </c>
      <c r="D650" s="7">
        <v>1</v>
      </c>
      <c r="E650" s="7">
        <v>119.1</v>
      </c>
      <c r="F650" s="7">
        <v>120.3</v>
      </c>
    </row>
    <row r="651" spans="1:6" x14ac:dyDescent="0.2">
      <c r="A651" s="7">
        <v>15764</v>
      </c>
      <c r="B651" s="7" t="s">
        <v>22</v>
      </c>
      <c r="C651" s="7">
        <v>1998</v>
      </c>
      <c r="D651" s="7">
        <v>2</v>
      </c>
      <c r="E651" s="7">
        <v>124.62</v>
      </c>
      <c r="F651" s="7">
        <v>123.53</v>
      </c>
    </row>
    <row r="652" spans="1:6" x14ac:dyDescent="0.2">
      <c r="A652" s="7">
        <v>15764</v>
      </c>
      <c r="B652" s="7" t="s">
        <v>22</v>
      </c>
      <c r="C652" s="7">
        <v>1998</v>
      </c>
      <c r="D652" s="7">
        <v>3</v>
      </c>
      <c r="E652" s="7">
        <v>128.68</v>
      </c>
      <c r="F652" s="7">
        <v>126.75</v>
      </c>
    </row>
    <row r="653" spans="1:6" x14ac:dyDescent="0.2">
      <c r="A653" s="7">
        <v>15764</v>
      </c>
      <c r="B653" s="7" t="s">
        <v>22</v>
      </c>
      <c r="C653" s="7">
        <v>1998</v>
      </c>
      <c r="D653" s="7">
        <v>4</v>
      </c>
      <c r="E653" s="7">
        <v>129.69</v>
      </c>
      <c r="F653" s="7">
        <v>129.16999999999999</v>
      </c>
    </row>
    <row r="654" spans="1:6" x14ac:dyDescent="0.2">
      <c r="A654" s="7">
        <v>15764</v>
      </c>
      <c r="B654" s="7" t="s">
        <v>22</v>
      </c>
      <c r="C654" s="7">
        <v>1999</v>
      </c>
      <c r="D654" s="7">
        <v>1</v>
      </c>
      <c r="E654" s="7">
        <v>132.41999999999999</v>
      </c>
      <c r="F654" s="7">
        <v>133.96</v>
      </c>
    </row>
    <row r="655" spans="1:6" x14ac:dyDescent="0.2">
      <c r="A655" s="7">
        <v>15764</v>
      </c>
      <c r="B655" s="7" t="s">
        <v>22</v>
      </c>
      <c r="C655" s="7">
        <v>1999</v>
      </c>
      <c r="D655" s="7">
        <v>2</v>
      </c>
      <c r="E655" s="7">
        <v>139.32</v>
      </c>
      <c r="F655" s="7">
        <v>137.97999999999999</v>
      </c>
    </row>
    <row r="656" spans="1:6" x14ac:dyDescent="0.2">
      <c r="A656" s="7">
        <v>15764</v>
      </c>
      <c r="B656" s="7" t="s">
        <v>22</v>
      </c>
      <c r="C656" s="7">
        <v>1999</v>
      </c>
      <c r="D656" s="7">
        <v>3</v>
      </c>
      <c r="E656" s="7">
        <v>144.51</v>
      </c>
      <c r="F656" s="7">
        <v>142.28</v>
      </c>
    </row>
    <row r="657" spans="1:6" x14ac:dyDescent="0.2">
      <c r="A657" s="7">
        <v>15764</v>
      </c>
      <c r="B657" s="7" t="s">
        <v>22</v>
      </c>
      <c r="C657" s="7">
        <v>1999</v>
      </c>
      <c r="D657" s="7">
        <v>4</v>
      </c>
      <c r="E657" s="7">
        <v>147.72999999999999</v>
      </c>
      <c r="F657" s="7">
        <v>147.13999999999999</v>
      </c>
    </row>
    <row r="658" spans="1:6" x14ac:dyDescent="0.2">
      <c r="A658" s="7">
        <v>15764</v>
      </c>
      <c r="B658" s="7" t="s">
        <v>22</v>
      </c>
      <c r="C658" s="7">
        <v>2000</v>
      </c>
      <c r="D658" s="7">
        <v>1</v>
      </c>
      <c r="E658" s="7">
        <v>149.96</v>
      </c>
      <c r="F658" s="7">
        <v>151.93</v>
      </c>
    </row>
    <row r="659" spans="1:6" x14ac:dyDescent="0.2">
      <c r="A659" s="7">
        <v>15764</v>
      </c>
      <c r="B659" s="7" t="s">
        <v>22</v>
      </c>
      <c r="C659" s="7">
        <v>2000</v>
      </c>
      <c r="D659" s="7">
        <v>2</v>
      </c>
      <c r="E659" s="7">
        <v>159.57</v>
      </c>
      <c r="F659" s="7">
        <v>157.86000000000001</v>
      </c>
    </row>
    <row r="660" spans="1:6" x14ac:dyDescent="0.2">
      <c r="A660" s="7">
        <v>15764</v>
      </c>
      <c r="B660" s="7" t="s">
        <v>22</v>
      </c>
      <c r="C660" s="7">
        <v>2000</v>
      </c>
      <c r="D660" s="7">
        <v>3</v>
      </c>
      <c r="E660" s="7">
        <v>166.73</v>
      </c>
      <c r="F660" s="7">
        <v>164.11</v>
      </c>
    </row>
    <row r="661" spans="1:6" x14ac:dyDescent="0.2">
      <c r="A661" s="7">
        <v>15764</v>
      </c>
      <c r="B661" s="7" t="s">
        <v>22</v>
      </c>
      <c r="C661" s="7">
        <v>2000</v>
      </c>
      <c r="D661" s="7">
        <v>4</v>
      </c>
      <c r="E661" s="7">
        <v>171.29</v>
      </c>
      <c r="F661" s="7">
        <v>170.68</v>
      </c>
    </row>
    <row r="662" spans="1:6" x14ac:dyDescent="0.2">
      <c r="A662" s="7">
        <v>15764</v>
      </c>
      <c r="B662" s="7" t="s">
        <v>22</v>
      </c>
      <c r="C662" s="7">
        <v>2001</v>
      </c>
      <c r="D662" s="7">
        <v>1</v>
      </c>
      <c r="E662" s="7">
        <v>174.48</v>
      </c>
      <c r="F662" s="7">
        <v>176.82</v>
      </c>
    </row>
    <row r="663" spans="1:6" x14ac:dyDescent="0.2">
      <c r="A663" s="7">
        <v>15764</v>
      </c>
      <c r="B663" s="7" t="s">
        <v>22</v>
      </c>
      <c r="C663" s="7">
        <v>2001</v>
      </c>
      <c r="D663" s="7">
        <v>2</v>
      </c>
      <c r="E663" s="7">
        <v>184.22</v>
      </c>
      <c r="F663" s="7">
        <v>182.17</v>
      </c>
    </row>
    <row r="664" spans="1:6" x14ac:dyDescent="0.2">
      <c r="A664" s="7">
        <v>15764</v>
      </c>
      <c r="B664" s="7" t="s">
        <v>22</v>
      </c>
      <c r="C664" s="7">
        <v>2001</v>
      </c>
      <c r="D664" s="7">
        <v>3</v>
      </c>
      <c r="E664" s="7">
        <v>191.31</v>
      </c>
      <c r="F664" s="7">
        <v>188.27</v>
      </c>
    </row>
    <row r="665" spans="1:6" x14ac:dyDescent="0.2">
      <c r="A665" s="7">
        <v>15764</v>
      </c>
      <c r="B665" s="7" t="s">
        <v>22</v>
      </c>
      <c r="C665" s="7">
        <v>2001</v>
      </c>
      <c r="D665" s="7">
        <v>4</v>
      </c>
      <c r="E665" s="7">
        <v>189.77</v>
      </c>
      <c r="F665" s="7">
        <v>189.21</v>
      </c>
    </row>
    <row r="666" spans="1:6" x14ac:dyDescent="0.2">
      <c r="A666" s="7">
        <v>15764</v>
      </c>
      <c r="B666" s="7" t="s">
        <v>22</v>
      </c>
      <c r="C666" s="7">
        <v>2002</v>
      </c>
      <c r="D666" s="7">
        <v>1</v>
      </c>
      <c r="E666" s="7">
        <v>193.06</v>
      </c>
      <c r="F666" s="7">
        <v>195.58</v>
      </c>
    </row>
    <row r="667" spans="1:6" x14ac:dyDescent="0.2">
      <c r="A667" s="7">
        <v>15764</v>
      </c>
      <c r="B667" s="7" t="s">
        <v>22</v>
      </c>
      <c r="C667" s="7">
        <v>2002</v>
      </c>
      <c r="D667" s="7">
        <v>2</v>
      </c>
      <c r="E667" s="7">
        <v>204.64</v>
      </c>
      <c r="F667" s="7">
        <v>202.31</v>
      </c>
    </row>
    <row r="668" spans="1:6" x14ac:dyDescent="0.2">
      <c r="A668" s="7">
        <v>15764</v>
      </c>
      <c r="B668" s="7" t="s">
        <v>22</v>
      </c>
      <c r="C668" s="7">
        <v>2002</v>
      </c>
      <c r="D668" s="7">
        <v>3</v>
      </c>
      <c r="E668" s="7">
        <v>211.43</v>
      </c>
      <c r="F668" s="7">
        <v>208.1</v>
      </c>
    </row>
    <row r="669" spans="1:6" x14ac:dyDescent="0.2">
      <c r="A669" s="7">
        <v>15764</v>
      </c>
      <c r="B669" s="7" t="s">
        <v>22</v>
      </c>
      <c r="C669" s="7">
        <v>2002</v>
      </c>
      <c r="D669" s="7">
        <v>4</v>
      </c>
      <c r="E669" s="7">
        <v>214.07</v>
      </c>
      <c r="F669" s="7">
        <v>213.63</v>
      </c>
    </row>
    <row r="670" spans="1:6" x14ac:dyDescent="0.2">
      <c r="A670" s="7">
        <v>15764</v>
      </c>
      <c r="B670" s="7" t="s">
        <v>22</v>
      </c>
      <c r="C670" s="7">
        <v>2003</v>
      </c>
      <c r="D670" s="7">
        <v>1</v>
      </c>
      <c r="E670" s="7">
        <v>214.71</v>
      </c>
      <c r="F670" s="7">
        <v>217.2</v>
      </c>
    </row>
    <row r="671" spans="1:6" x14ac:dyDescent="0.2">
      <c r="A671" s="7">
        <v>15764</v>
      </c>
      <c r="B671" s="7" t="s">
        <v>22</v>
      </c>
      <c r="C671" s="7">
        <v>2003</v>
      </c>
      <c r="D671" s="7">
        <v>2</v>
      </c>
      <c r="E671" s="7">
        <v>222.85</v>
      </c>
      <c r="F671" s="7">
        <v>220.46</v>
      </c>
    </row>
    <row r="672" spans="1:6" x14ac:dyDescent="0.2">
      <c r="A672" s="7">
        <v>15764</v>
      </c>
      <c r="B672" s="7" t="s">
        <v>22</v>
      </c>
      <c r="C672" s="7">
        <v>2003</v>
      </c>
      <c r="D672" s="7">
        <v>3</v>
      </c>
      <c r="E672" s="7">
        <v>229.14</v>
      </c>
      <c r="F672" s="7">
        <v>225.5</v>
      </c>
    </row>
    <row r="673" spans="1:6" x14ac:dyDescent="0.2">
      <c r="A673" s="7">
        <v>15764</v>
      </c>
      <c r="B673" s="7" t="s">
        <v>22</v>
      </c>
      <c r="C673" s="7">
        <v>2003</v>
      </c>
      <c r="D673" s="7">
        <v>4</v>
      </c>
      <c r="E673" s="7">
        <v>231.07</v>
      </c>
      <c r="F673" s="7">
        <v>230.81</v>
      </c>
    </row>
    <row r="674" spans="1:6" x14ac:dyDescent="0.2">
      <c r="A674" s="7">
        <v>15764</v>
      </c>
      <c r="B674" s="7" t="s">
        <v>22</v>
      </c>
      <c r="C674" s="7">
        <v>2004</v>
      </c>
      <c r="D674" s="7">
        <v>1</v>
      </c>
      <c r="E674" s="7">
        <v>234.67</v>
      </c>
      <c r="F674" s="7">
        <v>237.04</v>
      </c>
    </row>
    <row r="675" spans="1:6" x14ac:dyDescent="0.2">
      <c r="A675" s="7">
        <v>15764</v>
      </c>
      <c r="B675" s="7" t="s">
        <v>22</v>
      </c>
      <c r="C675" s="7">
        <v>2004</v>
      </c>
      <c r="D675" s="7">
        <v>2</v>
      </c>
      <c r="E675" s="7">
        <v>245.07</v>
      </c>
      <c r="F675" s="7">
        <v>242.6</v>
      </c>
    </row>
    <row r="676" spans="1:6" x14ac:dyDescent="0.2">
      <c r="A676" s="7">
        <v>15764</v>
      </c>
      <c r="B676" s="7" t="s">
        <v>22</v>
      </c>
      <c r="C676" s="7">
        <v>2004</v>
      </c>
      <c r="D676" s="7">
        <v>3</v>
      </c>
      <c r="E676" s="7">
        <v>250.57</v>
      </c>
      <c r="F676" s="7">
        <v>246.64</v>
      </c>
    </row>
    <row r="677" spans="1:6" x14ac:dyDescent="0.2">
      <c r="A677" s="7">
        <v>15764</v>
      </c>
      <c r="B677" s="7" t="s">
        <v>22</v>
      </c>
      <c r="C677" s="7">
        <v>2004</v>
      </c>
      <c r="D677" s="7">
        <v>4</v>
      </c>
      <c r="E677" s="7">
        <v>251.61</v>
      </c>
      <c r="F677" s="7">
        <v>251.38</v>
      </c>
    </row>
    <row r="678" spans="1:6" x14ac:dyDescent="0.2">
      <c r="A678" s="7">
        <v>15764</v>
      </c>
      <c r="B678" s="7" t="s">
        <v>22</v>
      </c>
      <c r="C678" s="7">
        <v>2005</v>
      </c>
      <c r="D678" s="7">
        <v>1</v>
      </c>
      <c r="E678" s="7">
        <v>256.45</v>
      </c>
      <c r="F678" s="7">
        <v>258.73</v>
      </c>
    </row>
    <row r="679" spans="1:6" x14ac:dyDescent="0.2">
      <c r="A679" s="7">
        <v>15764</v>
      </c>
      <c r="B679" s="7" t="s">
        <v>22</v>
      </c>
      <c r="C679" s="7">
        <v>2005</v>
      </c>
      <c r="D679" s="7">
        <v>2</v>
      </c>
      <c r="E679" s="7">
        <v>264.36</v>
      </c>
      <c r="F679" s="7">
        <v>262.02</v>
      </c>
    </row>
    <row r="680" spans="1:6" x14ac:dyDescent="0.2">
      <c r="A680" s="7">
        <v>15764</v>
      </c>
      <c r="B680" s="7" t="s">
        <v>22</v>
      </c>
      <c r="C680" s="7">
        <v>2005</v>
      </c>
      <c r="D680" s="7">
        <v>3</v>
      </c>
      <c r="E680" s="7">
        <v>269.48</v>
      </c>
      <c r="F680" s="7">
        <v>265.2</v>
      </c>
    </row>
    <row r="681" spans="1:6" x14ac:dyDescent="0.2">
      <c r="A681" s="7">
        <v>15764</v>
      </c>
      <c r="B681" s="7" t="s">
        <v>22</v>
      </c>
      <c r="C681" s="7">
        <v>2005</v>
      </c>
      <c r="D681" s="7">
        <v>4</v>
      </c>
      <c r="E681" s="7">
        <v>265.63</v>
      </c>
      <c r="F681" s="7">
        <v>265.2</v>
      </c>
    </row>
    <row r="682" spans="1:6" x14ac:dyDescent="0.2">
      <c r="A682" s="7">
        <v>15764</v>
      </c>
      <c r="B682" s="7" t="s">
        <v>22</v>
      </c>
      <c r="C682" s="7">
        <v>2006</v>
      </c>
      <c r="D682" s="7">
        <v>1</v>
      </c>
      <c r="E682" s="7">
        <v>261.45</v>
      </c>
      <c r="F682" s="7">
        <v>263.76</v>
      </c>
    </row>
    <row r="683" spans="1:6" x14ac:dyDescent="0.2">
      <c r="A683" s="7">
        <v>15764</v>
      </c>
      <c r="B683" s="7" t="s">
        <v>22</v>
      </c>
      <c r="C683" s="7">
        <v>2006</v>
      </c>
      <c r="D683" s="7">
        <v>2</v>
      </c>
      <c r="E683" s="7">
        <v>266.26</v>
      </c>
      <c r="F683" s="7">
        <v>264.14999999999998</v>
      </c>
    </row>
    <row r="684" spans="1:6" x14ac:dyDescent="0.2">
      <c r="A684" s="7">
        <v>15764</v>
      </c>
      <c r="B684" s="7" t="s">
        <v>22</v>
      </c>
      <c r="C684" s="7">
        <v>2006</v>
      </c>
      <c r="D684" s="7">
        <v>3</v>
      </c>
      <c r="E684" s="7">
        <v>259.35000000000002</v>
      </c>
      <c r="F684" s="7">
        <v>255.25</v>
      </c>
    </row>
    <row r="685" spans="1:6" x14ac:dyDescent="0.2">
      <c r="A685" s="7">
        <v>15764</v>
      </c>
      <c r="B685" s="7" t="s">
        <v>22</v>
      </c>
      <c r="C685" s="7">
        <v>2006</v>
      </c>
      <c r="D685" s="7">
        <v>4</v>
      </c>
      <c r="E685" s="7">
        <v>256.39</v>
      </c>
      <c r="F685" s="7">
        <v>255.58</v>
      </c>
    </row>
    <row r="686" spans="1:6" x14ac:dyDescent="0.2">
      <c r="A686" s="7">
        <v>15764</v>
      </c>
      <c r="B686" s="7" t="s">
        <v>22</v>
      </c>
      <c r="C686" s="7">
        <v>2007</v>
      </c>
      <c r="D686" s="7">
        <v>1</v>
      </c>
      <c r="E686" s="7">
        <v>250.2</v>
      </c>
      <c r="F686" s="7">
        <v>252.66</v>
      </c>
    </row>
    <row r="687" spans="1:6" x14ac:dyDescent="0.2">
      <c r="A687" s="7">
        <v>15764</v>
      </c>
      <c r="B687" s="7" t="s">
        <v>22</v>
      </c>
      <c r="C687" s="7">
        <v>2007</v>
      </c>
      <c r="D687" s="7">
        <v>2</v>
      </c>
      <c r="E687" s="7">
        <v>249.76</v>
      </c>
      <c r="F687" s="7">
        <v>247.99</v>
      </c>
    </row>
    <row r="688" spans="1:6" x14ac:dyDescent="0.2">
      <c r="A688" s="7">
        <v>15764</v>
      </c>
      <c r="B688" s="7" t="s">
        <v>22</v>
      </c>
      <c r="C688" s="7">
        <v>2007</v>
      </c>
      <c r="D688" s="7">
        <v>3</v>
      </c>
      <c r="E688" s="7">
        <v>247.89</v>
      </c>
      <c r="F688" s="7">
        <v>243.81</v>
      </c>
    </row>
    <row r="689" spans="1:6" x14ac:dyDescent="0.2">
      <c r="A689" s="7">
        <v>15764</v>
      </c>
      <c r="B689" s="7" t="s">
        <v>22</v>
      </c>
      <c r="C689" s="7">
        <v>2007</v>
      </c>
      <c r="D689" s="7">
        <v>4</v>
      </c>
      <c r="E689" s="7">
        <v>240.47</v>
      </c>
      <c r="F689" s="7">
        <v>239.34</v>
      </c>
    </row>
    <row r="690" spans="1:6" x14ac:dyDescent="0.2">
      <c r="A690" s="7">
        <v>15764</v>
      </c>
      <c r="B690" s="7" t="s">
        <v>22</v>
      </c>
      <c r="C690" s="7">
        <v>2008</v>
      </c>
      <c r="D690" s="7">
        <v>1</v>
      </c>
      <c r="E690" s="7">
        <v>231.36</v>
      </c>
      <c r="F690" s="7">
        <v>234.17</v>
      </c>
    </row>
    <row r="691" spans="1:6" x14ac:dyDescent="0.2">
      <c r="A691" s="7">
        <v>15764</v>
      </c>
      <c r="B691" s="7" t="s">
        <v>22</v>
      </c>
      <c r="C691" s="7">
        <v>2008</v>
      </c>
      <c r="D691" s="7">
        <v>2</v>
      </c>
      <c r="E691" s="7">
        <v>230.27</v>
      </c>
      <c r="F691" s="7">
        <v>228.51</v>
      </c>
    </row>
    <row r="692" spans="1:6" x14ac:dyDescent="0.2">
      <c r="A692" s="7">
        <v>15764</v>
      </c>
      <c r="B692" s="7" t="s">
        <v>22</v>
      </c>
      <c r="C692" s="7">
        <v>2008</v>
      </c>
      <c r="D692" s="7">
        <v>3</v>
      </c>
      <c r="E692" s="7">
        <v>227.83</v>
      </c>
      <c r="F692" s="7">
        <v>223.9</v>
      </c>
    </row>
    <row r="693" spans="1:6" x14ac:dyDescent="0.2">
      <c r="A693" s="7">
        <v>15764</v>
      </c>
      <c r="B693" s="7" t="s">
        <v>22</v>
      </c>
      <c r="C693" s="7">
        <v>2008</v>
      </c>
      <c r="D693" s="7">
        <v>4</v>
      </c>
      <c r="E693" s="7">
        <v>222.4</v>
      </c>
      <c r="F693" s="7">
        <v>221.2</v>
      </c>
    </row>
    <row r="694" spans="1:6" x14ac:dyDescent="0.2">
      <c r="A694" s="7">
        <v>15764</v>
      </c>
      <c r="B694" s="7" t="s">
        <v>22</v>
      </c>
      <c r="C694" s="7">
        <v>2009</v>
      </c>
      <c r="D694" s="7">
        <v>1</v>
      </c>
      <c r="E694" s="7">
        <v>215.73</v>
      </c>
      <c r="F694" s="7">
        <v>219.02</v>
      </c>
    </row>
    <row r="695" spans="1:6" x14ac:dyDescent="0.2">
      <c r="A695" s="7">
        <v>15764</v>
      </c>
      <c r="B695" s="7" t="s">
        <v>22</v>
      </c>
      <c r="C695" s="7">
        <v>2009</v>
      </c>
      <c r="D695" s="7">
        <v>2</v>
      </c>
      <c r="E695" s="7">
        <v>220.53</v>
      </c>
      <c r="F695" s="7">
        <v>218.5</v>
      </c>
    </row>
    <row r="696" spans="1:6" x14ac:dyDescent="0.2">
      <c r="A696" s="7">
        <v>15764</v>
      </c>
      <c r="B696" s="7" t="s">
        <v>22</v>
      </c>
      <c r="C696" s="7">
        <v>2009</v>
      </c>
      <c r="D696" s="7">
        <v>3</v>
      </c>
      <c r="E696" s="7">
        <v>224.14</v>
      </c>
      <c r="F696" s="7">
        <v>219.93</v>
      </c>
    </row>
    <row r="697" spans="1:6" x14ac:dyDescent="0.2">
      <c r="A697" s="7">
        <v>15764</v>
      </c>
      <c r="B697" s="7" t="s">
        <v>22</v>
      </c>
      <c r="C697" s="7">
        <v>2009</v>
      </c>
      <c r="D697" s="7">
        <v>4</v>
      </c>
      <c r="E697" s="7">
        <v>222.27</v>
      </c>
      <c r="F697" s="7">
        <v>221.24</v>
      </c>
    </row>
    <row r="698" spans="1:6" x14ac:dyDescent="0.2">
      <c r="A698" s="7">
        <v>15764</v>
      </c>
      <c r="B698" s="7" t="s">
        <v>22</v>
      </c>
      <c r="C698" s="7">
        <v>2010</v>
      </c>
      <c r="D698" s="7">
        <v>1</v>
      </c>
      <c r="E698" s="7">
        <v>214.96</v>
      </c>
      <c r="F698" s="7">
        <v>218.93</v>
      </c>
    </row>
    <row r="699" spans="1:6" x14ac:dyDescent="0.2">
      <c r="A699" s="7">
        <v>15764</v>
      </c>
      <c r="B699" s="7" t="s">
        <v>22</v>
      </c>
      <c r="C699" s="7">
        <v>2010</v>
      </c>
      <c r="D699" s="7">
        <v>2</v>
      </c>
      <c r="E699" s="7">
        <v>225.47</v>
      </c>
      <c r="F699" s="7">
        <v>222.71</v>
      </c>
    </row>
    <row r="700" spans="1:6" x14ac:dyDescent="0.2">
      <c r="A700" s="7">
        <v>15764</v>
      </c>
      <c r="B700" s="7" t="s">
        <v>22</v>
      </c>
      <c r="C700" s="7">
        <v>2010</v>
      </c>
      <c r="D700" s="7">
        <v>3</v>
      </c>
      <c r="E700" s="7">
        <v>222.41</v>
      </c>
      <c r="F700" s="7">
        <v>218</v>
      </c>
    </row>
    <row r="701" spans="1:6" x14ac:dyDescent="0.2">
      <c r="A701" s="7">
        <v>15764</v>
      </c>
      <c r="B701" s="7" t="s">
        <v>22</v>
      </c>
      <c r="C701" s="7">
        <v>2010</v>
      </c>
      <c r="D701" s="7">
        <v>4</v>
      </c>
      <c r="E701" s="7">
        <v>217.11</v>
      </c>
      <c r="F701" s="7">
        <v>216.56</v>
      </c>
    </row>
    <row r="702" spans="1:6" x14ac:dyDescent="0.2">
      <c r="A702" s="7">
        <v>15764</v>
      </c>
      <c r="B702" s="7" t="s">
        <v>22</v>
      </c>
      <c r="C702" s="7">
        <v>2011</v>
      </c>
      <c r="D702" s="7">
        <v>1</v>
      </c>
      <c r="E702" s="7">
        <v>210.85</v>
      </c>
      <c r="F702" s="7">
        <v>215.06</v>
      </c>
    </row>
    <row r="703" spans="1:6" x14ac:dyDescent="0.2">
      <c r="A703" s="7">
        <v>15764</v>
      </c>
      <c r="B703" s="7" t="s">
        <v>22</v>
      </c>
      <c r="C703" s="7">
        <v>2011</v>
      </c>
      <c r="D703" s="7">
        <v>2</v>
      </c>
      <c r="E703" s="7">
        <v>218.8</v>
      </c>
      <c r="F703" s="7">
        <v>215.54</v>
      </c>
    </row>
    <row r="704" spans="1:6" x14ac:dyDescent="0.2">
      <c r="A704" s="7">
        <v>15764</v>
      </c>
      <c r="B704" s="7" t="s">
        <v>22</v>
      </c>
      <c r="C704" s="7">
        <v>2011</v>
      </c>
      <c r="D704" s="7">
        <v>3</v>
      </c>
      <c r="E704" s="7">
        <v>220.91</v>
      </c>
      <c r="F704" s="7">
        <v>216.41</v>
      </c>
    </row>
    <row r="705" spans="1:6" x14ac:dyDescent="0.2">
      <c r="A705" s="7">
        <v>15764</v>
      </c>
      <c r="B705" s="7" t="s">
        <v>22</v>
      </c>
      <c r="C705" s="7">
        <v>2011</v>
      </c>
      <c r="D705" s="7">
        <v>4</v>
      </c>
      <c r="E705" s="7">
        <v>215.19</v>
      </c>
      <c r="F705" s="7">
        <v>215.18</v>
      </c>
    </row>
    <row r="706" spans="1:6" x14ac:dyDescent="0.2">
      <c r="A706" s="7">
        <v>15764</v>
      </c>
      <c r="B706" s="7" t="s">
        <v>22</v>
      </c>
      <c r="C706" s="7">
        <v>2012</v>
      </c>
      <c r="D706" s="7">
        <v>1</v>
      </c>
      <c r="E706" s="7">
        <v>210.53</v>
      </c>
      <c r="F706" s="7">
        <v>214.72</v>
      </c>
    </row>
    <row r="707" spans="1:6" x14ac:dyDescent="0.2">
      <c r="A707" s="7">
        <v>15764</v>
      </c>
      <c r="B707" s="7" t="s">
        <v>22</v>
      </c>
      <c r="C707" s="7">
        <v>2012</v>
      </c>
      <c r="D707" s="7">
        <v>2</v>
      </c>
      <c r="E707" s="7">
        <v>222.09</v>
      </c>
      <c r="F707" s="7">
        <v>218.24</v>
      </c>
    </row>
    <row r="708" spans="1:6" x14ac:dyDescent="0.2">
      <c r="A708" s="7">
        <v>15764</v>
      </c>
      <c r="B708" s="7" t="s">
        <v>22</v>
      </c>
      <c r="C708" s="7">
        <v>2012</v>
      </c>
      <c r="D708" s="7">
        <v>3</v>
      </c>
      <c r="E708" s="7">
        <v>224.9</v>
      </c>
      <c r="F708" s="7">
        <v>220.59</v>
      </c>
    </row>
    <row r="709" spans="1:6" x14ac:dyDescent="0.2">
      <c r="A709" s="7">
        <v>15764</v>
      </c>
      <c r="B709" s="7" t="s">
        <v>22</v>
      </c>
      <c r="C709" s="7">
        <v>2012</v>
      </c>
      <c r="D709" s="7">
        <v>4</v>
      </c>
      <c r="E709" s="7">
        <v>224.42</v>
      </c>
      <c r="F709" s="7">
        <v>224.82</v>
      </c>
    </row>
    <row r="710" spans="1:6" x14ac:dyDescent="0.2">
      <c r="A710" s="7">
        <v>15764</v>
      </c>
      <c r="B710" s="7" t="s">
        <v>22</v>
      </c>
      <c r="C710" s="7">
        <v>2013</v>
      </c>
      <c r="D710" s="7">
        <v>1</v>
      </c>
      <c r="E710" s="7">
        <v>228.56</v>
      </c>
      <c r="F710" s="7">
        <v>232.63</v>
      </c>
    </row>
    <row r="711" spans="1:6" x14ac:dyDescent="0.2">
      <c r="A711" s="7">
        <v>15764</v>
      </c>
      <c r="B711" s="7" t="s">
        <v>22</v>
      </c>
      <c r="C711" s="7">
        <v>2013</v>
      </c>
      <c r="D711" s="7">
        <v>2</v>
      </c>
      <c r="E711" s="7">
        <v>239.99</v>
      </c>
      <c r="F711" s="7">
        <v>235.71</v>
      </c>
    </row>
    <row r="712" spans="1:6" x14ac:dyDescent="0.2">
      <c r="A712" s="7">
        <v>15764</v>
      </c>
      <c r="B712" s="7" t="s">
        <v>22</v>
      </c>
      <c r="C712" s="7">
        <v>2013</v>
      </c>
      <c r="D712" s="7">
        <v>3</v>
      </c>
      <c r="E712" s="7">
        <v>245.19</v>
      </c>
      <c r="F712" s="7">
        <v>240.83</v>
      </c>
    </row>
    <row r="713" spans="1:6" x14ac:dyDescent="0.2">
      <c r="A713" s="7">
        <v>15764</v>
      </c>
      <c r="B713" s="7" t="s">
        <v>22</v>
      </c>
      <c r="C713" s="7">
        <v>2013</v>
      </c>
      <c r="D713" s="7">
        <v>4</v>
      </c>
      <c r="E713" s="7">
        <v>244.6</v>
      </c>
      <c r="F713" s="7">
        <v>245.21</v>
      </c>
    </row>
    <row r="714" spans="1:6" x14ac:dyDescent="0.2">
      <c r="A714" s="7">
        <v>15764</v>
      </c>
      <c r="B714" s="7" t="s">
        <v>22</v>
      </c>
      <c r="C714" s="7">
        <v>2014</v>
      </c>
      <c r="D714" s="7">
        <v>1</v>
      </c>
      <c r="E714" s="7">
        <v>244.19</v>
      </c>
      <c r="F714" s="7">
        <v>247.99</v>
      </c>
    </row>
    <row r="715" spans="1:6" x14ac:dyDescent="0.2">
      <c r="A715" s="7">
        <v>15764</v>
      </c>
      <c r="B715" s="7" t="s">
        <v>22</v>
      </c>
      <c r="C715" s="7">
        <v>2014</v>
      </c>
      <c r="D715" s="7">
        <v>2</v>
      </c>
      <c r="E715" s="7">
        <v>256.89999999999998</v>
      </c>
      <c r="F715" s="7">
        <v>252.33</v>
      </c>
    </row>
    <row r="716" spans="1:6" x14ac:dyDescent="0.2">
      <c r="A716" s="7">
        <v>15764</v>
      </c>
      <c r="B716" s="7" t="s">
        <v>22</v>
      </c>
      <c r="C716" s="7">
        <v>2014</v>
      </c>
      <c r="D716" s="7">
        <v>3</v>
      </c>
      <c r="E716" s="7">
        <v>258.73</v>
      </c>
      <c r="F716" s="7">
        <v>254.58</v>
      </c>
    </row>
    <row r="717" spans="1:6" x14ac:dyDescent="0.2">
      <c r="A717" s="7">
        <v>15764</v>
      </c>
      <c r="B717" s="7" t="s">
        <v>22</v>
      </c>
      <c r="C717" s="7">
        <v>2014</v>
      </c>
      <c r="D717" s="7">
        <v>4</v>
      </c>
      <c r="E717" s="7">
        <v>257.83</v>
      </c>
      <c r="F717" s="7">
        <v>258.58999999999997</v>
      </c>
    </row>
    <row r="718" spans="1:6" x14ac:dyDescent="0.2">
      <c r="A718" s="7">
        <v>15764</v>
      </c>
      <c r="B718" s="7" t="s">
        <v>22</v>
      </c>
      <c r="C718" s="7">
        <v>2015</v>
      </c>
      <c r="D718" s="7">
        <v>1</v>
      </c>
      <c r="E718" s="7">
        <v>257.68</v>
      </c>
      <c r="F718" s="7">
        <v>260.91000000000003</v>
      </c>
    </row>
    <row r="719" spans="1:6" x14ac:dyDescent="0.2">
      <c r="A719" s="7">
        <v>15764</v>
      </c>
      <c r="B719" s="7" t="s">
        <v>22</v>
      </c>
      <c r="C719" s="7">
        <v>2015</v>
      </c>
      <c r="D719" s="7">
        <v>2</v>
      </c>
      <c r="E719" s="7">
        <v>268.88</v>
      </c>
      <c r="F719" s="7">
        <v>264.45</v>
      </c>
    </row>
    <row r="720" spans="1:6" x14ac:dyDescent="0.2">
      <c r="A720" s="7">
        <v>15764</v>
      </c>
      <c r="B720" s="7" t="s">
        <v>22</v>
      </c>
      <c r="C720" s="7">
        <v>2015</v>
      </c>
      <c r="D720" s="7">
        <v>3</v>
      </c>
      <c r="E720" s="7">
        <v>272.63</v>
      </c>
      <c r="F720" s="7">
        <v>268.54000000000002</v>
      </c>
    </row>
    <row r="721" spans="1:6" x14ac:dyDescent="0.2">
      <c r="A721" s="7">
        <v>15764</v>
      </c>
      <c r="B721" s="7" t="s">
        <v>22</v>
      </c>
      <c r="C721" s="7">
        <v>2015</v>
      </c>
      <c r="D721" s="7">
        <v>4</v>
      </c>
      <c r="E721" s="7">
        <v>270.17</v>
      </c>
      <c r="F721" s="7">
        <v>271.10000000000002</v>
      </c>
    </row>
    <row r="722" spans="1:6" x14ac:dyDescent="0.2">
      <c r="A722" s="7">
        <v>15764</v>
      </c>
      <c r="B722" s="7" t="s">
        <v>22</v>
      </c>
      <c r="C722" s="7">
        <v>2016</v>
      </c>
      <c r="D722" s="7">
        <v>1</v>
      </c>
      <c r="E722" s="7">
        <v>274.75</v>
      </c>
      <c r="F722" s="7">
        <v>277.35000000000002</v>
      </c>
    </row>
    <row r="723" spans="1:6" x14ac:dyDescent="0.2">
      <c r="A723" s="7">
        <v>15764</v>
      </c>
      <c r="B723" s="7" t="s">
        <v>22</v>
      </c>
      <c r="C723" s="7">
        <v>2016</v>
      </c>
      <c r="D723" s="7">
        <v>2</v>
      </c>
      <c r="E723" s="7">
        <v>283.58999999999997</v>
      </c>
      <c r="F723" s="7">
        <v>279.25</v>
      </c>
    </row>
    <row r="724" spans="1:6" x14ac:dyDescent="0.2">
      <c r="A724" s="7">
        <v>15764</v>
      </c>
      <c r="B724" s="7" t="s">
        <v>22</v>
      </c>
      <c r="C724" s="7">
        <v>2016</v>
      </c>
      <c r="D724" s="7">
        <v>3</v>
      </c>
      <c r="E724" s="7">
        <v>289.61</v>
      </c>
      <c r="F724" s="7">
        <v>285.68</v>
      </c>
    </row>
    <row r="725" spans="1:6" x14ac:dyDescent="0.2">
      <c r="A725" s="7">
        <v>15764</v>
      </c>
      <c r="B725" s="7" t="s">
        <v>22</v>
      </c>
      <c r="C725" s="7">
        <v>2016</v>
      </c>
      <c r="D725" s="7">
        <v>4</v>
      </c>
      <c r="E725" s="7">
        <v>290.82</v>
      </c>
      <c r="F725" s="7">
        <v>291.89</v>
      </c>
    </row>
    <row r="726" spans="1:6" x14ac:dyDescent="0.2">
      <c r="A726" s="7">
        <v>15764</v>
      </c>
      <c r="B726" s="7" t="s">
        <v>22</v>
      </c>
      <c r="C726" s="7">
        <v>2017</v>
      </c>
      <c r="D726" s="7">
        <v>1</v>
      </c>
      <c r="E726" s="7">
        <v>295.92</v>
      </c>
      <c r="F726" s="7">
        <v>297.8</v>
      </c>
    </row>
    <row r="727" spans="1:6" x14ac:dyDescent="0.2">
      <c r="A727" s="7">
        <v>15764</v>
      </c>
      <c r="B727" s="7" t="s">
        <v>22</v>
      </c>
      <c r="C727" s="7">
        <v>2017</v>
      </c>
      <c r="D727" s="7">
        <v>2</v>
      </c>
      <c r="E727" s="7">
        <v>307.52</v>
      </c>
      <c r="F727" s="7">
        <v>303.23</v>
      </c>
    </row>
    <row r="728" spans="1:6" x14ac:dyDescent="0.2">
      <c r="A728" s="7">
        <v>15764</v>
      </c>
      <c r="B728" s="7" t="s">
        <v>22</v>
      </c>
      <c r="C728" s="7">
        <v>2017</v>
      </c>
      <c r="D728" s="7">
        <v>3</v>
      </c>
      <c r="E728" s="7">
        <v>311.55</v>
      </c>
      <c r="F728" s="7">
        <v>307.83</v>
      </c>
    </row>
    <row r="729" spans="1:6" x14ac:dyDescent="0.2">
      <c r="A729" s="7">
        <v>15764</v>
      </c>
      <c r="B729" s="7" t="s">
        <v>22</v>
      </c>
      <c r="C729" s="7">
        <v>2017</v>
      </c>
      <c r="D729" s="7">
        <v>4</v>
      </c>
      <c r="E729" s="7">
        <v>312.38</v>
      </c>
      <c r="F729" s="7">
        <v>313.42</v>
      </c>
    </row>
    <row r="730" spans="1:6" x14ac:dyDescent="0.2">
      <c r="A730" s="7">
        <v>15764</v>
      </c>
      <c r="B730" s="7" t="s">
        <v>22</v>
      </c>
      <c r="C730" s="7">
        <v>2018</v>
      </c>
      <c r="D730" s="7">
        <v>1</v>
      </c>
      <c r="E730" s="7">
        <v>317.24</v>
      </c>
      <c r="F730" s="7">
        <v>318.41000000000003</v>
      </c>
    </row>
    <row r="731" spans="1:6" x14ac:dyDescent="0.2">
      <c r="A731" s="7">
        <v>15764</v>
      </c>
      <c r="B731" s="7" t="s">
        <v>22</v>
      </c>
      <c r="C731" s="7">
        <v>2018</v>
      </c>
      <c r="D731" s="7">
        <v>2</v>
      </c>
      <c r="E731" s="7">
        <v>327.52999999999997</v>
      </c>
      <c r="F731" s="7">
        <v>323.39</v>
      </c>
    </row>
    <row r="732" spans="1:6" x14ac:dyDescent="0.2">
      <c r="A732" s="7">
        <v>15764</v>
      </c>
      <c r="B732" s="7" t="s">
        <v>22</v>
      </c>
      <c r="C732" s="7">
        <v>2018</v>
      </c>
      <c r="D732" s="7">
        <v>3</v>
      </c>
      <c r="E732" s="7">
        <v>331</v>
      </c>
      <c r="F732" s="7">
        <v>327.66000000000003</v>
      </c>
    </row>
    <row r="733" spans="1:6" x14ac:dyDescent="0.2">
      <c r="A733" s="7">
        <v>15764</v>
      </c>
      <c r="B733" s="7" t="s">
        <v>22</v>
      </c>
      <c r="C733" s="7">
        <v>2018</v>
      </c>
      <c r="D733" s="7">
        <v>4</v>
      </c>
      <c r="E733" s="7">
        <v>329.79</v>
      </c>
      <c r="F733" s="7">
        <v>330.65</v>
      </c>
    </row>
    <row r="734" spans="1:6" x14ac:dyDescent="0.2">
      <c r="A734" s="7">
        <v>15764</v>
      </c>
      <c r="B734" s="7" t="s">
        <v>22</v>
      </c>
      <c r="C734" s="7">
        <v>2019</v>
      </c>
      <c r="D734" s="7">
        <v>1</v>
      </c>
      <c r="E734" s="7">
        <v>333.72</v>
      </c>
      <c r="F734" s="7">
        <v>334.14</v>
      </c>
    </row>
    <row r="735" spans="1:6" x14ac:dyDescent="0.2">
      <c r="A735" s="7">
        <v>15764</v>
      </c>
      <c r="B735" s="7" t="s">
        <v>22</v>
      </c>
      <c r="C735" s="7">
        <v>2019</v>
      </c>
      <c r="D735" s="7">
        <v>2</v>
      </c>
      <c r="E735" s="7">
        <v>342.06</v>
      </c>
      <c r="F735" s="7">
        <v>338.12</v>
      </c>
    </row>
    <row r="736" spans="1:6" x14ac:dyDescent="0.2">
      <c r="A736" s="7">
        <v>15764</v>
      </c>
      <c r="B736" s="7" t="s">
        <v>22</v>
      </c>
      <c r="C736" s="7">
        <v>2019</v>
      </c>
      <c r="D736" s="7">
        <v>3</v>
      </c>
      <c r="E736" s="7">
        <v>346.18</v>
      </c>
      <c r="F736" s="7">
        <v>343.33</v>
      </c>
    </row>
    <row r="737" spans="1:6" x14ac:dyDescent="0.2">
      <c r="A737" s="7">
        <v>15764</v>
      </c>
      <c r="B737" s="7" t="s">
        <v>22</v>
      </c>
      <c r="C737" s="7">
        <v>2019</v>
      </c>
      <c r="D737" s="7">
        <v>4</v>
      </c>
      <c r="E737" s="7">
        <v>348.26</v>
      </c>
      <c r="F737" s="7">
        <v>348.92</v>
      </c>
    </row>
    <row r="738" spans="1:6" x14ac:dyDescent="0.2">
      <c r="A738" s="7">
        <v>15764</v>
      </c>
      <c r="B738" s="7" t="s">
        <v>22</v>
      </c>
      <c r="C738" s="7">
        <v>2020</v>
      </c>
      <c r="D738" s="7">
        <v>1</v>
      </c>
      <c r="E738" s="7">
        <v>352.03</v>
      </c>
      <c r="F738" s="7">
        <v>351.72</v>
      </c>
    </row>
    <row r="739" spans="1:6" x14ac:dyDescent="0.2">
      <c r="A739" s="7">
        <v>15764</v>
      </c>
      <c r="B739" s="7" t="s">
        <v>22</v>
      </c>
      <c r="C739" s="7">
        <v>2020</v>
      </c>
      <c r="D739" s="7">
        <v>2</v>
      </c>
      <c r="E739" s="7">
        <v>359.58</v>
      </c>
      <c r="F739" s="7">
        <v>355.8</v>
      </c>
    </row>
    <row r="740" spans="1:6" x14ac:dyDescent="0.2">
      <c r="A740" s="7">
        <v>15764</v>
      </c>
      <c r="B740" s="7" t="s">
        <v>22</v>
      </c>
      <c r="C740" s="7">
        <v>2020</v>
      </c>
      <c r="D740" s="7">
        <v>3</v>
      </c>
      <c r="E740" s="7">
        <v>373.31</v>
      </c>
      <c r="F740" s="7">
        <v>370.81</v>
      </c>
    </row>
    <row r="741" spans="1:6" x14ac:dyDescent="0.2">
      <c r="A741" s="7">
        <v>15764</v>
      </c>
      <c r="B741" s="7" t="s">
        <v>22</v>
      </c>
      <c r="C741" s="7">
        <v>2020</v>
      </c>
      <c r="D741" s="7">
        <v>4</v>
      </c>
      <c r="E741" s="7">
        <v>387.95</v>
      </c>
      <c r="F741" s="7">
        <v>388.5</v>
      </c>
    </row>
    <row r="742" spans="1:6" x14ac:dyDescent="0.2">
      <c r="A742" s="7">
        <v>15764</v>
      </c>
      <c r="B742" s="7" t="s">
        <v>22</v>
      </c>
      <c r="C742" s="7">
        <v>2021</v>
      </c>
      <c r="D742" s="7">
        <v>1</v>
      </c>
      <c r="E742" s="7">
        <v>407.95</v>
      </c>
      <c r="F742" s="7">
        <v>406.97</v>
      </c>
    </row>
    <row r="743" spans="1:6" x14ac:dyDescent="0.2">
      <c r="A743" s="7">
        <v>15764</v>
      </c>
      <c r="B743" s="7" t="s">
        <v>22</v>
      </c>
      <c r="C743" s="7">
        <v>2021</v>
      </c>
      <c r="D743" s="7">
        <v>2</v>
      </c>
      <c r="E743" s="7">
        <v>424.87</v>
      </c>
      <c r="F743" s="7">
        <v>420.59</v>
      </c>
    </row>
    <row r="744" spans="1:6" x14ac:dyDescent="0.2">
      <c r="A744" s="7">
        <v>15764</v>
      </c>
      <c r="B744" s="7" t="s">
        <v>22</v>
      </c>
      <c r="C744" s="7">
        <v>2021</v>
      </c>
      <c r="D744" s="7">
        <v>3</v>
      </c>
      <c r="E744" s="7">
        <v>431.3</v>
      </c>
      <c r="F744" s="7">
        <v>428.86</v>
      </c>
    </row>
    <row r="745" spans="1:6" x14ac:dyDescent="0.2">
      <c r="A745" s="7">
        <v>15764</v>
      </c>
      <c r="B745" s="7" t="s">
        <v>22</v>
      </c>
      <c r="C745" s="7">
        <v>2021</v>
      </c>
      <c r="D745" s="7">
        <v>4</v>
      </c>
      <c r="E745" s="7">
        <v>434.81</v>
      </c>
      <c r="F745" s="7">
        <v>435.3</v>
      </c>
    </row>
    <row r="746" spans="1:6" x14ac:dyDescent="0.2">
      <c r="A746" s="7">
        <v>16740</v>
      </c>
      <c r="B746" s="7" t="s">
        <v>23</v>
      </c>
      <c r="C746" s="7">
        <v>1991</v>
      </c>
      <c r="D746" s="7">
        <v>1</v>
      </c>
      <c r="E746" s="7">
        <v>100</v>
      </c>
      <c r="F746" s="7">
        <v>100</v>
      </c>
    </row>
    <row r="747" spans="1:6" x14ac:dyDescent="0.2">
      <c r="A747" s="7">
        <v>16740</v>
      </c>
      <c r="B747" s="7" t="s">
        <v>23</v>
      </c>
      <c r="C747" s="7">
        <v>1991</v>
      </c>
      <c r="D747" s="7">
        <v>2</v>
      </c>
      <c r="E747" s="7">
        <v>100.57</v>
      </c>
      <c r="F747" s="7">
        <v>100.56</v>
      </c>
    </row>
    <row r="748" spans="1:6" x14ac:dyDescent="0.2">
      <c r="A748" s="7">
        <v>16740</v>
      </c>
      <c r="B748" s="7" t="s">
        <v>23</v>
      </c>
      <c r="C748" s="7">
        <v>1991</v>
      </c>
      <c r="D748" s="7">
        <v>3</v>
      </c>
      <c r="E748" s="7">
        <v>101.16</v>
      </c>
      <c r="F748" s="7">
        <v>100.81</v>
      </c>
    </row>
    <row r="749" spans="1:6" x14ac:dyDescent="0.2">
      <c r="A749" s="7">
        <v>16740</v>
      </c>
      <c r="B749" s="7" t="s">
        <v>23</v>
      </c>
      <c r="C749" s="7">
        <v>1991</v>
      </c>
      <c r="D749" s="7">
        <v>4</v>
      </c>
      <c r="E749" s="7">
        <v>102.13</v>
      </c>
      <c r="F749" s="7">
        <v>101.72</v>
      </c>
    </row>
    <row r="750" spans="1:6" x14ac:dyDescent="0.2">
      <c r="A750" s="7">
        <v>16740</v>
      </c>
      <c r="B750" s="7" t="s">
        <v>23</v>
      </c>
      <c r="C750" s="7">
        <v>1992</v>
      </c>
      <c r="D750" s="7">
        <v>1</v>
      </c>
      <c r="E750" s="7">
        <v>102.4</v>
      </c>
      <c r="F750" s="7">
        <v>102.44</v>
      </c>
    </row>
    <row r="751" spans="1:6" x14ac:dyDescent="0.2">
      <c r="A751" s="7">
        <v>16740</v>
      </c>
      <c r="B751" s="7" t="s">
        <v>23</v>
      </c>
      <c r="C751" s="7">
        <v>1992</v>
      </c>
      <c r="D751" s="7">
        <v>2</v>
      </c>
      <c r="E751" s="7">
        <v>102.67</v>
      </c>
      <c r="F751" s="7">
        <v>102.62</v>
      </c>
    </row>
    <row r="752" spans="1:6" x14ac:dyDescent="0.2">
      <c r="A752" s="7">
        <v>16740</v>
      </c>
      <c r="B752" s="7" t="s">
        <v>23</v>
      </c>
      <c r="C752" s="7">
        <v>1992</v>
      </c>
      <c r="D752" s="7">
        <v>3</v>
      </c>
      <c r="E752" s="7">
        <v>103.49</v>
      </c>
      <c r="F752" s="7">
        <v>103.14</v>
      </c>
    </row>
    <row r="753" spans="1:6" x14ac:dyDescent="0.2">
      <c r="A753" s="7">
        <v>16740</v>
      </c>
      <c r="B753" s="7" t="s">
        <v>23</v>
      </c>
      <c r="C753" s="7">
        <v>1992</v>
      </c>
      <c r="D753" s="7">
        <v>4</v>
      </c>
      <c r="E753" s="7">
        <v>104.56</v>
      </c>
      <c r="F753" s="7">
        <v>104.13</v>
      </c>
    </row>
    <row r="754" spans="1:6" x14ac:dyDescent="0.2">
      <c r="A754" s="7">
        <v>16740</v>
      </c>
      <c r="B754" s="7" t="s">
        <v>23</v>
      </c>
      <c r="C754" s="7">
        <v>1993</v>
      </c>
      <c r="D754" s="7">
        <v>1</v>
      </c>
      <c r="E754" s="7">
        <v>104.04</v>
      </c>
      <c r="F754" s="7">
        <v>104.17</v>
      </c>
    </row>
    <row r="755" spans="1:6" x14ac:dyDescent="0.2">
      <c r="A755" s="7">
        <v>16740</v>
      </c>
      <c r="B755" s="7" t="s">
        <v>23</v>
      </c>
      <c r="C755" s="7">
        <v>1993</v>
      </c>
      <c r="D755" s="7">
        <v>2</v>
      </c>
      <c r="E755" s="7">
        <v>104.59</v>
      </c>
      <c r="F755" s="7">
        <v>104.45</v>
      </c>
    </row>
    <row r="756" spans="1:6" x14ac:dyDescent="0.2">
      <c r="A756" s="7">
        <v>16740</v>
      </c>
      <c r="B756" s="7" t="s">
        <v>23</v>
      </c>
      <c r="C756" s="7">
        <v>1993</v>
      </c>
      <c r="D756" s="7">
        <v>3</v>
      </c>
      <c r="E756" s="7">
        <v>105.52</v>
      </c>
      <c r="F756" s="7">
        <v>105.13</v>
      </c>
    </row>
    <row r="757" spans="1:6" x14ac:dyDescent="0.2">
      <c r="A757" s="7">
        <v>16740</v>
      </c>
      <c r="B757" s="7" t="s">
        <v>23</v>
      </c>
      <c r="C757" s="7">
        <v>1993</v>
      </c>
      <c r="D757" s="7">
        <v>4</v>
      </c>
      <c r="E757" s="7">
        <v>106.15</v>
      </c>
      <c r="F757" s="7">
        <v>105.74</v>
      </c>
    </row>
    <row r="758" spans="1:6" x14ac:dyDescent="0.2">
      <c r="A758" s="7">
        <v>16740</v>
      </c>
      <c r="B758" s="7" t="s">
        <v>23</v>
      </c>
      <c r="C758" s="7">
        <v>1994</v>
      </c>
      <c r="D758" s="7">
        <v>1</v>
      </c>
      <c r="E758" s="7">
        <v>108.89</v>
      </c>
      <c r="F758" s="7">
        <v>109.12</v>
      </c>
    </row>
    <row r="759" spans="1:6" x14ac:dyDescent="0.2">
      <c r="A759" s="7">
        <v>16740</v>
      </c>
      <c r="B759" s="7" t="s">
        <v>23</v>
      </c>
      <c r="C759" s="7">
        <v>1994</v>
      </c>
      <c r="D759" s="7">
        <v>2</v>
      </c>
      <c r="E759" s="7">
        <v>109.07</v>
      </c>
      <c r="F759" s="7">
        <v>108.83</v>
      </c>
    </row>
    <row r="760" spans="1:6" x14ac:dyDescent="0.2">
      <c r="A760" s="7">
        <v>16740</v>
      </c>
      <c r="B760" s="7" t="s">
        <v>23</v>
      </c>
      <c r="C760" s="7">
        <v>1994</v>
      </c>
      <c r="D760" s="7">
        <v>3</v>
      </c>
      <c r="E760" s="7">
        <v>112.37</v>
      </c>
      <c r="F760" s="7">
        <v>111.95</v>
      </c>
    </row>
    <row r="761" spans="1:6" x14ac:dyDescent="0.2">
      <c r="A761" s="7">
        <v>16740</v>
      </c>
      <c r="B761" s="7" t="s">
        <v>23</v>
      </c>
      <c r="C761" s="7">
        <v>1994</v>
      </c>
      <c r="D761" s="7">
        <v>4</v>
      </c>
      <c r="E761" s="7">
        <v>113.44</v>
      </c>
      <c r="F761" s="7">
        <v>113.02</v>
      </c>
    </row>
    <row r="762" spans="1:6" x14ac:dyDescent="0.2">
      <c r="A762" s="7">
        <v>16740</v>
      </c>
      <c r="B762" s="7" t="s">
        <v>23</v>
      </c>
      <c r="C762" s="7">
        <v>1995</v>
      </c>
      <c r="D762" s="7">
        <v>1</v>
      </c>
      <c r="E762" s="7">
        <v>113.25</v>
      </c>
      <c r="F762" s="7">
        <v>113.55</v>
      </c>
    </row>
    <row r="763" spans="1:6" x14ac:dyDescent="0.2">
      <c r="A763" s="7">
        <v>16740</v>
      </c>
      <c r="B763" s="7" t="s">
        <v>23</v>
      </c>
      <c r="C763" s="7">
        <v>1995</v>
      </c>
      <c r="D763" s="7">
        <v>2</v>
      </c>
      <c r="E763" s="7">
        <v>114.99</v>
      </c>
      <c r="F763" s="7">
        <v>114.69</v>
      </c>
    </row>
    <row r="764" spans="1:6" x14ac:dyDescent="0.2">
      <c r="A764" s="7">
        <v>16740</v>
      </c>
      <c r="B764" s="7" t="s">
        <v>23</v>
      </c>
      <c r="C764" s="7">
        <v>1995</v>
      </c>
      <c r="D764" s="7">
        <v>3</v>
      </c>
      <c r="E764" s="7">
        <v>114.45</v>
      </c>
      <c r="F764" s="7">
        <v>114.01</v>
      </c>
    </row>
    <row r="765" spans="1:6" x14ac:dyDescent="0.2">
      <c r="A765" s="7">
        <v>16740</v>
      </c>
      <c r="B765" s="7" t="s">
        <v>23</v>
      </c>
      <c r="C765" s="7">
        <v>1995</v>
      </c>
      <c r="D765" s="7">
        <v>4</v>
      </c>
      <c r="E765" s="7">
        <v>115.57</v>
      </c>
      <c r="F765" s="7">
        <v>115.16</v>
      </c>
    </row>
    <row r="766" spans="1:6" x14ac:dyDescent="0.2">
      <c r="A766" s="7">
        <v>16740</v>
      </c>
      <c r="B766" s="7" t="s">
        <v>23</v>
      </c>
      <c r="C766" s="7">
        <v>1996</v>
      </c>
      <c r="D766" s="7">
        <v>1</v>
      </c>
      <c r="E766" s="7">
        <v>115.49</v>
      </c>
      <c r="F766" s="7">
        <v>115.82</v>
      </c>
    </row>
    <row r="767" spans="1:6" x14ac:dyDescent="0.2">
      <c r="A767" s="7">
        <v>16740</v>
      </c>
      <c r="B767" s="7" t="s">
        <v>23</v>
      </c>
      <c r="C767" s="7">
        <v>1996</v>
      </c>
      <c r="D767" s="7">
        <v>2</v>
      </c>
      <c r="E767" s="7">
        <v>119.51</v>
      </c>
      <c r="F767" s="7">
        <v>119.15</v>
      </c>
    </row>
    <row r="768" spans="1:6" x14ac:dyDescent="0.2">
      <c r="A768" s="7">
        <v>16740</v>
      </c>
      <c r="B768" s="7" t="s">
        <v>23</v>
      </c>
      <c r="C768" s="7">
        <v>1996</v>
      </c>
      <c r="D768" s="7">
        <v>3</v>
      </c>
      <c r="E768" s="7">
        <v>120.76</v>
      </c>
      <c r="F768" s="7">
        <v>120.35</v>
      </c>
    </row>
    <row r="769" spans="1:6" x14ac:dyDescent="0.2">
      <c r="A769" s="7">
        <v>16740</v>
      </c>
      <c r="B769" s="7" t="s">
        <v>23</v>
      </c>
      <c r="C769" s="7">
        <v>1996</v>
      </c>
      <c r="D769" s="7">
        <v>4</v>
      </c>
      <c r="E769" s="7">
        <v>120.28</v>
      </c>
      <c r="F769" s="7">
        <v>119.84</v>
      </c>
    </row>
    <row r="770" spans="1:6" x14ac:dyDescent="0.2">
      <c r="A770" s="7">
        <v>16740</v>
      </c>
      <c r="B770" s="7" t="s">
        <v>23</v>
      </c>
      <c r="C770" s="7">
        <v>1997</v>
      </c>
      <c r="D770" s="7">
        <v>1</v>
      </c>
      <c r="E770" s="7">
        <v>121.06</v>
      </c>
      <c r="F770" s="7">
        <v>121.39</v>
      </c>
    </row>
    <row r="771" spans="1:6" x14ac:dyDescent="0.2">
      <c r="A771" s="7">
        <v>16740</v>
      </c>
      <c r="B771" s="7" t="s">
        <v>23</v>
      </c>
      <c r="C771" s="7">
        <v>1997</v>
      </c>
      <c r="D771" s="7">
        <v>2</v>
      </c>
      <c r="E771" s="7">
        <v>122.05</v>
      </c>
      <c r="F771" s="7">
        <v>121.68</v>
      </c>
    </row>
    <row r="772" spans="1:6" x14ac:dyDescent="0.2">
      <c r="A772" s="7">
        <v>16740</v>
      </c>
      <c r="B772" s="7" t="s">
        <v>23</v>
      </c>
      <c r="C772" s="7">
        <v>1997</v>
      </c>
      <c r="D772" s="7">
        <v>3</v>
      </c>
      <c r="E772" s="7">
        <v>125.41</v>
      </c>
      <c r="F772" s="7">
        <v>125.01</v>
      </c>
    </row>
    <row r="773" spans="1:6" x14ac:dyDescent="0.2">
      <c r="A773" s="7">
        <v>16740</v>
      </c>
      <c r="B773" s="7" t="s">
        <v>23</v>
      </c>
      <c r="C773" s="7">
        <v>1997</v>
      </c>
      <c r="D773" s="7">
        <v>4</v>
      </c>
      <c r="E773" s="7">
        <v>130.37</v>
      </c>
      <c r="F773" s="7">
        <v>129.88999999999999</v>
      </c>
    </row>
    <row r="774" spans="1:6" x14ac:dyDescent="0.2">
      <c r="A774" s="7">
        <v>16740</v>
      </c>
      <c r="B774" s="7" t="s">
        <v>23</v>
      </c>
      <c r="C774" s="7">
        <v>1998</v>
      </c>
      <c r="D774" s="7">
        <v>1</v>
      </c>
      <c r="E774" s="7">
        <v>132.16999999999999</v>
      </c>
      <c r="F774" s="7">
        <v>132.47999999999999</v>
      </c>
    </row>
    <row r="775" spans="1:6" x14ac:dyDescent="0.2">
      <c r="A775" s="7">
        <v>16740</v>
      </c>
      <c r="B775" s="7" t="s">
        <v>23</v>
      </c>
      <c r="C775" s="7">
        <v>1998</v>
      </c>
      <c r="D775" s="7">
        <v>2</v>
      </c>
      <c r="E775" s="7">
        <v>133.87</v>
      </c>
      <c r="F775" s="7">
        <v>133.5</v>
      </c>
    </row>
    <row r="776" spans="1:6" x14ac:dyDescent="0.2">
      <c r="A776" s="7">
        <v>16740</v>
      </c>
      <c r="B776" s="7" t="s">
        <v>23</v>
      </c>
      <c r="C776" s="7">
        <v>1998</v>
      </c>
      <c r="D776" s="7">
        <v>3</v>
      </c>
      <c r="E776" s="7">
        <v>135.38</v>
      </c>
      <c r="F776" s="7">
        <v>134.96</v>
      </c>
    </row>
    <row r="777" spans="1:6" x14ac:dyDescent="0.2">
      <c r="A777" s="7">
        <v>16740</v>
      </c>
      <c r="B777" s="7" t="s">
        <v>23</v>
      </c>
      <c r="C777" s="7">
        <v>1998</v>
      </c>
      <c r="D777" s="7">
        <v>4</v>
      </c>
      <c r="E777" s="7">
        <v>136.78</v>
      </c>
      <c r="F777" s="7">
        <v>136.29</v>
      </c>
    </row>
    <row r="778" spans="1:6" x14ac:dyDescent="0.2">
      <c r="A778" s="7">
        <v>16740</v>
      </c>
      <c r="B778" s="7" t="s">
        <v>23</v>
      </c>
      <c r="C778" s="7">
        <v>1999</v>
      </c>
      <c r="D778" s="7">
        <v>1</v>
      </c>
      <c r="E778" s="7">
        <v>137.33000000000001</v>
      </c>
      <c r="F778" s="7">
        <v>137.57</v>
      </c>
    </row>
    <row r="779" spans="1:6" x14ac:dyDescent="0.2">
      <c r="A779" s="7">
        <v>16740</v>
      </c>
      <c r="B779" s="7" t="s">
        <v>23</v>
      </c>
      <c r="C779" s="7">
        <v>1999</v>
      </c>
      <c r="D779" s="7">
        <v>2</v>
      </c>
      <c r="E779" s="7">
        <v>141.05000000000001</v>
      </c>
      <c r="F779" s="7">
        <v>140.75</v>
      </c>
    </row>
    <row r="780" spans="1:6" x14ac:dyDescent="0.2">
      <c r="A780" s="7">
        <v>16740</v>
      </c>
      <c r="B780" s="7" t="s">
        <v>23</v>
      </c>
      <c r="C780" s="7">
        <v>1999</v>
      </c>
      <c r="D780" s="7">
        <v>3</v>
      </c>
      <c r="E780" s="7">
        <v>142.58000000000001</v>
      </c>
      <c r="F780" s="7">
        <v>142.07</v>
      </c>
    </row>
    <row r="781" spans="1:6" x14ac:dyDescent="0.2">
      <c r="A781" s="7">
        <v>16740</v>
      </c>
      <c r="B781" s="7" t="s">
        <v>23</v>
      </c>
      <c r="C781" s="7">
        <v>1999</v>
      </c>
      <c r="D781" s="7">
        <v>4</v>
      </c>
      <c r="E781" s="7">
        <v>144.06</v>
      </c>
      <c r="F781" s="7">
        <v>143.59</v>
      </c>
    </row>
    <row r="782" spans="1:6" x14ac:dyDescent="0.2">
      <c r="A782" s="7">
        <v>16740</v>
      </c>
      <c r="B782" s="7" t="s">
        <v>23</v>
      </c>
      <c r="C782" s="7">
        <v>2000</v>
      </c>
      <c r="D782" s="7">
        <v>1</v>
      </c>
      <c r="E782" s="7">
        <v>146.28</v>
      </c>
      <c r="F782" s="7">
        <v>146.51</v>
      </c>
    </row>
    <row r="783" spans="1:6" x14ac:dyDescent="0.2">
      <c r="A783" s="7">
        <v>16740</v>
      </c>
      <c r="B783" s="7" t="s">
        <v>23</v>
      </c>
      <c r="C783" s="7">
        <v>2000</v>
      </c>
      <c r="D783" s="7">
        <v>2</v>
      </c>
      <c r="E783" s="7">
        <v>147.85</v>
      </c>
      <c r="F783" s="7">
        <v>147.59</v>
      </c>
    </row>
    <row r="784" spans="1:6" x14ac:dyDescent="0.2">
      <c r="A784" s="7">
        <v>16740</v>
      </c>
      <c r="B784" s="7" t="s">
        <v>23</v>
      </c>
      <c r="C784" s="7">
        <v>2000</v>
      </c>
      <c r="D784" s="7">
        <v>3</v>
      </c>
      <c r="E784" s="7">
        <v>149.33000000000001</v>
      </c>
      <c r="F784" s="7">
        <v>148.71</v>
      </c>
    </row>
    <row r="785" spans="1:6" x14ac:dyDescent="0.2">
      <c r="A785" s="7">
        <v>16740</v>
      </c>
      <c r="B785" s="7" t="s">
        <v>23</v>
      </c>
      <c r="C785" s="7">
        <v>2000</v>
      </c>
      <c r="D785" s="7">
        <v>4</v>
      </c>
      <c r="E785" s="7">
        <v>150.36000000000001</v>
      </c>
      <c r="F785" s="7">
        <v>149.91</v>
      </c>
    </row>
    <row r="786" spans="1:6" x14ac:dyDescent="0.2">
      <c r="A786" s="7">
        <v>16740</v>
      </c>
      <c r="B786" s="7" t="s">
        <v>23</v>
      </c>
      <c r="C786" s="7">
        <v>2001</v>
      </c>
      <c r="D786" s="7">
        <v>1</v>
      </c>
      <c r="E786" s="7">
        <v>149.9</v>
      </c>
      <c r="F786" s="7">
        <v>150.13999999999999</v>
      </c>
    </row>
    <row r="787" spans="1:6" x14ac:dyDescent="0.2">
      <c r="A787" s="7">
        <v>16740</v>
      </c>
      <c r="B787" s="7" t="s">
        <v>23</v>
      </c>
      <c r="C787" s="7">
        <v>2001</v>
      </c>
      <c r="D787" s="7">
        <v>2</v>
      </c>
      <c r="E787" s="7">
        <v>151.75</v>
      </c>
      <c r="F787" s="7">
        <v>151.54</v>
      </c>
    </row>
    <row r="788" spans="1:6" x14ac:dyDescent="0.2">
      <c r="A788" s="7">
        <v>16740</v>
      </c>
      <c r="B788" s="7" t="s">
        <v>23</v>
      </c>
      <c r="C788" s="7">
        <v>2001</v>
      </c>
      <c r="D788" s="7">
        <v>3</v>
      </c>
      <c r="E788" s="7">
        <v>152.91999999999999</v>
      </c>
      <c r="F788" s="7">
        <v>152.16</v>
      </c>
    </row>
    <row r="789" spans="1:6" x14ac:dyDescent="0.2">
      <c r="A789" s="7">
        <v>16740</v>
      </c>
      <c r="B789" s="7" t="s">
        <v>23</v>
      </c>
      <c r="C789" s="7">
        <v>2001</v>
      </c>
      <c r="D789" s="7">
        <v>4</v>
      </c>
      <c r="E789" s="7">
        <v>153.24</v>
      </c>
      <c r="F789" s="7">
        <v>152.85</v>
      </c>
    </row>
    <row r="790" spans="1:6" x14ac:dyDescent="0.2">
      <c r="A790" s="7">
        <v>16740</v>
      </c>
      <c r="B790" s="7" t="s">
        <v>23</v>
      </c>
      <c r="C790" s="7">
        <v>2002</v>
      </c>
      <c r="D790" s="7">
        <v>1</v>
      </c>
      <c r="E790" s="7">
        <v>153.25</v>
      </c>
      <c r="F790" s="7">
        <v>153.47999999999999</v>
      </c>
    </row>
    <row r="791" spans="1:6" x14ac:dyDescent="0.2">
      <c r="A791" s="7">
        <v>16740</v>
      </c>
      <c r="B791" s="7" t="s">
        <v>23</v>
      </c>
      <c r="C791" s="7">
        <v>2002</v>
      </c>
      <c r="D791" s="7">
        <v>2</v>
      </c>
      <c r="E791" s="7">
        <v>153.63999999999999</v>
      </c>
      <c r="F791" s="7">
        <v>153.47999999999999</v>
      </c>
    </row>
    <row r="792" spans="1:6" x14ac:dyDescent="0.2">
      <c r="A792" s="7">
        <v>16740</v>
      </c>
      <c r="B792" s="7" t="s">
        <v>23</v>
      </c>
      <c r="C792" s="7">
        <v>2002</v>
      </c>
      <c r="D792" s="7">
        <v>3</v>
      </c>
      <c r="E792" s="7">
        <v>155.28</v>
      </c>
      <c r="F792" s="7">
        <v>154.43</v>
      </c>
    </row>
    <row r="793" spans="1:6" x14ac:dyDescent="0.2">
      <c r="A793" s="7">
        <v>16740</v>
      </c>
      <c r="B793" s="7" t="s">
        <v>23</v>
      </c>
      <c r="C793" s="7">
        <v>2002</v>
      </c>
      <c r="D793" s="7">
        <v>4</v>
      </c>
      <c r="E793" s="7">
        <v>154.88</v>
      </c>
      <c r="F793" s="7">
        <v>154.53</v>
      </c>
    </row>
    <row r="794" spans="1:6" x14ac:dyDescent="0.2">
      <c r="A794" s="7">
        <v>16740</v>
      </c>
      <c r="B794" s="7" t="s">
        <v>23</v>
      </c>
      <c r="C794" s="7">
        <v>2003</v>
      </c>
      <c r="D794" s="7">
        <v>1</v>
      </c>
      <c r="E794" s="7">
        <v>155.41999999999999</v>
      </c>
      <c r="F794" s="7">
        <v>155.63999999999999</v>
      </c>
    </row>
    <row r="795" spans="1:6" x14ac:dyDescent="0.2">
      <c r="A795" s="7">
        <v>16740</v>
      </c>
      <c r="B795" s="7" t="s">
        <v>23</v>
      </c>
      <c r="C795" s="7">
        <v>2003</v>
      </c>
      <c r="D795" s="7">
        <v>2</v>
      </c>
      <c r="E795" s="7">
        <v>156.52000000000001</v>
      </c>
      <c r="F795" s="7">
        <v>156.38999999999999</v>
      </c>
    </row>
    <row r="796" spans="1:6" x14ac:dyDescent="0.2">
      <c r="A796" s="7">
        <v>16740</v>
      </c>
      <c r="B796" s="7" t="s">
        <v>23</v>
      </c>
      <c r="C796" s="7">
        <v>2003</v>
      </c>
      <c r="D796" s="7">
        <v>3</v>
      </c>
      <c r="E796" s="7">
        <v>158.63999999999999</v>
      </c>
      <c r="F796" s="7">
        <v>157.68</v>
      </c>
    </row>
    <row r="797" spans="1:6" x14ac:dyDescent="0.2">
      <c r="A797" s="7">
        <v>16740</v>
      </c>
      <c r="B797" s="7" t="s">
        <v>23</v>
      </c>
      <c r="C797" s="7">
        <v>2003</v>
      </c>
      <c r="D797" s="7">
        <v>4</v>
      </c>
      <c r="E797" s="7">
        <v>159.22</v>
      </c>
      <c r="F797" s="7">
        <v>158.91999999999999</v>
      </c>
    </row>
    <row r="798" spans="1:6" x14ac:dyDescent="0.2">
      <c r="A798" s="7">
        <v>16740</v>
      </c>
      <c r="B798" s="7" t="s">
        <v>23</v>
      </c>
      <c r="C798" s="7">
        <v>2004</v>
      </c>
      <c r="D798" s="7">
        <v>1</v>
      </c>
      <c r="E798" s="7">
        <v>158.97999999999999</v>
      </c>
      <c r="F798" s="7">
        <v>159.27000000000001</v>
      </c>
    </row>
    <row r="799" spans="1:6" x14ac:dyDescent="0.2">
      <c r="A799" s="7">
        <v>16740</v>
      </c>
      <c r="B799" s="7" t="s">
        <v>23</v>
      </c>
      <c r="C799" s="7">
        <v>2004</v>
      </c>
      <c r="D799" s="7">
        <v>2</v>
      </c>
      <c r="E799" s="7">
        <v>160.46</v>
      </c>
      <c r="F799" s="7">
        <v>160.25</v>
      </c>
    </row>
    <row r="800" spans="1:6" x14ac:dyDescent="0.2">
      <c r="A800" s="7">
        <v>16740</v>
      </c>
      <c r="B800" s="7" t="s">
        <v>23</v>
      </c>
      <c r="C800" s="7">
        <v>2004</v>
      </c>
      <c r="D800" s="7">
        <v>3</v>
      </c>
      <c r="E800" s="7">
        <v>163.27000000000001</v>
      </c>
      <c r="F800" s="7">
        <v>162.19</v>
      </c>
    </row>
    <row r="801" spans="1:6" x14ac:dyDescent="0.2">
      <c r="A801" s="7">
        <v>16740</v>
      </c>
      <c r="B801" s="7" t="s">
        <v>23</v>
      </c>
      <c r="C801" s="7">
        <v>2004</v>
      </c>
      <c r="D801" s="7">
        <v>4</v>
      </c>
      <c r="E801" s="7">
        <v>164.56</v>
      </c>
      <c r="F801" s="7">
        <v>164.35</v>
      </c>
    </row>
    <row r="802" spans="1:6" x14ac:dyDescent="0.2">
      <c r="A802" s="7">
        <v>16740</v>
      </c>
      <c r="B802" s="7" t="s">
        <v>23</v>
      </c>
      <c r="C802" s="7">
        <v>2005</v>
      </c>
      <c r="D802" s="7">
        <v>1</v>
      </c>
      <c r="E802" s="7">
        <v>166.76</v>
      </c>
      <c r="F802" s="7">
        <v>167.24</v>
      </c>
    </row>
    <row r="803" spans="1:6" x14ac:dyDescent="0.2">
      <c r="A803" s="7">
        <v>16740</v>
      </c>
      <c r="B803" s="7" t="s">
        <v>23</v>
      </c>
      <c r="C803" s="7">
        <v>2005</v>
      </c>
      <c r="D803" s="7">
        <v>2</v>
      </c>
      <c r="E803" s="7">
        <v>168.88</v>
      </c>
      <c r="F803" s="7">
        <v>168.42</v>
      </c>
    </row>
    <row r="804" spans="1:6" x14ac:dyDescent="0.2">
      <c r="A804" s="7">
        <v>16740</v>
      </c>
      <c r="B804" s="7" t="s">
        <v>23</v>
      </c>
      <c r="C804" s="7">
        <v>2005</v>
      </c>
      <c r="D804" s="7">
        <v>3</v>
      </c>
      <c r="E804" s="7">
        <v>171.38</v>
      </c>
      <c r="F804" s="7">
        <v>170.14</v>
      </c>
    </row>
    <row r="805" spans="1:6" x14ac:dyDescent="0.2">
      <c r="A805" s="7">
        <v>16740</v>
      </c>
      <c r="B805" s="7" t="s">
        <v>23</v>
      </c>
      <c r="C805" s="7">
        <v>2005</v>
      </c>
      <c r="D805" s="7">
        <v>4</v>
      </c>
      <c r="E805" s="7">
        <v>173.3</v>
      </c>
      <c r="F805" s="7">
        <v>173.23</v>
      </c>
    </row>
    <row r="806" spans="1:6" x14ac:dyDescent="0.2">
      <c r="A806" s="7">
        <v>16740</v>
      </c>
      <c r="B806" s="7" t="s">
        <v>23</v>
      </c>
      <c r="C806" s="7">
        <v>2006</v>
      </c>
      <c r="D806" s="7">
        <v>1</v>
      </c>
      <c r="E806" s="7">
        <v>175.67</v>
      </c>
      <c r="F806" s="7">
        <v>176.48</v>
      </c>
    </row>
    <row r="807" spans="1:6" x14ac:dyDescent="0.2">
      <c r="A807" s="7">
        <v>16740</v>
      </c>
      <c r="B807" s="7" t="s">
        <v>23</v>
      </c>
      <c r="C807" s="7">
        <v>2006</v>
      </c>
      <c r="D807" s="7">
        <v>2</v>
      </c>
      <c r="E807" s="7">
        <v>180.01</v>
      </c>
      <c r="F807" s="7">
        <v>179.14</v>
      </c>
    </row>
    <row r="808" spans="1:6" x14ac:dyDescent="0.2">
      <c r="A808" s="7">
        <v>16740</v>
      </c>
      <c r="B808" s="7" t="s">
        <v>23</v>
      </c>
      <c r="C808" s="7">
        <v>2006</v>
      </c>
      <c r="D808" s="7">
        <v>3</v>
      </c>
      <c r="E808" s="7">
        <v>183.49</v>
      </c>
      <c r="F808" s="7">
        <v>182.09</v>
      </c>
    </row>
    <row r="809" spans="1:6" x14ac:dyDescent="0.2">
      <c r="A809" s="7">
        <v>16740</v>
      </c>
      <c r="B809" s="7" t="s">
        <v>23</v>
      </c>
      <c r="C809" s="7">
        <v>2006</v>
      </c>
      <c r="D809" s="7">
        <v>4</v>
      </c>
      <c r="E809" s="7">
        <v>185.36</v>
      </c>
      <c r="F809" s="7">
        <v>185.41</v>
      </c>
    </row>
    <row r="810" spans="1:6" x14ac:dyDescent="0.2">
      <c r="A810" s="7">
        <v>16740</v>
      </c>
      <c r="B810" s="7" t="s">
        <v>23</v>
      </c>
      <c r="C810" s="7">
        <v>2007</v>
      </c>
      <c r="D810" s="7">
        <v>1</v>
      </c>
      <c r="E810" s="7">
        <v>186.49</v>
      </c>
      <c r="F810" s="7">
        <v>187.75</v>
      </c>
    </row>
    <row r="811" spans="1:6" x14ac:dyDescent="0.2">
      <c r="A811" s="7">
        <v>16740</v>
      </c>
      <c r="B811" s="7" t="s">
        <v>23</v>
      </c>
      <c r="C811" s="7">
        <v>2007</v>
      </c>
      <c r="D811" s="7">
        <v>2</v>
      </c>
      <c r="E811" s="7">
        <v>188.97</v>
      </c>
      <c r="F811" s="7">
        <v>187.6</v>
      </c>
    </row>
    <row r="812" spans="1:6" x14ac:dyDescent="0.2">
      <c r="A812" s="7">
        <v>16740</v>
      </c>
      <c r="B812" s="7" t="s">
        <v>23</v>
      </c>
      <c r="C812" s="7">
        <v>2007</v>
      </c>
      <c r="D812" s="7">
        <v>3</v>
      </c>
      <c r="E812" s="7">
        <v>189.84</v>
      </c>
      <c r="F812" s="7">
        <v>188.36</v>
      </c>
    </row>
    <row r="813" spans="1:6" x14ac:dyDescent="0.2">
      <c r="A813" s="7">
        <v>16740</v>
      </c>
      <c r="B813" s="7" t="s">
        <v>23</v>
      </c>
      <c r="C813" s="7">
        <v>2007</v>
      </c>
      <c r="D813" s="7">
        <v>4</v>
      </c>
      <c r="E813" s="7">
        <v>185.13</v>
      </c>
      <c r="F813" s="7">
        <v>185.24</v>
      </c>
    </row>
    <row r="814" spans="1:6" x14ac:dyDescent="0.2">
      <c r="A814" s="7">
        <v>16740</v>
      </c>
      <c r="B814" s="7" t="s">
        <v>23</v>
      </c>
      <c r="C814" s="7">
        <v>2008</v>
      </c>
      <c r="D814" s="7">
        <v>1</v>
      </c>
      <c r="E814" s="7">
        <v>181.48</v>
      </c>
      <c r="F814" s="7">
        <v>183.08</v>
      </c>
    </row>
    <row r="815" spans="1:6" x14ac:dyDescent="0.2">
      <c r="A815" s="7">
        <v>16740</v>
      </c>
      <c r="B815" s="7" t="s">
        <v>23</v>
      </c>
      <c r="C815" s="7">
        <v>2008</v>
      </c>
      <c r="D815" s="7">
        <v>2</v>
      </c>
      <c r="E815" s="7">
        <v>184.03</v>
      </c>
      <c r="F815" s="7">
        <v>182.35</v>
      </c>
    </row>
    <row r="816" spans="1:6" x14ac:dyDescent="0.2">
      <c r="A816" s="7">
        <v>16740</v>
      </c>
      <c r="B816" s="7" t="s">
        <v>23</v>
      </c>
      <c r="C816" s="7">
        <v>2008</v>
      </c>
      <c r="D816" s="7">
        <v>3</v>
      </c>
      <c r="E816" s="7">
        <v>178.82</v>
      </c>
      <c r="F816" s="7">
        <v>177.35</v>
      </c>
    </row>
    <row r="817" spans="1:6" x14ac:dyDescent="0.2">
      <c r="A817" s="7">
        <v>16740</v>
      </c>
      <c r="B817" s="7" t="s">
        <v>23</v>
      </c>
      <c r="C817" s="7">
        <v>2008</v>
      </c>
      <c r="D817" s="7">
        <v>4</v>
      </c>
      <c r="E817" s="7">
        <v>171.44</v>
      </c>
      <c r="F817" s="7">
        <v>171.55</v>
      </c>
    </row>
    <row r="818" spans="1:6" x14ac:dyDescent="0.2">
      <c r="A818" s="7">
        <v>16740</v>
      </c>
      <c r="B818" s="7" t="s">
        <v>23</v>
      </c>
      <c r="C818" s="7">
        <v>2009</v>
      </c>
      <c r="D818" s="7">
        <v>1</v>
      </c>
      <c r="E818" s="7">
        <v>166.22</v>
      </c>
      <c r="F818" s="7">
        <v>168.04</v>
      </c>
    </row>
    <row r="819" spans="1:6" x14ac:dyDescent="0.2">
      <c r="A819" s="7">
        <v>16740</v>
      </c>
      <c r="B819" s="7" t="s">
        <v>23</v>
      </c>
      <c r="C819" s="7">
        <v>2009</v>
      </c>
      <c r="D819" s="7">
        <v>2</v>
      </c>
      <c r="E819" s="7">
        <v>168.39</v>
      </c>
      <c r="F819" s="7">
        <v>166.62</v>
      </c>
    </row>
    <row r="820" spans="1:6" x14ac:dyDescent="0.2">
      <c r="A820" s="7">
        <v>16740</v>
      </c>
      <c r="B820" s="7" t="s">
        <v>23</v>
      </c>
      <c r="C820" s="7">
        <v>2009</v>
      </c>
      <c r="D820" s="7">
        <v>3</v>
      </c>
      <c r="E820" s="7">
        <v>166.23</v>
      </c>
      <c r="F820" s="7">
        <v>164.76</v>
      </c>
    </row>
    <row r="821" spans="1:6" x14ac:dyDescent="0.2">
      <c r="A821" s="7">
        <v>16740</v>
      </c>
      <c r="B821" s="7" t="s">
        <v>23</v>
      </c>
      <c r="C821" s="7">
        <v>2009</v>
      </c>
      <c r="D821" s="7">
        <v>4</v>
      </c>
      <c r="E821" s="7">
        <v>164.65</v>
      </c>
      <c r="F821" s="7">
        <v>164.79</v>
      </c>
    </row>
    <row r="822" spans="1:6" x14ac:dyDescent="0.2">
      <c r="A822" s="7">
        <v>16740</v>
      </c>
      <c r="B822" s="7" t="s">
        <v>23</v>
      </c>
      <c r="C822" s="7">
        <v>2010</v>
      </c>
      <c r="D822" s="7">
        <v>1</v>
      </c>
      <c r="E822" s="7">
        <v>161.1</v>
      </c>
      <c r="F822" s="7">
        <v>163.1</v>
      </c>
    </row>
    <row r="823" spans="1:6" x14ac:dyDescent="0.2">
      <c r="A823" s="7">
        <v>16740</v>
      </c>
      <c r="B823" s="7" t="s">
        <v>23</v>
      </c>
      <c r="C823" s="7">
        <v>2010</v>
      </c>
      <c r="D823" s="7">
        <v>2</v>
      </c>
      <c r="E823" s="7">
        <v>161.57</v>
      </c>
      <c r="F823" s="7">
        <v>159.74</v>
      </c>
    </row>
    <row r="824" spans="1:6" x14ac:dyDescent="0.2">
      <c r="A824" s="7">
        <v>16740</v>
      </c>
      <c r="B824" s="7" t="s">
        <v>23</v>
      </c>
      <c r="C824" s="7">
        <v>2010</v>
      </c>
      <c r="D824" s="7">
        <v>3</v>
      </c>
      <c r="E824" s="7">
        <v>156.19999999999999</v>
      </c>
      <c r="F824" s="7">
        <v>154.71</v>
      </c>
    </row>
    <row r="825" spans="1:6" x14ac:dyDescent="0.2">
      <c r="A825" s="7">
        <v>16740</v>
      </c>
      <c r="B825" s="7" t="s">
        <v>23</v>
      </c>
      <c r="C825" s="7">
        <v>2010</v>
      </c>
      <c r="D825" s="7">
        <v>4</v>
      </c>
      <c r="E825" s="7">
        <v>153.66</v>
      </c>
      <c r="F825" s="7">
        <v>153.83000000000001</v>
      </c>
    </row>
    <row r="826" spans="1:6" x14ac:dyDescent="0.2">
      <c r="A826" s="7">
        <v>16740</v>
      </c>
      <c r="B826" s="7" t="s">
        <v>23</v>
      </c>
      <c r="C826" s="7">
        <v>2011</v>
      </c>
      <c r="D826" s="7">
        <v>1</v>
      </c>
      <c r="E826" s="7">
        <v>149.15</v>
      </c>
      <c r="F826" s="7">
        <v>151.13</v>
      </c>
    </row>
    <row r="827" spans="1:6" x14ac:dyDescent="0.2">
      <c r="A827" s="7">
        <v>16740</v>
      </c>
      <c r="B827" s="7" t="s">
        <v>23</v>
      </c>
      <c r="C827" s="7">
        <v>2011</v>
      </c>
      <c r="D827" s="7">
        <v>2</v>
      </c>
      <c r="E827" s="7">
        <v>151.51</v>
      </c>
      <c r="F827" s="7">
        <v>149.75</v>
      </c>
    </row>
    <row r="828" spans="1:6" x14ac:dyDescent="0.2">
      <c r="A828" s="7">
        <v>16740</v>
      </c>
      <c r="B828" s="7" t="s">
        <v>23</v>
      </c>
      <c r="C828" s="7">
        <v>2011</v>
      </c>
      <c r="D828" s="7">
        <v>3</v>
      </c>
      <c r="E828" s="7">
        <v>152.37</v>
      </c>
      <c r="F828" s="7">
        <v>150.81</v>
      </c>
    </row>
    <row r="829" spans="1:6" x14ac:dyDescent="0.2">
      <c r="A829" s="7">
        <v>16740</v>
      </c>
      <c r="B829" s="7" t="s">
        <v>23</v>
      </c>
      <c r="C829" s="7">
        <v>2011</v>
      </c>
      <c r="D829" s="7">
        <v>4</v>
      </c>
      <c r="E829" s="7">
        <v>150.41999999999999</v>
      </c>
      <c r="F829" s="7">
        <v>150.66</v>
      </c>
    </row>
    <row r="830" spans="1:6" x14ac:dyDescent="0.2">
      <c r="A830" s="7">
        <v>16740</v>
      </c>
      <c r="B830" s="7" t="s">
        <v>23</v>
      </c>
      <c r="C830" s="7">
        <v>2012</v>
      </c>
      <c r="D830" s="7">
        <v>1</v>
      </c>
      <c r="E830" s="7">
        <v>149.06</v>
      </c>
      <c r="F830" s="7">
        <v>151.05000000000001</v>
      </c>
    </row>
    <row r="831" spans="1:6" x14ac:dyDescent="0.2">
      <c r="A831" s="7">
        <v>16740</v>
      </c>
      <c r="B831" s="7" t="s">
        <v>23</v>
      </c>
      <c r="C831" s="7">
        <v>2012</v>
      </c>
      <c r="D831" s="7">
        <v>2</v>
      </c>
      <c r="E831" s="7">
        <v>154.49</v>
      </c>
      <c r="F831" s="7">
        <v>152.72</v>
      </c>
    </row>
    <row r="832" spans="1:6" x14ac:dyDescent="0.2">
      <c r="A832" s="7">
        <v>16740</v>
      </c>
      <c r="B832" s="7" t="s">
        <v>23</v>
      </c>
      <c r="C832" s="7">
        <v>2012</v>
      </c>
      <c r="D832" s="7">
        <v>3</v>
      </c>
      <c r="E832" s="7">
        <v>156.41</v>
      </c>
      <c r="F832" s="7">
        <v>154.72999999999999</v>
      </c>
    </row>
    <row r="833" spans="1:6" x14ac:dyDescent="0.2">
      <c r="A833" s="7">
        <v>16740</v>
      </c>
      <c r="B833" s="7" t="s">
        <v>23</v>
      </c>
      <c r="C833" s="7">
        <v>2012</v>
      </c>
      <c r="D833" s="7">
        <v>4</v>
      </c>
      <c r="E833" s="7">
        <v>155.1</v>
      </c>
      <c r="F833" s="7">
        <v>155.44999999999999</v>
      </c>
    </row>
    <row r="834" spans="1:6" x14ac:dyDescent="0.2">
      <c r="A834" s="7">
        <v>16740</v>
      </c>
      <c r="B834" s="7" t="s">
        <v>23</v>
      </c>
      <c r="C834" s="7">
        <v>2013</v>
      </c>
      <c r="D834" s="7">
        <v>1</v>
      </c>
      <c r="E834" s="7">
        <v>157.97</v>
      </c>
      <c r="F834" s="7">
        <v>160</v>
      </c>
    </row>
    <row r="835" spans="1:6" x14ac:dyDescent="0.2">
      <c r="A835" s="7">
        <v>16740</v>
      </c>
      <c r="B835" s="7" t="s">
        <v>23</v>
      </c>
      <c r="C835" s="7">
        <v>2013</v>
      </c>
      <c r="D835" s="7">
        <v>2</v>
      </c>
      <c r="E835" s="7">
        <v>166.43</v>
      </c>
      <c r="F835" s="7">
        <v>164.54</v>
      </c>
    </row>
    <row r="836" spans="1:6" x14ac:dyDescent="0.2">
      <c r="A836" s="7">
        <v>16740</v>
      </c>
      <c r="B836" s="7" t="s">
        <v>23</v>
      </c>
      <c r="C836" s="7">
        <v>2013</v>
      </c>
      <c r="D836" s="7">
        <v>3</v>
      </c>
      <c r="E836" s="7">
        <v>169.3</v>
      </c>
      <c r="F836" s="7">
        <v>167.46</v>
      </c>
    </row>
    <row r="837" spans="1:6" x14ac:dyDescent="0.2">
      <c r="A837" s="7">
        <v>16740</v>
      </c>
      <c r="B837" s="7" t="s">
        <v>23</v>
      </c>
      <c r="C837" s="7">
        <v>2013</v>
      </c>
      <c r="D837" s="7">
        <v>4</v>
      </c>
      <c r="E837" s="7">
        <v>169.38</v>
      </c>
      <c r="F837" s="7">
        <v>169.89</v>
      </c>
    </row>
    <row r="838" spans="1:6" x14ac:dyDescent="0.2">
      <c r="A838" s="7">
        <v>16740</v>
      </c>
      <c r="B838" s="7" t="s">
        <v>23</v>
      </c>
      <c r="C838" s="7">
        <v>2014</v>
      </c>
      <c r="D838" s="7">
        <v>1</v>
      </c>
      <c r="E838" s="7">
        <v>168.81</v>
      </c>
      <c r="F838" s="7">
        <v>170.78</v>
      </c>
    </row>
    <row r="839" spans="1:6" x14ac:dyDescent="0.2">
      <c r="A839" s="7">
        <v>16740</v>
      </c>
      <c r="B839" s="7" t="s">
        <v>23</v>
      </c>
      <c r="C839" s="7">
        <v>2014</v>
      </c>
      <c r="D839" s="7">
        <v>2</v>
      </c>
      <c r="E839" s="7">
        <v>174.62</v>
      </c>
      <c r="F839" s="7">
        <v>172.66</v>
      </c>
    </row>
    <row r="840" spans="1:6" x14ac:dyDescent="0.2">
      <c r="A840" s="7">
        <v>16740</v>
      </c>
      <c r="B840" s="7" t="s">
        <v>23</v>
      </c>
      <c r="C840" s="7">
        <v>2014</v>
      </c>
      <c r="D840" s="7">
        <v>3</v>
      </c>
      <c r="E840" s="7">
        <v>177.4</v>
      </c>
      <c r="F840" s="7">
        <v>175.6</v>
      </c>
    </row>
    <row r="841" spans="1:6" x14ac:dyDescent="0.2">
      <c r="A841" s="7">
        <v>16740</v>
      </c>
      <c r="B841" s="7" t="s">
        <v>23</v>
      </c>
      <c r="C841" s="7">
        <v>2014</v>
      </c>
      <c r="D841" s="7">
        <v>4</v>
      </c>
      <c r="E841" s="7">
        <v>177.71</v>
      </c>
      <c r="F841" s="7">
        <v>178.3</v>
      </c>
    </row>
    <row r="842" spans="1:6" x14ac:dyDescent="0.2">
      <c r="A842" s="7">
        <v>16740</v>
      </c>
      <c r="B842" s="7" t="s">
        <v>23</v>
      </c>
      <c r="C842" s="7">
        <v>2015</v>
      </c>
      <c r="D842" s="7">
        <v>1</v>
      </c>
      <c r="E842" s="7">
        <v>180.02</v>
      </c>
      <c r="F842" s="7">
        <v>181.81</v>
      </c>
    </row>
    <row r="843" spans="1:6" x14ac:dyDescent="0.2">
      <c r="A843" s="7">
        <v>16740</v>
      </c>
      <c r="B843" s="7" t="s">
        <v>23</v>
      </c>
      <c r="C843" s="7">
        <v>2015</v>
      </c>
      <c r="D843" s="7">
        <v>2</v>
      </c>
      <c r="E843" s="7">
        <v>186.5</v>
      </c>
      <c r="F843" s="7">
        <v>184.52</v>
      </c>
    </row>
    <row r="844" spans="1:6" x14ac:dyDescent="0.2">
      <c r="A844" s="7">
        <v>16740</v>
      </c>
      <c r="B844" s="7" t="s">
        <v>23</v>
      </c>
      <c r="C844" s="7">
        <v>2015</v>
      </c>
      <c r="D844" s="7">
        <v>3</v>
      </c>
      <c r="E844" s="7">
        <v>188.42</v>
      </c>
      <c r="F844" s="7">
        <v>186.76</v>
      </c>
    </row>
    <row r="845" spans="1:6" x14ac:dyDescent="0.2">
      <c r="A845" s="7">
        <v>16740</v>
      </c>
      <c r="B845" s="7" t="s">
        <v>23</v>
      </c>
      <c r="C845" s="7">
        <v>2015</v>
      </c>
      <c r="D845" s="7">
        <v>4</v>
      </c>
      <c r="E845" s="7">
        <v>189.31</v>
      </c>
      <c r="F845" s="7">
        <v>189.89</v>
      </c>
    </row>
    <row r="846" spans="1:6" x14ac:dyDescent="0.2">
      <c r="A846" s="7">
        <v>16740</v>
      </c>
      <c r="B846" s="7" t="s">
        <v>23</v>
      </c>
      <c r="C846" s="7">
        <v>2016</v>
      </c>
      <c r="D846" s="7">
        <v>1</v>
      </c>
      <c r="E846" s="7">
        <v>191.43</v>
      </c>
      <c r="F846" s="7">
        <v>192.93</v>
      </c>
    </row>
    <row r="847" spans="1:6" x14ac:dyDescent="0.2">
      <c r="A847" s="7">
        <v>16740</v>
      </c>
      <c r="B847" s="7" t="s">
        <v>23</v>
      </c>
      <c r="C847" s="7">
        <v>2016</v>
      </c>
      <c r="D847" s="7">
        <v>2</v>
      </c>
      <c r="E847" s="7">
        <v>198.65</v>
      </c>
      <c r="F847" s="7">
        <v>196.75</v>
      </c>
    </row>
    <row r="848" spans="1:6" x14ac:dyDescent="0.2">
      <c r="A848" s="7">
        <v>16740</v>
      </c>
      <c r="B848" s="7" t="s">
        <v>23</v>
      </c>
      <c r="C848" s="7">
        <v>2016</v>
      </c>
      <c r="D848" s="7">
        <v>3</v>
      </c>
      <c r="E848" s="7">
        <v>202.09</v>
      </c>
      <c r="F848" s="7">
        <v>200.6</v>
      </c>
    </row>
    <row r="849" spans="1:6" x14ac:dyDescent="0.2">
      <c r="A849" s="7">
        <v>16740</v>
      </c>
      <c r="B849" s="7" t="s">
        <v>23</v>
      </c>
      <c r="C849" s="7">
        <v>2016</v>
      </c>
      <c r="D849" s="7">
        <v>4</v>
      </c>
      <c r="E849" s="7">
        <v>203.81</v>
      </c>
      <c r="F849" s="7">
        <v>204.32</v>
      </c>
    </row>
    <row r="850" spans="1:6" x14ac:dyDescent="0.2">
      <c r="A850" s="7">
        <v>16740</v>
      </c>
      <c r="B850" s="7" t="s">
        <v>23</v>
      </c>
      <c r="C850" s="7">
        <v>2017</v>
      </c>
      <c r="D850" s="7">
        <v>1</v>
      </c>
      <c r="E850" s="7">
        <v>207.75</v>
      </c>
      <c r="F850" s="7">
        <v>208.96</v>
      </c>
    </row>
    <row r="851" spans="1:6" x14ac:dyDescent="0.2">
      <c r="A851" s="7">
        <v>16740</v>
      </c>
      <c r="B851" s="7" t="s">
        <v>23</v>
      </c>
      <c r="C851" s="7">
        <v>2017</v>
      </c>
      <c r="D851" s="7">
        <v>2</v>
      </c>
      <c r="E851" s="7">
        <v>213.05</v>
      </c>
      <c r="F851" s="7">
        <v>211.27</v>
      </c>
    </row>
    <row r="852" spans="1:6" x14ac:dyDescent="0.2">
      <c r="A852" s="7">
        <v>16740</v>
      </c>
      <c r="B852" s="7" t="s">
        <v>23</v>
      </c>
      <c r="C852" s="7">
        <v>2017</v>
      </c>
      <c r="D852" s="7">
        <v>3</v>
      </c>
      <c r="E852" s="7">
        <v>217.86</v>
      </c>
      <c r="F852" s="7">
        <v>216.51</v>
      </c>
    </row>
    <row r="853" spans="1:6" x14ac:dyDescent="0.2">
      <c r="A853" s="7">
        <v>16740</v>
      </c>
      <c r="B853" s="7" t="s">
        <v>23</v>
      </c>
      <c r="C853" s="7">
        <v>2017</v>
      </c>
      <c r="D853" s="7">
        <v>4</v>
      </c>
      <c r="E853" s="7">
        <v>219.75</v>
      </c>
      <c r="F853" s="7">
        <v>220.18</v>
      </c>
    </row>
    <row r="854" spans="1:6" x14ac:dyDescent="0.2">
      <c r="A854" s="7">
        <v>16740</v>
      </c>
      <c r="B854" s="7" t="s">
        <v>23</v>
      </c>
      <c r="C854" s="7">
        <v>2018</v>
      </c>
      <c r="D854" s="7">
        <v>1</v>
      </c>
      <c r="E854" s="7">
        <v>223.28</v>
      </c>
      <c r="F854" s="7">
        <v>224.22</v>
      </c>
    </row>
    <row r="855" spans="1:6" x14ac:dyDescent="0.2">
      <c r="A855" s="7">
        <v>16740</v>
      </c>
      <c r="B855" s="7" t="s">
        <v>23</v>
      </c>
      <c r="C855" s="7">
        <v>2018</v>
      </c>
      <c r="D855" s="7">
        <v>2</v>
      </c>
      <c r="E855" s="7">
        <v>229.33</v>
      </c>
      <c r="F855" s="7">
        <v>227.65</v>
      </c>
    </row>
    <row r="856" spans="1:6" x14ac:dyDescent="0.2">
      <c r="A856" s="7">
        <v>16740</v>
      </c>
      <c r="B856" s="7" t="s">
        <v>23</v>
      </c>
      <c r="C856" s="7">
        <v>2018</v>
      </c>
      <c r="D856" s="7">
        <v>3</v>
      </c>
      <c r="E856" s="7">
        <v>232.52</v>
      </c>
      <c r="F856" s="7">
        <v>231.26</v>
      </c>
    </row>
    <row r="857" spans="1:6" x14ac:dyDescent="0.2">
      <c r="A857" s="7">
        <v>16740</v>
      </c>
      <c r="B857" s="7" t="s">
        <v>23</v>
      </c>
      <c r="C857" s="7">
        <v>2018</v>
      </c>
      <c r="D857" s="7">
        <v>4</v>
      </c>
      <c r="E857" s="7">
        <v>235.61</v>
      </c>
      <c r="F857" s="7">
        <v>235.97</v>
      </c>
    </row>
    <row r="858" spans="1:6" x14ac:dyDescent="0.2">
      <c r="A858" s="7">
        <v>16740</v>
      </c>
      <c r="B858" s="7" t="s">
        <v>23</v>
      </c>
      <c r="C858" s="7">
        <v>2019</v>
      </c>
      <c r="D858" s="7">
        <v>1</v>
      </c>
      <c r="E858" s="7">
        <v>238.72</v>
      </c>
      <c r="F858" s="7">
        <v>239.45</v>
      </c>
    </row>
    <row r="859" spans="1:6" x14ac:dyDescent="0.2">
      <c r="A859" s="7">
        <v>16740</v>
      </c>
      <c r="B859" s="7" t="s">
        <v>23</v>
      </c>
      <c r="C859" s="7">
        <v>2019</v>
      </c>
      <c r="D859" s="7">
        <v>2</v>
      </c>
      <c r="E859" s="7">
        <v>243.83</v>
      </c>
      <c r="F859" s="7">
        <v>242.23</v>
      </c>
    </row>
    <row r="860" spans="1:6" x14ac:dyDescent="0.2">
      <c r="A860" s="7">
        <v>16740</v>
      </c>
      <c r="B860" s="7" t="s">
        <v>23</v>
      </c>
      <c r="C860" s="7">
        <v>2019</v>
      </c>
      <c r="D860" s="7">
        <v>3</v>
      </c>
      <c r="E860" s="7">
        <v>247.37</v>
      </c>
      <c r="F860" s="7">
        <v>246.15</v>
      </c>
    </row>
    <row r="861" spans="1:6" x14ac:dyDescent="0.2">
      <c r="A861" s="7">
        <v>16740</v>
      </c>
      <c r="B861" s="7" t="s">
        <v>23</v>
      </c>
      <c r="C861" s="7">
        <v>2019</v>
      </c>
      <c r="D861" s="7">
        <v>4</v>
      </c>
      <c r="E861" s="7">
        <v>250.3</v>
      </c>
      <c r="F861" s="7">
        <v>250.63</v>
      </c>
    </row>
    <row r="862" spans="1:6" x14ac:dyDescent="0.2">
      <c r="A862" s="7">
        <v>16740</v>
      </c>
      <c r="B862" s="7" t="s">
        <v>23</v>
      </c>
      <c r="C862" s="7">
        <v>2020</v>
      </c>
      <c r="D862" s="7">
        <v>1</v>
      </c>
      <c r="E862" s="7">
        <v>256.01</v>
      </c>
      <c r="F862" s="7">
        <v>256.63</v>
      </c>
    </row>
    <row r="863" spans="1:6" x14ac:dyDescent="0.2">
      <c r="A863" s="7">
        <v>16740</v>
      </c>
      <c r="B863" s="7" t="s">
        <v>23</v>
      </c>
      <c r="C863" s="7">
        <v>2020</v>
      </c>
      <c r="D863" s="7">
        <v>2</v>
      </c>
      <c r="E863" s="7">
        <v>261.16000000000003</v>
      </c>
      <c r="F863" s="7">
        <v>259.55</v>
      </c>
    </row>
    <row r="864" spans="1:6" x14ac:dyDescent="0.2">
      <c r="A864" s="7">
        <v>16740</v>
      </c>
      <c r="B864" s="7" t="s">
        <v>23</v>
      </c>
      <c r="C864" s="7">
        <v>2020</v>
      </c>
      <c r="D864" s="7">
        <v>3</v>
      </c>
      <c r="E864" s="7">
        <v>269.10000000000002</v>
      </c>
      <c r="F864" s="7">
        <v>267.8</v>
      </c>
    </row>
    <row r="865" spans="1:6" x14ac:dyDescent="0.2">
      <c r="A865" s="7">
        <v>16740</v>
      </c>
      <c r="B865" s="7" t="s">
        <v>23</v>
      </c>
      <c r="C865" s="7">
        <v>2020</v>
      </c>
      <c r="D865" s="7">
        <v>4</v>
      </c>
      <c r="E865" s="7">
        <v>280.22000000000003</v>
      </c>
      <c r="F865" s="7">
        <v>280.61</v>
      </c>
    </row>
    <row r="866" spans="1:6" x14ac:dyDescent="0.2">
      <c r="A866" s="7">
        <v>16740</v>
      </c>
      <c r="B866" s="7" t="s">
        <v>23</v>
      </c>
      <c r="C866" s="7">
        <v>2021</v>
      </c>
      <c r="D866" s="7">
        <v>1</v>
      </c>
      <c r="E866" s="7">
        <v>294.99</v>
      </c>
      <c r="F866" s="7">
        <v>295.58999999999997</v>
      </c>
    </row>
    <row r="867" spans="1:6" x14ac:dyDescent="0.2">
      <c r="A867" s="7">
        <v>16740</v>
      </c>
      <c r="B867" s="7" t="s">
        <v>23</v>
      </c>
      <c r="C867" s="7">
        <v>2021</v>
      </c>
      <c r="D867" s="7">
        <v>2</v>
      </c>
      <c r="E867" s="7">
        <v>315.52999999999997</v>
      </c>
      <c r="F867" s="7">
        <v>313.64</v>
      </c>
    </row>
    <row r="868" spans="1:6" x14ac:dyDescent="0.2">
      <c r="A868" s="7">
        <v>16740</v>
      </c>
      <c r="B868" s="7" t="s">
        <v>23</v>
      </c>
      <c r="C868" s="7">
        <v>2021</v>
      </c>
      <c r="D868" s="7">
        <v>3</v>
      </c>
      <c r="E868" s="7">
        <v>332.76</v>
      </c>
      <c r="F868" s="7">
        <v>331.16</v>
      </c>
    </row>
    <row r="869" spans="1:6" x14ac:dyDescent="0.2">
      <c r="A869" s="7">
        <v>16740</v>
      </c>
      <c r="B869" s="7" t="s">
        <v>23</v>
      </c>
      <c r="C869" s="7">
        <v>2021</v>
      </c>
      <c r="D869" s="7">
        <v>4</v>
      </c>
      <c r="E869" s="7">
        <v>343.48</v>
      </c>
      <c r="F869" s="7">
        <v>343.99</v>
      </c>
    </row>
    <row r="870" spans="1:6" x14ac:dyDescent="0.2">
      <c r="A870" s="7">
        <v>16984</v>
      </c>
      <c r="B870" s="7" t="s">
        <v>24</v>
      </c>
      <c r="C870" s="7">
        <v>1991</v>
      </c>
      <c r="D870" s="7">
        <v>1</v>
      </c>
      <c r="E870" s="7">
        <v>100</v>
      </c>
      <c r="F870" s="7">
        <v>100</v>
      </c>
    </row>
    <row r="871" spans="1:6" x14ac:dyDescent="0.2">
      <c r="A871" s="7">
        <v>16984</v>
      </c>
      <c r="B871" s="7" t="s">
        <v>24</v>
      </c>
      <c r="C871" s="7">
        <v>1991</v>
      </c>
      <c r="D871" s="7">
        <v>2</v>
      </c>
      <c r="E871" s="7">
        <v>101.14</v>
      </c>
      <c r="F871" s="7">
        <v>100.81</v>
      </c>
    </row>
    <row r="872" spans="1:6" x14ac:dyDescent="0.2">
      <c r="A872" s="7">
        <v>16984</v>
      </c>
      <c r="B872" s="7" t="s">
        <v>24</v>
      </c>
      <c r="C872" s="7">
        <v>1991</v>
      </c>
      <c r="D872" s="7">
        <v>3</v>
      </c>
      <c r="E872" s="7">
        <v>102.46</v>
      </c>
      <c r="F872" s="7">
        <v>101.89</v>
      </c>
    </row>
    <row r="873" spans="1:6" x14ac:dyDescent="0.2">
      <c r="A873" s="7">
        <v>16984</v>
      </c>
      <c r="B873" s="7" t="s">
        <v>24</v>
      </c>
      <c r="C873" s="7">
        <v>1991</v>
      </c>
      <c r="D873" s="7">
        <v>4</v>
      </c>
      <c r="E873" s="7">
        <v>103.08</v>
      </c>
      <c r="F873" s="7">
        <v>102.82</v>
      </c>
    </row>
    <row r="874" spans="1:6" x14ac:dyDescent="0.2">
      <c r="A874" s="7">
        <v>16984</v>
      </c>
      <c r="B874" s="7" t="s">
        <v>24</v>
      </c>
      <c r="C874" s="7">
        <v>1992</v>
      </c>
      <c r="D874" s="7">
        <v>1</v>
      </c>
      <c r="E874" s="7">
        <v>104.55</v>
      </c>
      <c r="F874" s="7">
        <v>104.58</v>
      </c>
    </row>
    <row r="875" spans="1:6" x14ac:dyDescent="0.2">
      <c r="A875" s="7">
        <v>16984</v>
      </c>
      <c r="B875" s="7" t="s">
        <v>24</v>
      </c>
      <c r="C875" s="7">
        <v>1992</v>
      </c>
      <c r="D875" s="7">
        <v>2</v>
      </c>
      <c r="E875" s="7">
        <v>105.78</v>
      </c>
      <c r="F875" s="7">
        <v>105.42</v>
      </c>
    </row>
    <row r="876" spans="1:6" x14ac:dyDescent="0.2">
      <c r="A876" s="7">
        <v>16984</v>
      </c>
      <c r="B876" s="7" t="s">
        <v>24</v>
      </c>
      <c r="C876" s="7">
        <v>1992</v>
      </c>
      <c r="D876" s="7">
        <v>3</v>
      </c>
      <c r="E876" s="7">
        <v>106.66</v>
      </c>
      <c r="F876" s="7">
        <v>106.07</v>
      </c>
    </row>
    <row r="877" spans="1:6" x14ac:dyDescent="0.2">
      <c r="A877" s="7">
        <v>16984</v>
      </c>
      <c r="B877" s="7" t="s">
        <v>24</v>
      </c>
      <c r="C877" s="7">
        <v>1992</v>
      </c>
      <c r="D877" s="7">
        <v>4</v>
      </c>
      <c r="E877" s="7">
        <v>107.6</v>
      </c>
      <c r="F877" s="7">
        <v>107.26</v>
      </c>
    </row>
    <row r="878" spans="1:6" x14ac:dyDescent="0.2">
      <c r="A878" s="7">
        <v>16984</v>
      </c>
      <c r="B878" s="7" t="s">
        <v>24</v>
      </c>
      <c r="C878" s="7">
        <v>1993</v>
      </c>
      <c r="D878" s="7">
        <v>1</v>
      </c>
      <c r="E878" s="7">
        <v>107.32</v>
      </c>
      <c r="F878" s="7">
        <v>107.46</v>
      </c>
    </row>
    <row r="879" spans="1:6" x14ac:dyDescent="0.2">
      <c r="A879" s="7">
        <v>16984</v>
      </c>
      <c r="B879" s="7" t="s">
        <v>24</v>
      </c>
      <c r="C879" s="7">
        <v>1993</v>
      </c>
      <c r="D879" s="7">
        <v>2</v>
      </c>
      <c r="E879" s="7">
        <v>109.26</v>
      </c>
      <c r="F879" s="7">
        <v>108.83</v>
      </c>
    </row>
    <row r="880" spans="1:6" x14ac:dyDescent="0.2">
      <c r="A880" s="7">
        <v>16984</v>
      </c>
      <c r="B880" s="7" t="s">
        <v>24</v>
      </c>
      <c r="C880" s="7">
        <v>1993</v>
      </c>
      <c r="D880" s="7">
        <v>3</v>
      </c>
      <c r="E880" s="7">
        <v>110.81</v>
      </c>
      <c r="F880" s="7">
        <v>110.21</v>
      </c>
    </row>
    <row r="881" spans="1:6" x14ac:dyDescent="0.2">
      <c r="A881" s="7">
        <v>16984</v>
      </c>
      <c r="B881" s="7" t="s">
        <v>24</v>
      </c>
      <c r="C881" s="7">
        <v>1993</v>
      </c>
      <c r="D881" s="7">
        <v>4</v>
      </c>
      <c r="E881" s="7">
        <v>111.12</v>
      </c>
      <c r="F881" s="7">
        <v>110.73</v>
      </c>
    </row>
    <row r="882" spans="1:6" x14ac:dyDescent="0.2">
      <c r="A882" s="7">
        <v>16984</v>
      </c>
      <c r="B882" s="7" t="s">
        <v>24</v>
      </c>
      <c r="C882" s="7">
        <v>1994</v>
      </c>
      <c r="D882" s="7">
        <v>1</v>
      </c>
      <c r="E882" s="7">
        <v>112.54</v>
      </c>
      <c r="F882" s="7">
        <v>112.75</v>
      </c>
    </row>
    <row r="883" spans="1:6" x14ac:dyDescent="0.2">
      <c r="A883" s="7">
        <v>16984</v>
      </c>
      <c r="B883" s="7" t="s">
        <v>24</v>
      </c>
      <c r="C883" s="7">
        <v>1994</v>
      </c>
      <c r="D883" s="7">
        <v>2</v>
      </c>
      <c r="E883" s="7">
        <v>114.04</v>
      </c>
      <c r="F883" s="7">
        <v>113.56</v>
      </c>
    </row>
    <row r="884" spans="1:6" x14ac:dyDescent="0.2">
      <c r="A884" s="7">
        <v>16984</v>
      </c>
      <c r="B884" s="7" t="s">
        <v>24</v>
      </c>
      <c r="C884" s="7">
        <v>1994</v>
      </c>
      <c r="D884" s="7">
        <v>3</v>
      </c>
      <c r="E884" s="7">
        <v>115.27</v>
      </c>
      <c r="F884" s="7">
        <v>114.69</v>
      </c>
    </row>
    <row r="885" spans="1:6" x14ac:dyDescent="0.2">
      <c r="A885" s="7">
        <v>16984</v>
      </c>
      <c r="B885" s="7" t="s">
        <v>24</v>
      </c>
      <c r="C885" s="7">
        <v>1994</v>
      </c>
      <c r="D885" s="7">
        <v>4</v>
      </c>
      <c r="E885" s="7">
        <v>116.39</v>
      </c>
      <c r="F885" s="7">
        <v>115.87</v>
      </c>
    </row>
    <row r="886" spans="1:6" x14ac:dyDescent="0.2">
      <c r="A886" s="7">
        <v>16984</v>
      </c>
      <c r="B886" s="7" t="s">
        <v>24</v>
      </c>
      <c r="C886" s="7">
        <v>1995</v>
      </c>
      <c r="D886" s="7">
        <v>1</v>
      </c>
      <c r="E886" s="7">
        <v>115.86</v>
      </c>
      <c r="F886" s="7">
        <v>116.2</v>
      </c>
    </row>
    <row r="887" spans="1:6" x14ac:dyDescent="0.2">
      <c r="A887" s="7">
        <v>16984</v>
      </c>
      <c r="B887" s="7" t="s">
        <v>24</v>
      </c>
      <c r="C887" s="7">
        <v>1995</v>
      </c>
      <c r="D887" s="7">
        <v>2</v>
      </c>
      <c r="E887" s="7">
        <v>118.22</v>
      </c>
      <c r="F887" s="7">
        <v>117.68</v>
      </c>
    </row>
    <row r="888" spans="1:6" x14ac:dyDescent="0.2">
      <c r="A888" s="7">
        <v>16984</v>
      </c>
      <c r="B888" s="7" t="s">
        <v>24</v>
      </c>
      <c r="C888" s="7">
        <v>1995</v>
      </c>
      <c r="D888" s="7">
        <v>3</v>
      </c>
      <c r="E888" s="7">
        <v>118.41</v>
      </c>
      <c r="F888" s="7">
        <v>117.79</v>
      </c>
    </row>
    <row r="889" spans="1:6" x14ac:dyDescent="0.2">
      <c r="A889" s="7">
        <v>16984</v>
      </c>
      <c r="B889" s="7" t="s">
        <v>24</v>
      </c>
      <c r="C889" s="7">
        <v>1995</v>
      </c>
      <c r="D889" s="7">
        <v>4</v>
      </c>
      <c r="E889" s="7">
        <v>119.48</v>
      </c>
      <c r="F889" s="7">
        <v>118.96</v>
      </c>
    </row>
    <row r="890" spans="1:6" x14ac:dyDescent="0.2">
      <c r="A890" s="7">
        <v>16984</v>
      </c>
      <c r="B890" s="7" t="s">
        <v>24</v>
      </c>
      <c r="C890" s="7">
        <v>1996</v>
      </c>
      <c r="D890" s="7">
        <v>1</v>
      </c>
      <c r="E890" s="7">
        <v>119.36</v>
      </c>
      <c r="F890" s="7">
        <v>119.71</v>
      </c>
    </row>
    <row r="891" spans="1:6" x14ac:dyDescent="0.2">
      <c r="A891" s="7">
        <v>16984</v>
      </c>
      <c r="B891" s="7" t="s">
        <v>24</v>
      </c>
      <c r="C891" s="7">
        <v>1996</v>
      </c>
      <c r="D891" s="7">
        <v>2</v>
      </c>
      <c r="E891" s="7">
        <v>121.1</v>
      </c>
      <c r="F891" s="7">
        <v>120.58</v>
      </c>
    </row>
    <row r="892" spans="1:6" x14ac:dyDescent="0.2">
      <c r="A892" s="7">
        <v>16984</v>
      </c>
      <c r="B892" s="7" t="s">
        <v>24</v>
      </c>
      <c r="C892" s="7">
        <v>1996</v>
      </c>
      <c r="D892" s="7">
        <v>3</v>
      </c>
      <c r="E892" s="7">
        <v>121.98</v>
      </c>
      <c r="F892" s="7">
        <v>121.3</v>
      </c>
    </row>
    <row r="893" spans="1:6" x14ac:dyDescent="0.2">
      <c r="A893" s="7">
        <v>16984</v>
      </c>
      <c r="B893" s="7" t="s">
        <v>24</v>
      </c>
      <c r="C893" s="7">
        <v>1996</v>
      </c>
      <c r="D893" s="7">
        <v>4</v>
      </c>
      <c r="E893" s="7">
        <v>122.33</v>
      </c>
      <c r="F893" s="7">
        <v>121.79</v>
      </c>
    </row>
    <row r="894" spans="1:6" x14ac:dyDescent="0.2">
      <c r="A894" s="7">
        <v>16984</v>
      </c>
      <c r="B894" s="7" t="s">
        <v>24</v>
      </c>
      <c r="C894" s="7">
        <v>1997</v>
      </c>
      <c r="D894" s="7">
        <v>1</v>
      </c>
      <c r="E894" s="7">
        <v>122.2</v>
      </c>
      <c r="F894" s="7">
        <v>122.55</v>
      </c>
    </row>
    <row r="895" spans="1:6" x14ac:dyDescent="0.2">
      <c r="A895" s="7">
        <v>16984</v>
      </c>
      <c r="B895" s="7" t="s">
        <v>24</v>
      </c>
      <c r="C895" s="7">
        <v>1997</v>
      </c>
      <c r="D895" s="7">
        <v>2</v>
      </c>
      <c r="E895" s="7">
        <v>123.44</v>
      </c>
      <c r="F895" s="7">
        <v>123</v>
      </c>
    </row>
    <row r="896" spans="1:6" x14ac:dyDescent="0.2">
      <c r="A896" s="7">
        <v>16984</v>
      </c>
      <c r="B896" s="7" t="s">
        <v>24</v>
      </c>
      <c r="C896" s="7">
        <v>1997</v>
      </c>
      <c r="D896" s="7">
        <v>3</v>
      </c>
      <c r="E896" s="7">
        <v>124.38</v>
      </c>
      <c r="F896" s="7">
        <v>123.62</v>
      </c>
    </row>
    <row r="897" spans="1:6" x14ac:dyDescent="0.2">
      <c r="A897" s="7">
        <v>16984</v>
      </c>
      <c r="B897" s="7" t="s">
        <v>24</v>
      </c>
      <c r="C897" s="7">
        <v>1997</v>
      </c>
      <c r="D897" s="7">
        <v>4</v>
      </c>
      <c r="E897" s="7">
        <v>124.09</v>
      </c>
      <c r="F897" s="7">
        <v>123.57</v>
      </c>
    </row>
    <row r="898" spans="1:6" x14ac:dyDescent="0.2">
      <c r="A898" s="7">
        <v>16984</v>
      </c>
      <c r="B898" s="7" t="s">
        <v>24</v>
      </c>
      <c r="C898" s="7">
        <v>1998</v>
      </c>
      <c r="D898" s="7">
        <v>1</v>
      </c>
      <c r="E898" s="7">
        <v>124.35</v>
      </c>
      <c r="F898" s="7">
        <v>124.61</v>
      </c>
    </row>
    <row r="899" spans="1:6" x14ac:dyDescent="0.2">
      <c r="A899" s="7">
        <v>16984</v>
      </c>
      <c r="B899" s="7" t="s">
        <v>24</v>
      </c>
      <c r="C899" s="7">
        <v>1998</v>
      </c>
      <c r="D899" s="7">
        <v>2</v>
      </c>
      <c r="E899" s="7">
        <v>126.73</v>
      </c>
      <c r="F899" s="7">
        <v>126.37</v>
      </c>
    </row>
    <row r="900" spans="1:6" x14ac:dyDescent="0.2">
      <c r="A900" s="7">
        <v>16984</v>
      </c>
      <c r="B900" s="7" t="s">
        <v>24</v>
      </c>
      <c r="C900" s="7">
        <v>1998</v>
      </c>
      <c r="D900" s="7">
        <v>3</v>
      </c>
      <c r="E900" s="7">
        <v>128.82</v>
      </c>
      <c r="F900" s="7">
        <v>128.05000000000001</v>
      </c>
    </row>
    <row r="901" spans="1:6" x14ac:dyDescent="0.2">
      <c r="A901" s="7">
        <v>16984</v>
      </c>
      <c r="B901" s="7" t="s">
        <v>24</v>
      </c>
      <c r="C901" s="7">
        <v>1998</v>
      </c>
      <c r="D901" s="7">
        <v>4</v>
      </c>
      <c r="E901" s="7">
        <v>130.87</v>
      </c>
      <c r="F901" s="7">
        <v>130.25</v>
      </c>
    </row>
    <row r="902" spans="1:6" x14ac:dyDescent="0.2">
      <c r="A902" s="7">
        <v>16984</v>
      </c>
      <c r="B902" s="7" t="s">
        <v>24</v>
      </c>
      <c r="C902" s="7">
        <v>1999</v>
      </c>
      <c r="D902" s="7">
        <v>1</v>
      </c>
      <c r="E902" s="7">
        <v>131.49</v>
      </c>
      <c r="F902" s="7">
        <v>131.71</v>
      </c>
    </row>
    <row r="903" spans="1:6" x14ac:dyDescent="0.2">
      <c r="A903" s="7">
        <v>16984</v>
      </c>
      <c r="B903" s="7" t="s">
        <v>24</v>
      </c>
      <c r="C903" s="7">
        <v>1999</v>
      </c>
      <c r="D903" s="7">
        <v>2</v>
      </c>
      <c r="E903" s="7">
        <v>132.94999999999999</v>
      </c>
      <c r="F903" s="7">
        <v>132.69</v>
      </c>
    </row>
    <row r="904" spans="1:6" x14ac:dyDescent="0.2">
      <c r="A904" s="7">
        <v>16984</v>
      </c>
      <c r="B904" s="7" t="s">
        <v>24</v>
      </c>
      <c r="C904" s="7">
        <v>1999</v>
      </c>
      <c r="D904" s="7">
        <v>3</v>
      </c>
      <c r="E904" s="7">
        <v>137.47</v>
      </c>
      <c r="F904" s="7">
        <v>136.63999999999999</v>
      </c>
    </row>
    <row r="905" spans="1:6" x14ac:dyDescent="0.2">
      <c r="A905" s="7">
        <v>16984</v>
      </c>
      <c r="B905" s="7" t="s">
        <v>24</v>
      </c>
      <c r="C905" s="7">
        <v>1999</v>
      </c>
      <c r="D905" s="7">
        <v>4</v>
      </c>
      <c r="E905" s="7">
        <v>139.91999999999999</v>
      </c>
      <c r="F905" s="7">
        <v>139.22</v>
      </c>
    </row>
    <row r="906" spans="1:6" x14ac:dyDescent="0.2">
      <c r="A906" s="7">
        <v>16984</v>
      </c>
      <c r="B906" s="7" t="s">
        <v>24</v>
      </c>
      <c r="C906" s="7">
        <v>2000</v>
      </c>
      <c r="D906" s="7">
        <v>1</v>
      </c>
      <c r="E906" s="7">
        <v>142.32</v>
      </c>
      <c r="F906" s="7">
        <v>142.55000000000001</v>
      </c>
    </row>
    <row r="907" spans="1:6" x14ac:dyDescent="0.2">
      <c r="A907" s="7">
        <v>16984</v>
      </c>
      <c r="B907" s="7" t="s">
        <v>24</v>
      </c>
      <c r="C907" s="7">
        <v>2000</v>
      </c>
      <c r="D907" s="7">
        <v>2</v>
      </c>
      <c r="E907" s="7">
        <v>145.05000000000001</v>
      </c>
      <c r="F907" s="7">
        <v>144.77000000000001</v>
      </c>
    </row>
    <row r="908" spans="1:6" x14ac:dyDescent="0.2">
      <c r="A908" s="7">
        <v>16984</v>
      </c>
      <c r="B908" s="7" t="s">
        <v>24</v>
      </c>
      <c r="C908" s="7">
        <v>2000</v>
      </c>
      <c r="D908" s="7">
        <v>3</v>
      </c>
      <c r="E908" s="7">
        <v>147.74</v>
      </c>
      <c r="F908" s="7">
        <v>146.87</v>
      </c>
    </row>
    <row r="909" spans="1:6" x14ac:dyDescent="0.2">
      <c r="A909" s="7">
        <v>16984</v>
      </c>
      <c r="B909" s="7" t="s">
        <v>24</v>
      </c>
      <c r="C909" s="7">
        <v>2000</v>
      </c>
      <c r="D909" s="7">
        <v>4</v>
      </c>
      <c r="E909" s="7">
        <v>151.21</v>
      </c>
      <c r="F909" s="7">
        <v>150.43</v>
      </c>
    </row>
    <row r="910" spans="1:6" x14ac:dyDescent="0.2">
      <c r="A910" s="7">
        <v>16984</v>
      </c>
      <c r="B910" s="7" t="s">
        <v>24</v>
      </c>
      <c r="C910" s="7">
        <v>2001</v>
      </c>
      <c r="D910" s="7">
        <v>1</v>
      </c>
      <c r="E910" s="7">
        <v>153.04</v>
      </c>
      <c r="F910" s="7">
        <v>153.38999999999999</v>
      </c>
    </row>
    <row r="911" spans="1:6" x14ac:dyDescent="0.2">
      <c r="A911" s="7">
        <v>16984</v>
      </c>
      <c r="B911" s="7" t="s">
        <v>24</v>
      </c>
      <c r="C911" s="7">
        <v>2001</v>
      </c>
      <c r="D911" s="7">
        <v>2</v>
      </c>
      <c r="E911" s="7">
        <v>156.49</v>
      </c>
      <c r="F911" s="7">
        <v>156.11000000000001</v>
      </c>
    </row>
    <row r="912" spans="1:6" x14ac:dyDescent="0.2">
      <c r="A912" s="7">
        <v>16984</v>
      </c>
      <c r="B912" s="7" t="s">
        <v>24</v>
      </c>
      <c r="C912" s="7">
        <v>2001</v>
      </c>
      <c r="D912" s="7">
        <v>3</v>
      </c>
      <c r="E912" s="7">
        <v>161.01</v>
      </c>
      <c r="F912" s="7">
        <v>159.94999999999999</v>
      </c>
    </row>
    <row r="913" spans="1:6" x14ac:dyDescent="0.2">
      <c r="A913" s="7">
        <v>16984</v>
      </c>
      <c r="B913" s="7" t="s">
        <v>24</v>
      </c>
      <c r="C913" s="7">
        <v>2001</v>
      </c>
      <c r="D913" s="7">
        <v>4</v>
      </c>
      <c r="E913" s="7">
        <v>163.13</v>
      </c>
      <c r="F913" s="7">
        <v>162.41999999999999</v>
      </c>
    </row>
    <row r="914" spans="1:6" x14ac:dyDescent="0.2">
      <c r="A914" s="7">
        <v>16984</v>
      </c>
      <c r="B914" s="7" t="s">
        <v>24</v>
      </c>
      <c r="C914" s="7">
        <v>2002</v>
      </c>
      <c r="D914" s="7">
        <v>1</v>
      </c>
      <c r="E914" s="7">
        <v>164.33</v>
      </c>
      <c r="F914" s="7">
        <v>164.84</v>
      </c>
    </row>
    <row r="915" spans="1:6" x14ac:dyDescent="0.2">
      <c r="A915" s="7">
        <v>16984</v>
      </c>
      <c r="B915" s="7" t="s">
        <v>24</v>
      </c>
      <c r="C915" s="7">
        <v>2002</v>
      </c>
      <c r="D915" s="7">
        <v>2</v>
      </c>
      <c r="E915" s="7">
        <v>169.38</v>
      </c>
      <c r="F915" s="7">
        <v>168.71</v>
      </c>
    </row>
    <row r="916" spans="1:6" x14ac:dyDescent="0.2">
      <c r="A916" s="7">
        <v>16984</v>
      </c>
      <c r="B916" s="7" t="s">
        <v>24</v>
      </c>
      <c r="C916" s="7">
        <v>2002</v>
      </c>
      <c r="D916" s="7">
        <v>3</v>
      </c>
      <c r="E916" s="7">
        <v>173.16</v>
      </c>
      <c r="F916" s="7">
        <v>172.06</v>
      </c>
    </row>
    <row r="917" spans="1:6" x14ac:dyDescent="0.2">
      <c r="A917" s="7">
        <v>16984</v>
      </c>
      <c r="B917" s="7" t="s">
        <v>24</v>
      </c>
      <c r="C917" s="7">
        <v>2002</v>
      </c>
      <c r="D917" s="7">
        <v>4</v>
      </c>
      <c r="E917" s="7">
        <v>176.59</v>
      </c>
      <c r="F917" s="7">
        <v>175.92</v>
      </c>
    </row>
    <row r="918" spans="1:6" x14ac:dyDescent="0.2">
      <c r="A918" s="7">
        <v>16984</v>
      </c>
      <c r="B918" s="7" t="s">
        <v>24</v>
      </c>
      <c r="C918" s="7">
        <v>2003</v>
      </c>
      <c r="D918" s="7">
        <v>1</v>
      </c>
      <c r="E918" s="7">
        <v>179.72</v>
      </c>
      <c r="F918" s="7">
        <v>180.32</v>
      </c>
    </row>
    <row r="919" spans="1:6" x14ac:dyDescent="0.2">
      <c r="A919" s="7">
        <v>16984</v>
      </c>
      <c r="B919" s="7" t="s">
        <v>24</v>
      </c>
      <c r="C919" s="7">
        <v>2003</v>
      </c>
      <c r="D919" s="7">
        <v>2</v>
      </c>
      <c r="E919" s="7">
        <v>186.21</v>
      </c>
      <c r="F919" s="7">
        <v>185.34</v>
      </c>
    </row>
    <row r="920" spans="1:6" x14ac:dyDescent="0.2">
      <c r="A920" s="7">
        <v>16984</v>
      </c>
      <c r="B920" s="7" t="s">
        <v>24</v>
      </c>
      <c r="C920" s="7">
        <v>2003</v>
      </c>
      <c r="D920" s="7">
        <v>3</v>
      </c>
      <c r="E920" s="7">
        <v>187.08</v>
      </c>
      <c r="F920" s="7">
        <v>185.88</v>
      </c>
    </row>
    <row r="921" spans="1:6" x14ac:dyDescent="0.2">
      <c r="A921" s="7">
        <v>16984</v>
      </c>
      <c r="B921" s="7" t="s">
        <v>24</v>
      </c>
      <c r="C921" s="7">
        <v>2003</v>
      </c>
      <c r="D921" s="7">
        <v>4</v>
      </c>
      <c r="E921" s="7">
        <v>189.99</v>
      </c>
      <c r="F921" s="7">
        <v>189.37</v>
      </c>
    </row>
    <row r="922" spans="1:6" x14ac:dyDescent="0.2">
      <c r="A922" s="7">
        <v>16984</v>
      </c>
      <c r="B922" s="7" t="s">
        <v>24</v>
      </c>
      <c r="C922" s="7">
        <v>2004</v>
      </c>
      <c r="D922" s="7">
        <v>1</v>
      </c>
      <c r="E922" s="7">
        <v>192.44</v>
      </c>
      <c r="F922" s="7">
        <v>193.06</v>
      </c>
    </row>
    <row r="923" spans="1:6" x14ac:dyDescent="0.2">
      <c r="A923" s="7">
        <v>16984</v>
      </c>
      <c r="B923" s="7" t="s">
        <v>24</v>
      </c>
      <c r="C923" s="7">
        <v>2004</v>
      </c>
      <c r="D923" s="7">
        <v>2</v>
      </c>
      <c r="E923" s="7">
        <v>198.87</v>
      </c>
      <c r="F923" s="7">
        <v>197.91</v>
      </c>
    </row>
    <row r="924" spans="1:6" x14ac:dyDescent="0.2">
      <c r="A924" s="7">
        <v>16984</v>
      </c>
      <c r="B924" s="7" t="s">
        <v>24</v>
      </c>
      <c r="C924" s="7">
        <v>2004</v>
      </c>
      <c r="D924" s="7">
        <v>3</v>
      </c>
      <c r="E924" s="7">
        <v>203.64</v>
      </c>
      <c r="F924" s="7">
        <v>202.37</v>
      </c>
    </row>
    <row r="925" spans="1:6" x14ac:dyDescent="0.2">
      <c r="A925" s="7">
        <v>16984</v>
      </c>
      <c r="B925" s="7" t="s">
        <v>24</v>
      </c>
      <c r="C925" s="7">
        <v>2004</v>
      </c>
      <c r="D925" s="7">
        <v>4</v>
      </c>
      <c r="E925" s="7">
        <v>208.77</v>
      </c>
      <c r="F925" s="7">
        <v>208.02</v>
      </c>
    </row>
    <row r="926" spans="1:6" x14ac:dyDescent="0.2">
      <c r="A926" s="7">
        <v>16984</v>
      </c>
      <c r="B926" s="7" t="s">
        <v>24</v>
      </c>
      <c r="C926" s="7">
        <v>2005</v>
      </c>
      <c r="D926" s="7">
        <v>1</v>
      </c>
      <c r="E926" s="7">
        <v>212.65</v>
      </c>
      <c r="F926" s="7">
        <v>213.35</v>
      </c>
    </row>
    <row r="927" spans="1:6" x14ac:dyDescent="0.2">
      <c r="A927" s="7">
        <v>16984</v>
      </c>
      <c r="B927" s="7" t="s">
        <v>24</v>
      </c>
      <c r="C927" s="7">
        <v>2005</v>
      </c>
      <c r="D927" s="7">
        <v>2</v>
      </c>
      <c r="E927" s="7">
        <v>218.64</v>
      </c>
      <c r="F927" s="7">
        <v>217.78</v>
      </c>
    </row>
    <row r="928" spans="1:6" x14ac:dyDescent="0.2">
      <c r="A928" s="7">
        <v>16984</v>
      </c>
      <c r="B928" s="7" t="s">
        <v>24</v>
      </c>
      <c r="C928" s="7">
        <v>2005</v>
      </c>
      <c r="D928" s="7">
        <v>3</v>
      </c>
      <c r="E928" s="7">
        <v>224.41</v>
      </c>
      <c r="F928" s="7">
        <v>222.85</v>
      </c>
    </row>
    <row r="929" spans="1:6" x14ac:dyDescent="0.2">
      <c r="A929" s="7">
        <v>16984</v>
      </c>
      <c r="B929" s="7" t="s">
        <v>24</v>
      </c>
      <c r="C929" s="7">
        <v>2005</v>
      </c>
      <c r="D929" s="7">
        <v>4</v>
      </c>
      <c r="E929" s="7">
        <v>228.12</v>
      </c>
      <c r="F929" s="7">
        <v>227.03</v>
      </c>
    </row>
    <row r="930" spans="1:6" x14ac:dyDescent="0.2">
      <c r="A930" s="7">
        <v>16984</v>
      </c>
      <c r="B930" s="7" t="s">
        <v>24</v>
      </c>
      <c r="C930" s="7">
        <v>2006</v>
      </c>
      <c r="D930" s="7">
        <v>1</v>
      </c>
      <c r="E930" s="7">
        <v>230.97</v>
      </c>
      <c r="F930" s="7">
        <v>232.12</v>
      </c>
    </row>
    <row r="931" spans="1:6" x14ac:dyDescent="0.2">
      <c r="A931" s="7">
        <v>16984</v>
      </c>
      <c r="B931" s="7" t="s">
        <v>24</v>
      </c>
      <c r="C931" s="7">
        <v>2006</v>
      </c>
      <c r="D931" s="7">
        <v>2</v>
      </c>
      <c r="E931" s="7">
        <v>235.05</v>
      </c>
      <c r="F931" s="7">
        <v>234.32</v>
      </c>
    </row>
    <row r="932" spans="1:6" x14ac:dyDescent="0.2">
      <c r="A932" s="7">
        <v>16984</v>
      </c>
      <c r="B932" s="7" t="s">
        <v>24</v>
      </c>
      <c r="C932" s="7">
        <v>2006</v>
      </c>
      <c r="D932" s="7">
        <v>3</v>
      </c>
      <c r="E932" s="7">
        <v>237.39</v>
      </c>
      <c r="F932" s="7">
        <v>235.33</v>
      </c>
    </row>
    <row r="933" spans="1:6" x14ac:dyDescent="0.2">
      <c r="A933" s="7">
        <v>16984</v>
      </c>
      <c r="B933" s="7" t="s">
        <v>24</v>
      </c>
      <c r="C933" s="7">
        <v>2006</v>
      </c>
      <c r="D933" s="7">
        <v>4</v>
      </c>
      <c r="E933" s="7">
        <v>237.1</v>
      </c>
      <c r="F933" s="7">
        <v>235.54</v>
      </c>
    </row>
    <row r="934" spans="1:6" x14ac:dyDescent="0.2">
      <c r="A934" s="7">
        <v>16984</v>
      </c>
      <c r="B934" s="7" t="s">
        <v>24</v>
      </c>
      <c r="C934" s="7">
        <v>2007</v>
      </c>
      <c r="D934" s="7">
        <v>1</v>
      </c>
      <c r="E934" s="7">
        <v>235.7</v>
      </c>
      <c r="F934" s="7">
        <v>237.68</v>
      </c>
    </row>
    <row r="935" spans="1:6" x14ac:dyDescent="0.2">
      <c r="A935" s="7">
        <v>16984</v>
      </c>
      <c r="B935" s="7" t="s">
        <v>24</v>
      </c>
      <c r="C935" s="7">
        <v>2007</v>
      </c>
      <c r="D935" s="7">
        <v>2</v>
      </c>
      <c r="E935" s="7">
        <v>232.53</v>
      </c>
      <c r="F935" s="7">
        <v>232.05</v>
      </c>
    </row>
    <row r="936" spans="1:6" x14ac:dyDescent="0.2">
      <c r="A936" s="7">
        <v>16984</v>
      </c>
      <c r="B936" s="7" t="s">
        <v>24</v>
      </c>
      <c r="C936" s="7">
        <v>2007</v>
      </c>
      <c r="D936" s="7">
        <v>3</v>
      </c>
      <c r="E936" s="7">
        <v>227.32</v>
      </c>
      <c r="F936" s="7">
        <v>224.67</v>
      </c>
    </row>
    <row r="937" spans="1:6" x14ac:dyDescent="0.2">
      <c r="A937" s="7">
        <v>16984</v>
      </c>
      <c r="B937" s="7" t="s">
        <v>24</v>
      </c>
      <c r="C937" s="7">
        <v>2007</v>
      </c>
      <c r="D937" s="7">
        <v>4</v>
      </c>
      <c r="E937" s="7">
        <v>220.42</v>
      </c>
      <c r="F937" s="7">
        <v>218.51</v>
      </c>
    </row>
    <row r="938" spans="1:6" x14ac:dyDescent="0.2">
      <c r="A938" s="7">
        <v>16984</v>
      </c>
      <c r="B938" s="7" t="s">
        <v>24</v>
      </c>
      <c r="C938" s="7">
        <v>2008</v>
      </c>
      <c r="D938" s="7">
        <v>1</v>
      </c>
      <c r="E938" s="7">
        <v>206.94</v>
      </c>
      <c r="F938" s="7">
        <v>209.74</v>
      </c>
    </row>
    <row r="939" spans="1:6" x14ac:dyDescent="0.2">
      <c r="A939" s="7">
        <v>16984</v>
      </c>
      <c r="B939" s="7" t="s">
        <v>24</v>
      </c>
      <c r="C939" s="7">
        <v>2008</v>
      </c>
      <c r="D939" s="7">
        <v>2</v>
      </c>
      <c r="E939" s="7">
        <v>200.82</v>
      </c>
      <c r="F939" s="7">
        <v>200.48</v>
      </c>
    </row>
    <row r="940" spans="1:6" x14ac:dyDescent="0.2">
      <c r="A940" s="7">
        <v>16984</v>
      </c>
      <c r="B940" s="7" t="s">
        <v>24</v>
      </c>
      <c r="C940" s="7">
        <v>2008</v>
      </c>
      <c r="D940" s="7">
        <v>3</v>
      </c>
      <c r="E940" s="7">
        <v>193.57</v>
      </c>
      <c r="F940" s="7">
        <v>190.53</v>
      </c>
    </row>
    <row r="941" spans="1:6" x14ac:dyDescent="0.2">
      <c r="A941" s="7">
        <v>16984</v>
      </c>
      <c r="B941" s="7" t="s">
        <v>24</v>
      </c>
      <c r="C941" s="7">
        <v>2008</v>
      </c>
      <c r="D941" s="7">
        <v>4</v>
      </c>
      <c r="E941" s="7">
        <v>180.15</v>
      </c>
      <c r="F941" s="7">
        <v>178.4</v>
      </c>
    </row>
    <row r="942" spans="1:6" x14ac:dyDescent="0.2">
      <c r="A942" s="7">
        <v>16984</v>
      </c>
      <c r="B942" s="7" t="s">
        <v>24</v>
      </c>
      <c r="C942" s="7">
        <v>2009</v>
      </c>
      <c r="D942" s="7">
        <v>1</v>
      </c>
      <c r="E942" s="7">
        <v>165.15</v>
      </c>
      <c r="F942" s="7">
        <v>168.31</v>
      </c>
    </row>
    <row r="943" spans="1:6" x14ac:dyDescent="0.2">
      <c r="A943" s="7">
        <v>16984</v>
      </c>
      <c r="B943" s="7" t="s">
        <v>24</v>
      </c>
      <c r="C943" s="7">
        <v>2009</v>
      </c>
      <c r="D943" s="7">
        <v>2</v>
      </c>
      <c r="E943" s="7">
        <v>161.30000000000001</v>
      </c>
      <c r="F943" s="7">
        <v>160.9</v>
      </c>
    </row>
    <row r="944" spans="1:6" x14ac:dyDescent="0.2">
      <c r="A944" s="7">
        <v>16984</v>
      </c>
      <c r="B944" s="7" t="s">
        <v>24</v>
      </c>
      <c r="C944" s="7">
        <v>2009</v>
      </c>
      <c r="D944" s="7">
        <v>3</v>
      </c>
      <c r="E944" s="7">
        <v>161.22</v>
      </c>
      <c r="F944" s="7">
        <v>158.02000000000001</v>
      </c>
    </row>
    <row r="945" spans="1:6" x14ac:dyDescent="0.2">
      <c r="A945" s="7">
        <v>16984</v>
      </c>
      <c r="B945" s="7" t="s">
        <v>24</v>
      </c>
      <c r="C945" s="7">
        <v>2009</v>
      </c>
      <c r="D945" s="7">
        <v>4</v>
      </c>
      <c r="E945" s="7">
        <v>158.1</v>
      </c>
      <c r="F945" s="7">
        <v>156.69</v>
      </c>
    </row>
    <row r="946" spans="1:6" x14ac:dyDescent="0.2">
      <c r="A946" s="7">
        <v>16984</v>
      </c>
      <c r="B946" s="7" t="s">
        <v>24</v>
      </c>
      <c r="C946" s="7">
        <v>2010</v>
      </c>
      <c r="D946" s="7">
        <v>1</v>
      </c>
      <c r="E946" s="7">
        <v>148.32</v>
      </c>
      <c r="F946" s="7">
        <v>151.94</v>
      </c>
    </row>
    <row r="947" spans="1:6" x14ac:dyDescent="0.2">
      <c r="A947" s="7">
        <v>16984</v>
      </c>
      <c r="B947" s="7" t="s">
        <v>24</v>
      </c>
      <c r="C947" s="7">
        <v>2010</v>
      </c>
      <c r="D947" s="7">
        <v>2</v>
      </c>
      <c r="E947" s="7">
        <v>154.54</v>
      </c>
      <c r="F947" s="7">
        <v>153.69</v>
      </c>
    </row>
    <row r="948" spans="1:6" x14ac:dyDescent="0.2">
      <c r="A948" s="7">
        <v>16984</v>
      </c>
      <c r="B948" s="7" t="s">
        <v>24</v>
      </c>
      <c r="C948" s="7">
        <v>2010</v>
      </c>
      <c r="D948" s="7">
        <v>3</v>
      </c>
      <c r="E948" s="7">
        <v>150.72999999999999</v>
      </c>
      <c r="F948" s="7">
        <v>147.25</v>
      </c>
    </row>
    <row r="949" spans="1:6" x14ac:dyDescent="0.2">
      <c r="A949" s="7">
        <v>16984</v>
      </c>
      <c r="B949" s="7" t="s">
        <v>24</v>
      </c>
      <c r="C949" s="7">
        <v>2010</v>
      </c>
      <c r="D949" s="7">
        <v>4</v>
      </c>
      <c r="E949" s="7">
        <v>144.93</v>
      </c>
      <c r="F949" s="7">
        <v>144.05000000000001</v>
      </c>
    </row>
    <row r="950" spans="1:6" x14ac:dyDescent="0.2">
      <c r="A950" s="7">
        <v>16984</v>
      </c>
      <c r="B950" s="7" t="s">
        <v>24</v>
      </c>
      <c r="C950" s="7">
        <v>2011</v>
      </c>
      <c r="D950" s="7">
        <v>1</v>
      </c>
      <c r="E950" s="7">
        <v>135.82</v>
      </c>
      <c r="F950" s="7">
        <v>139.65</v>
      </c>
    </row>
    <row r="951" spans="1:6" x14ac:dyDescent="0.2">
      <c r="A951" s="7">
        <v>16984</v>
      </c>
      <c r="B951" s="7" t="s">
        <v>24</v>
      </c>
      <c r="C951" s="7">
        <v>2011</v>
      </c>
      <c r="D951" s="7">
        <v>2</v>
      </c>
      <c r="E951" s="7">
        <v>138.11000000000001</v>
      </c>
      <c r="F951" s="7">
        <v>136.77000000000001</v>
      </c>
    </row>
    <row r="952" spans="1:6" x14ac:dyDescent="0.2">
      <c r="A952" s="7">
        <v>16984</v>
      </c>
      <c r="B952" s="7" t="s">
        <v>24</v>
      </c>
      <c r="C952" s="7">
        <v>2011</v>
      </c>
      <c r="D952" s="7">
        <v>3</v>
      </c>
      <c r="E952" s="7">
        <v>139.82</v>
      </c>
      <c r="F952" s="7">
        <v>136.26</v>
      </c>
    </row>
    <row r="953" spans="1:6" x14ac:dyDescent="0.2">
      <c r="A953" s="7">
        <v>16984</v>
      </c>
      <c r="B953" s="7" t="s">
        <v>24</v>
      </c>
      <c r="C953" s="7">
        <v>2011</v>
      </c>
      <c r="D953" s="7">
        <v>4</v>
      </c>
      <c r="E953" s="7">
        <v>133.51</v>
      </c>
      <c r="F953" s="7">
        <v>133.29</v>
      </c>
    </row>
    <row r="954" spans="1:6" x14ac:dyDescent="0.2">
      <c r="A954" s="7">
        <v>16984</v>
      </c>
      <c r="B954" s="7" t="s">
        <v>24</v>
      </c>
      <c r="C954" s="7">
        <v>2012</v>
      </c>
      <c r="D954" s="7">
        <v>1</v>
      </c>
      <c r="E954" s="7">
        <v>128.84</v>
      </c>
      <c r="F954" s="7">
        <v>132.72999999999999</v>
      </c>
    </row>
    <row r="955" spans="1:6" x14ac:dyDescent="0.2">
      <c r="A955" s="7">
        <v>16984</v>
      </c>
      <c r="B955" s="7" t="s">
        <v>24</v>
      </c>
      <c r="C955" s="7">
        <v>2012</v>
      </c>
      <c r="D955" s="7">
        <v>2</v>
      </c>
      <c r="E955" s="7">
        <v>134.62</v>
      </c>
      <c r="F955" s="7">
        <v>132.72</v>
      </c>
    </row>
    <row r="956" spans="1:6" x14ac:dyDescent="0.2">
      <c r="A956" s="7">
        <v>16984</v>
      </c>
      <c r="B956" s="7" t="s">
        <v>24</v>
      </c>
      <c r="C956" s="7">
        <v>2012</v>
      </c>
      <c r="D956" s="7">
        <v>3</v>
      </c>
      <c r="E956" s="7">
        <v>136.09</v>
      </c>
      <c r="F956" s="7">
        <v>132.51</v>
      </c>
    </row>
    <row r="957" spans="1:6" x14ac:dyDescent="0.2">
      <c r="A957" s="7">
        <v>16984</v>
      </c>
      <c r="B957" s="7" t="s">
        <v>24</v>
      </c>
      <c r="C957" s="7">
        <v>2012</v>
      </c>
      <c r="D957" s="7">
        <v>4</v>
      </c>
      <c r="E957" s="7">
        <v>134.05000000000001</v>
      </c>
      <c r="F957" s="7">
        <v>134.35</v>
      </c>
    </row>
    <row r="958" spans="1:6" x14ac:dyDescent="0.2">
      <c r="A958" s="7">
        <v>16984</v>
      </c>
      <c r="B958" s="7" t="s">
        <v>24</v>
      </c>
      <c r="C958" s="7">
        <v>2013</v>
      </c>
      <c r="D958" s="7">
        <v>1</v>
      </c>
      <c r="E958" s="7">
        <v>134.01</v>
      </c>
      <c r="F958" s="7">
        <v>138.11000000000001</v>
      </c>
    </row>
    <row r="959" spans="1:6" x14ac:dyDescent="0.2">
      <c r="A959" s="7">
        <v>16984</v>
      </c>
      <c r="B959" s="7" t="s">
        <v>24</v>
      </c>
      <c r="C959" s="7">
        <v>2013</v>
      </c>
      <c r="D959" s="7">
        <v>2</v>
      </c>
      <c r="E959" s="7">
        <v>145.11000000000001</v>
      </c>
      <c r="F959" s="7">
        <v>142.62</v>
      </c>
    </row>
    <row r="960" spans="1:6" x14ac:dyDescent="0.2">
      <c r="A960" s="7">
        <v>16984</v>
      </c>
      <c r="B960" s="7" t="s">
        <v>24</v>
      </c>
      <c r="C960" s="7">
        <v>2013</v>
      </c>
      <c r="D960" s="7">
        <v>3</v>
      </c>
      <c r="E960" s="7">
        <v>148.78</v>
      </c>
      <c r="F960" s="7">
        <v>144.87</v>
      </c>
    </row>
    <row r="961" spans="1:6" x14ac:dyDescent="0.2">
      <c r="A961" s="7">
        <v>16984</v>
      </c>
      <c r="B961" s="7" t="s">
        <v>24</v>
      </c>
      <c r="C961" s="7">
        <v>2013</v>
      </c>
      <c r="D961" s="7">
        <v>4</v>
      </c>
      <c r="E961" s="7">
        <v>146.58000000000001</v>
      </c>
      <c r="F961" s="7">
        <v>147.24</v>
      </c>
    </row>
    <row r="962" spans="1:6" x14ac:dyDescent="0.2">
      <c r="A962" s="7">
        <v>16984</v>
      </c>
      <c r="B962" s="7" t="s">
        <v>24</v>
      </c>
      <c r="C962" s="7">
        <v>2014</v>
      </c>
      <c r="D962" s="7">
        <v>1</v>
      </c>
      <c r="E962" s="7">
        <v>145.27000000000001</v>
      </c>
      <c r="F962" s="7">
        <v>149.63</v>
      </c>
    </row>
    <row r="963" spans="1:6" x14ac:dyDescent="0.2">
      <c r="A963" s="7">
        <v>16984</v>
      </c>
      <c r="B963" s="7" t="s">
        <v>24</v>
      </c>
      <c r="C963" s="7">
        <v>2014</v>
      </c>
      <c r="D963" s="7">
        <v>2</v>
      </c>
      <c r="E963" s="7">
        <v>154.04</v>
      </c>
      <c r="F963" s="7">
        <v>151.18</v>
      </c>
    </row>
    <row r="964" spans="1:6" x14ac:dyDescent="0.2">
      <c r="A964" s="7">
        <v>16984</v>
      </c>
      <c r="B964" s="7" t="s">
        <v>24</v>
      </c>
      <c r="C964" s="7">
        <v>2014</v>
      </c>
      <c r="D964" s="7">
        <v>3</v>
      </c>
      <c r="E964" s="7">
        <v>158.49</v>
      </c>
      <c r="F964" s="7">
        <v>154.49</v>
      </c>
    </row>
    <row r="965" spans="1:6" x14ac:dyDescent="0.2">
      <c r="A965" s="7">
        <v>16984</v>
      </c>
      <c r="B965" s="7" t="s">
        <v>24</v>
      </c>
      <c r="C965" s="7">
        <v>2014</v>
      </c>
      <c r="D965" s="7">
        <v>4</v>
      </c>
      <c r="E965" s="7">
        <v>154.69999999999999</v>
      </c>
      <c r="F965" s="7">
        <v>155.54</v>
      </c>
    </row>
    <row r="966" spans="1:6" x14ac:dyDescent="0.2">
      <c r="A966" s="7">
        <v>16984</v>
      </c>
      <c r="B966" s="7" t="s">
        <v>24</v>
      </c>
      <c r="C966" s="7">
        <v>2015</v>
      </c>
      <c r="D966" s="7">
        <v>1</v>
      </c>
      <c r="E966" s="7">
        <v>152.32</v>
      </c>
      <c r="F966" s="7">
        <v>156.62</v>
      </c>
    </row>
    <row r="967" spans="1:6" x14ac:dyDescent="0.2">
      <c r="A967" s="7">
        <v>16984</v>
      </c>
      <c r="B967" s="7" t="s">
        <v>24</v>
      </c>
      <c r="C967" s="7">
        <v>2015</v>
      </c>
      <c r="D967" s="7">
        <v>2</v>
      </c>
      <c r="E967" s="7">
        <v>163.29</v>
      </c>
      <c r="F967" s="7">
        <v>160.21</v>
      </c>
    </row>
    <row r="968" spans="1:6" x14ac:dyDescent="0.2">
      <c r="A968" s="7">
        <v>16984</v>
      </c>
      <c r="B968" s="7" t="s">
        <v>24</v>
      </c>
      <c r="C968" s="7">
        <v>2015</v>
      </c>
      <c r="D968" s="7">
        <v>3</v>
      </c>
      <c r="E968" s="7">
        <v>164.12</v>
      </c>
      <c r="F968" s="7">
        <v>160.32</v>
      </c>
    </row>
    <row r="969" spans="1:6" x14ac:dyDescent="0.2">
      <c r="A969" s="7">
        <v>16984</v>
      </c>
      <c r="B969" s="7" t="s">
        <v>24</v>
      </c>
      <c r="C969" s="7">
        <v>2015</v>
      </c>
      <c r="D969" s="7">
        <v>4</v>
      </c>
      <c r="E969" s="7">
        <v>162.08000000000001</v>
      </c>
      <c r="F969" s="7">
        <v>162.99</v>
      </c>
    </row>
    <row r="970" spans="1:6" x14ac:dyDescent="0.2">
      <c r="A970" s="7">
        <v>16984</v>
      </c>
      <c r="B970" s="7" t="s">
        <v>24</v>
      </c>
      <c r="C970" s="7">
        <v>2016</v>
      </c>
      <c r="D970" s="7">
        <v>1</v>
      </c>
      <c r="E970" s="7">
        <v>160.77000000000001</v>
      </c>
      <c r="F970" s="7">
        <v>164.74</v>
      </c>
    </row>
    <row r="971" spans="1:6" x14ac:dyDescent="0.2">
      <c r="A971" s="7">
        <v>16984</v>
      </c>
      <c r="B971" s="7" t="s">
        <v>24</v>
      </c>
      <c r="C971" s="7">
        <v>2016</v>
      </c>
      <c r="D971" s="7">
        <v>2</v>
      </c>
      <c r="E971" s="7">
        <v>172.3</v>
      </c>
      <c r="F971" s="7">
        <v>169.22</v>
      </c>
    </row>
    <row r="972" spans="1:6" x14ac:dyDescent="0.2">
      <c r="A972" s="7">
        <v>16984</v>
      </c>
      <c r="B972" s="7" t="s">
        <v>24</v>
      </c>
      <c r="C972" s="7">
        <v>2016</v>
      </c>
      <c r="D972" s="7">
        <v>3</v>
      </c>
      <c r="E972" s="7">
        <v>176.12</v>
      </c>
      <c r="F972" s="7">
        <v>172.5</v>
      </c>
    </row>
    <row r="973" spans="1:6" x14ac:dyDescent="0.2">
      <c r="A973" s="7">
        <v>16984</v>
      </c>
      <c r="B973" s="7" t="s">
        <v>24</v>
      </c>
      <c r="C973" s="7">
        <v>2016</v>
      </c>
      <c r="D973" s="7">
        <v>4</v>
      </c>
      <c r="E973" s="7">
        <v>174.02</v>
      </c>
      <c r="F973" s="7">
        <v>174.98</v>
      </c>
    </row>
    <row r="974" spans="1:6" x14ac:dyDescent="0.2">
      <c r="A974" s="7">
        <v>16984</v>
      </c>
      <c r="B974" s="7" t="s">
        <v>24</v>
      </c>
      <c r="C974" s="7">
        <v>2017</v>
      </c>
      <c r="D974" s="7">
        <v>1</v>
      </c>
      <c r="E974" s="7">
        <v>174.68</v>
      </c>
      <c r="F974" s="7">
        <v>178.17</v>
      </c>
    </row>
    <row r="975" spans="1:6" x14ac:dyDescent="0.2">
      <c r="A975" s="7">
        <v>16984</v>
      </c>
      <c r="B975" s="7" t="s">
        <v>24</v>
      </c>
      <c r="C975" s="7">
        <v>2017</v>
      </c>
      <c r="D975" s="7">
        <v>2</v>
      </c>
      <c r="E975" s="7">
        <v>182.04</v>
      </c>
      <c r="F975" s="7">
        <v>179.12</v>
      </c>
    </row>
    <row r="976" spans="1:6" x14ac:dyDescent="0.2">
      <c r="A976" s="7">
        <v>16984</v>
      </c>
      <c r="B976" s="7" t="s">
        <v>24</v>
      </c>
      <c r="C976" s="7">
        <v>2017</v>
      </c>
      <c r="D976" s="7">
        <v>3</v>
      </c>
      <c r="E976" s="7">
        <v>185.71</v>
      </c>
      <c r="F976" s="7">
        <v>182.47</v>
      </c>
    </row>
    <row r="977" spans="1:6" x14ac:dyDescent="0.2">
      <c r="A977" s="7">
        <v>16984</v>
      </c>
      <c r="B977" s="7" t="s">
        <v>24</v>
      </c>
      <c r="C977" s="7">
        <v>2017</v>
      </c>
      <c r="D977" s="7">
        <v>4</v>
      </c>
      <c r="E977" s="7">
        <v>184.14</v>
      </c>
      <c r="F977" s="7">
        <v>185</v>
      </c>
    </row>
    <row r="978" spans="1:6" x14ac:dyDescent="0.2">
      <c r="A978" s="7">
        <v>16984</v>
      </c>
      <c r="B978" s="7" t="s">
        <v>24</v>
      </c>
      <c r="C978" s="7">
        <v>2018</v>
      </c>
      <c r="D978" s="7">
        <v>1</v>
      </c>
      <c r="E978" s="7">
        <v>185.01</v>
      </c>
      <c r="F978" s="7">
        <v>187.91</v>
      </c>
    </row>
    <row r="979" spans="1:6" x14ac:dyDescent="0.2">
      <c r="A979" s="7">
        <v>16984</v>
      </c>
      <c r="B979" s="7" t="s">
        <v>24</v>
      </c>
      <c r="C979" s="7">
        <v>2018</v>
      </c>
      <c r="D979" s="7">
        <v>2</v>
      </c>
      <c r="E979" s="7">
        <v>192.82</v>
      </c>
      <c r="F979" s="7">
        <v>190.1</v>
      </c>
    </row>
    <row r="980" spans="1:6" x14ac:dyDescent="0.2">
      <c r="A980" s="7">
        <v>16984</v>
      </c>
      <c r="B980" s="7" t="s">
        <v>24</v>
      </c>
      <c r="C980" s="7">
        <v>2018</v>
      </c>
      <c r="D980" s="7">
        <v>3</v>
      </c>
      <c r="E980" s="7">
        <v>194.33</v>
      </c>
      <c r="F980" s="7">
        <v>191.49</v>
      </c>
    </row>
    <row r="981" spans="1:6" x14ac:dyDescent="0.2">
      <c r="A981" s="7">
        <v>16984</v>
      </c>
      <c r="B981" s="7" t="s">
        <v>24</v>
      </c>
      <c r="C981" s="7">
        <v>2018</v>
      </c>
      <c r="D981" s="7">
        <v>4</v>
      </c>
      <c r="E981" s="7">
        <v>193.89</v>
      </c>
      <c r="F981" s="7">
        <v>194.54</v>
      </c>
    </row>
    <row r="982" spans="1:6" x14ac:dyDescent="0.2">
      <c r="A982" s="7">
        <v>16984</v>
      </c>
      <c r="B982" s="7" t="s">
        <v>24</v>
      </c>
      <c r="C982" s="7">
        <v>2019</v>
      </c>
      <c r="D982" s="7">
        <v>1</v>
      </c>
      <c r="E982" s="7">
        <v>192.62</v>
      </c>
      <c r="F982" s="7">
        <v>195.02</v>
      </c>
    </row>
    <row r="983" spans="1:6" x14ac:dyDescent="0.2">
      <c r="A983" s="7">
        <v>16984</v>
      </c>
      <c r="B983" s="7" t="s">
        <v>24</v>
      </c>
      <c r="C983" s="7">
        <v>2019</v>
      </c>
      <c r="D983" s="7">
        <v>2</v>
      </c>
      <c r="E983" s="7">
        <v>199.18</v>
      </c>
      <c r="F983" s="7">
        <v>196.73</v>
      </c>
    </row>
    <row r="984" spans="1:6" x14ac:dyDescent="0.2">
      <c r="A984" s="7">
        <v>16984</v>
      </c>
      <c r="B984" s="7" t="s">
        <v>24</v>
      </c>
      <c r="C984" s="7">
        <v>2019</v>
      </c>
      <c r="D984" s="7">
        <v>3</v>
      </c>
      <c r="E984" s="7">
        <v>201.54</v>
      </c>
      <c r="F984" s="7">
        <v>199</v>
      </c>
    </row>
    <row r="985" spans="1:6" x14ac:dyDescent="0.2">
      <c r="A985" s="7">
        <v>16984</v>
      </c>
      <c r="B985" s="7" t="s">
        <v>24</v>
      </c>
      <c r="C985" s="7">
        <v>2019</v>
      </c>
      <c r="D985" s="7">
        <v>4</v>
      </c>
      <c r="E985" s="7">
        <v>201.05</v>
      </c>
      <c r="F985" s="7">
        <v>201.5</v>
      </c>
    </row>
    <row r="986" spans="1:6" x14ac:dyDescent="0.2">
      <c r="A986" s="7">
        <v>16984</v>
      </c>
      <c r="B986" s="7" t="s">
        <v>24</v>
      </c>
      <c r="C986" s="7">
        <v>2020</v>
      </c>
      <c r="D986" s="7">
        <v>1</v>
      </c>
      <c r="E986" s="7">
        <v>203.56</v>
      </c>
      <c r="F986" s="7">
        <v>205.63</v>
      </c>
    </row>
    <row r="987" spans="1:6" x14ac:dyDescent="0.2">
      <c r="A987" s="7">
        <v>16984</v>
      </c>
      <c r="B987" s="7" t="s">
        <v>24</v>
      </c>
      <c r="C987" s="7">
        <v>2020</v>
      </c>
      <c r="D987" s="7">
        <v>2</v>
      </c>
      <c r="E987" s="7">
        <v>211.42</v>
      </c>
      <c r="F987" s="7">
        <v>209.1</v>
      </c>
    </row>
    <row r="988" spans="1:6" x14ac:dyDescent="0.2">
      <c r="A988" s="7">
        <v>16984</v>
      </c>
      <c r="B988" s="7" t="s">
        <v>24</v>
      </c>
      <c r="C988" s="7">
        <v>2020</v>
      </c>
      <c r="D988" s="7">
        <v>3</v>
      </c>
      <c r="E988" s="7">
        <v>216.58</v>
      </c>
      <c r="F988" s="7">
        <v>214.17</v>
      </c>
    </row>
    <row r="989" spans="1:6" x14ac:dyDescent="0.2">
      <c r="A989" s="7">
        <v>16984</v>
      </c>
      <c r="B989" s="7" t="s">
        <v>24</v>
      </c>
      <c r="C989" s="7">
        <v>2020</v>
      </c>
      <c r="D989" s="7">
        <v>4</v>
      </c>
      <c r="E989" s="7">
        <v>219.44</v>
      </c>
      <c r="F989" s="7">
        <v>219.71</v>
      </c>
    </row>
    <row r="990" spans="1:6" x14ac:dyDescent="0.2">
      <c r="A990" s="7">
        <v>16984</v>
      </c>
      <c r="B990" s="7" t="s">
        <v>24</v>
      </c>
      <c r="C990" s="7">
        <v>2021</v>
      </c>
      <c r="D990" s="7">
        <v>1</v>
      </c>
      <c r="E990" s="7">
        <v>223.28</v>
      </c>
      <c r="F990" s="7">
        <v>225.25</v>
      </c>
    </row>
    <row r="991" spans="1:6" x14ac:dyDescent="0.2">
      <c r="A991" s="7">
        <v>16984</v>
      </c>
      <c r="B991" s="7" t="s">
        <v>24</v>
      </c>
      <c r="C991" s="7">
        <v>2021</v>
      </c>
      <c r="D991" s="7">
        <v>2</v>
      </c>
      <c r="E991" s="7">
        <v>233.12</v>
      </c>
      <c r="F991" s="7">
        <v>230.8</v>
      </c>
    </row>
    <row r="992" spans="1:6" x14ac:dyDescent="0.2">
      <c r="A992" s="7">
        <v>16984</v>
      </c>
      <c r="B992" s="7" t="s">
        <v>24</v>
      </c>
      <c r="C992" s="7">
        <v>2021</v>
      </c>
      <c r="D992" s="7">
        <v>3</v>
      </c>
      <c r="E992" s="7">
        <v>239.72</v>
      </c>
      <c r="F992" s="7">
        <v>237.22</v>
      </c>
    </row>
    <row r="993" spans="1:6" x14ac:dyDescent="0.2">
      <c r="A993" s="7">
        <v>16984</v>
      </c>
      <c r="B993" s="7" t="s">
        <v>24</v>
      </c>
      <c r="C993" s="7">
        <v>2021</v>
      </c>
      <c r="D993" s="7">
        <v>4</v>
      </c>
      <c r="E993" s="7">
        <v>244.46</v>
      </c>
      <c r="F993" s="7">
        <v>244.64</v>
      </c>
    </row>
    <row r="994" spans="1:6" x14ac:dyDescent="0.2">
      <c r="A994" s="7">
        <v>17140</v>
      </c>
      <c r="B994" s="7" t="s">
        <v>25</v>
      </c>
      <c r="C994" s="7">
        <v>1991</v>
      </c>
      <c r="D994" s="7">
        <v>1</v>
      </c>
      <c r="E994" s="7">
        <v>100</v>
      </c>
      <c r="F994" s="7">
        <v>100</v>
      </c>
    </row>
    <row r="995" spans="1:6" x14ac:dyDescent="0.2">
      <c r="A995" s="7">
        <v>17140</v>
      </c>
      <c r="B995" s="7" t="s">
        <v>25</v>
      </c>
      <c r="C995" s="7">
        <v>1991</v>
      </c>
      <c r="D995" s="7">
        <v>2</v>
      </c>
      <c r="E995" s="7">
        <v>101.4</v>
      </c>
      <c r="F995" s="7">
        <v>100.88</v>
      </c>
    </row>
    <row r="996" spans="1:6" x14ac:dyDescent="0.2">
      <c r="A996" s="7">
        <v>17140</v>
      </c>
      <c r="B996" s="7" t="s">
        <v>25</v>
      </c>
      <c r="C996" s="7">
        <v>1991</v>
      </c>
      <c r="D996" s="7">
        <v>3</v>
      </c>
      <c r="E996" s="7">
        <v>101.84</v>
      </c>
      <c r="F996" s="7">
        <v>101.61</v>
      </c>
    </row>
    <row r="997" spans="1:6" x14ac:dyDescent="0.2">
      <c r="A997" s="7">
        <v>17140</v>
      </c>
      <c r="B997" s="7" t="s">
        <v>25</v>
      </c>
      <c r="C997" s="7">
        <v>1991</v>
      </c>
      <c r="D997" s="7">
        <v>4</v>
      </c>
      <c r="E997" s="7">
        <v>102.41</v>
      </c>
      <c r="F997" s="7">
        <v>102.07</v>
      </c>
    </row>
    <row r="998" spans="1:6" x14ac:dyDescent="0.2">
      <c r="A998" s="7">
        <v>17140</v>
      </c>
      <c r="B998" s="7" t="s">
        <v>25</v>
      </c>
      <c r="C998" s="7">
        <v>1992</v>
      </c>
      <c r="D998" s="7">
        <v>1</v>
      </c>
      <c r="E998" s="7">
        <v>103.7</v>
      </c>
      <c r="F998" s="7">
        <v>103.72</v>
      </c>
    </row>
    <row r="999" spans="1:6" x14ac:dyDescent="0.2">
      <c r="A999" s="7">
        <v>17140</v>
      </c>
      <c r="B999" s="7" t="s">
        <v>25</v>
      </c>
      <c r="C999" s="7">
        <v>1992</v>
      </c>
      <c r="D999" s="7">
        <v>2</v>
      </c>
      <c r="E999" s="7">
        <v>105.38</v>
      </c>
      <c r="F999" s="7">
        <v>104.88</v>
      </c>
    </row>
    <row r="1000" spans="1:6" x14ac:dyDescent="0.2">
      <c r="A1000" s="7">
        <v>17140</v>
      </c>
      <c r="B1000" s="7" t="s">
        <v>25</v>
      </c>
      <c r="C1000" s="7">
        <v>1992</v>
      </c>
      <c r="D1000" s="7">
        <v>3</v>
      </c>
      <c r="E1000" s="7">
        <v>106.41</v>
      </c>
      <c r="F1000" s="7">
        <v>106.12</v>
      </c>
    </row>
    <row r="1001" spans="1:6" x14ac:dyDescent="0.2">
      <c r="A1001" s="7">
        <v>17140</v>
      </c>
      <c r="B1001" s="7" t="s">
        <v>25</v>
      </c>
      <c r="C1001" s="7">
        <v>1992</v>
      </c>
      <c r="D1001" s="7">
        <v>4</v>
      </c>
      <c r="E1001" s="7">
        <v>108.29</v>
      </c>
      <c r="F1001" s="7">
        <v>107.91</v>
      </c>
    </row>
    <row r="1002" spans="1:6" x14ac:dyDescent="0.2">
      <c r="A1002" s="7">
        <v>17140</v>
      </c>
      <c r="B1002" s="7" t="s">
        <v>25</v>
      </c>
      <c r="C1002" s="7">
        <v>1993</v>
      </c>
      <c r="D1002" s="7">
        <v>1</v>
      </c>
      <c r="E1002" s="7">
        <v>108.84</v>
      </c>
      <c r="F1002" s="7">
        <v>108.89</v>
      </c>
    </row>
    <row r="1003" spans="1:6" x14ac:dyDescent="0.2">
      <c r="A1003" s="7">
        <v>17140</v>
      </c>
      <c r="B1003" s="7" t="s">
        <v>25</v>
      </c>
      <c r="C1003" s="7">
        <v>1993</v>
      </c>
      <c r="D1003" s="7">
        <v>2</v>
      </c>
      <c r="E1003" s="7">
        <v>111.03</v>
      </c>
      <c r="F1003" s="7">
        <v>110.57</v>
      </c>
    </row>
    <row r="1004" spans="1:6" x14ac:dyDescent="0.2">
      <c r="A1004" s="7">
        <v>17140</v>
      </c>
      <c r="B1004" s="7" t="s">
        <v>25</v>
      </c>
      <c r="C1004" s="7">
        <v>1993</v>
      </c>
      <c r="D1004" s="7">
        <v>3</v>
      </c>
      <c r="E1004" s="7">
        <v>111.64</v>
      </c>
      <c r="F1004" s="7">
        <v>111.24</v>
      </c>
    </row>
    <row r="1005" spans="1:6" x14ac:dyDescent="0.2">
      <c r="A1005" s="7">
        <v>17140</v>
      </c>
      <c r="B1005" s="7" t="s">
        <v>25</v>
      </c>
      <c r="C1005" s="7">
        <v>1993</v>
      </c>
      <c r="D1005" s="7">
        <v>4</v>
      </c>
      <c r="E1005" s="7">
        <v>113.18</v>
      </c>
      <c r="F1005" s="7">
        <v>112.79</v>
      </c>
    </row>
    <row r="1006" spans="1:6" x14ac:dyDescent="0.2">
      <c r="A1006" s="7">
        <v>17140</v>
      </c>
      <c r="B1006" s="7" t="s">
        <v>25</v>
      </c>
      <c r="C1006" s="7">
        <v>1994</v>
      </c>
      <c r="D1006" s="7">
        <v>1</v>
      </c>
      <c r="E1006" s="7">
        <v>114.51</v>
      </c>
      <c r="F1006" s="7">
        <v>114.6</v>
      </c>
    </row>
    <row r="1007" spans="1:6" x14ac:dyDescent="0.2">
      <c r="A1007" s="7">
        <v>17140</v>
      </c>
      <c r="B1007" s="7" t="s">
        <v>25</v>
      </c>
      <c r="C1007" s="7">
        <v>1994</v>
      </c>
      <c r="D1007" s="7">
        <v>2</v>
      </c>
      <c r="E1007" s="7">
        <v>115.8</v>
      </c>
      <c r="F1007" s="7">
        <v>115.39</v>
      </c>
    </row>
    <row r="1008" spans="1:6" x14ac:dyDescent="0.2">
      <c r="A1008" s="7">
        <v>17140</v>
      </c>
      <c r="B1008" s="7" t="s">
        <v>25</v>
      </c>
      <c r="C1008" s="7">
        <v>1994</v>
      </c>
      <c r="D1008" s="7">
        <v>3</v>
      </c>
      <c r="E1008" s="7">
        <v>116.71</v>
      </c>
      <c r="F1008" s="7">
        <v>116.16</v>
      </c>
    </row>
    <row r="1009" spans="1:6" x14ac:dyDescent="0.2">
      <c r="A1009" s="7">
        <v>17140</v>
      </c>
      <c r="B1009" s="7" t="s">
        <v>25</v>
      </c>
      <c r="C1009" s="7">
        <v>1994</v>
      </c>
      <c r="D1009" s="7">
        <v>4</v>
      </c>
      <c r="E1009" s="7">
        <v>116.97</v>
      </c>
      <c r="F1009" s="7">
        <v>116.58</v>
      </c>
    </row>
    <row r="1010" spans="1:6" x14ac:dyDescent="0.2">
      <c r="A1010" s="7">
        <v>17140</v>
      </c>
      <c r="B1010" s="7" t="s">
        <v>25</v>
      </c>
      <c r="C1010" s="7">
        <v>1995</v>
      </c>
      <c r="D1010" s="7">
        <v>1</v>
      </c>
      <c r="E1010" s="7">
        <v>116.2</v>
      </c>
      <c r="F1010" s="7">
        <v>116.31</v>
      </c>
    </row>
    <row r="1011" spans="1:6" x14ac:dyDescent="0.2">
      <c r="A1011" s="7">
        <v>17140</v>
      </c>
      <c r="B1011" s="7" t="s">
        <v>25</v>
      </c>
      <c r="C1011" s="7">
        <v>1995</v>
      </c>
      <c r="D1011" s="7">
        <v>2</v>
      </c>
      <c r="E1011" s="7">
        <v>118.22</v>
      </c>
      <c r="F1011" s="7">
        <v>117.88</v>
      </c>
    </row>
    <row r="1012" spans="1:6" x14ac:dyDescent="0.2">
      <c r="A1012" s="7">
        <v>17140</v>
      </c>
      <c r="B1012" s="7" t="s">
        <v>25</v>
      </c>
      <c r="C1012" s="7">
        <v>1995</v>
      </c>
      <c r="D1012" s="7">
        <v>3</v>
      </c>
      <c r="E1012" s="7">
        <v>120.38</v>
      </c>
      <c r="F1012" s="7">
        <v>119.7</v>
      </c>
    </row>
    <row r="1013" spans="1:6" x14ac:dyDescent="0.2">
      <c r="A1013" s="7">
        <v>17140</v>
      </c>
      <c r="B1013" s="7" t="s">
        <v>25</v>
      </c>
      <c r="C1013" s="7">
        <v>1995</v>
      </c>
      <c r="D1013" s="7">
        <v>4</v>
      </c>
      <c r="E1013" s="7">
        <v>121.22</v>
      </c>
      <c r="F1013" s="7">
        <v>120.84</v>
      </c>
    </row>
    <row r="1014" spans="1:6" x14ac:dyDescent="0.2">
      <c r="A1014" s="7">
        <v>17140</v>
      </c>
      <c r="B1014" s="7" t="s">
        <v>25</v>
      </c>
      <c r="C1014" s="7">
        <v>1996</v>
      </c>
      <c r="D1014" s="7">
        <v>1</v>
      </c>
      <c r="E1014" s="7">
        <v>121.77</v>
      </c>
      <c r="F1014" s="7">
        <v>121.9</v>
      </c>
    </row>
    <row r="1015" spans="1:6" x14ac:dyDescent="0.2">
      <c r="A1015" s="7">
        <v>17140</v>
      </c>
      <c r="B1015" s="7" t="s">
        <v>25</v>
      </c>
      <c r="C1015" s="7">
        <v>1996</v>
      </c>
      <c r="D1015" s="7">
        <v>2</v>
      </c>
      <c r="E1015" s="7">
        <v>123.26</v>
      </c>
      <c r="F1015" s="7">
        <v>122.94</v>
      </c>
    </row>
    <row r="1016" spans="1:6" x14ac:dyDescent="0.2">
      <c r="A1016" s="7">
        <v>17140</v>
      </c>
      <c r="B1016" s="7" t="s">
        <v>25</v>
      </c>
      <c r="C1016" s="7">
        <v>1996</v>
      </c>
      <c r="D1016" s="7">
        <v>3</v>
      </c>
      <c r="E1016" s="7">
        <v>125.03</v>
      </c>
      <c r="F1016" s="7">
        <v>124.27</v>
      </c>
    </row>
    <row r="1017" spans="1:6" x14ac:dyDescent="0.2">
      <c r="A1017" s="7">
        <v>17140</v>
      </c>
      <c r="B1017" s="7" t="s">
        <v>25</v>
      </c>
      <c r="C1017" s="7">
        <v>1996</v>
      </c>
      <c r="D1017" s="7">
        <v>4</v>
      </c>
      <c r="E1017" s="7">
        <v>124.92</v>
      </c>
      <c r="F1017" s="7">
        <v>124.56</v>
      </c>
    </row>
    <row r="1018" spans="1:6" x14ac:dyDescent="0.2">
      <c r="A1018" s="7">
        <v>17140</v>
      </c>
      <c r="B1018" s="7" t="s">
        <v>25</v>
      </c>
      <c r="C1018" s="7">
        <v>1997</v>
      </c>
      <c r="D1018" s="7">
        <v>1</v>
      </c>
      <c r="E1018" s="7">
        <v>125.64</v>
      </c>
      <c r="F1018" s="7">
        <v>125.79</v>
      </c>
    </row>
    <row r="1019" spans="1:6" x14ac:dyDescent="0.2">
      <c r="A1019" s="7">
        <v>17140</v>
      </c>
      <c r="B1019" s="7" t="s">
        <v>25</v>
      </c>
      <c r="C1019" s="7">
        <v>1997</v>
      </c>
      <c r="D1019" s="7">
        <v>2</v>
      </c>
      <c r="E1019" s="7">
        <v>126.26</v>
      </c>
      <c r="F1019" s="7">
        <v>125.89</v>
      </c>
    </row>
    <row r="1020" spans="1:6" x14ac:dyDescent="0.2">
      <c r="A1020" s="7">
        <v>17140</v>
      </c>
      <c r="B1020" s="7" t="s">
        <v>25</v>
      </c>
      <c r="C1020" s="7">
        <v>1997</v>
      </c>
      <c r="D1020" s="7">
        <v>3</v>
      </c>
      <c r="E1020" s="7">
        <v>128.11000000000001</v>
      </c>
      <c r="F1020" s="7">
        <v>127.35</v>
      </c>
    </row>
    <row r="1021" spans="1:6" x14ac:dyDescent="0.2">
      <c r="A1021" s="7">
        <v>17140</v>
      </c>
      <c r="B1021" s="7" t="s">
        <v>25</v>
      </c>
      <c r="C1021" s="7">
        <v>1997</v>
      </c>
      <c r="D1021" s="7">
        <v>4</v>
      </c>
      <c r="E1021" s="7">
        <v>129.03</v>
      </c>
      <c r="F1021" s="7">
        <v>128.68</v>
      </c>
    </row>
    <row r="1022" spans="1:6" x14ac:dyDescent="0.2">
      <c r="A1022" s="7">
        <v>17140</v>
      </c>
      <c r="B1022" s="7" t="s">
        <v>25</v>
      </c>
      <c r="C1022" s="7">
        <v>1998</v>
      </c>
      <c r="D1022" s="7">
        <v>1</v>
      </c>
      <c r="E1022" s="7">
        <v>130.04</v>
      </c>
      <c r="F1022" s="7">
        <v>130.22999999999999</v>
      </c>
    </row>
    <row r="1023" spans="1:6" x14ac:dyDescent="0.2">
      <c r="A1023" s="7">
        <v>17140</v>
      </c>
      <c r="B1023" s="7" t="s">
        <v>25</v>
      </c>
      <c r="C1023" s="7">
        <v>1998</v>
      </c>
      <c r="D1023" s="7">
        <v>2</v>
      </c>
      <c r="E1023" s="7">
        <v>132.09</v>
      </c>
      <c r="F1023" s="7">
        <v>131.58000000000001</v>
      </c>
    </row>
    <row r="1024" spans="1:6" x14ac:dyDescent="0.2">
      <c r="A1024" s="7">
        <v>17140</v>
      </c>
      <c r="B1024" s="7" t="s">
        <v>25</v>
      </c>
      <c r="C1024" s="7">
        <v>1998</v>
      </c>
      <c r="D1024" s="7">
        <v>3</v>
      </c>
      <c r="E1024" s="7">
        <v>133.94999999999999</v>
      </c>
      <c r="F1024" s="7">
        <v>133.24</v>
      </c>
    </row>
    <row r="1025" spans="1:6" x14ac:dyDescent="0.2">
      <c r="A1025" s="7">
        <v>17140</v>
      </c>
      <c r="B1025" s="7" t="s">
        <v>25</v>
      </c>
      <c r="C1025" s="7">
        <v>1998</v>
      </c>
      <c r="D1025" s="7">
        <v>4</v>
      </c>
      <c r="E1025" s="7">
        <v>135.74</v>
      </c>
      <c r="F1025" s="7">
        <v>135.36000000000001</v>
      </c>
    </row>
    <row r="1026" spans="1:6" x14ac:dyDescent="0.2">
      <c r="A1026" s="7">
        <v>17140</v>
      </c>
      <c r="B1026" s="7" t="s">
        <v>25</v>
      </c>
      <c r="C1026" s="7">
        <v>1999</v>
      </c>
      <c r="D1026" s="7">
        <v>1</v>
      </c>
      <c r="E1026" s="7">
        <v>136.93</v>
      </c>
      <c r="F1026" s="7">
        <v>137.19</v>
      </c>
    </row>
    <row r="1027" spans="1:6" x14ac:dyDescent="0.2">
      <c r="A1027" s="7">
        <v>17140</v>
      </c>
      <c r="B1027" s="7" t="s">
        <v>25</v>
      </c>
      <c r="C1027" s="7">
        <v>1999</v>
      </c>
      <c r="D1027" s="7">
        <v>2</v>
      </c>
      <c r="E1027" s="7">
        <v>140.04</v>
      </c>
      <c r="F1027" s="7">
        <v>139.4</v>
      </c>
    </row>
    <row r="1028" spans="1:6" x14ac:dyDescent="0.2">
      <c r="A1028" s="7">
        <v>17140</v>
      </c>
      <c r="B1028" s="7" t="s">
        <v>25</v>
      </c>
      <c r="C1028" s="7">
        <v>1999</v>
      </c>
      <c r="D1028" s="7">
        <v>3</v>
      </c>
      <c r="E1028" s="7">
        <v>141.66</v>
      </c>
      <c r="F1028" s="7">
        <v>140.94</v>
      </c>
    </row>
    <row r="1029" spans="1:6" x14ac:dyDescent="0.2">
      <c r="A1029" s="7">
        <v>17140</v>
      </c>
      <c r="B1029" s="7" t="s">
        <v>25</v>
      </c>
      <c r="C1029" s="7">
        <v>1999</v>
      </c>
      <c r="D1029" s="7">
        <v>4</v>
      </c>
      <c r="E1029" s="7">
        <v>143.4</v>
      </c>
      <c r="F1029" s="7">
        <v>142.94999999999999</v>
      </c>
    </row>
    <row r="1030" spans="1:6" x14ac:dyDescent="0.2">
      <c r="A1030" s="7">
        <v>17140</v>
      </c>
      <c r="B1030" s="7" t="s">
        <v>25</v>
      </c>
      <c r="C1030" s="7">
        <v>2000</v>
      </c>
      <c r="D1030" s="7">
        <v>1</v>
      </c>
      <c r="E1030" s="7">
        <v>144.49</v>
      </c>
      <c r="F1030" s="7">
        <v>144.88</v>
      </c>
    </row>
    <row r="1031" spans="1:6" x14ac:dyDescent="0.2">
      <c r="A1031" s="7">
        <v>17140</v>
      </c>
      <c r="B1031" s="7" t="s">
        <v>25</v>
      </c>
      <c r="C1031" s="7">
        <v>2000</v>
      </c>
      <c r="D1031" s="7">
        <v>2</v>
      </c>
      <c r="E1031" s="7">
        <v>147.43</v>
      </c>
      <c r="F1031" s="7">
        <v>146.68</v>
      </c>
    </row>
    <row r="1032" spans="1:6" x14ac:dyDescent="0.2">
      <c r="A1032" s="7">
        <v>17140</v>
      </c>
      <c r="B1032" s="7" t="s">
        <v>25</v>
      </c>
      <c r="C1032" s="7">
        <v>2000</v>
      </c>
      <c r="D1032" s="7">
        <v>3</v>
      </c>
      <c r="E1032" s="7">
        <v>148.05000000000001</v>
      </c>
      <c r="F1032" s="7">
        <v>147.27000000000001</v>
      </c>
    </row>
    <row r="1033" spans="1:6" x14ac:dyDescent="0.2">
      <c r="A1033" s="7">
        <v>17140</v>
      </c>
      <c r="B1033" s="7" t="s">
        <v>25</v>
      </c>
      <c r="C1033" s="7">
        <v>2000</v>
      </c>
      <c r="D1033" s="7">
        <v>4</v>
      </c>
      <c r="E1033" s="7">
        <v>148.96</v>
      </c>
      <c r="F1033" s="7">
        <v>148.44</v>
      </c>
    </row>
    <row r="1034" spans="1:6" x14ac:dyDescent="0.2">
      <c r="A1034" s="7">
        <v>17140</v>
      </c>
      <c r="B1034" s="7" t="s">
        <v>25</v>
      </c>
      <c r="C1034" s="7">
        <v>2001</v>
      </c>
      <c r="D1034" s="7">
        <v>1</v>
      </c>
      <c r="E1034" s="7">
        <v>149.59</v>
      </c>
      <c r="F1034" s="7">
        <v>150.18</v>
      </c>
    </row>
    <row r="1035" spans="1:6" x14ac:dyDescent="0.2">
      <c r="A1035" s="7">
        <v>17140</v>
      </c>
      <c r="B1035" s="7" t="s">
        <v>25</v>
      </c>
      <c r="C1035" s="7">
        <v>2001</v>
      </c>
      <c r="D1035" s="7">
        <v>2</v>
      </c>
      <c r="E1035" s="7">
        <v>152.34</v>
      </c>
      <c r="F1035" s="7">
        <v>151.53</v>
      </c>
    </row>
    <row r="1036" spans="1:6" x14ac:dyDescent="0.2">
      <c r="A1036" s="7">
        <v>17140</v>
      </c>
      <c r="B1036" s="7" t="s">
        <v>25</v>
      </c>
      <c r="C1036" s="7">
        <v>2001</v>
      </c>
      <c r="D1036" s="7">
        <v>3</v>
      </c>
      <c r="E1036" s="7">
        <v>153.32</v>
      </c>
      <c r="F1036" s="7">
        <v>152.36000000000001</v>
      </c>
    </row>
    <row r="1037" spans="1:6" x14ac:dyDescent="0.2">
      <c r="A1037" s="7">
        <v>17140</v>
      </c>
      <c r="B1037" s="7" t="s">
        <v>25</v>
      </c>
      <c r="C1037" s="7">
        <v>2001</v>
      </c>
      <c r="D1037" s="7">
        <v>4</v>
      </c>
      <c r="E1037" s="7">
        <v>155</v>
      </c>
      <c r="F1037" s="7">
        <v>154.46</v>
      </c>
    </row>
    <row r="1038" spans="1:6" x14ac:dyDescent="0.2">
      <c r="A1038" s="7">
        <v>17140</v>
      </c>
      <c r="B1038" s="7" t="s">
        <v>25</v>
      </c>
      <c r="C1038" s="7">
        <v>2002</v>
      </c>
      <c r="D1038" s="7">
        <v>1</v>
      </c>
      <c r="E1038" s="7">
        <v>154.71</v>
      </c>
      <c r="F1038" s="7">
        <v>155.53</v>
      </c>
    </row>
    <row r="1039" spans="1:6" x14ac:dyDescent="0.2">
      <c r="A1039" s="7">
        <v>17140</v>
      </c>
      <c r="B1039" s="7" t="s">
        <v>25</v>
      </c>
      <c r="C1039" s="7">
        <v>2002</v>
      </c>
      <c r="D1039" s="7">
        <v>2</v>
      </c>
      <c r="E1039" s="7">
        <v>156.91999999999999</v>
      </c>
      <c r="F1039" s="7">
        <v>156.06</v>
      </c>
    </row>
    <row r="1040" spans="1:6" x14ac:dyDescent="0.2">
      <c r="A1040" s="7">
        <v>17140</v>
      </c>
      <c r="B1040" s="7" t="s">
        <v>25</v>
      </c>
      <c r="C1040" s="7">
        <v>2002</v>
      </c>
      <c r="D1040" s="7">
        <v>3</v>
      </c>
      <c r="E1040" s="7">
        <v>158.91999999999999</v>
      </c>
      <c r="F1040" s="7">
        <v>157.72999999999999</v>
      </c>
    </row>
    <row r="1041" spans="1:6" x14ac:dyDescent="0.2">
      <c r="A1041" s="7">
        <v>17140</v>
      </c>
      <c r="B1041" s="7" t="s">
        <v>25</v>
      </c>
      <c r="C1041" s="7">
        <v>2002</v>
      </c>
      <c r="D1041" s="7">
        <v>4</v>
      </c>
      <c r="E1041" s="7">
        <v>159.08000000000001</v>
      </c>
      <c r="F1041" s="7">
        <v>158.51</v>
      </c>
    </row>
    <row r="1042" spans="1:6" x14ac:dyDescent="0.2">
      <c r="A1042" s="7">
        <v>17140</v>
      </c>
      <c r="B1042" s="7" t="s">
        <v>25</v>
      </c>
      <c r="C1042" s="7">
        <v>2003</v>
      </c>
      <c r="D1042" s="7">
        <v>1</v>
      </c>
      <c r="E1042" s="7">
        <v>159.44</v>
      </c>
      <c r="F1042" s="7">
        <v>160.53</v>
      </c>
    </row>
    <row r="1043" spans="1:6" x14ac:dyDescent="0.2">
      <c r="A1043" s="7">
        <v>17140</v>
      </c>
      <c r="B1043" s="7" t="s">
        <v>25</v>
      </c>
      <c r="C1043" s="7">
        <v>2003</v>
      </c>
      <c r="D1043" s="7">
        <v>2</v>
      </c>
      <c r="E1043" s="7">
        <v>163.25</v>
      </c>
      <c r="F1043" s="7">
        <v>162.33000000000001</v>
      </c>
    </row>
    <row r="1044" spans="1:6" x14ac:dyDescent="0.2">
      <c r="A1044" s="7">
        <v>17140</v>
      </c>
      <c r="B1044" s="7" t="s">
        <v>25</v>
      </c>
      <c r="C1044" s="7">
        <v>2003</v>
      </c>
      <c r="D1044" s="7">
        <v>3</v>
      </c>
      <c r="E1044" s="7">
        <v>164.96</v>
      </c>
      <c r="F1044" s="7">
        <v>163.49</v>
      </c>
    </row>
    <row r="1045" spans="1:6" x14ac:dyDescent="0.2">
      <c r="A1045" s="7">
        <v>17140</v>
      </c>
      <c r="B1045" s="7" t="s">
        <v>25</v>
      </c>
      <c r="C1045" s="7">
        <v>2003</v>
      </c>
      <c r="D1045" s="7">
        <v>4</v>
      </c>
      <c r="E1045" s="7">
        <v>165.35</v>
      </c>
      <c r="F1045" s="7">
        <v>164.8</v>
      </c>
    </row>
    <row r="1046" spans="1:6" x14ac:dyDescent="0.2">
      <c r="A1046" s="7">
        <v>17140</v>
      </c>
      <c r="B1046" s="7" t="s">
        <v>25</v>
      </c>
      <c r="C1046" s="7">
        <v>2004</v>
      </c>
      <c r="D1046" s="7">
        <v>1</v>
      </c>
      <c r="E1046" s="7">
        <v>162.38</v>
      </c>
      <c r="F1046" s="7">
        <v>163.75</v>
      </c>
    </row>
    <row r="1047" spans="1:6" x14ac:dyDescent="0.2">
      <c r="A1047" s="7">
        <v>17140</v>
      </c>
      <c r="B1047" s="7" t="s">
        <v>25</v>
      </c>
      <c r="C1047" s="7">
        <v>2004</v>
      </c>
      <c r="D1047" s="7">
        <v>2</v>
      </c>
      <c r="E1047" s="7">
        <v>165.24</v>
      </c>
      <c r="F1047" s="7">
        <v>164.23</v>
      </c>
    </row>
    <row r="1048" spans="1:6" x14ac:dyDescent="0.2">
      <c r="A1048" s="7">
        <v>17140</v>
      </c>
      <c r="B1048" s="7" t="s">
        <v>25</v>
      </c>
      <c r="C1048" s="7">
        <v>2004</v>
      </c>
      <c r="D1048" s="7">
        <v>3</v>
      </c>
      <c r="E1048" s="7">
        <v>167.87</v>
      </c>
      <c r="F1048" s="7">
        <v>166.12</v>
      </c>
    </row>
    <row r="1049" spans="1:6" x14ac:dyDescent="0.2">
      <c r="A1049" s="7">
        <v>17140</v>
      </c>
      <c r="B1049" s="7" t="s">
        <v>25</v>
      </c>
      <c r="C1049" s="7">
        <v>2004</v>
      </c>
      <c r="D1049" s="7">
        <v>4</v>
      </c>
      <c r="E1049" s="7">
        <v>167.67</v>
      </c>
      <c r="F1049" s="7">
        <v>167.16</v>
      </c>
    </row>
    <row r="1050" spans="1:6" x14ac:dyDescent="0.2">
      <c r="A1050" s="7">
        <v>17140</v>
      </c>
      <c r="B1050" s="7" t="s">
        <v>25</v>
      </c>
      <c r="C1050" s="7">
        <v>2005</v>
      </c>
      <c r="D1050" s="7">
        <v>1</v>
      </c>
      <c r="E1050" s="7">
        <v>167.32</v>
      </c>
      <c r="F1050" s="7">
        <v>169.14</v>
      </c>
    </row>
    <row r="1051" spans="1:6" x14ac:dyDescent="0.2">
      <c r="A1051" s="7">
        <v>17140</v>
      </c>
      <c r="B1051" s="7" t="s">
        <v>25</v>
      </c>
      <c r="C1051" s="7">
        <v>2005</v>
      </c>
      <c r="D1051" s="7">
        <v>2</v>
      </c>
      <c r="E1051" s="7">
        <v>172.05</v>
      </c>
      <c r="F1051" s="7">
        <v>170.81</v>
      </c>
    </row>
    <row r="1052" spans="1:6" x14ac:dyDescent="0.2">
      <c r="A1052" s="7">
        <v>17140</v>
      </c>
      <c r="B1052" s="7" t="s">
        <v>25</v>
      </c>
      <c r="C1052" s="7">
        <v>2005</v>
      </c>
      <c r="D1052" s="7">
        <v>3</v>
      </c>
      <c r="E1052" s="7">
        <v>172.81</v>
      </c>
      <c r="F1052" s="7">
        <v>170.66</v>
      </c>
    </row>
    <row r="1053" spans="1:6" x14ac:dyDescent="0.2">
      <c r="A1053" s="7">
        <v>17140</v>
      </c>
      <c r="B1053" s="7" t="s">
        <v>25</v>
      </c>
      <c r="C1053" s="7">
        <v>2005</v>
      </c>
      <c r="D1053" s="7">
        <v>4</v>
      </c>
      <c r="E1053" s="7">
        <v>172.47</v>
      </c>
      <c r="F1053" s="7">
        <v>172.09</v>
      </c>
    </row>
    <row r="1054" spans="1:6" x14ac:dyDescent="0.2">
      <c r="A1054" s="7">
        <v>17140</v>
      </c>
      <c r="B1054" s="7" t="s">
        <v>25</v>
      </c>
      <c r="C1054" s="7">
        <v>2006</v>
      </c>
      <c r="D1054" s="7">
        <v>1</v>
      </c>
      <c r="E1054" s="7">
        <v>171.04</v>
      </c>
      <c r="F1054" s="7">
        <v>173.37</v>
      </c>
    </row>
    <row r="1055" spans="1:6" x14ac:dyDescent="0.2">
      <c r="A1055" s="7">
        <v>17140</v>
      </c>
      <c r="B1055" s="7" t="s">
        <v>25</v>
      </c>
      <c r="C1055" s="7">
        <v>2006</v>
      </c>
      <c r="D1055" s="7">
        <v>2</v>
      </c>
      <c r="E1055" s="7">
        <v>173.86</v>
      </c>
      <c r="F1055" s="7">
        <v>172.32</v>
      </c>
    </row>
    <row r="1056" spans="1:6" x14ac:dyDescent="0.2">
      <c r="A1056" s="7">
        <v>17140</v>
      </c>
      <c r="B1056" s="7" t="s">
        <v>25</v>
      </c>
      <c r="C1056" s="7">
        <v>2006</v>
      </c>
      <c r="D1056" s="7">
        <v>3</v>
      </c>
      <c r="E1056" s="7">
        <v>173.73</v>
      </c>
      <c r="F1056" s="7">
        <v>171.3</v>
      </c>
    </row>
    <row r="1057" spans="1:6" x14ac:dyDescent="0.2">
      <c r="A1057" s="7">
        <v>17140</v>
      </c>
      <c r="B1057" s="7" t="s">
        <v>25</v>
      </c>
      <c r="C1057" s="7">
        <v>2006</v>
      </c>
      <c r="D1057" s="7">
        <v>4</v>
      </c>
      <c r="E1057" s="7">
        <v>172.1</v>
      </c>
      <c r="F1057" s="7">
        <v>171.77</v>
      </c>
    </row>
    <row r="1058" spans="1:6" x14ac:dyDescent="0.2">
      <c r="A1058" s="7">
        <v>17140</v>
      </c>
      <c r="B1058" s="7" t="s">
        <v>25</v>
      </c>
      <c r="C1058" s="7">
        <v>2007</v>
      </c>
      <c r="D1058" s="7">
        <v>1</v>
      </c>
      <c r="E1058" s="7">
        <v>168.31</v>
      </c>
      <c r="F1058" s="7">
        <v>171.15</v>
      </c>
    </row>
    <row r="1059" spans="1:6" x14ac:dyDescent="0.2">
      <c r="A1059" s="7">
        <v>17140</v>
      </c>
      <c r="B1059" s="7" t="s">
        <v>25</v>
      </c>
      <c r="C1059" s="7">
        <v>2007</v>
      </c>
      <c r="D1059" s="7">
        <v>2</v>
      </c>
      <c r="E1059" s="7">
        <v>168.58</v>
      </c>
      <c r="F1059" s="7">
        <v>166.71</v>
      </c>
    </row>
    <row r="1060" spans="1:6" x14ac:dyDescent="0.2">
      <c r="A1060" s="7">
        <v>17140</v>
      </c>
      <c r="B1060" s="7" t="s">
        <v>25</v>
      </c>
      <c r="C1060" s="7">
        <v>2007</v>
      </c>
      <c r="D1060" s="7">
        <v>3</v>
      </c>
      <c r="E1060" s="7">
        <v>167.38</v>
      </c>
      <c r="F1060" s="7">
        <v>164.92</v>
      </c>
    </row>
    <row r="1061" spans="1:6" x14ac:dyDescent="0.2">
      <c r="A1061" s="7">
        <v>17140</v>
      </c>
      <c r="B1061" s="7" t="s">
        <v>25</v>
      </c>
      <c r="C1061" s="7">
        <v>2007</v>
      </c>
      <c r="D1061" s="7">
        <v>4</v>
      </c>
      <c r="E1061" s="7">
        <v>160.43</v>
      </c>
      <c r="F1061" s="7">
        <v>160.12</v>
      </c>
    </row>
    <row r="1062" spans="1:6" x14ac:dyDescent="0.2">
      <c r="A1062" s="7">
        <v>17140</v>
      </c>
      <c r="B1062" s="7" t="s">
        <v>25</v>
      </c>
      <c r="C1062" s="7">
        <v>2008</v>
      </c>
      <c r="D1062" s="7">
        <v>1</v>
      </c>
      <c r="E1062" s="7">
        <v>152.97</v>
      </c>
      <c r="F1062" s="7">
        <v>155.93</v>
      </c>
    </row>
    <row r="1063" spans="1:6" x14ac:dyDescent="0.2">
      <c r="A1063" s="7">
        <v>17140</v>
      </c>
      <c r="B1063" s="7" t="s">
        <v>25</v>
      </c>
      <c r="C1063" s="7">
        <v>2008</v>
      </c>
      <c r="D1063" s="7">
        <v>2</v>
      </c>
      <c r="E1063" s="7">
        <v>157.26</v>
      </c>
      <c r="F1063" s="7">
        <v>155.28</v>
      </c>
    </row>
    <row r="1064" spans="1:6" x14ac:dyDescent="0.2">
      <c r="A1064" s="7">
        <v>17140</v>
      </c>
      <c r="B1064" s="7" t="s">
        <v>25</v>
      </c>
      <c r="C1064" s="7">
        <v>2008</v>
      </c>
      <c r="D1064" s="7">
        <v>3</v>
      </c>
      <c r="E1064" s="7">
        <v>152.84</v>
      </c>
      <c r="F1064" s="7">
        <v>150.56</v>
      </c>
    </row>
    <row r="1065" spans="1:6" x14ac:dyDescent="0.2">
      <c r="A1065" s="7">
        <v>17140</v>
      </c>
      <c r="B1065" s="7" t="s">
        <v>25</v>
      </c>
      <c r="C1065" s="7">
        <v>2008</v>
      </c>
      <c r="D1065" s="7">
        <v>4</v>
      </c>
      <c r="E1065" s="7">
        <v>143.76</v>
      </c>
      <c r="F1065" s="7">
        <v>143.38</v>
      </c>
    </row>
    <row r="1066" spans="1:6" x14ac:dyDescent="0.2">
      <c r="A1066" s="7">
        <v>17140</v>
      </c>
      <c r="B1066" s="7" t="s">
        <v>25</v>
      </c>
      <c r="C1066" s="7">
        <v>2009</v>
      </c>
      <c r="D1066" s="7">
        <v>1</v>
      </c>
      <c r="E1066" s="7">
        <v>137.97</v>
      </c>
      <c r="F1066" s="7">
        <v>140.94999999999999</v>
      </c>
    </row>
    <row r="1067" spans="1:6" x14ac:dyDescent="0.2">
      <c r="A1067" s="7">
        <v>17140</v>
      </c>
      <c r="B1067" s="7" t="s">
        <v>25</v>
      </c>
      <c r="C1067" s="7">
        <v>2009</v>
      </c>
      <c r="D1067" s="7">
        <v>2</v>
      </c>
      <c r="E1067" s="7">
        <v>143.62</v>
      </c>
      <c r="F1067" s="7">
        <v>141.59</v>
      </c>
    </row>
    <row r="1068" spans="1:6" x14ac:dyDescent="0.2">
      <c r="A1068" s="7">
        <v>17140</v>
      </c>
      <c r="B1068" s="7" t="s">
        <v>25</v>
      </c>
      <c r="C1068" s="7">
        <v>2009</v>
      </c>
      <c r="D1068" s="7">
        <v>3</v>
      </c>
      <c r="E1068" s="7">
        <v>146.11000000000001</v>
      </c>
      <c r="F1068" s="7">
        <v>143.96</v>
      </c>
    </row>
    <row r="1069" spans="1:6" x14ac:dyDescent="0.2">
      <c r="A1069" s="7">
        <v>17140</v>
      </c>
      <c r="B1069" s="7" t="s">
        <v>25</v>
      </c>
      <c r="C1069" s="7">
        <v>2009</v>
      </c>
      <c r="D1069" s="7">
        <v>4</v>
      </c>
      <c r="E1069" s="7">
        <v>147.1</v>
      </c>
      <c r="F1069" s="7">
        <v>146.69</v>
      </c>
    </row>
    <row r="1070" spans="1:6" x14ac:dyDescent="0.2">
      <c r="A1070" s="7">
        <v>17140</v>
      </c>
      <c r="B1070" s="7" t="s">
        <v>25</v>
      </c>
      <c r="C1070" s="7">
        <v>2010</v>
      </c>
      <c r="D1070" s="7">
        <v>1</v>
      </c>
      <c r="E1070" s="7">
        <v>139.18</v>
      </c>
      <c r="F1070" s="7">
        <v>142.31</v>
      </c>
    </row>
    <row r="1071" spans="1:6" x14ac:dyDescent="0.2">
      <c r="A1071" s="7">
        <v>17140</v>
      </c>
      <c r="B1071" s="7" t="s">
        <v>25</v>
      </c>
      <c r="C1071" s="7">
        <v>2010</v>
      </c>
      <c r="D1071" s="7">
        <v>2</v>
      </c>
      <c r="E1071" s="7">
        <v>144.37</v>
      </c>
      <c r="F1071" s="7">
        <v>142.21</v>
      </c>
    </row>
    <row r="1072" spans="1:6" x14ac:dyDescent="0.2">
      <c r="A1072" s="7">
        <v>17140</v>
      </c>
      <c r="B1072" s="7" t="s">
        <v>25</v>
      </c>
      <c r="C1072" s="7">
        <v>2010</v>
      </c>
      <c r="D1072" s="7">
        <v>3</v>
      </c>
      <c r="E1072" s="7">
        <v>138.43</v>
      </c>
      <c r="F1072" s="7">
        <v>136.47</v>
      </c>
    </row>
    <row r="1073" spans="1:6" x14ac:dyDescent="0.2">
      <c r="A1073" s="7">
        <v>17140</v>
      </c>
      <c r="B1073" s="7" t="s">
        <v>25</v>
      </c>
      <c r="C1073" s="7">
        <v>2010</v>
      </c>
      <c r="D1073" s="7">
        <v>4</v>
      </c>
      <c r="E1073" s="7">
        <v>135.54</v>
      </c>
      <c r="F1073" s="7">
        <v>135.13</v>
      </c>
    </row>
    <row r="1074" spans="1:6" x14ac:dyDescent="0.2">
      <c r="A1074" s="7">
        <v>17140</v>
      </c>
      <c r="B1074" s="7" t="s">
        <v>25</v>
      </c>
      <c r="C1074" s="7">
        <v>2011</v>
      </c>
      <c r="D1074" s="7">
        <v>1</v>
      </c>
      <c r="E1074" s="7">
        <v>130.6</v>
      </c>
      <c r="F1074" s="7">
        <v>133.59</v>
      </c>
    </row>
    <row r="1075" spans="1:6" x14ac:dyDescent="0.2">
      <c r="A1075" s="7">
        <v>17140</v>
      </c>
      <c r="B1075" s="7" t="s">
        <v>25</v>
      </c>
      <c r="C1075" s="7">
        <v>2011</v>
      </c>
      <c r="D1075" s="7">
        <v>2</v>
      </c>
      <c r="E1075" s="7">
        <v>133.07</v>
      </c>
      <c r="F1075" s="7">
        <v>130.91999999999999</v>
      </c>
    </row>
    <row r="1076" spans="1:6" x14ac:dyDescent="0.2">
      <c r="A1076" s="7">
        <v>17140</v>
      </c>
      <c r="B1076" s="7" t="s">
        <v>25</v>
      </c>
      <c r="C1076" s="7">
        <v>2011</v>
      </c>
      <c r="D1076" s="7">
        <v>3</v>
      </c>
      <c r="E1076" s="7">
        <v>133.66999999999999</v>
      </c>
      <c r="F1076" s="7">
        <v>131.88999999999999</v>
      </c>
    </row>
    <row r="1077" spans="1:6" x14ac:dyDescent="0.2">
      <c r="A1077" s="7">
        <v>17140</v>
      </c>
      <c r="B1077" s="7" t="s">
        <v>25</v>
      </c>
      <c r="C1077" s="7">
        <v>2011</v>
      </c>
      <c r="D1077" s="7">
        <v>4</v>
      </c>
      <c r="E1077" s="7">
        <v>132.33000000000001</v>
      </c>
      <c r="F1077" s="7">
        <v>131.97</v>
      </c>
    </row>
    <row r="1078" spans="1:6" x14ac:dyDescent="0.2">
      <c r="A1078" s="7">
        <v>17140</v>
      </c>
      <c r="B1078" s="7" t="s">
        <v>25</v>
      </c>
      <c r="C1078" s="7">
        <v>2012</v>
      </c>
      <c r="D1078" s="7">
        <v>1</v>
      </c>
      <c r="E1078" s="7">
        <v>128.75</v>
      </c>
      <c r="F1078" s="7">
        <v>131.66</v>
      </c>
    </row>
    <row r="1079" spans="1:6" x14ac:dyDescent="0.2">
      <c r="A1079" s="7">
        <v>17140</v>
      </c>
      <c r="B1079" s="7" t="s">
        <v>25</v>
      </c>
      <c r="C1079" s="7">
        <v>2012</v>
      </c>
      <c r="D1079" s="7">
        <v>2</v>
      </c>
      <c r="E1079" s="7">
        <v>134.13999999999999</v>
      </c>
      <c r="F1079" s="7">
        <v>131.91</v>
      </c>
    </row>
    <row r="1080" spans="1:6" x14ac:dyDescent="0.2">
      <c r="A1080" s="7">
        <v>17140</v>
      </c>
      <c r="B1080" s="7" t="s">
        <v>25</v>
      </c>
      <c r="C1080" s="7">
        <v>2012</v>
      </c>
      <c r="D1080" s="7">
        <v>3</v>
      </c>
      <c r="E1080" s="7">
        <v>134.83000000000001</v>
      </c>
      <c r="F1080" s="7">
        <v>133.05000000000001</v>
      </c>
    </row>
    <row r="1081" spans="1:6" x14ac:dyDescent="0.2">
      <c r="A1081" s="7">
        <v>17140</v>
      </c>
      <c r="B1081" s="7" t="s">
        <v>25</v>
      </c>
      <c r="C1081" s="7">
        <v>2012</v>
      </c>
      <c r="D1081" s="7">
        <v>4</v>
      </c>
      <c r="E1081" s="7">
        <v>133.81</v>
      </c>
      <c r="F1081" s="7">
        <v>133.54</v>
      </c>
    </row>
    <row r="1082" spans="1:6" x14ac:dyDescent="0.2">
      <c r="A1082" s="7">
        <v>17140</v>
      </c>
      <c r="B1082" s="7" t="s">
        <v>25</v>
      </c>
      <c r="C1082" s="7">
        <v>2013</v>
      </c>
      <c r="D1082" s="7">
        <v>1</v>
      </c>
      <c r="E1082" s="7">
        <v>132.71</v>
      </c>
      <c r="F1082" s="7">
        <v>135.74</v>
      </c>
    </row>
    <row r="1083" spans="1:6" x14ac:dyDescent="0.2">
      <c r="A1083" s="7">
        <v>17140</v>
      </c>
      <c r="B1083" s="7" t="s">
        <v>25</v>
      </c>
      <c r="C1083" s="7">
        <v>2013</v>
      </c>
      <c r="D1083" s="7">
        <v>2</v>
      </c>
      <c r="E1083" s="7">
        <v>139.75</v>
      </c>
      <c r="F1083" s="7">
        <v>137.30000000000001</v>
      </c>
    </row>
    <row r="1084" spans="1:6" x14ac:dyDescent="0.2">
      <c r="A1084" s="7">
        <v>17140</v>
      </c>
      <c r="B1084" s="7" t="s">
        <v>25</v>
      </c>
      <c r="C1084" s="7">
        <v>2013</v>
      </c>
      <c r="D1084" s="7">
        <v>3</v>
      </c>
      <c r="E1084" s="7">
        <v>140.05000000000001</v>
      </c>
      <c r="F1084" s="7">
        <v>138.16999999999999</v>
      </c>
    </row>
    <row r="1085" spans="1:6" x14ac:dyDescent="0.2">
      <c r="A1085" s="7">
        <v>17140</v>
      </c>
      <c r="B1085" s="7" t="s">
        <v>25</v>
      </c>
      <c r="C1085" s="7">
        <v>2013</v>
      </c>
      <c r="D1085" s="7">
        <v>4</v>
      </c>
      <c r="E1085" s="7">
        <v>140.13999999999999</v>
      </c>
      <c r="F1085" s="7">
        <v>140.04</v>
      </c>
    </row>
    <row r="1086" spans="1:6" x14ac:dyDescent="0.2">
      <c r="A1086" s="7">
        <v>17140</v>
      </c>
      <c r="B1086" s="7" t="s">
        <v>25</v>
      </c>
      <c r="C1086" s="7">
        <v>2014</v>
      </c>
      <c r="D1086" s="7">
        <v>1</v>
      </c>
      <c r="E1086" s="7">
        <v>139.07</v>
      </c>
      <c r="F1086" s="7">
        <v>142.16</v>
      </c>
    </row>
    <row r="1087" spans="1:6" x14ac:dyDescent="0.2">
      <c r="A1087" s="7">
        <v>17140</v>
      </c>
      <c r="B1087" s="7" t="s">
        <v>25</v>
      </c>
      <c r="C1087" s="7">
        <v>2014</v>
      </c>
      <c r="D1087" s="7">
        <v>2</v>
      </c>
      <c r="E1087" s="7">
        <v>147.77000000000001</v>
      </c>
      <c r="F1087" s="7">
        <v>145.12</v>
      </c>
    </row>
    <row r="1088" spans="1:6" x14ac:dyDescent="0.2">
      <c r="A1088" s="7">
        <v>17140</v>
      </c>
      <c r="B1088" s="7" t="s">
        <v>25</v>
      </c>
      <c r="C1088" s="7">
        <v>2014</v>
      </c>
      <c r="D1088" s="7">
        <v>3</v>
      </c>
      <c r="E1088" s="7">
        <v>148.47</v>
      </c>
      <c r="F1088" s="7">
        <v>146.44999999999999</v>
      </c>
    </row>
    <row r="1089" spans="1:6" x14ac:dyDescent="0.2">
      <c r="A1089" s="7">
        <v>17140</v>
      </c>
      <c r="B1089" s="7" t="s">
        <v>25</v>
      </c>
      <c r="C1089" s="7">
        <v>2014</v>
      </c>
      <c r="D1089" s="7">
        <v>4</v>
      </c>
      <c r="E1089" s="7">
        <v>147.88</v>
      </c>
      <c r="F1089" s="7">
        <v>147.91999999999999</v>
      </c>
    </row>
    <row r="1090" spans="1:6" x14ac:dyDescent="0.2">
      <c r="A1090" s="7">
        <v>17140</v>
      </c>
      <c r="B1090" s="7" t="s">
        <v>25</v>
      </c>
      <c r="C1090" s="7">
        <v>2015</v>
      </c>
      <c r="D1090" s="7">
        <v>1</v>
      </c>
      <c r="E1090" s="7">
        <v>145.08000000000001</v>
      </c>
      <c r="F1090" s="7">
        <v>148.15</v>
      </c>
    </row>
    <row r="1091" spans="1:6" x14ac:dyDescent="0.2">
      <c r="A1091" s="7">
        <v>17140</v>
      </c>
      <c r="B1091" s="7" t="s">
        <v>25</v>
      </c>
      <c r="C1091" s="7">
        <v>2015</v>
      </c>
      <c r="D1091" s="7">
        <v>2</v>
      </c>
      <c r="E1091" s="7">
        <v>153.04</v>
      </c>
      <c r="F1091" s="7">
        <v>150.31</v>
      </c>
    </row>
    <row r="1092" spans="1:6" x14ac:dyDescent="0.2">
      <c r="A1092" s="7">
        <v>17140</v>
      </c>
      <c r="B1092" s="7" t="s">
        <v>25</v>
      </c>
      <c r="C1092" s="7">
        <v>2015</v>
      </c>
      <c r="D1092" s="7">
        <v>3</v>
      </c>
      <c r="E1092" s="7">
        <v>155.76</v>
      </c>
      <c r="F1092" s="7">
        <v>153.71</v>
      </c>
    </row>
    <row r="1093" spans="1:6" x14ac:dyDescent="0.2">
      <c r="A1093" s="7">
        <v>17140</v>
      </c>
      <c r="B1093" s="7" t="s">
        <v>25</v>
      </c>
      <c r="C1093" s="7">
        <v>2015</v>
      </c>
      <c r="D1093" s="7">
        <v>4</v>
      </c>
      <c r="E1093" s="7">
        <v>152.34</v>
      </c>
      <c r="F1093" s="7">
        <v>152.5</v>
      </c>
    </row>
    <row r="1094" spans="1:6" x14ac:dyDescent="0.2">
      <c r="A1094" s="7">
        <v>17140</v>
      </c>
      <c r="B1094" s="7" t="s">
        <v>25</v>
      </c>
      <c r="C1094" s="7">
        <v>2016</v>
      </c>
      <c r="D1094" s="7">
        <v>1</v>
      </c>
      <c r="E1094" s="7">
        <v>152.63</v>
      </c>
      <c r="F1094" s="7">
        <v>155.52000000000001</v>
      </c>
    </row>
    <row r="1095" spans="1:6" x14ac:dyDescent="0.2">
      <c r="A1095" s="7">
        <v>17140</v>
      </c>
      <c r="B1095" s="7" t="s">
        <v>25</v>
      </c>
      <c r="C1095" s="7">
        <v>2016</v>
      </c>
      <c r="D1095" s="7">
        <v>2</v>
      </c>
      <c r="E1095" s="7">
        <v>162.03</v>
      </c>
      <c r="F1095" s="7">
        <v>159.38</v>
      </c>
    </row>
    <row r="1096" spans="1:6" x14ac:dyDescent="0.2">
      <c r="A1096" s="7">
        <v>17140</v>
      </c>
      <c r="B1096" s="7" t="s">
        <v>25</v>
      </c>
      <c r="C1096" s="7">
        <v>2016</v>
      </c>
      <c r="D1096" s="7">
        <v>3</v>
      </c>
      <c r="E1096" s="7">
        <v>163.78</v>
      </c>
      <c r="F1096" s="7">
        <v>161.66999999999999</v>
      </c>
    </row>
    <row r="1097" spans="1:6" x14ac:dyDescent="0.2">
      <c r="A1097" s="7">
        <v>17140</v>
      </c>
      <c r="B1097" s="7" t="s">
        <v>25</v>
      </c>
      <c r="C1097" s="7">
        <v>2016</v>
      </c>
      <c r="D1097" s="7">
        <v>4</v>
      </c>
      <c r="E1097" s="7">
        <v>163.59</v>
      </c>
      <c r="F1097" s="7">
        <v>163.82</v>
      </c>
    </row>
    <row r="1098" spans="1:6" x14ac:dyDescent="0.2">
      <c r="A1098" s="7">
        <v>17140</v>
      </c>
      <c r="B1098" s="7" t="s">
        <v>25</v>
      </c>
      <c r="C1098" s="7">
        <v>2017</v>
      </c>
      <c r="D1098" s="7">
        <v>1</v>
      </c>
      <c r="E1098" s="7">
        <v>163.72</v>
      </c>
      <c r="F1098" s="7">
        <v>166.37</v>
      </c>
    </row>
    <row r="1099" spans="1:6" x14ac:dyDescent="0.2">
      <c r="A1099" s="7">
        <v>17140</v>
      </c>
      <c r="B1099" s="7" t="s">
        <v>25</v>
      </c>
      <c r="C1099" s="7">
        <v>2017</v>
      </c>
      <c r="D1099" s="7">
        <v>2</v>
      </c>
      <c r="E1099" s="7">
        <v>170.38</v>
      </c>
      <c r="F1099" s="7">
        <v>167.92</v>
      </c>
    </row>
    <row r="1100" spans="1:6" x14ac:dyDescent="0.2">
      <c r="A1100" s="7">
        <v>17140</v>
      </c>
      <c r="B1100" s="7" t="s">
        <v>25</v>
      </c>
      <c r="C1100" s="7">
        <v>2017</v>
      </c>
      <c r="D1100" s="7">
        <v>3</v>
      </c>
      <c r="E1100" s="7">
        <v>174.17</v>
      </c>
      <c r="F1100" s="7">
        <v>172.02</v>
      </c>
    </row>
    <row r="1101" spans="1:6" x14ac:dyDescent="0.2">
      <c r="A1101" s="7">
        <v>17140</v>
      </c>
      <c r="B1101" s="7" t="s">
        <v>25</v>
      </c>
      <c r="C1101" s="7">
        <v>2017</v>
      </c>
      <c r="D1101" s="7">
        <v>4</v>
      </c>
      <c r="E1101" s="7">
        <v>175.54</v>
      </c>
      <c r="F1101" s="7">
        <v>175.8</v>
      </c>
    </row>
    <row r="1102" spans="1:6" x14ac:dyDescent="0.2">
      <c r="A1102" s="7">
        <v>17140</v>
      </c>
      <c r="B1102" s="7" t="s">
        <v>25</v>
      </c>
      <c r="C1102" s="7">
        <v>2018</v>
      </c>
      <c r="D1102" s="7">
        <v>1</v>
      </c>
      <c r="E1102" s="7">
        <v>177.67</v>
      </c>
      <c r="F1102" s="7">
        <v>180.05</v>
      </c>
    </row>
    <row r="1103" spans="1:6" x14ac:dyDescent="0.2">
      <c r="A1103" s="7">
        <v>17140</v>
      </c>
      <c r="B1103" s="7" t="s">
        <v>25</v>
      </c>
      <c r="C1103" s="7">
        <v>2018</v>
      </c>
      <c r="D1103" s="7">
        <v>2</v>
      </c>
      <c r="E1103" s="7">
        <v>185.1</v>
      </c>
      <c r="F1103" s="7">
        <v>182.85</v>
      </c>
    </row>
    <row r="1104" spans="1:6" x14ac:dyDescent="0.2">
      <c r="A1104" s="7">
        <v>17140</v>
      </c>
      <c r="B1104" s="7" t="s">
        <v>25</v>
      </c>
      <c r="C1104" s="7">
        <v>2018</v>
      </c>
      <c r="D1104" s="7">
        <v>3</v>
      </c>
      <c r="E1104" s="7">
        <v>187.01</v>
      </c>
      <c r="F1104" s="7">
        <v>184.75</v>
      </c>
    </row>
    <row r="1105" spans="1:6" x14ac:dyDescent="0.2">
      <c r="A1105" s="7">
        <v>17140</v>
      </c>
      <c r="B1105" s="7" t="s">
        <v>25</v>
      </c>
      <c r="C1105" s="7">
        <v>2018</v>
      </c>
      <c r="D1105" s="7">
        <v>4</v>
      </c>
      <c r="E1105" s="7">
        <v>187.03</v>
      </c>
      <c r="F1105" s="7">
        <v>187.26</v>
      </c>
    </row>
    <row r="1106" spans="1:6" x14ac:dyDescent="0.2">
      <c r="A1106" s="7">
        <v>17140</v>
      </c>
      <c r="B1106" s="7" t="s">
        <v>25</v>
      </c>
      <c r="C1106" s="7">
        <v>2019</v>
      </c>
      <c r="D1106" s="7">
        <v>1</v>
      </c>
      <c r="E1106" s="7">
        <v>189.21</v>
      </c>
      <c r="F1106" s="7">
        <v>191.35</v>
      </c>
    </row>
    <row r="1107" spans="1:6" x14ac:dyDescent="0.2">
      <c r="A1107" s="7">
        <v>17140</v>
      </c>
      <c r="B1107" s="7" t="s">
        <v>25</v>
      </c>
      <c r="C1107" s="7">
        <v>2019</v>
      </c>
      <c r="D1107" s="7">
        <v>2</v>
      </c>
      <c r="E1107" s="7">
        <v>194.57</v>
      </c>
      <c r="F1107" s="7">
        <v>192.56</v>
      </c>
    </row>
    <row r="1108" spans="1:6" x14ac:dyDescent="0.2">
      <c r="A1108" s="7">
        <v>17140</v>
      </c>
      <c r="B1108" s="7" t="s">
        <v>25</v>
      </c>
      <c r="C1108" s="7">
        <v>2019</v>
      </c>
      <c r="D1108" s="7">
        <v>3</v>
      </c>
      <c r="E1108" s="7">
        <v>199.21</v>
      </c>
      <c r="F1108" s="7">
        <v>196.89</v>
      </c>
    </row>
    <row r="1109" spans="1:6" x14ac:dyDescent="0.2">
      <c r="A1109" s="7">
        <v>17140</v>
      </c>
      <c r="B1109" s="7" t="s">
        <v>25</v>
      </c>
      <c r="C1109" s="7">
        <v>2019</v>
      </c>
      <c r="D1109" s="7">
        <v>4</v>
      </c>
      <c r="E1109" s="7">
        <v>200.33</v>
      </c>
      <c r="F1109" s="7">
        <v>200.45</v>
      </c>
    </row>
    <row r="1110" spans="1:6" x14ac:dyDescent="0.2">
      <c r="A1110" s="7">
        <v>17140</v>
      </c>
      <c r="B1110" s="7" t="s">
        <v>25</v>
      </c>
      <c r="C1110" s="7">
        <v>2020</v>
      </c>
      <c r="D1110" s="7">
        <v>1</v>
      </c>
      <c r="E1110" s="7">
        <v>202.55</v>
      </c>
      <c r="F1110" s="7">
        <v>204.59</v>
      </c>
    </row>
    <row r="1111" spans="1:6" x14ac:dyDescent="0.2">
      <c r="A1111" s="7">
        <v>17140</v>
      </c>
      <c r="B1111" s="7" t="s">
        <v>25</v>
      </c>
      <c r="C1111" s="7">
        <v>2020</v>
      </c>
      <c r="D1111" s="7">
        <v>2</v>
      </c>
      <c r="E1111" s="7">
        <v>211.29</v>
      </c>
      <c r="F1111" s="7">
        <v>209.42</v>
      </c>
    </row>
    <row r="1112" spans="1:6" x14ac:dyDescent="0.2">
      <c r="A1112" s="7">
        <v>17140</v>
      </c>
      <c r="B1112" s="7" t="s">
        <v>25</v>
      </c>
      <c r="C1112" s="7">
        <v>2020</v>
      </c>
      <c r="D1112" s="7">
        <v>3</v>
      </c>
      <c r="E1112" s="7">
        <v>217.32</v>
      </c>
      <c r="F1112" s="7">
        <v>214.79</v>
      </c>
    </row>
    <row r="1113" spans="1:6" x14ac:dyDescent="0.2">
      <c r="A1113" s="7">
        <v>17140</v>
      </c>
      <c r="B1113" s="7" t="s">
        <v>25</v>
      </c>
      <c r="C1113" s="7">
        <v>2020</v>
      </c>
      <c r="D1113" s="7">
        <v>4</v>
      </c>
      <c r="E1113" s="7">
        <v>225.14</v>
      </c>
      <c r="F1113" s="7">
        <v>225.17</v>
      </c>
    </row>
    <row r="1114" spans="1:6" x14ac:dyDescent="0.2">
      <c r="A1114" s="7">
        <v>17140</v>
      </c>
      <c r="B1114" s="7" t="s">
        <v>25</v>
      </c>
      <c r="C1114" s="7">
        <v>2021</v>
      </c>
      <c r="D1114" s="7">
        <v>1</v>
      </c>
      <c r="E1114" s="7">
        <v>231.43</v>
      </c>
      <c r="F1114" s="7">
        <v>233.66</v>
      </c>
    </row>
    <row r="1115" spans="1:6" x14ac:dyDescent="0.2">
      <c r="A1115" s="7">
        <v>17140</v>
      </c>
      <c r="B1115" s="7" t="s">
        <v>25</v>
      </c>
      <c r="C1115" s="7">
        <v>2021</v>
      </c>
      <c r="D1115" s="7">
        <v>2</v>
      </c>
      <c r="E1115" s="7">
        <v>244.36</v>
      </c>
      <c r="F1115" s="7">
        <v>242.35</v>
      </c>
    </row>
    <row r="1116" spans="1:6" x14ac:dyDescent="0.2">
      <c r="A1116" s="7">
        <v>17140</v>
      </c>
      <c r="B1116" s="7" t="s">
        <v>25</v>
      </c>
      <c r="C1116" s="7">
        <v>2021</v>
      </c>
      <c r="D1116" s="7">
        <v>3</v>
      </c>
      <c r="E1116" s="7">
        <v>253.9</v>
      </c>
      <c r="F1116" s="7">
        <v>250.98</v>
      </c>
    </row>
    <row r="1117" spans="1:6" x14ac:dyDescent="0.2">
      <c r="A1117" s="7">
        <v>17140</v>
      </c>
      <c r="B1117" s="7" t="s">
        <v>25</v>
      </c>
      <c r="C1117" s="7">
        <v>2021</v>
      </c>
      <c r="D1117" s="7">
        <v>4</v>
      </c>
      <c r="E1117" s="7">
        <v>256.51</v>
      </c>
      <c r="F1117" s="7">
        <v>256.44</v>
      </c>
    </row>
    <row r="1118" spans="1:6" x14ac:dyDescent="0.2">
      <c r="A1118" s="7">
        <v>17460</v>
      </c>
      <c r="B1118" s="7" t="s">
        <v>26</v>
      </c>
      <c r="C1118" s="7">
        <v>1991</v>
      </c>
      <c r="D1118" s="7">
        <v>1</v>
      </c>
      <c r="E1118" s="7">
        <v>100</v>
      </c>
      <c r="F1118" s="7">
        <v>100</v>
      </c>
    </row>
    <row r="1119" spans="1:6" x14ac:dyDescent="0.2">
      <c r="A1119" s="7">
        <v>17460</v>
      </c>
      <c r="B1119" s="7" t="s">
        <v>26</v>
      </c>
      <c r="C1119" s="7">
        <v>1991</v>
      </c>
      <c r="D1119" s="7">
        <v>2</v>
      </c>
      <c r="E1119" s="7">
        <v>102.96</v>
      </c>
      <c r="F1119" s="7">
        <v>101.69</v>
      </c>
    </row>
    <row r="1120" spans="1:6" x14ac:dyDescent="0.2">
      <c r="A1120" s="7">
        <v>17460</v>
      </c>
      <c r="B1120" s="7" t="s">
        <v>26</v>
      </c>
      <c r="C1120" s="7">
        <v>1991</v>
      </c>
      <c r="D1120" s="7">
        <v>3</v>
      </c>
      <c r="E1120" s="7">
        <v>102.78</v>
      </c>
      <c r="F1120" s="7">
        <v>101.77</v>
      </c>
    </row>
    <row r="1121" spans="1:6" x14ac:dyDescent="0.2">
      <c r="A1121" s="7">
        <v>17460</v>
      </c>
      <c r="B1121" s="7" t="s">
        <v>26</v>
      </c>
      <c r="C1121" s="7">
        <v>1991</v>
      </c>
      <c r="D1121" s="7">
        <v>4</v>
      </c>
      <c r="E1121" s="7">
        <v>104.95</v>
      </c>
      <c r="F1121" s="7">
        <v>103.92</v>
      </c>
    </row>
    <row r="1122" spans="1:6" x14ac:dyDescent="0.2">
      <c r="A1122" s="7">
        <v>17460</v>
      </c>
      <c r="B1122" s="7" t="s">
        <v>26</v>
      </c>
      <c r="C1122" s="7">
        <v>1992</v>
      </c>
      <c r="D1122" s="7">
        <v>1</v>
      </c>
      <c r="E1122" s="7">
        <v>105.69</v>
      </c>
      <c r="F1122" s="7">
        <v>105.71</v>
      </c>
    </row>
    <row r="1123" spans="1:6" x14ac:dyDescent="0.2">
      <c r="A1123" s="7">
        <v>17460</v>
      </c>
      <c r="B1123" s="7" t="s">
        <v>26</v>
      </c>
      <c r="C1123" s="7">
        <v>1992</v>
      </c>
      <c r="D1123" s="7">
        <v>2</v>
      </c>
      <c r="E1123" s="7">
        <v>107.57</v>
      </c>
      <c r="F1123" s="7">
        <v>106.28</v>
      </c>
    </row>
    <row r="1124" spans="1:6" x14ac:dyDescent="0.2">
      <c r="A1124" s="7">
        <v>17460</v>
      </c>
      <c r="B1124" s="7" t="s">
        <v>26</v>
      </c>
      <c r="C1124" s="7">
        <v>1992</v>
      </c>
      <c r="D1124" s="7">
        <v>3</v>
      </c>
      <c r="E1124" s="7">
        <v>108.41</v>
      </c>
      <c r="F1124" s="7">
        <v>107.26</v>
      </c>
    </row>
    <row r="1125" spans="1:6" x14ac:dyDescent="0.2">
      <c r="A1125" s="7">
        <v>17460</v>
      </c>
      <c r="B1125" s="7" t="s">
        <v>26</v>
      </c>
      <c r="C1125" s="7">
        <v>1992</v>
      </c>
      <c r="D1125" s="7">
        <v>4</v>
      </c>
      <c r="E1125" s="7">
        <v>109.32</v>
      </c>
      <c r="F1125" s="7">
        <v>108.28</v>
      </c>
    </row>
    <row r="1126" spans="1:6" x14ac:dyDescent="0.2">
      <c r="A1126" s="7">
        <v>17460</v>
      </c>
      <c r="B1126" s="7" t="s">
        <v>26</v>
      </c>
      <c r="C1126" s="7">
        <v>1993</v>
      </c>
      <c r="D1126" s="7">
        <v>1</v>
      </c>
      <c r="E1126" s="7">
        <v>108.9</v>
      </c>
      <c r="F1126" s="7">
        <v>108.96</v>
      </c>
    </row>
    <row r="1127" spans="1:6" x14ac:dyDescent="0.2">
      <c r="A1127" s="7">
        <v>17460</v>
      </c>
      <c r="B1127" s="7" t="s">
        <v>26</v>
      </c>
      <c r="C1127" s="7">
        <v>1993</v>
      </c>
      <c r="D1127" s="7">
        <v>2</v>
      </c>
      <c r="E1127" s="7">
        <v>111.45</v>
      </c>
      <c r="F1127" s="7">
        <v>110.13</v>
      </c>
    </row>
    <row r="1128" spans="1:6" x14ac:dyDescent="0.2">
      <c r="A1128" s="7">
        <v>17460</v>
      </c>
      <c r="B1128" s="7" t="s">
        <v>26</v>
      </c>
      <c r="C1128" s="7">
        <v>1993</v>
      </c>
      <c r="D1128" s="7">
        <v>3</v>
      </c>
      <c r="E1128" s="7">
        <v>113.23</v>
      </c>
      <c r="F1128" s="7">
        <v>111.89</v>
      </c>
    </row>
    <row r="1129" spans="1:6" x14ac:dyDescent="0.2">
      <c r="A1129" s="7">
        <v>17460</v>
      </c>
      <c r="B1129" s="7" t="s">
        <v>26</v>
      </c>
      <c r="C1129" s="7">
        <v>1993</v>
      </c>
      <c r="D1129" s="7">
        <v>4</v>
      </c>
      <c r="E1129" s="7">
        <v>113.9</v>
      </c>
      <c r="F1129" s="7">
        <v>112.93</v>
      </c>
    </row>
    <row r="1130" spans="1:6" x14ac:dyDescent="0.2">
      <c r="A1130" s="7">
        <v>17460</v>
      </c>
      <c r="B1130" s="7" t="s">
        <v>26</v>
      </c>
      <c r="C1130" s="7">
        <v>1994</v>
      </c>
      <c r="D1130" s="7">
        <v>1</v>
      </c>
      <c r="E1130" s="7">
        <v>114.23</v>
      </c>
      <c r="F1130" s="7">
        <v>114.3</v>
      </c>
    </row>
    <row r="1131" spans="1:6" x14ac:dyDescent="0.2">
      <c r="A1131" s="7">
        <v>17460</v>
      </c>
      <c r="B1131" s="7" t="s">
        <v>26</v>
      </c>
      <c r="C1131" s="7">
        <v>1994</v>
      </c>
      <c r="D1131" s="7">
        <v>2</v>
      </c>
      <c r="E1131" s="7">
        <v>117.69</v>
      </c>
      <c r="F1131" s="7">
        <v>116.31</v>
      </c>
    </row>
    <row r="1132" spans="1:6" x14ac:dyDescent="0.2">
      <c r="A1132" s="7">
        <v>17460</v>
      </c>
      <c r="B1132" s="7" t="s">
        <v>26</v>
      </c>
      <c r="C1132" s="7">
        <v>1994</v>
      </c>
      <c r="D1132" s="7">
        <v>3</v>
      </c>
      <c r="E1132" s="7">
        <v>118.81</v>
      </c>
      <c r="F1132" s="7">
        <v>117.31</v>
      </c>
    </row>
    <row r="1133" spans="1:6" x14ac:dyDescent="0.2">
      <c r="A1133" s="7">
        <v>17460</v>
      </c>
      <c r="B1133" s="7" t="s">
        <v>26</v>
      </c>
      <c r="C1133" s="7">
        <v>1994</v>
      </c>
      <c r="D1133" s="7">
        <v>4</v>
      </c>
      <c r="E1133" s="7">
        <v>120.94</v>
      </c>
      <c r="F1133" s="7">
        <v>120.02</v>
      </c>
    </row>
    <row r="1134" spans="1:6" x14ac:dyDescent="0.2">
      <c r="A1134" s="7">
        <v>17460</v>
      </c>
      <c r="B1134" s="7" t="s">
        <v>26</v>
      </c>
      <c r="C1134" s="7">
        <v>1995</v>
      </c>
      <c r="D1134" s="7">
        <v>1</v>
      </c>
      <c r="E1134" s="7">
        <v>119.46</v>
      </c>
      <c r="F1134" s="7">
        <v>119.46</v>
      </c>
    </row>
    <row r="1135" spans="1:6" x14ac:dyDescent="0.2">
      <c r="A1135" s="7">
        <v>17460</v>
      </c>
      <c r="B1135" s="7" t="s">
        <v>26</v>
      </c>
      <c r="C1135" s="7">
        <v>1995</v>
      </c>
      <c r="D1135" s="7">
        <v>2</v>
      </c>
      <c r="E1135" s="7">
        <v>122.96</v>
      </c>
      <c r="F1135" s="7">
        <v>121.57</v>
      </c>
    </row>
    <row r="1136" spans="1:6" x14ac:dyDescent="0.2">
      <c r="A1136" s="7">
        <v>17460</v>
      </c>
      <c r="B1136" s="7" t="s">
        <v>26</v>
      </c>
      <c r="C1136" s="7">
        <v>1995</v>
      </c>
      <c r="D1136" s="7">
        <v>3</v>
      </c>
      <c r="E1136" s="7">
        <v>124.76</v>
      </c>
      <c r="F1136" s="7">
        <v>123.07</v>
      </c>
    </row>
    <row r="1137" spans="1:6" x14ac:dyDescent="0.2">
      <c r="A1137" s="7">
        <v>17460</v>
      </c>
      <c r="B1137" s="7" t="s">
        <v>26</v>
      </c>
      <c r="C1137" s="7">
        <v>1995</v>
      </c>
      <c r="D1137" s="7">
        <v>4</v>
      </c>
      <c r="E1137" s="7">
        <v>124.74</v>
      </c>
      <c r="F1137" s="7">
        <v>123.95</v>
      </c>
    </row>
    <row r="1138" spans="1:6" x14ac:dyDescent="0.2">
      <c r="A1138" s="7">
        <v>17460</v>
      </c>
      <c r="B1138" s="7" t="s">
        <v>26</v>
      </c>
      <c r="C1138" s="7">
        <v>1996</v>
      </c>
      <c r="D1138" s="7">
        <v>1</v>
      </c>
      <c r="E1138" s="7">
        <v>125.74</v>
      </c>
      <c r="F1138" s="7">
        <v>125.63</v>
      </c>
    </row>
    <row r="1139" spans="1:6" x14ac:dyDescent="0.2">
      <c r="A1139" s="7">
        <v>17460</v>
      </c>
      <c r="B1139" s="7" t="s">
        <v>26</v>
      </c>
      <c r="C1139" s="7">
        <v>1996</v>
      </c>
      <c r="D1139" s="7">
        <v>2</v>
      </c>
      <c r="E1139" s="7">
        <v>128.47999999999999</v>
      </c>
      <c r="F1139" s="7">
        <v>127.06</v>
      </c>
    </row>
    <row r="1140" spans="1:6" x14ac:dyDescent="0.2">
      <c r="A1140" s="7">
        <v>17460</v>
      </c>
      <c r="B1140" s="7" t="s">
        <v>26</v>
      </c>
      <c r="C1140" s="7">
        <v>1996</v>
      </c>
      <c r="D1140" s="7">
        <v>3</v>
      </c>
      <c r="E1140" s="7">
        <v>130.04</v>
      </c>
      <c r="F1140" s="7">
        <v>128.28</v>
      </c>
    </row>
    <row r="1141" spans="1:6" x14ac:dyDescent="0.2">
      <c r="A1141" s="7">
        <v>17460</v>
      </c>
      <c r="B1141" s="7" t="s">
        <v>26</v>
      </c>
      <c r="C1141" s="7">
        <v>1996</v>
      </c>
      <c r="D1141" s="7">
        <v>4</v>
      </c>
      <c r="E1141" s="7">
        <v>130.1</v>
      </c>
      <c r="F1141" s="7">
        <v>129.31</v>
      </c>
    </row>
    <row r="1142" spans="1:6" x14ac:dyDescent="0.2">
      <c r="A1142" s="7">
        <v>17460</v>
      </c>
      <c r="B1142" s="7" t="s">
        <v>26</v>
      </c>
      <c r="C1142" s="7">
        <v>1997</v>
      </c>
      <c r="D1142" s="7">
        <v>1</v>
      </c>
      <c r="E1142" s="7">
        <v>130.06</v>
      </c>
      <c r="F1142" s="7">
        <v>129.88</v>
      </c>
    </row>
    <row r="1143" spans="1:6" x14ac:dyDescent="0.2">
      <c r="A1143" s="7">
        <v>17460</v>
      </c>
      <c r="B1143" s="7" t="s">
        <v>26</v>
      </c>
      <c r="C1143" s="7">
        <v>1997</v>
      </c>
      <c r="D1143" s="7">
        <v>2</v>
      </c>
      <c r="E1143" s="7">
        <v>131.16</v>
      </c>
      <c r="F1143" s="7">
        <v>129.74</v>
      </c>
    </row>
    <row r="1144" spans="1:6" x14ac:dyDescent="0.2">
      <c r="A1144" s="7">
        <v>17460</v>
      </c>
      <c r="B1144" s="7" t="s">
        <v>26</v>
      </c>
      <c r="C1144" s="7">
        <v>1997</v>
      </c>
      <c r="D1144" s="7">
        <v>3</v>
      </c>
      <c r="E1144" s="7">
        <v>133.05000000000001</v>
      </c>
      <c r="F1144" s="7">
        <v>131.29</v>
      </c>
    </row>
    <row r="1145" spans="1:6" x14ac:dyDescent="0.2">
      <c r="A1145" s="7">
        <v>17460</v>
      </c>
      <c r="B1145" s="7" t="s">
        <v>26</v>
      </c>
      <c r="C1145" s="7">
        <v>1997</v>
      </c>
      <c r="D1145" s="7">
        <v>4</v>
      </c>
      <c r="E1145" s="7">
        <v>133.47</v>
      </c>
      <c r="F1145" s="7">
        <v>132.59</v>
      </c>
    </row>
    <row r="1146" spans="1:6" x14ac:dyDescent="0.2">
      <c r="A1146" s="7">
        <v>17460</v>
      </c>
      <c r="B1146" s="7" t="s">
        <v>26</v>
      </c>
      <c r="C1146" s="7">
        <v>1998</v>
      </c>
      <c r="D1146" s="7">
        <v>1</v>
      </c>
      <c r="E1146" s="7">
        <v>134.62</v>
      </c>
      <c r="F1146" s="7">
        <v>134.52000000000001</v>
      </c>
    </row>
    <row r="1147" spans="1:6" x14ac:dyDescent="0.2">
      <c r="A1147" s="7">
        <v>17460</v>
      </c>
      <c r="B1147" s="7" t="s">
        <v>26</v>
      </c>
      <c r="C1147" s="7">
        <v>1998</v>
      </c>
      <c r="D1147" s="7">
        <v>2</v>
      </c>
      <c r="E1147" s="7">
        <v>138.06</v>
      </c>
      <c r="F1147" s="7">
        <v>136.44999999999999</v>
      </c>
    </row>
    <row r="1148" spans="1:6" x14ac:dyDescent="0.2">
      <c r="A1148" s="7">
        <v>17460</v>
      </c>
      <c r="B1148" s="7" t="s">
        <v>26</v>
      </c>
      <c r="C1148" s="7">
        <v>1998</v>
      </c>
      <c r="D1148" s="7">
        <v>3</v>
      </c>
      <c r="E1148" s="7">
        <v>139.33000000000001</v>
      </c>
      <c r="F1148" s="7">
        <v>137.65</v>
      </c>
    </row>
    <row r="1149" spans="1:6" x14ac:dyDescent="0.2">
      <c r="A1149" s="7">
        <v>17460</v>
      </c>
      <c r="B1149" s="7" t="s">
        <v>26</v>
      </c>
      <c r="C1149" s="7">
        <v>1998</v>
      </c>
      <c r="D1149" s="7">
        <v>4</v>
      </c>
      <c r="E1149" s="7">
        <v>139.94999999999999</v>
      </c>
      <c r="F1149" s="7">
        <v>138.85</v>
      </c>
    </row>
    <row r="1150" spans="1:6" x14ac:dyDescent="0.2">
      <c r="A1150" s="7">
        <v>17460</v>
      </c>
      <c r="B1150" s="7" t="s">
        <v>26</v>
      </c>
      <c r="C1150" s="7">
        <v>1999</v>
      </c>
      <c r="D1150" s="7">
        <v>1</v>
      </c>
      <c r="E1150" s="7">
        <v>140.87</v>
      </c>
      <c r="F1150" s="7">
        <v>140.83000000000001</v>
      </c>
    </row>
    <row r="1151" spans="1:6" x14ac:dyDescent="0.2">
      <c r="A1151" s="7">
        <v>17460</v>
      </c>
      <c r="B1151" s="7" t="s">
        <v>26</v>
      </c>
      <c r="C1151" s="7">
        <v>1999</v>
      </c>
      <c r="D1151" s="7">
        <v>2</v>
      </c>
      <c r="E1151" s="7">
        <v>144.59</v>
      </c>
      <c r="F1151" s="7">
        <v>142.91999999999999</v>
      </c>
    </row>
    <row r="1152" spans="1:6" x14ac:dyDescent="0.2">
      <c r="A1152" s="7">
        <v>17460</v>
      </c>
      <c r="B1152" s="7" t="s">
        <v>26</v>
      </c>
      <c r="C1152" s="7">
        <v>1999</v>
      </c>
      <c r="D1152" s="7">
        <v>3</v>
      </c>
      <c r="E1152" s="7">
        <v>146.13</v>
      </c>
      <c r="F1152" s="7">
        <v>144.43</v>
      </c>
    </row>
    <row r="1153" spans="1:6" x14ac:dyDescent="0.2">
      <c r="A1153" s="7">
        <v>17460</v>
      </c>
      <c r="B1153" s="7" t="s">
        <v>26</v>
      </c>
      <c r="C1153" s="7">
        <v>1999</v>
      </c>
      <c r="D1153" s="7">
        <v>4</v>
      </c>
      <c r="E1153" s="7">
        <v>147.71</v>
      </c>
      <c r="F1153" s="7">
        <v>146.4</v>
      </c>
    </row>
    <row r="1154" spans="1:6" x14ac:dyDescent="0.2">
      <c r="A1154" s="7">
        <v>17460</v>
      </c>
      <c r="B1154" s="7" t="s">
        <v>26</v>
      </c>
      <c r="C1154" s="7">
        <v>2000</v>
      </c>
      <c r="D1154" s="7">
        <v>1</v>
      </c>
      <c r="E1154" s="7">
        <v>147.13</v>
      </c>
      <c r="F1154" s="7">
        <v>147.12</v>
      </c>
    </row>
    <row r="1155" spans="1:6" x14ac:dyDescent="0.2">
      <c r="A1155" s="7">
        <v>17460</v>
      </c>
      <c r="B1155" s="7" t="s">
        <v>26</v>
      </c>
      <c r="C1155" s="7">
        <v>2000</v>
      </c>
      <c r="D1155" s="7">
        <v>2</v>
      </c>
      <c r="E1155" s="7">
        <v>150.93</v>
      </c>
      <c r="F1155" s="7">
        <v>149.31</v>
      </c>
    </row>
    <row r="1156" spans="1:6" x14ac:dyDescent="0.2">
      <c r="A1156" s="7">
        <v>17460</v>
      </c>
      <c r="B1156" s="7" t="s">
        <v>26</v>
      </c>
      <c r="C1156" s="7">
        <v>2000</v>
      </c>
      <c r="D1156" s="7">
        <v>3</v>
      </c>
      <c r="E1156" s="7">
        <v>151.12</v>
      </c>
      <c r="F1156" s="7">
        <v>149.30000000000001</v>
      </c>
    </row>
    <row r="1157" spans="1:6" x14ac:dyDescent="0.2">
      <c r="A1157" s="7">
        <v>17460</v>
      </c>
      <c r="B1157" s="7" t="s">
        <v>26</v>
      </c>
      <c r="C1157" s="7">
        <v>2000</v>
      </c>
      <c r="D1157" s="7">
        <v>4</v>
      </c>
      <c r="E1157" s="7">
        <v>153.63</v>
      </c>
      <c r="F1157" s="7">
        <v>152.22</v>
      </c>
    </row>
    <row r="1158" spans="1:6" x14ac:dyDescent="0.2">
      <c r="A1158" s="7">
        <v>17460</v>
      </c>
      <c r="B1158" s="7" t="s">
        <v>26</v>
      </c>
      <c r="C1158" s="7">
        <v>2001</v>
      </c>
      <c r="D1158" s="7">
        <v>1</v>
      </c>
      <c r="E1158" s="7">
        <v>153.13999999999999</v>
      </c>
      <c r="F1158" s="7">
        <v>153.09</v>
      </c>
    </row>
    <row r="1159" spans="1:6" x14ac:dyDescent="0.2">
      <c r="A1159" s="7">
        <v>17460</v>
      </c>
      <c r="B1159" s="7" t="s">
        <v>26</v>
      </c>
      <c r="C1159" s="7">
        <v>2001</v>
      </c>
      <c r="D1159" s="7">
        <v>2</v>
      </c>
      <c r="E1159" s="7">
        <v>154.08000000000001</v>
      </c>
      <c r="F1159" s="7">
        <v>152.63</v>
      </c>
    </row>
    <row r="1160" spans="1:6" x14ac:dyDescent="0.2">
      <c r="A1160" s="7">
        <v>17460</v>
      </c>
      <c r="B1160" s="7" t="s">
        <v>26</v>
      </c>
      <c r="C1160" s="7">
        <v>2001</v>
      </c>
      <c r="D1160" s="7">
        <v>3</v>
      </c>
      <c r="E1160" s="7">
        <v>155.78</v>
      </c>
      <c r="F1160" s="7">
        <v>153.71</v>
      </c>
    </row>
    <row r="1161" spans="1:6" x14ac:dyDescent="0.2">
      <c r="A1161" s="7">
        <v>17460</v>
      </c>
      <c r="B1161" s="7" t="s">
        <v>26</v>
      </c>
      <c r="C1161" s="7">
        <v>2001</v>
      </c>
      <c r="D1161" s="7">
        <v>4</v>
      </c>
      <c r="E1161" s="7">
        <v>155.37</v>
      </c>
      <c r="F1161" s="7">
        <v>153.97</v>
      </c>
    </row>
    <row r="1162" spans="1:6" x14ac:dyDescent="0.2">
      <c r="A1162" s="7">
        <v>17460</v>
      </c>
      <c r="B1162" s="7" t="s">
        <v>26</v>
      </c>
      <c r="C1162" s="7">
        <v>2002</v>
      </c>
      <c r="D1162" s="7">
        <v>1</v>
      </c>
      <c r="E1162" s="7">
        <v>156.53</v>
      </c>
      <c r="F1162" s="7">
        <v>156.54</v>
      </c>
    </row>
    <row r="1163" spans="1:6" x14ac:dyDescent="0.2">
      <c r="A1163" s="7">
        <v>17460</v>
      </c>
      <c r="B1163" s="7" t="s">
        <v>26</v>
      </c>
      <c r="C1163" s="7">
        <v>2002</v>
      </c>
      <c r="D1163" s="7">
        <v>2</v>
      </c>
      <c r="E1163" s="7">
        <v>157.78</v>
      </c>
      <c r="F1163" s="7">
        <v>156.38</v>
      </c>
    </row>
    <row r="1164" spans="1:6" x14ac:dyDescent="0.2">
      <c r="A1164" s="7">
        <v>17460</v>
      </c>
      <c r="B1164" s="7" t="s">
        <v>26</v>
      </c>
      <c r="C1164" s="7">
        <v>2002</v>
      </c>
      <c r="D1164" s="7">
        <v>3</v>
      </c>
      <c r="E1164" s="7">
        <v>159.55000000000001</v>
      </c>
      <c r="F1164" s="7">
        <v>157.22</v>
      </c>
    </row>
    <row r="1165" spans="1:6" x14ac:dyDescent="0.2">
      <c r="A1165" s="7">
        <v>17460</v>
      </c>
      <c r="B1165" s="7" t="s">
        <v>26</v>
      </c>
      <c r="C1165" s="7">
        <v>2002</v>
      </c>
      <c r="D1165" s="7">
        <v>4</v>
      </c>
      <c r="E1165" s="7">
        <v>159.68</v>
      </c>
      <c r="F1165" s="7">
        <v>158.27000000000001</v>
      </c>
    </row>
    <row r="1166" spans="1:6" x14ac:dyDescent="0.2">
      <c r="A1166" s="7">
        <v>17460</v>
      </c>
      <c r="B1166" s="7" t="s">
        <v>26</v>
      </c>
      <c r="C1166" s="7">
        <v>2003</v>
      </c>
      <c r="D1166" s="7">
        <v>1</v>
      </c>
      <c r="E1166" s="7">
        <v>158.52000000000001</v>
      </c>
      <c r="F1166" s="7">
        <v>158.72999999999999</v>
      </c>
    </row>
    <row r="1167" spans="1:6" x14ac:dyDescent="0.2">
      <c r="A1167" s="7">
        <v>17460</v>
      </c>
      <c r="B1167" s="7" t="s">
        <v>26</v>
      </c>
      <c r="C1167" s="7">
        <v>2003</v>
      </c>
      <c r="D1167" s="7">
        <v>2</v>
      </c>
      <c r="E1167" s="7">
        <v>161.91</v>
      </c>
      <c r="F1167" s="7">
        <v>160.41999999999999</v>
      </c>
    </row>
    <row r="1168" spans="1:6" x14ac:dyDescent="0.2">
      <c r="A1168" s="7">
        <v>17460</v>
      </c>
      <c r="B1168" s="7" t="s">
        <v>26</v>
      </c>
      <c r="C1168" s="7">
        <v>2003</v>
      </c>
      <c r="D1168" s="7">
        <v>3</v>
      </c>
      <c r="E1168" s="7">
        <v>163.66</v>
      </c>
      <c r="F1168" s="7">
        <v>161.01</v>
      </c>
    </row>
    <row r="1169" spans="1:6" x14ac:dyDescent="0.2">
      <c r="A1169" s="7">
        <v>17460</v>
      </c>
      <c r="B1169" s="7" t="s">
        <v>26</v>
      </c>
      <c r="C1169" s="7">
        <v>2003</v>
      </c>
      <c r="D1169" s="7">
        <v>4</v>
      </c>
      <c r="E1169" s="7">
        <v>163.91</v>
      </c>
      <c r="F1169" s="7">
        <v>162.55000000000001</v>
      </c>
    </row>
    <row r="1170" spans="1:6" x14ac:dyDescent="0.2">
      <c r="A1170" s="7">
        <v>17460</v>
      </c>
      <c r="B1170" s="7" t="s">
        <v>26</v>
      </c>
      <c r="C1170" s="7">
        <v>2004</v>
      </c>
      <c r="D1170" s="7">
        <v>1</v>
      </c>
      <c r="E1170" s="7">
        <v>163.05000000000001</v>
      </c>
      <c r="F1170" s="7">
        <v>163.6</v>
      </c>
    </row>
    <row r="1171" spans="1:6" x14ac:dyDescent="0.2">
      <c r="A1171" s="7">
        <v>17460</v>
      </c>
      <c r="B1171" s="7" t="s">
        <v>26</v>
      </c>
      <c r="C1171" s="7">
        <v>2004</v>
      </c>
      <c r="D1171" s="7">
        <v>2</v>
      </c>
      <c r="E1171" s="7">
        <v>165.72</v>
      </c>
      <c r="F1171" s="7">
        <v>164.06</v>
      </c>
    </row>
    <row r="1172" spans="1:6" x14ac:dyDescent="0.2">
      <c r="A1172" s="7">
        <v>17460</v>
      </c>
      <c r="B1172" s="7" t="s">
        <v>26</v>
      </c>
      <c r="C1172" s="7">
        <v>2004</v>
      </c>
      <c r="D1172" s="7">
        <v>3</v>
      </c>
      <c r="E1172" s="7">
        <v>168.34</v>
      </c>
      <c r="F1172" s="7">
        <v>165.26</v>
      </c>
    </row>
    <row r="1173" spans="1:6" x14ac:dyDescent="0.2">
      <c r="A1173" s="7">
        <v>17460</v>
      </c>
      <c r="B1173" s="7" t="s">
        <v>26</v>
      </c>
      <c r="C1173" s="7">
        <v>2004</v>
      </c>
      <c r="D1173" s="7">
        <v>4</v>
      </c>
      <c r="E1173" s="7">
        <v>167.69</v>
      </c>
      <c r="F1173" s="7">
        <v>166.42</v>
      </c>
    </row>
    <row r="1174" spans="1:6" x14ac:dyDescent="0.2">
      <c r="A1174" s="7">
        <v>17460</v>
      </c>
      <c r="B1174" s="7" t="s">
        <v>26</v>
      </c>
      <c r="C1174" s="7">
        <v>2005</v>
      </c>
      <c r="D1174" s="7">
        <v>1</v>
      </c>
      <c r="E1174" s="7">
        <v>168</v>
      </c>
      <c r="F1174" s="7">
        <v>169.13</v>
      </c>
    </row>
    <row r="1175" spans="1:6" x14ac:dyDescent="0.2">
      <c r="A1175" s="7">
        <v>17460</v>
      </c>
      <c r="B1175" s="7" t="s">
        <v>26</v>
      </c>
      <c r="C1175" s="7">
        <v>2005</v>
      </c>
      <c r="D1175" s="7">
        <v>2</v>
      </c>
      <c r="E1175" s="7">
        <v>171.38</v>
      </c>
      <c r="F1175" s="7">
        <v>169.43</v>
      </c>
    </row>
    <row r="1176" spans="1:6" x14ac:dyDescent="0.2">
      <c r="A1176" s="7">
        <v>17460</v>
      </c>
      <c r="B1176" s="7" t="s">
        <v>26</v>
      </c>
      <c r="C1176" s="7">
        <v>2005</v>
      </c>
      <c r="D1176" s="7">
        <v>3</v>
      </c>
      <c r="E1176" s="7">
        <v>171.2</v>
      </c>
      <c r="F1176" s="7">
        <v>167.42</v>
      </c>
    </row>
    <row r="1177" spans="1:6" x14ac:dyDescent="0.2">
      <c r="A1177" s="7">
        <v>17460</v>
      </c>
      <c r="B1177" s="7" t="s">
        <v>26</v>
      </c>
      <c r="C1177" s="7">
        <v>2005</v>
      </c>
      <c r="D1177" s="7">
        <v>4</v>
      </c>
      <c r="E1177" s="7">
        <v>170.81</v>
      </c>
      <c r="F1177" s="7">
        <v>169.72</v>
      </c>
    </row>
    <row r="1178" spans="1:6" x14ac:dyDescent="0.2">
      <c r="A1178" s="7">
        <v>17460</v>
      </c>
      <c r="B1178" s="7" t="s">
        <v>26</v>
      </c>
      <c r="C1178" s="7">
        <v>2006</v>
      </c>
      <c r="D1178" s="7">
        <v>1</v>
      </c>
      <c r="E1178" s="7">
        <v>166.83</v>
      </c>
      <c r="F1178" s="7">
        <v>168.96</v>
      </c>
    </row>
    <row r="1179" spans="1:6" x14ac:dyDescent="0.2">
      <c r="A1179" s="7">
        <v>17460</v>
      </c>
      <c r="B1179" s="7" t="s">
        <v>26</v>
      </c>
      <c r="C1179" s="7">
        <v>2006</v>
      </c>
      <c r="D1179" s="7">
        <v>2</v>
      </c>
      <c r="E1179" s="7">
        <v>168.45</v>
      </c>
      <c r="F1179" s="7">
        <v>166.07</v>
      </c>
    </row>
    <row r="1180" spans="1:6" x14ac:dyDescent="0.2">
      <c r="A1180" s="7">
        <v>17460</v>
      </c>
      <c r="B1180" s="7" t="s">
        <v>26</v>
      </c>
      <c r="C1180" s="7">
        <v>2006</v>
      </c>
      <c r="D1180" s="7">
        <v>3</v>
      </c>
      <c r="E1180" s="7">
        <v>166.98</v>
      </c>
      <c r="F1180" s="7">
        <v>162.32</v>
      </c>
    </row>
    <row r="1181" spans="1:6" x14ac:dyDescent="0.2">
      <c r="A1181" s="7">
        <v>17460</v>
      </c>
      <c r="B1181" s="7" t="s">
        <v>26</v>
      </c>
      <c r="C1181" s="7">
        <v>2006</v>
      </c>
      <c r="D1181" s="7">
        <v>4</v>
      </c>
      <c r="E1181" s="7">
        <v>162.52000000000001</v>
      </c>
      <c r="F1181" s="7">
        <v>161.83000000000001</v>
      </c>
    </row>
    <row r="1182" spans="1:6" x14ac:dyDescent="0.2">
      <c r="A1182" s="7">
        <v>17460</v>
      </c>
      <c r="B1182" s="7" t="s">
        <v>26</v>
      </c>
      <c r="C1182" s="7">
        <v>2007</v>
      </c>
      <c r="D1182" s="7">
        <v>1</v>
      </c>
      <c r="E1182" s="7">
        <v>155.74</v>
      </c>
      <c r="F1182" s="7">
        <v>159.08000000000001</v>
      </c>
    </row>
    <row r="1183" spans="1:6" x14ac:dyDescent="0.2">
      <c r="A1183" s="7">
        <v>17460</v>
      </c>
      <c r="B1183" s="7" t="s">
        <v>26</v>
      </c>
      <c r="C1183" s="7">
        <v>2007</v>
      </c>
      <c r="D1183" s="7">
        <v>2</v>
      </c>
      <c r="E1183" s="7">
        <v>155.15</v>
      </c>
      <c r="F1183" s="7">
        <v>152.31</v>
      </c>
    </row>
    <row r="1184" spans="1:6" x14ac:dyDescent="0.2">
      <c r="A1184" s="7">
        <v>17460</v>
      </c>
      <c r="B1184" s="7" t="s">
        <v>26</v>
      </c>
      <c r="C1184" s="7">
        <v>2007</v>
      </c>
      <c r="D1184" s="7">
        <v>3</v>
      </c>
      <c r="E1184" s="7">
        <v>150.88</v>
      </c>
      <c r="F1184" s="7">
        <v>145.78</v>
      </c>
    </row>
    <row r="1185" spans="1:6" x14ac:dyDescent="0.2">
      <c r="A1185" s="7">
        <v>17460</v>
      </c>
      <c r="B1185" s="7" t="s">
        <v>26</v>
      </c>
      <c r="C1185" s="7">
        <v>2007</v>
      </c>
      <c r="D1185" s="7">
        <v>4</v>
      </c>
      <c r="E1185" s="7">
        <v>137.97999999999999</v>
      </c>
      <c r="F1185" s="7">
        <v>137.6</v>
      </c>
    </row>
    <row r="1186" spans="1:6" x14ac:dyDescent="0.2">
      <c r="A1186" s="7">
        <v>17460</v>
      </c>
      <c r="B1186" s="7" t="s">
        <v>26</v>
      </c>
      <c r="C1186" s="7">
        <v>2008</v>
      </c>
      <c r="D1186" s="7">
        <v>1</v>
      </c>
      <c r="E1186" s="7">
        <v>127.22</v>
      </c>
      <c r="F1186" s="7">
        <v>131.21</v>
      </c>
    </row>
    <row r="1187" spans="1:6" x14ac:dyDescent="0.2">
      <c r="A1187" s="7">
        <v>17460</v>
      </c>
      <c r="B1187" s="7" t="s">
        <v>26</v>
      </c>
      <c r="C1187" s="7">
        <v>2008</v>
      </c>
      <c r="D1187" s="7">
        <v>2</v>
      </c>
      <c r="E1187" s="7">
        <v>130.13999999999999</v>
      </c>
      <c r="F1187" s="7">
        <v>127.07</v>
      </c>
    </row>
    <row r="1188" spans="1:6" x14ac:dyDescent="0.2">
      <c r="A1188" s="7">
        <v>17460</v>
      </c>
      <c r="B1188" s="7" t="s">
        <v>26</v>
      </c>
      <c r="C1188" s="7">
        <v>2008</v>
      </c>
      <c r="D1188" s="7">
        <v>3</v>
      </c>
      <c r="E1188" s="7">
        <v>127.43</v>
      </c>
      <c r="F1188" s="7">
        <v>122.76</v>
      </c>
    </row>
    <row r="1189" spans="1:6" x14ac:dyDescent="0.2">
      <c r="A1189" s="7">
        <v>17460</v>
      </c>
      <c r="B1189" s="7" t="s">
        <v>26</v>
      </c>
      <c r="C1189" s="7">
        <v>2008</v>
      </c>
      <c r="D1189" s="7">
        <v>4</v>
      </c>
      <c r="E1189" s="7">
        <v>113.65</v>
      </c>
      <c r="F1189" s="7">
        <v>113.25</v>
      </c>
    </row>
    <row r="1190" spans="1:6" x14ac:dyDescent="0.2">
      <c r="A1190" s="7">
        <v>17460</v>
      </c>
      <c r="B1190" s="7" t="s">
        <v>26</v>
      </c>
      <c r="C1190" s="7">
        <v>2009</v>
      </c>
      <c r="D1190" s="7">
        <v>1</v>
      </c>
      <c r="E1190" s="7">
        <v>107.75</v>
      </c>
      <c r="F1190" s="7">
        <v>111.86</v>
      </c>
    </row>
    <row r="1191" spans="1:6" x14ac:dyDescent="0.2">
      <c r="A1191" s="7">
        <v>17460</v>
      </c>
      <c r="B1191" s="7" t="s">
        <v>26</v>
      </c>
      <c r="C1191" s="7">
        <v>2009</v>
      </c>
      <c r="D1191" s="7">
        <v>2</v>
      </c>
      <c r="E1191" s="7">
        <v>117.88</v>
      </c>
      <c r="F1191" s="7">
        <v>114.77</v>
      </c>
    </row>
    <row r="1192" spans="1:6" x14ac:dyDescent="0.2">
      <c r="A1192" s="7">
        <v>17460</v>
      </c>
      <c r="B1192" s="7" t="s">
        <v>26</v>
      </c>
      <c r="C1192" s="7">
        <v>2009</v>
      </c>
      <c r="D1192" s="7">
        <v>3</v>
      </c>
      <c r="E1192" s="7">
        <v>121.76</v>
      </c>
      <c r="F1192" s="7">
        <v>117.37</v>
      </c>
    </row>
    <row r="1193" spans="1:6" x14ac:dyDescent="0.2">
      <c r="A1193" s="7">
        <v>17460</v>
      </c>
      <c r="B1193" s="7" t="s">
        <v>26</v>
      </c>
      <c r="C1193" s="7">
        <v>2009</v>
      </c>
      <c r="D1193" s="7">
        <v>4</v>
      </c>
      <c r="E1193" s="7">
        <v>121.08</v>
      </c>
      <c r="F1193" s="7">
        <v>120.26</v>
      </c>
    </row>
    <row r="1194" spans="1:6" x14ac:dyDescent="0.2">
      <c r="A1194" s="7">
        <v>17460</v>
      </c>
      <c r="B1194" s="7" t="s">
        <v>26</v>
      </c>
      <c r="C1194" s="7">
        <v>2010</v>
      </c>
      <c r="D1194" s="7">
        <v>1</v>
      </c>
      <c r="E1194" s="7">
        <v>114.8</v>
      </c>
      <c r="F1194" s="7">
        <v>119.52</v>
      </c>
    </row>
    <row r="1195" spans="1:6" x14ac:dyDescent="0.2">
      <c r="A1195" s="7">
        <v>17460</v>
      </c>
      <c r="B1195" s="7" t="s">
        <v>26</v>
      </c>
      <c r="C1195" s="7">
        <v>2010</v>
      </c>
      <c r="D1195" s="7">
        <v>2</v>
      </c>
      <c r="E1195" s="7">
        <v>122.92</v>
      </c>
      <c r="F1195" s="7">
        <v>119.58</v>
      </c>
    </row>
    <row r="1196" spans="1:6" x14ac:dyDescent="0.2">
      <c r="A1196" s="7">
        <v>17460</v>
      </c>
      <c r="B1196" s="7" t="s">
        <v>26</v>
      </c>
      <c r="C1196" s="7">
        <v>2010</v>
      </c>
      <c r="D1196" s="7">
        <v>3</v>
      </c>
      <c r="E1196" s="7">
        <v>115.39</v>
      </c>
      <c r="F1196" s="7">
        <v>111.55</v>
      </c>
    </row>
    <row r="1197" spans="1:6" x14ac:dyDescent="0.2">
      <c r="A1197" s="7">
        <v>17460</v>
      </c>
      <c r="B1197" s="7" t="s">
        <v>26</v>
      </c>
      <c r="C1197" s="7">
        <v>2010</v>
      </c>
      <c r="D1197" s="7">
        <v>4</v>
      </c>
      <c r="E1197" s="7">
        <v>114.68</v>
      </c>
      <c r="F1197" s="7">
        <v>113.57</v>
      </c>
    </row>
    <row r="1198" spans="1:6" x14ac:dyDescent="0.2">
      <c r="A1198" s="7">
        <v>17460</v>
      </c>
      <c r="B1198" s="7" t="s">
        <v>26</v>
      </c>
      <c r="C1198" s="7">
        <v>2011</v>
      </c>
      <c r="D1198" s="7">
        <v>1</v>
      </c>
      <c r="E1198" s="7">
        <v>105.4</v>
      </c>
      <c r="F1198" s="7">
        <v>109.54</v>
      </c>
    </row>
    <row r="1199" spans="1:6" x14ac:dyDescent="0.2">
      <c r="A1199" s="7">
        <v>17460</v>
      </c>
      <c r="B1199" s="7" t="s">
        <v>26</v>
      </c>
      <c r="C1199" s="7">
        <v>2011</v>
      </c>
      <c r="D1199" s="7">
        <v>2</v>
      </c>
      <c r="E1199" s="7">
        <v>108.84</v>
      </c>
      <c r="F1199" s="7">
        <v>106.13</v>
      </c>
    </row>
    <row r="1200" spans="1:6" x14ac:dyDescent="0.2">
      <c r="A1200" s="7">
        <v>17460</v>
      </c>
      <c r="B1200" s="7" t="s">
        <v>26</v>
      </c>
      <c r="C1200" s="7">
        <v>2011</v>
      </c>
      <c r="D1200" s="7">
        <v>3</v>
      </c>
      <c r="E1200" s="7">
        <v>110.69</v>
      </c>
      <c r="F1200" s="7">
        <v>107.09</v>
      </c>
    </row>
    <row r="1201" spans="1:6" x14ac:dyDescent="0.2">
      <c r="A1201" s="7">
        <v>17460</v>
      </c>
      <c r="B1201" s="7" t="s">
        <v>26</v>
      </c>
      <c r="C1201" s="7">
        <v>2011</v>
      </c>
      <c r="D1201" s="7">
        <v>4</v>
      </c>
      <c r="E1201" s="7">
        <v>107.31</v>
      </c>
      <c r="F1201" s="7">
        <v>106.35</v>
      </c>
    </row>
    <row r="1202" spans="1:6" x14ac:dyDescent="0.2">
      <c r="A1202" s="7">
        <v>17460</v>
      </c>
      <c r="B1202" s="7" t="s">
        <v>26</v>
      </c>
      <c r="C1202" s="7">
        <v>2012</v>
      </c>
      <c r="D1202" s="7">
        <v>1</v>
      </c>
      <c r="E1202" s="7">
        <v>102.94</v>
      </c>
      <c r="F1202" s="7">
        <v>106.61</v>
      </c>
    </row>
    <row r="1203" spans="1:6" x14ac:dyDescent="0.2">
      <c r="A1203" s="7">
        <v>17460</v>
      </c>
      <c r="B1203" s="7" t="s">
        <v>26</v>
      </c>
      <c r="C1203" s="7">
        <v>2012</v>
      </c>
      <c r="D1203" s="7">
        <v>2</v>
      </c>
      <c r="E1203" s="7">
        <v>110.43</v>
      </c>
      <c r="F1203" s="7">
        <v>107.71</v>
      </c>
    </row>
    <row r="1204" spans="1:6" x14ac:dyDescent="0.2">
      <c r="A1204" s="7">
        <v>17460</v>
      </c>
      <c r="B1204" s="7" t="s">
        <v>26</v>
      </c>
      <c r="C1204" s="7">
        <v>2012</v>
      </c>
      <c r="D1204" s="7">
        <v>3</v>
      </c>
      <c r="E1204" s="7">
        <v>111.07</v>
      </c>
      <c r="F1204" s="7">
        <v>107.62</v>
      </c>
    </row>
    <row r="1205" spans="1:6" x14ac:dyDescent="0.2">
      <c r="A1205" s="7">
        <v>17460</v>
      </c>
      <c r="B1205" s="7" t="s">
        <v>26</v>
      </c>
      <c r="C1205" s="7">
        <v>2012</v>
      </c>
      <c r="D1205" s="7">
        <v>4</v>
      </c>
      <c r="E1205" s="7">
        <v>111.09</v>
      </c>
      <c r="F1205" s="7">
        <v>110.38</v>
      </c>
    </row>
    <row r="1206" spans="1:6" x14ac:dyDescent="0.2">
      <c r="A1206" s="7">
        <v>17460</v>
      </c>
      <c r="B1206" s="7" t="s">
        <v>26</v>
      </c>
      <c r="C1206" s="7">
        <v>2013</v>
      </c>
      <c r="D1206" s="7">
        <v>1</v>
      </c>
      <c r="E1206" s="7">
        <v>107.79</v>
      </c>
      <c r="F1206" s="7">
        <v>111.18</v>
      </c>
    </row>
    <row r="1207" spans="1:6" x14ac:dyDescent="0.2">
      <c r="A1207" s="7">
        <v>17460</v>
      </c>
      <c r="B1207" s="7" t="s">
        <v>26</v>
      </c>
      <c r="C1207" s="7">
        <v>2013</v>
      </c>
      <c r="D1207" s="7">
        <v>2</v>
      </c>
      <c r="E1207" s="7">
        <v>114.92</v>
      </c>
      <c r="F1207" s="7">
        <v>112.07</v>
      </c>
    </row>
    <row r="1208" spans="1:6" x14ac:dyDescent="0.2">
      <c r="A1208" s="7">
        <v>17460</v>
      </c>
      <c r="B1208" s="7" t="s">
        <v>26</v>
      </c>
      <c r="C1208" s="7">
        <v>2013</v>
      </c>
      <c r="D1208" s="7">
        <v>3</v>
      </c>
      <c r="E1208" s="7">
        <v>118.64</v>
      </c>
      <c r="F1208" s="7">
        <v>114.94</v>
      </c>
    </row>
    <row r="1209" spans="1:6" x14ac:dyDescent="0.2">
      <c r="A1209" s="7">
        <v>17460</v>
      </c>
      <c r="B1209" s="7" t="s">
        <v>26</v>
      </c>
      <c r="C1209" s="7">
        <v>2013</v>
      </c>
      <c r="D1209" s="7">
        <v>4</v>
      </c>
      <c r="E1209" s="7">
        <v>116.15</v>
      </c>
      <c r="F1209" s="7">
        <v>115.97</v>
      </c>
    </row>
    <row r="1210" spans="1:6" x14ac:dyDescent="0.2">
      <c r="A1210" s="7">
        <v>17460</v>
      </c>
      <c r="B1210" s="7" t="s">
        <v>26</v>
      </c>
      <c r="C1210" s="7">
        <v>2014</v>
      </c>
      <c r="D1210" s="7">
        <v>1</v>
      </c>
      <c r="E1210" s="7">
        <v>116</v>
      </c>
      <c r="F1210" s="7">
        <v>119.19</v>
      </c>
    </row>
    <row r="1211" spans="1:6" x14ac:dyDescent="0.2">
      <c r="A1211" s="7">
        <v>17460</v>
      </c>
      <c r="B1211" s="7" t="s">
        <v>26</v>
      </c>
      <c r="C1211" s="7">
        <v>2014</v>
      </c>
      <c r="D1211" s="7">
        <v>2</v>
      </c>
      <c r="E1211" s="7">
        <v>123.61</v>
      </c>
      <c r="F1211" s="7">
        <v>120.24</v>
      </c>
    </row>
    <row r="1212" spans="1:6" x14ac:dyDescent="0.2">
      <c r="A1212" s="7">
        <v>17460</v>
      </c>
      <c r="B1212" s="7" t="s">
        <v>26</v>
      </c>
      <c r="C1212" s="7">
        <v>2014</v>
      </c>
      <c r="D1212" s="7">
        <v>3</v>
      </c>
      <c r="E1212" s="7">
        <v>124.39</v>
      </c>
      <c r="F1212" s="7">
        <v>120.85</v>
      </c>
    </row>
    <row r="1213" spans="1:6" x14ac:dyDescent="0.2">
      <c r="A1213" s="7">
        <v>17460</v>
      </c>
      <c r="B1213" s="7" t="s">
        <v>26</v>
      </c>
      <c r="C1213" s="7">
        <v>2014</v>
      </c>
      <c r="D1213" s="7">
        <v>4</v>
      </c>
      <c r="E1213" s="7">
        <v>122.32</v>
      </c>
      <c r="F1213" s="7">
        <v>122.44</v>
      </c>
    </row>
    <row r="1214" spans="1:6" x14ac:dyDescent="0.2">
      <c r="A1214" s="7">
        <v>17460</v>
      </c>
      <c r="B1214" s="7" t="s">
        <v>26</v>
      </c>
      <c r="C1214" s="7">
        <v>2015</v>
      </c>
      <c r="D1214" s="7">
        <v>1</v>
      </c>
      <c r="E1214" s="7">
        <v>117.31</v>
      </c>
      <c r="F1214" s="7">
        <v>120.04</v>
      </c>
    </row>
    <row r="1215" spans="1:6" x14ac:dyDescent="0.2">
      <c r="A1215" s="7">
        <v>17460</v>
      </c>
      <c r="B1215" s="7" t="s">
        <v>26</v>
      </c>
      <c r="C1215" s="7">
        <v>2015</v>
      </c>
      <c r="D1215" s="7">
        <v>2</v>
      </c>
      <c r="E1215" s="7">
        <v>128.69</v>
      </c>
      <c r="F1215" s="7">
        <v>125.17</v>
      </c>
    </row>
    <row r="1216" spans="1:6" x14ac:dyDescent="0.2">
      <c r="A1216" s="7">
        <v>17460</v>
      </c>
      <c r="B1216" s="7" t="s">
        <v>26</v>
      </c>
      <c r="C1216" s="7">
        <v>2015</v>
      </c>
      <c r="D1216" s="7">
        <v>3</v>
      </c>
      <c r="E1216" s="7">
        <v>129.03</v>
      </c>
      <c r="F1216" s="7">
        <v>125.65</v>
      </c>
    </row>
    <row r="1217" spans="1:6" x14ac:dyDescent="0.2">
      <c r="A1217" s="7">
        <v>17460</v>
      </c>
      <c r="B1217" s="7" t="s">
        <v>26</v>
      </c>
      <c r="C1217" s="7">
        <v>2015</v>
      </c>
      <c r="D1217" s="7">
        <v>4</v>
      </c>
      <c r="E1217" s="7">
        <v>124.9</v>
      </c>
      <c r="F1217" s="7">
        <v>125.2</v>
      </c>
    </row>
    <row r="1218" spans="1:6" x14ac:dyDescent="0.2">
      <c r="A1218" s="7">
        <v>17460</v>
      </c>
      <c r="B1218" s="7" t="s">
        <v>26</v>
      </c>
      <c r="C1218" s="7">
        <v>2016</v>
      </c>
      <c r="D1218" s="7">
        <v>1</v>
      </c>
      <c r="E1218" s="7">
        <v>124.97</v>
      </c>
      <c r="F1218" s="7">
        <v>127.23</v>
      </c>
    </row>
    <row r="1219" spans="1:6" x14ac:dyDescent="0.2">
      <c r="A1219" s="7">
        <v>17460</v>
      </c>
      <c r="B1219" s="7" t="s">
        <v>26</v>
      </c>
      <c r="C1219" s="7">
        <v>2016</v>
      </c>
      <c r="D1219" s="7">
        <v>2</v>
      </c>
      <c r="E1219" s="7">
        <v>135.22999999999999</v>
      </c>
      <c r="F1219" s="7">
        <v>131.80000000000001</v>
      </c>
    </row>
    <row r="1220" spans="1:6" x14ac:dyDescent="0.2">
      <c r="A1220" s="7">
        <v>17460</v>
      </c>
      <c r="B1220" s="7" t="s">
        <v>26</v>
      </c>
      <c r="C1220" s="7">
        <v>2016</v>
      </c>
      <c r="D1220" s="7">
        <v>3</v>
      </c>
      <c r="E1220" s="7">
        <v>135.4</v>
      </c>
      <c r="F1220" s="7">
        <v>132.28</v>
      </c>
    </row>
    <row r="1221" spans="1:6" x14ac:dyDescent="0.2">
      <c r="A1221" s="7">
        <v>17460</v>
      </c>
      <c r="B1221" s="7" t="s">
        <v>26</v>
      </c>
      <c r="C1221" s="7">
        <v>2016</v>
      </c>
      <c r="D1221" s="7">
        <v>4</v>
      </c>
      <c r="E1221" s="7">
        <v>134.57</v>
      </c>
      <c r="F1221" s="7">
        <v>134.63999999999999</v>
      </c>
    </row>
    <row r="1222" spans="1:6" x14ac:dyDescent="0.2">
      <c r="A1222" s="7">
        <v>17460</v>
      </c>
      <c r="B1222" s="7" t="s">
        <v>26</v>
      </c>
      <c r="C1222" s="7">
        <v>2017</v>
      </c>
      <c r="D1222" s="7">
        <v>1</v>
      </c>
      <c r="E1222" s="7">
        <v>136.38999999999999</v>
      </c>
      <c r="F1222" s="7">
        <v>138.13999999999999</v>
      </c>
    </row>
    <row r="1223" spans="1:6" x14ac:dyDescent="0.2">
      <c r="A1223" s="7">
        <v>17460</v>
      </c>
      <c r="B1223" s="7" t="s">
        <v>26</v>
      </c>
      <c r="C1223" s="7">
        <v>2017</v>
      </c>
      <c r="D1223" s="7">
        <v>2</v>
      </c>
      <c r="E1223" s="7">
        <v>141.37</v>
      </c>
      <c r="F1223" s="7">
        <v>138.56</v>
      </c>
    </row>
    <row r="1224" spans="1:6" x14ac:dyDescent="0.2">
      <c r="A1224" s="7">
        <v>17460</v>
      </c>
      <c r="B1224" s="7" t="s">
        <v>26</v>
      </c>
      <c r="C1224" s="7">
        <v>2017</v>
      </c>
      <c r="D1224" s="7">
        <v>3</v>
      </c>
      <c r="E1224" s="7">
        <v>143.99</v>
      </c>
      <c r="F1224" s="7">
        <v>140.81</v>
      </c>
    </row>
    <row r="1225" spans="1:6" x14ac:dyDescent="0.2">
      <c r="A1225" s="7">
        <v>17460</v>
      </c>
      <c r="B1225" s="7" t="s">
        <v>26</v>
      </c>
      <c r="C1225" s="7">
        <v>2017</v>
      </c>
      <c r="D1225" s="7">
        <v>4</v>
      </c>
      <c r="E1225" s="7">
        <v>145.22</v>
      </c>
      <c r="F1225" s="7">
        <v>144.9</v>
      </c>
    </row>
    <row r="1226" spans="1:6" x14ac:dyDescent="0.2">
      <c r="A1226" s="7">
        <v>17460</v>
      </c>
      <c r="B1226" s="7" t="s">
        <v>26</v>
      </c>
      <c r="C1226" s="7">
        <v>2018</v>
      </c>
      <c r="D1226" s="7">
        <v>1</v>
      </c>
      <c r="E1226" s="7">
        <v>144.74</v>
      </c>
      <c r="F1226" s="7">
        <v>146.11000000000001</v>
      </c>
    </row>
    <row r="1227" spans="1:6" x14ac:dyDescent="0.2">
      <c r="A1227" s="7">
        <v>17460</v>
      </c>
      <c r="B1227" s="7" t="s">
        <v>26</v>
      </c>
      <c r="C1227" s="7">
        <v>2018</v>
      </c>
      <c r="D1227" s="7">
        <v>2</v>
      </c>
      <c r="E1227" s="7">
        <v>150.69</v>
      </c>
      <c r="F1227" s="7">
        <v>148.47</v>
      </c>
    </row>
    <row r="1228" spans="1:6" x14ac:dyDescent="0.2">
      <c r="A1228" s="7">
        <v>17460</v>
      </c>
      <c r="B1228" s="7" t="s">
        <v>26</v>
      </c>
      <c r="C1228" s="7">
        <v>2018</v>
      </c>
      <c r="D1228" s="7">
        <v>3</v>
      </c>
      <c r="E1228" s="7">
        <v>155.41</v>
      </c>
      <c r="F1228" s="7">
        <v>151.96</v>
      </c>
    </row>
    <row r="1229" spans="1:6" x14ac:dyDescent="0.2">
      <c r="A1229" s="7">
        <v>17460</v>
      </c>
      <c r="B1229" s="7" t="s">
        <v>26</v>
      </c>
      <c r="C1229" s="7">
        <v>2018</v>
      </c>
      <c r="D1229" s="7">
        <v>4</v>
      </c>
      <c r="E1229" s="7">
        <v>154.57</v>
      </c>
      <c r="F1229" s="7">
        <v>153.87</v>
      </c>
    </row>
    <row r="1230" spans="1:6" x14ac:dyDescent="0.2">
      <c r="A1230" s="7">
        <v>17460</v>
      </c>
      <c r="B1230" s="7" t="s">
        <v>26</v>
      </c>
      <c r="C1230" s="7">
        <v>2019</v>
      </c>
      <c r="D1230" s="7">
        <v>1</v>
      </c>
      <c r="E1230" s="7">
        <v>155</v>
      </c>
      <c r="F1230" s="7">
        <v>156.24</v>
      </c>
    </row>
    <row r="1231" spans="1:6" x14ac:dyDescent="0.2">
      <c r="A1231" s="7">
        <v>17460</v>
      </c>
      <c r="B1231" s="7" t="s">
        <v>26</v>
      </c>
      <c r="C1231" s="7">
        <v>2019</v>
      </c>
      <c r="D1231" s="7">
        <v>2</v>
      </c>
      <c r="E1231" s="7">
        <v>159.91</v>
      </c>
      <c r="F1231" s="7">
        <v>158.08000000000001</v>
      </c>
    </row>
    <row r="1232" spans="1:6" x14ac:dyDescent="0.2">
      <c r="A1232" s="7">
        <v>17460</v>
      </c>
      <c r="B1232" s="7" t="s">
        <v>26</v>
      </c>
      <c r="C1232" s="7">
        <v>2019</v>
      </c>
      <c r="D1232" s="7">
        <v>3</v>
      </c>
      <c r="E1232" s="7">
        <v>164.82</v>
      </c>
      <c r="F1232" s="7">
        <v>161.1</v>
      </c>
    </row>
    <row r="1233" spans="1:6" x14ac:dyDescent="0.2">
      <c r="A1233" s="7">
        <v>17460</v>
      </c>
      <c r="B1233" s="7" t="s">
        <v>26</v>
      </c>
      <c r="C1233" s="7">
        <v>2019</v>
      </c>
      <c r="D1233" s="7">
        <v>4</v>
      </c>
      <c r="E1233" s="7">
        <v>164.19</v>
      </c>
      <c r="F1233" s="7">
        <v>163.21</v>
      </c>
    </row>
    <row r="1234" spans="1:6" x14ac:dyDescent="0.2">
      <c r="A1234" s="7">
        <v>17460</v>
      </c>
      <c r="B1234" s="7" t="s">
        <v>26</v>
      </c>
      <c r="C1234" s="7">
        <v>2020</v>
      </c>
      <c r="D1234" s="7">
        <v>1</v>
      </c>
      <c r="E1234" s="7">
        <v>165.36</v>
      </c>
      <c r="F1234" s="7">
        <v>166.69</v>
      </c>
    </row>
    <row r="1235" spans="1:6" x14ac:dyDescent="0.2">
      <c r="A1235" s="7">
        <v>17460</v>
      </c>
      <c r="B1235" s="7" t="s">
        <v>26</v>
      </c>
      <c r="C1235" s="7">
        <v>2020</v>
      </c>
      <c r="D1235" s="7">
        <v>2</v>
      </c>
      <c r="E1235" s="7">
        <v>172.45</v>
      </c>
      <c r="F1235" s="7">
        <v>170.58</v>
      </c>
    </row>
    <row r="1236" spans="1:6" x14ac:dyDescent="0.2">
      <c r="A1236" s="7">
        <v>17460</v>
      </c>
      <c r="B1236" s="7" t="s">
        <v>26</v>
      </c>
      <c r="C1236" s="7">
        <v>2020</v>
      </c>
      <c r="D1236" s="7">
        <v>3</v>
      </c>
      <c r="E1236" s="7">
        <v>181.01</v>
      </c>
      <c r="F1236" s="7">
        <v>177.01</v>
      </c>
    </row>
    <row r="1237" spans="1:6" x14ac:dyDescent="0.2">
      <c r="A1237" s="7">
        <v>17460</v>
      </c>
      <c r="B1237" s="7" t="s">
        <v>26</v>
      </c>
      <c r="C1237" s="7">
        <v>2020</v>
      </c>
      <c r="D1237" s="7">
        <v>4</v>
      </c>
      <c r="E1237" s="7">
        <v>187.58</v>
      </c>
      <c r="F1237" s="7">
        <v>186.32</v>
      </c>
    </row>
    <row r="1238" spans="1:6" x14ac:dyDescent="0.2">
      <c r="A1238" s="7">
        <v>17460</v>
      </c>
      <c r="B1238" s="7" t="s">
        <v>26</v>
      </c>
      <c r="C1238" s="7">
        <v>2021</v>
      </c>
      <c r="D1238" s="7">
        <v>1</v>
      </c>
      <c r="E1238" s="7">
        <v>192.09</v>
      </c>
      <c r="F1238" s="7">
        <v>193.7</v>
      </c>
    </row>
    <row r="1239" spans="1:6" x14ac:dyDescent="0.2">
      <c r="A1239" s="7">
        <v>17460</v>
      </c>
      <c r="B1239" s="7" t="s">
        <v>26</v>
      </c>
      <c r="C1239" s="7">
        <v>2021</v>
      </c>
      <c r="D1239" s="7">
        <v>2</v>
      </c>
      <c r="E1239" s="7">
        <v>204.94</v>
      </c>
      <c r="F1239" s="7">
        <v>202.62</v>
      </c>
    </row>
    <row r="1240" spans="1:6" x14ac:dyDescent="0.2">
      <c r="A1240" s="7">
        <v>17460</v>
      </c>
      <c r="B1240" s="7" t="s">
        <v>26</v>
      </c>
      <c r="C1240" s="7">
        <v>2021</v>
      </c>
      <c r="D1240" s="7">
        <v>3</v>
      </c>
      <c r="E1240" s="7">
        <v>213.86</v>
      </c>
      <c r="F1240" s="7">
        <v>209.27</v>
      </c>
    </row>
    <row r="1241" spans="1:6" x14ac:dyDescent="0.2">
      <c r="A1241" s="7">
        <v>17460</v>
      </c>
      <c r="B1241" s="7" t="s">
        <v>26</v>
      </c>
      <c r="C1241" s="7">
        <v>2021</v>
      </c>
      <c r="D1241" s="7">
        <v>4</v>
      </c>
      <c r="E1241" s="7">
        <v>216.21</v>
      </c>
      <c r="F1241" s="7">
        <v>214.68</v>
      </c>
    </row>
    <row r="1242" spans="1:6" x14ac:dyDescent="0.2">
      <c r="A1242" s="7">
        <v>18140</v>
      </c>
      <c r="B1242" s="7" t="s">
        <v>27</v>
      </c>
      <c r="C1242" s="7">
        <v>1991</v>
      </c>
      <c r="D1242" s="7">
        <v>1</v>
      </c>
      <c r="E1242" s="7">
        <v>100</v>
      </c>
      <c r="F1242" s="7">
        <v>100</v>
      </c>
    </row>
    <row r="1243" spans="1:6" x14ac:dyDescent="0.2">
      <c r="A1243" s="7">
        <v>18140</v>
      </c>
      <c r="B1243" s="7" t="s">
        <v>27</v>
      </c>
      <c r="C1243" s="7">
        <v>1991</v>
      </c>
      <c r="D1243" s="7">
        <v>2</v>
      </c>
      <c r="E1243" s="7">
        <v>101.59</v>
      </c>
      <c r="F1243" s="7">
        <v>101.08</v>
      </c>
    </row>
    <row r="1244" spans="1:6" x14ac:dyDescent="0.2">
      <c r="A1244" s="7">
        <v>18140</v>
      </c>
      <c r="B1244" s="7" t="s">
        <v>27</v>
      </c>
      <c r="C1244" s="7">
        <v>1991</v>
      </c>
      <c r="D1244" s="7">
        <v>3</v>
      </c>
      <c r="E1244" s="7">
        <v>100.77</v>
      </c>
      <c r="F1244" s="7">
        <v>100.24</v>
      </c>
    </row>
    <row r="1245" spans="1:6" x14ac:dyDescent="0.2">
      <c r="A1245" s="7">
        <v>18140</v>
      </c>
      <c r="B1245" s="7" t="s">
        <v>27</v>
      </c>
      <c r="C1245" s="7">
        <v>1991</v>
      </c>
      <c r="D1245" s="7">
        <v>4</v>
      </c>
      <c r="E1245" s="7">
        <v>103.21</v>
      </c>
      <c r="F1245" s="7">
        <v>102.89</v>
      </c>
    </row>
    <row r="1246" spans="1:6" x14ac:dyDescent="0.2">
      <c r="A1246" s="7">
        <v>18140</v>
      </c>
      <c r="B1246" s="7" t="s">
        <v>27</v>
      </c>
      <c r="C1246" s="7">
        <v>1992</v>
      </c>
      <c r="D1246" s="7">
        <v>1</v>
      </c>
      <c r="E1246" s="7">
        <v>103.87</v>
      </c>
      <c r="F1246" s="7">
        <v>103.89</v>
      </c>
    </row>
    <row r="1247" spans="1:6" x14ac:dyDescent="0.2">
      <c r="A1247" s="7">
        <v>18140</v>
      </c>
      <c r="B1247" s="7" t="s">
        <v>27</v>
      </c>
      <c r="C1247" s="7">
        <v>1992</v>
      </c>
      <c r="D1247" s="7">
        <v>2</v>
      </c>
      <c r="E1247" s="7">
        <v>105.28</v>
      </c>
      <c r="F1247" s="7">
        <v>104.74</v>
      </c>
    </row>
    <row r="1248" spans="1:6" x14ac:dyDescent="0.2">
      <c r="A1248" s="7">
        <v>18140</v>
      </c>
      <c r="B1248" s="7" t="s">
        <v>27</v>
      </c>
      <c r="C1248" s="7">
        <v>1992</v>
      </c>
      <c r="D1248" s="7">
        <v>3</v>
      </c>
      <c r="E1248" s="7">
        <v>106.43</v>
      </c>
      <c r="F1248" s="7">
        <v>105.87</v>
      </c>
    </row>
    <row r="1249" spans="1:6" x14ac:dyDescent="0.2">
      <c r="A1249" s="7">
        <v>18140</v>
      </c>
      <c r="B1249" s="7" t="s">
        <v>27</v>
      </c>
      <c r="C1249" s="7">
        <v>1992</v>
      </c>
      <c r="D1249" s="7">
        <v>4</v>
      </c>
      <c r="E1249" s="7">
        <v>106.72</v>
      </c>
      <c r="F1249" s="7">
        <v>106.36</v>
      </c>
    </row>
    <row r="1250" spans="1:6" x14ac:dyDescent="0.2">
      <c r="A1250" s="7">
        <v>18140</v>
      </c>
      <c r="B1250" s="7" t="s">
        <v>27</v>
      </c>
      <c r="C1250" s="7">
        <v>1993</v>
      </c>
      <c r="D1250" s="7">
        <v>1</v>
      </c>
      <c r="E1250" s="7">
        <v>107.71</v>
      </c>
      <c r="F1250" s="7">
        <v>107.75</v>
      </c>
    </row>
    <row r="1251" spans="1:6" x14ac:dyDescent="0.2">
      <c r="A1251" s="7">
        <v>18140</v>
      </c>
      <c r="B1251" s="7" t="s">
        <v>27</v>
      </c>
      <c r="C1251" s="7">
        <v>1993</v>
      </c>
      <c r="D1251" s="7">
        <v>2</v>
      </c>
      <c r="E1251" s="7">
        <v>109.97</v>
      </c>
      <c r="F1251" s="7">
        <v>109.38</v>
      </c>
    </row>
    <row r="1252" spans="1:6" x14ac:dyDescent="0.2">
      <c r="A1252" s="7">
        <v>18140</v>
      </c>
      <c r="B1252" s="7" t="s">
        <v>27</v>
      </c>
      <c r="C1252" s="7">
        <v>1993</v>
      </c>
      <c r="D1252" s="7">
        <v>3</v>
      </c>
      <c r="E1252" s="7">
        <v>111.47</v>
      </c>
      <c r="F1252" s="7">
        <v>110.94</v>
      </c>
    </row>
    <row r="1253" spans="1:6" x14ac:dyDescent="0.2">
      <c r="A1253" s="7">
        <v>18140</v>
      </c>
      <c r="B1253" s="7" t="s">
        <v>27</v>
      </c>
      <c r="C1253" s="7">
        <v>1993</v>
      </c>
      <c r="D1253" s="7">
        <v>4</v>
      </c>
      <c r="E1253" s="7">
        <v>112.42</v>
      </c>
      <c r="F1253" s="7">
        <v>111.99</v>
      </c>
    </row>
    <row r="1254" spans="1:6" x14ac:dyDescent="0.2">
      <c r="A1254" s="7">
        <v>18140</v>
      </c>
      <c r="B1254" s="7" t="s">
        <v>27</v>
      </c>
      <c r="C1254" s="7">
        <v>1994</v>
      </c>
      <c r="D1254" s="7">
        <v>1</v>
      </c>
      <c r="E1254" s="7">
        <v>113.27</v>
      </c>
      <c r="F1254" s="7">
        <v>113.35</v>
      </c>
    </row>
    <row r="1255" spans="1:6" x14ac:dyDescent="0.2">
      <c r="A1255" s="7">
        <v>18140</v>
      </c>
      <c r="B1255" s="7" t="s">
        <v>27</v>
      </c>
      <c r="C1255" s="7">
        <v>1994</v>
      </c>
      <c r="D1255" s="7">
        <v>2</v>
      </c>
      <c r="E1255" s="7">
        <v>115.54</v>
      </c>
      <c r="F1255" s="7">
        <v>114.86</v>
      </c>
    </row>
    <row r="1256" spans="1:6" x14ac:dyDescent="0.2">
      <c r="A1256" s="7">
        <v>18140</v>
      </c>
      <c r="B1256" s="7" t="s">
        <v>27</v>
      </c>
      <c r="C1256" s="7">
        <v>1994</v>
      </c>
      <c r="D1256" s="7">
        <v>3</v>
      </c>
      <c r="E1256" s="7">
        <v>116.72</v>
      </c>
      <c r="F1256" s="7">
        <v>116.28</v>
      </c>
    </row>
    <row r="1257" spans="1:6" x14ac:dyDescent="0.2">
      <c r="A1257" s="7">
        <v>18140</v>
      </c>
      <c r="B1257" s="7" t="s">
        <v>27</v>
      </c>
      <c r="C1257" s="7">
        <v>1994</v>
      </c>
      <c r="D1257" s="7">
        <v>4</v>
      </c>
      <c r="E1257" s="7">
        <v>119.12</v>
      </c>
      <c r="F1257" s="7">
        <v>118.58</v>
      </c>
    </row>
    <row r="1258" spans="1:6" x14ac:dyDescent="0.2">
      <c r="A1258" s="7">
        <v>18140</v>
      </c>
      <c r="B1258" s="7" t="s">
        <v>27</v>
      </c>
      <c r="C1258" s="7">
        <v>1995</v>
      </c>
      <c r="D1258" s="7">
        <v>1</v>
      </c>
      <c r="E1258" s="7">
        <v>119.49</v>
      </c>
      <c r="F1258" s="7">
        <v>119.58</v>
      </c>
    </row>
    <row r="1259" spans="1:6" x14ac:dyDescent="0.2">
      <c r="A1259" s="7">
        <v>18140</v>
      </c>
      <c r="B1259" s="7" t="s">
        <v>27</v>
      </c>
      <c r="C1259" s="7">
        <v>1995</v>
      </c>
      <c r="D1259" s="7">
        <v>2</v>
      </c>
      <c r="E1259" s="7">
        <v>121.36</v>
      </c>
      <c r="F1259" s="7">
        <v>120.64</v>
      </c>
    </row>
    <row r="1260" spans="1:6" x14ac:dyDescent="0.2">
      <c r="A1260" s="7">
        <v>18140</v>
      </c>
      <c r="B1260" s="7" t="s">
        <v>27</v>
      </c>
      <c r="C1260" s="7">
        <v>1995</v>
      </c>
      <c r="D1260" s="7">
        <v>3</v>
      </c>
      <c r="E1260" s="7">
        <v>122.6</v>
      </c>
      <c r="F1260" s="7">
        <v>122.16</v>
      </c>
    </row>
    <row r="1261" spans="1:6" x14ac:dyDescent="0.2">
      <c r="A1261" s="7">
        <v>18140</v>
      </c>
      <c r="B1261" s="7" t="s">
        <v>27</v>
      </c>
      <c r="C1261" s="7">
        <v>1995</v>
      </c>
      <c r="D1261" s="7">
        <v>4</v>
      </c>
      <c r="E1261" s="7">
        <v>124.26</v>
      </c>
      <c r="F1261" s="7">
        <v>123.71</v>
      </c>
    </row>
    <row r="1262" spans="1:6" x14ac:dyDescent="0.2">
      <c r="A1262" s="7">
        <v>18140</v>
      </c>
      <c r="B1262" s="7" t="s">
        <v>27</v>
      </c>
      <c r="C1262" s="7">
        <v>1996</v>
      </c>
      <c r="D1262" s="7">
        <v>1</v>
      </c>
      <c r="E1262" s="7">
        <v>125.15</v>
      </c>
      <c r="F1262" s="7">
        <v>125.22</v>
      </c>
    </row>
    <row r="1263" spans="1:6" x14ac:dyDescent="0.2">
      <c r="A1263" s="7">
        <v>18140</v>
      </c>
      <c r="B1263" s="7" t="s">
        <v>27</v>
      </c>
      <c r="C1263" s="7">
        <v>1996</v>
      </c>
      <c r="D1263" s="7">
        <v>2</v>
      </c>
      <c r="E1263" s="7">
        <v>127.65</v>
      </c>
      <c r="F1263" s="7">
        <v>126.88</v>
      </c>
    </row>
    <row r="1264" spans="1:6" x14ac:dyDescent="0.2">
      <c r="A1264" s="7">
        <v>18140</v>
      </c>
      <c r="B1264" s="7" t="s">
        <v>27</v>
      </c>
      <c r="C1264" s="7">
        <v>1996</v>
      </c>
      <c r="D1264" s="7">
        <v>3</v>
      </c>
      <c r="E1264" s="7">
        <v>127.94</v>
      </c>
      <c r="F1264" s="7">
        <v>127.43</v>
      </c>
    </row>
    <row r="1265" spans="1:6" x14ac:dyDescent="0.2">
      <c r="A1265" s="7">
        <v>18140</v>
      </c>
      <c r="B1265" s="7" t="s">
        <v>27</v>
      </c>
      <c r="C1265" s="7">
        <v>1996</v>
      </c>
      <c r="D1265" s="7">
        <v>4</v>
      </c>
      <c r="E1265" s="7">
        <v>129.30000000000001</v>
      </c>
      <c r="F1265" s="7">
        <v>128.87</v>
      </c>
    </row>
    <row r="1266" spans="1:6" x14ac:dyDescent="0.2">
      <c r="A1266" s="7">
        <v>18140</v>
      </c>
      <c r="B1266" s="7" t="s">
        <v>27</v>
      </c>
      <c r="C1266" s="7">
        <v>1997</v>
      </c>
      <c r="D1266" s="7">
        <v>1</v>
      </c>
      <c r="E1266" s="7">
        <v>129.74</v>
      </c>
      <c r="F1266" s="7">
        <v>129.69</v>
      </c>
    </row>
    <row r="1267" spans="1:6" x14ac:dyDescent="0.2">
      <c r="A1267" s="7">
        <v>18140</v>
      </c>
      <c r="B1267" s="7" t="s">
        <v>27</v>
      </c>
      <c r="C1267" s="7">
        <v>1997</v>
      </c>
      <c r="D1267" s="7">
        <v>2</v>
      </c>
      <c r="E1267" s="7">
        <v>131.29</v>
      </c>
      <c r="F1267" s="7">
        <v>130.58000000000001</v>
      </c>
    </row>
    <row r="1268" spans="1:6" x14ac:dyDescent="0.2">
      <c r="A1268" s="7">
        <v>18140</v>
      </c>
      <c r="B1268" s="7" t="s">
        <v>27</v>
      </c>
      <c r="C1268" s="7">
        <v>1997</v>
      </c>
      <c r="D1268" s="7">
        <v>3</v>
      </c>
      <c r="E1268" s="7">
        <v>132.66</v>
      </c>
      <c r="F1268" s="7">
        <v>132</v>
      </c>
    </row>
    <row r="1269" spans="1:6" x14ac:dyDescent="0.2">
      <c r="A1269" s="7">
        <v>18140</v>
      </c>
      <c r="B1269" s="7" t="s">
        <v>27</v>
      </c>
      <c r="C1269" s="7">
        <v>1997</v>
      </c>
      <c r="D1269" s="7">
        <v>4</v>
      </c>
      <c r="E1269" s="7">
        <v>132.88999999999999</v>
      </c>
      <c r="F1269" s="7">
        <v>132.63</v>
      </c>
    </row>
    <row r="1270" spans="1:6" x14ac:dyDescent="0.2">
      <c r="A1270" s="7">
        <v>18140</v>
      </c>
      <c r="B1270" s="7" t="s">
        <v>27</v>
      </c>
      <c r="C1270" s="7">
        <v>1998</v>
      </c>
      <c r="D1270" s="7">
        <v>1</v>
      </c>
      <c r="E1270" s="7">
        <v>134.13</v>
      </c>
      <c r="F1270" s="7">
        <v>133.96</v>
      </c>
    </row>
    <row r="1271" spans="1:6" x14ac:dyDescent="0.2">
      <c r="A1271" s="7">
        <v>18140</v>
      </c>
      <c r="B1271" s="7" t="s">
        <v>27</v>
      </c>
      <c r="C1271" s="7">
        <v>1998</v>
      </c>
      <c r="D1271" s="7">
        <v>2</v>
      </c>
      <c r="E1271" s="7">
        <v>135.97</v>
      </c>
      <c r="F1271" s="7">
        <v>135.29</v>
      </c>
    </row>
    <row r="1272" spans="1:6" x14ac:dyDescent="0.2">
      <c r="A1272" s="7">
        <v>18140</v>
      </c>
      <c r="B1272" s="7" t="s">
        <v>27</v>
      </c>
      <c r="C1272" s="7">
        <v>1998</v>
      </c>
      <c r="D1272" s="7">
        <v>3</v>
      </c>
      <c r="E1272" s="7">
        <v>137.47</v>
      </c>
      <c r="F1272" s="7">
        <v>136.72999999999999</v>
      </c>
    </row>
    <row r="1273" spans="1:6" x14ac:dyDescent="0.2">
      <c r="A1273" s="7">
        <v>18140</v>
      </c>
      <c r="B1273" s="7" t="s">
        <v>27</v>
      </c>
      <c r="C1273" s="7">
        <v>1998</v>
      </c>
      <c r="D1273" s="7">
        <v>4</v>
      </c>
      <c r="E1273" s="7">
        <v>138.19999999999999</v>
      </c>
      <c r="F1273" s="7">
        <v>137.97</v>
      </c>
    </row>
    <row r="1274" spans="1:6" x14ac:dyDescent="0.2">
      <c r="A1274" s="7">
        <v>18140</v>
      </c>
      <c r="B1274" s="7" t="s">
        <v>27</v>
      </c>
      <c r="C1274" s="7">
        <v>1999</v>
      </c>
      <c r="D1274" s="7">
        <v>1</v>
      </c>
      <c r="E1274" s="7">
        <v>140.46</v>
      </c>
      <c r="F1274" s="7">
        <v>140.24</v>
      </c>
    </row>
    <row r="1275" spans="1:6" x14ac:dyDescent="0.2">
      <c r="A1275" s="7">
        <v>18140</v>
      </c>
      <c r="B1275" s="7" t="s">
        <v>27</v>
      </c>
      <c r="C1275" s="7">
        <v>1999</v>
      </c>
      <c r="D1275" s="7">
        <v>2</v>
      </c>
      <c r="E1275" s="7">
        <v>142.53</v>
      </c>
      <c r="F1275" s="7">
        <v>141.88999999999999</v>
      </c>
    </row>
    <row r="1276" spans="1:6" x14ac:dyDescent="0.2">
      <c r="A1276" s="7">
        <v>18140</v>
      </c>
      <c r="B1276" s="7" t="s">
        <v>27</v>
      </c>
      <c r="C1276" s="7">
        <v>1999</v>
      </c>
      <c r="D1276" s="7">
        <v>3</v>
      </c>
      <c r="E1276" s="7">
        <v>143.56</v>
      </c>
      <c r="F1276" s="7">
        <v>142.74</v>
      </c>
    </row>
    <row r="1277" spans="1:6" x14ac:dyDescent="0.2">
      <c r="A1277" s="7">
        <v>18140</v>
      </c>
      <c r="B1277" s="7" t="s">
        <v>27</v>
      </c>
      <c r="C1277" s="7">
        <v>1999</v>
      </c>
      <c r="D1277" s="7">
        <v>4</v>
      </c>
      <c r="E1277" s="7">
        <v>145.36000000000001</v>
      </c>
      <c r="F1277" s="7">
        <v>145.06</v>
      </c>
    </row>
    <row r="1278" spans="1:6" x14ac:dyDescent="0.2">
      <c r="A1278" s="7">
        <v>18140</v>
      </c>
      <c r="B1278" s="7" t="s">
        <v>27</v>
      </c>
      <c r="C1278" s="7">
        <v>2000</v>
      </c>
      <c r="D1278" s="7">
        <v>1</v>
      </c>
      <c r="E1278" s="7">
        <v>146.88</v>
      </c>
      <c r="F1278" s="7">
        <v>146.72999999999999</v>
      </c>
    </row>
    <row r="1279" spans="1:6" x14ac:dyDescent="0.2">
      <c r="A1279" s="7">
        <v>18140</v>
      </c>
      <c r="B1279" s="7" t="s">
        <v>27</v>
      </c>
      <c r="C1279" s="7">
        <v>2000</v>
      </c>
      <c r="D1279" s="7">
        <v>2</v>
      </c>
      <c r="E1279" s="7">
        <v>148.72999999999999</v>
      </c>
      <c r="F1279" s="7">
        <v>148.1</v>
      </c>
    </row>
    <row r="1280" spans="1:6" x14ac:dyDescent="0.2">
      <c r="A1280" s="7">
        <v>18140</v>
      </c>
      <c r="B1280" s="7" t="s">
        <v>27</v>
      </c>
      <c r="C1280" s="7">
        <v>2000</v>
      </c>
      <c r="D1280" s="7">
        <v>3</v>
      </c>
      <c r="E1280" s="7">
        <v>150.86000000000001</v>
      </c>
      <c r="F1280" s="7">
        <v>149.91999999999999</v>
      </c>
    </row>
    <row r="1281" spans="1:6" x14ac:dyDescent="0.2">
      <c r="A1281" s="7">
        <v>18140</v>
      </c>
      <c r="B1281" s="7" t="s">
        <v>27</v>
      </c>
      <c r="C1281" s="7">
        <v>2000</v>
      </c>
      <c r="D1281" s="7">
        <v>4</v>
      </c>
      <c r="E1281" s="7">
        <v>152.03</v>
      </c>
      <c r="F1281" s="7">
        <v>151.6</v>
      </c>
    </row>
    <row r="1282" spans="1:6" x14ac:dyDescent="0.2">
      <c r="A1282" s="7">
        <v>18140</v>
      </c>
      <c r="B1282" s="7" t="s">
        <v>27</v>
      </c>
      <c r="C1282" s="7">
        <v>2001</v>
      </c>
      <c r="D1282" s="7">
        <v>1</v>
      </c>
      <c r="E1282" s="7">
        <v>152.44</v>
      </c>
      <c r="F1282" s="7">
        <v>152.51</v>
      </c>
    </row>
    <row r="1283" spans="1:6" x14ac:dyDescent="0.2">
      <c r="A1283" s="7">
        <v>18140</v>
      </c>
      <c r="B1283" s="7" t="s">
        <v>27</v>
      </c>
      <c r="C1283" s="7">
        <v>2001</v>
      </c>
      <c r="D1283" s="7">
        <v>2</v>
      </c>
      <c r="E1283" s="7">
        <v>154.36000000000001</v>
      </c>
      <c r="F1283" s="7">
        <v>153.69</v>
      </c>
    </row>
    <row r="1284" spans="1:6" x14ac:dyDescent="0.2">
      <c r="A1284" s="7">
        <v>18140</v>
      </c>
      <c r="B1284" s="7" t="s">
        <v>27</v>
      </c>
      <c r="C1284" s="7">
        <v>2001</v>
      </c>
      <c r="D1284" s="7">
        <v>3</v>
      </c>
      <c r="E1284" s="7">
        <v>155.88</v>
      </c>
      <c r="F1284" s="7">
        <v>154.78</v>
      </c>
    </row>
    <row r="1285" spans="1:6" x14ac:dyDescent="0.2">
      <c r="A1285" s="7">
        <v>18140</v>
      </c>
      <c r="B1285" s="7" t="s">
        <v>27</v>
      </c>
      <c r="C1285" s="7">
        <v>2001</v>
      </c>
      <c r="D1285" s="7">
        <v>4</v>
      </c>
      <c r="E1285" s="7">
        <v>156.19</v>
      </c>
      <c r="F1285" s="7">
        <v>155.66999999999999</v>
      </c>
    </row>
    <row r="1286" spans="1:6" x14ac:dyDescent="0.2">
      <c r="A1286" s="7">
        <v>18140</v>
      </c>
      <c r="B1286" s="7" t="s">
        <v>27</v>
      </c>
      <c r="C1286" s="7">
        <v>2002</v>
      </c>
      <c r="D1286" s="7">
        <v>1</v>
      </c>
      <c r="E1286" s="7">
        <v>157.21</v>
      </c>
      <c r="F1286" s="7">
        <v>157.58000000000001</v>
      </c>
    </row>
    <row r="1287" spans="1:6" x14ac:dyDescent="0.2">
      <c r="A1287" s="7">
        <v>18140</v>
      </c>
      <c r="B1287" s="7" t="s">
        <v>27</v>
      </c>
      <c r="C1287" s="7">
        <v>2002</v>
      </c>
      <c r="D1287" s="7">
        <v>2</v>
      </c>
      <c r="E1287" s="7">
        <v>159.21</v>
      </c>
      <c r="F1287" s="7">
        <v>158.44</v>
      </c>
    </row>
    <row r="1288" spans="1:6" x14ac:dyDescent="0.2">
      <c r="A1288" s="7">
        <v>18140</v>
      </c>
      <c r="B1288" s="7" t="s">
        <v>27</v>
      </c>
      <c r="C1288" s="7">
        <v>2002</v>
      </c>
      <c r="D1288" s="7">
        <v>3</v>
      </c>
      <c r="E1288" s="7">
        <v>160.59</v>
      </c>
      <c r="F1288" s="7">
        <v>159.30000000000001</v>
      </c>
    </row>
    <row r="1289" spans="1:6" x14ac:dyDescent="0.2">
      <c r="A1289" s="7">
        <v>18140</v>
      </c>
      <c r="B1289" s="7" t="s">
        <v>27</v>
      </c>
      <c r="C1289" s="7">
        <v>2002</v>
      </c>
      <c r="D1289" s="7">
        <v>4</v>
      </c>
      <c r="E1289" s="7">
        <v>160.96</v>
      </c>
      <c r="F1289" s="7">
        <v>160.37</v>
      </c>
    </row>
    <row r="1290" spans="1:6" x14ac:dyDescent="0.2">
      <c r="A1290" s="7">
        <v>18140</v>
      </c>
      <c r="B1290" s="7" t="s">
        <v>27</v>
      </c>
      <c r="C1290" s="7">
        <v>2003</v>
      </c>
      <c r="D1290" s="7">
        <v>1</v>
      </c>
      <c r="E1290" s="7">
        <v>160.6</v>
      </c>
      <c r="F1290" s="7">
        <v>161.35</v>
      </c>
    </row>
    <row r="1291" spans="1:6" x14ac:dyDescent="0.2">
      <c r="A1291" s="7">
        <v>18140</v>
      </c>
      <c r="B1291" s="7" t="s">
        <v>27</v>
      </c>
      <c r="C1291" s="7">
        <v>2003</v>
      </c>
      <c r="D1291" s="7">
        <v>2</v>
      </c>
      <c r="E1291" s="7">
        <v>163.80000000000001</v>
      </c>
      <c r="F1291" s="7">
        <v>162.80000000000001</v>
      </c>
    </row>
    <row r="1292" spans="1:6" x14ac:dyDescent="0.2">
      <c r="A1292" s="7">
        <v>18140</v>
      </c>
      <c r="B1292" s="7" t="s">
        <v>27</v>
      </c>
      <c r="C1292" s="7">
        <v>2003</v>
      </c>
      <c r="D1292" s="7">
        <v>3</v>
      </c>
      <c r="E1292" s="7">
        <v>164.97</v>
      </c>
      <c r="F1292" s="7">
        <v>163.52000000000001</v>
      </c>
    </row>
    <row r="1293" spans="1:6" x14ac:dyDescent="0.2">
      <c r="A1293" s="7">
        <v>18140</v>
      </c>
      <c r="B1293" s="7" t="s">
        <v>27</v>
      </c>
      <c r="C1293" s="7">
        <v>2003</v>
      </c>
      <c r="D1293" s="7">
        <v>4</v>
      </c>
      <c r="E1293" s="7">
        <v>167.21</v>
      </c>
      <c r="F1293" s="7">
        <v>166.54</v>
      </c>
    </row>
    <row r="1294" spans="1:6" x14ac:dyDescent="0.2">
      <c r="A1294" s="7">
        <v>18140</v>
      </c>
      <c r="B1294" s="7" t="s">
        <v>27</v>
      </c>
      <c r="C1294" s="7">
        <v>2004</v>
      </c>
      <c r="D1294" s="7">
        <v>1</v>
      </c>
      <c r="E1294" s="7">
        <v>164.59</v>
      </c>
      <c r="F1294" s="7">
        <v>165.75</v>
      </c>
    </row>
    <row r="1295" spans="1:6" x14ac:dyDescent="0.2">
      <c r="A1295" s="7">
        <v>18140</v>
      </c>
      <c r="B1295" s="7" t="s">
        <v>27</v>
      </c>
      <c r="C1295" s="7">
        <v>2004</v>
      </c>
      <c r="D1295" s="7">
        <v>2</v>
      </c>
      <c r="E1295" s="7">
        <v>167.75</v>
      </c>
      <c r="F1295" s="7">
        <v>166.5</v>
      </c>
    </row>
    <row r="1296" spans="1:6" x14ac:dyDescent="0.2">
      <c r="A1296" s="7">
        <v>18140</v>
      </c>
      <c r="B1296" s="7" t="s">
        <v>27</v>
      </c>
      <c r="C1296" s="7">
        <v>2004</v>
      </c>
      <c r="D1296" s="7">
        <v>3</v>
      </c>
      <c r="E1296" s="7">
        <v>169.14</v>
      </c>
      <c r="F1296" s="7">
        <v>167.51</v>
      </c>
    </row>
    <row r="1297" spans="1:6" x14ac:dyDescent="0.2">
      <c r="A1297" s="7">
        <v>18140</v>
      </c>
      <c r="B1297" s="7" t="s">
        <v>27</v>
      </c>
      <c r="C1297" s="7">
        <v>2004</v>
      </c>
      <c r="D1297" s="7">
        <v>4</v>
      </c>
      <c r="E1297" s="7">
        <v>168.93</v>
      </c>
      <c r="F1297" s="7">
        <v>168.21</v>
      </c>
    </row>
    <row r="1298" spans="1:6" x14ac:dyDescent="0.2">
      <c r="A1298" s="7">
        <v>18140</v>
      </c>
      <c r="B1298" s="7" t="s">
        <v>27</v>
      </c>
      <c r="C1298" s="7">
        <v>2005</v>
      </c>
      <c r="D1298" s="7">
        <v>1</v>
      </c>
      <c r="E1298" s="7">
        <v>168.9</v>
      </c>
      <c r="F1298" s="7">
        <v>170.54</v>
      </c>
    </row>
    <row r="1299" spans="1:6" x14ac:dyDescent="0.2">
      <c r="A1299" s="7">
        <v>18140</v>
      </c>
      <c r="B1299" s="7" t="s">
        <v>27</v>
      </c>
      <c r="C1299" s="7">
        <v>2005</v>
      </c>
      <c r="D1299" s="7">
        <v>2</v>
      </c>
      <c r="E1299" s="7">
        <v>172.98</v>
      </c>
      <c r="F1299" s="7">
        <v>171.53</v>
      </c>
    </row>
    <row r="1300" spans="1:6" x14ac:dyDescent="0.2">
      <c r="A1300" s="7">
        <v>18140</v>
      </c>
      <c r="B1300" s="7" t="s">
        <v>27</v>
      </c>
      <c r="C1300" s="7">
        <v>2005</v>
      </c>
      <c r="D1300" s="7">
        <v>3</v>
      </c>
      <c r="E1300" s="7">
        <v>172.54</v>
      </c>
      <c r="F1300" s="7">
        <v>170.62</v>
      </c>
    </row>
    <row r="1301" spans="1:6" x14ac:dyDescent="0.2">
      <c r="A1301" s="7">
        <v>18140</v>
      </c>
      <c r="B1301" s="7" t="s">
        <v>27</v>
      </c>
      <c r="C1301" s="7">
        <v>2005</v>
      </c>
      <c r="D1301" s="7">
        <v>4</v>
      </c>
      <c r="E1301" s="7">
        <v>172.29</v>
      </c>
      <c r="F1301" s="7">
        <v>171.44</v>
      </c>
    </row>
    <row r="1302" spans="1:6" x14ac:dyDescent="0.2">
      <c r="A1302" s="7">
        <v>18140</v>
      </c>
      <c r="B1302" s="7" t="s">
        <v>27</v>
      </c>
      <c r="C1302" s="7">
        <v>2006</v>
      </c>
      <c r="D1302" s="7">
        <v>1</v>
      </c>
      <c r="E1302" s="7">
        <v>169.93</v>
      </c>
      <c r="F1302" s="7">
        <v>172.2</v>
      </c>
    </row>
    <row r="1303" spans="1:6" x14ac:dyDescent="0.2">
      <c r="A1303" s="7">
        <v>18140</v>
      </c>
      <c r="B1303" s="7" t="s">
        <v>27</v>
      </c>
      <c r="C1303" s="7">
        <v>2006</v>
      </c>
      <c r="D1303" s="7">
        <v>2</v>
      </c>
      <c r="E1303" s="7">
        <v>174.08</v>
      </c>
      <c r="F1303" s="7">
        <v>172.5</v>
      </c>
    </row>
    <row r="1304" spans="1:6" x14ac:dyDescent="0.2">
      <c r="A1304" s="7">
        <v>18140</v>
      </c>
      <c r="B1304" s="7" t="s">
        <v>27</v>
      </c>
      <c r="C1304" s="7">
        <v>2006</v>
      </c>
      <c r="D1304" s="7">
        <v>3</v>
      </c>
      <c r="E1304" s="7">
        <v>174.68</v>
      </c>
      <c r="F1304" s="7">
        <v>172.24</v>
      </c>
    </row>
    <row r="1305" spans="1:6" x14ac:dyDescent="0.2">
      <c r="A1305" s="7">
        <v>18140</v>
      </c>
      <c r="B1305" s="7" t="s">
        <v>27</v>
      </c>
      <c r="C1305" s="7">
        <v>2006</v>
      </c>
      <c r="D1305" s="7">
        <v>4</v>
      </c>
      <c r="E1305" s="7">
        <v>172.09</v>
      </c>
      <c r="F1305" s="7">
        <v>171.13</v>
      </c>
    </row>
    <row r="1306" spans="1:6" x14ac:dyDescent="0.2">
      <c r="A1306" s="7">
        <v>18140</v>
      </c>
      <c r="B1306" s="7" t="s">
        <v>27</v>
      </c>
      <c r="C1306" s="7">
        <v>2007</v>
      </c>
      <c r="D1306" s="7">
        <v>1</v>
      </c>
      <c r="E1306" s="7">
        <v>165.78</v>
      </c>
      <c r="F1306" s="7">
        <v>168.78</v>
      </c>
    </row>
    <row r="1307" spans="1:6" x14ac:dyDescent="0.2">
      <c r="A1307" s="7">
        <v>18140</v>
      </c>
      <c r="B1307" s="7" t="s">
        <v>27</v>
      </c>
      <c r="C1307" s="7">
        <v>2007</v>
      </c>
      <c r="D1307" s="7">
        <v>2</v>
      </c>
      <c r="E1307" s="7">
        <v>166.21</v>
      </c>
      <c r="F1307" s="7">
        <v>164.67</v>
      </c>
    </row>
    <row r="1308" spans="1:6" x14ac:dyDescent="0.2">
      <c r="A1308" s="7">
        <v>18140</v>
      </c>
      <c r="B1308" s="7" t="s">
        <v>27</v>
      </c>
      <c r="C1308" s="7">
        <v>2007</v>
      </c>
      <c r="D1308" s="7">
        <v>3</v>
      </c>
      <c r="E1308" s="7">
        <v>166.13</v>
      </c>
      <c r="F1308" s="7">
        <v>163.15</v>
      </c>
    </row>
    <row r="1309" spans="1:6" x14ac:dyDescent="0.2">
      <c r="A1309" s="7">
        <v>18140</v>
      </c>
      <c r="B1309" s="7" t="s">
        <v>27</v>
      </c>
      <c r="C1309" s="7">
        <v>2007</v>
      </c>
      <c r="D1309" s="7">
        <v>4</v>
      </c>
      <c r="E1309" s="7">
        <v>157.87</v>
      </c>
      <c r="F1309" s="7">
        <v>156.88</v>
      </c>
    </row>
    <row r="1310" spans="1:6" x14ac:dyDescent="0.2">
      <c r="A1310" s="7">
        <v>18140</v>
      </c>
      <c r="B1310" s="7" t="s">
        <v>27</v>
      </c>
      <c r="C1310" s="7">
        <v>2008</v>
      </c>
      <c r="D1310" s="7">
        <v>1</v>
      </c>
      <c r="E1310" s="7">
        <v>152.72</v>
      </c>
      <c r="F1310" s="7">
        <v>156.37</v>
      </c>
    </row>
    <row r="1311" spans="1:6" x14ac:dyDescent="0.2">
      <c r="A1311" s="7">
        <v>18140</v>
      </c>
      <c r="B1311" s="7" t="s">
        <v>27</v>
      </c>
      <c r="C1311" s="7">
        <v>2008</v>
      </c>
      <c r="D1311" s="7">
        <v>2</v>
      </c>
      <c r="E1311" s="7">
        <v>155.27000000000001</v>
      </c>
      <c r="F1311" s="7">
        <v>153.66999999999999</v>
      </c>
    </row>
    <row r="1312" spans="1:6" x14ac:dyDescent="0.2">
      <c r="A1312" s="7">
        <v>18140</v>
      </c>
      <c r="B1312" s="7" t="s">
        <v>27</v>
      </c>
      <c r="C1312" s="7">
        <v>2008</v>
      </c>
      <c r="D1312" s="7">
        <v>3</v>
      </c>
      <c r="E1312" s="7">
        <v>151</v>
      </c>
      <c r="F1312" s="7">
        <v>147.74</v>
      </c>
    </row>
    <row r="1313" spans="1:6" x14ac:dyDescent="0.2">
      <c r="A1313" s="7">
        <v>18140</v>
      </c>
      <c r="B1313" s="7" t="s">
        <v>27</v>
      </c>
      <c r="C1313" s="7">
        <v>2008</v>
      </c>
      <c r="D1313" s="7">
        <v>4</v>
      </c>
      <c r="E1313" s="7">
        <v>143.58000000000001</v>
      </c>
      <c r="F1313" s="7">
        <v>142.63</v>
      </c>
    </row>
    <row r="1314" spans="1:6" x14ac:dyDescent="0.2">
      <c r="A1314" s="7">
        <v>18140</v>
      </c>
      <c r="B1314" s="7" t="s">
        <v>27</v>
      </c>
      <c r="C1314" s="7">
        <v>2009</v>
      </c>
      <c r="D1314" s="7">
        <v>1</v>
      </c>
      <c r="E1314" s="7">
        <v>136.26</v>
      </c>
      <c r="F1314" s="7">
        <v>140.21</v>
      </c>
    </row>
    <row r="1315" spans="1:6" x14ac:dyDescent="0.2">
      <c r="A1315" s="7">
        <v>18140</v>
      </c>
      <c r="B1315" s="7" t="s">
        <v>27</v>
      </c>
      <c r="C1315" s="7">
        <v>2009</v>
      </c>
      <c r="D1315" s="7">
        <v>2</v>
      </c>
      <c r="E1315" s="7">
        <v>142.69999999999999</v>
      </c>
      <c r="F1315" s="7">
        <v>141.08000000000001</v>
      </c>
    </row>
    <row r="1316" spans="1:6" x14ac:dyDescent="0.2">
      <c r="A1316" s="7">
        <v>18140</v>
      </c>
      <c r="B1316" s="7" t="s">
        <v>27</v>
      </c>
      <c r="C1316" s="7">
        <v>2009</v>
      </c>
      <c r="D1316" s="7">
        <v>3</v>
      </c>
      <c r="E1316" s="7">
        <v>148.72</v>
      </c>
      <c r="F1316" s="7">
        <v>145.03</v>
      </c>
    </row>
    <row r="1317" spans="1:6" x14ac:dyDescent="0.2">
      <c r="A1317" s="7">
        <v>18140</v>
      </c>
      <c r="B1317" s="7" t="s">
        <v>27</v>
      </c>
      <c r="C1317" s="7">
        <v>2009</v>
      </c>
      <c r="D1317" s="7">
        <v>4</v>
      </c>
      <c r="E1317" s="7">
        <v>146.69</v>
      </c>
      <c r="F1317" s="7">
        <v>145.83000000000001</v>
      </c>
    </row>
    <row r="1318" spans="1:6" x14ac:dyDescent="0.2">
      <c r="A1318" s="7">
        <v>18140</v>
      </c>
      <c r="B1318" s="7" t="s">
        <v>27</v>
      </c>
      <c r="C1318" s="7">
        <v>2010</v>
      </c>
      <c r="D1318" s="7">
        <v>1</v>
      </c>
      <c r="E1318" s="7">
        <v>138.18</v>
      </c>
      <c r="F1318" s="7">
        <v>142.69999999999999</v>
      </c>
    </row>
    <row r="1319" spans="1:6" x14ac:dyDescent="0.2">
      <c r="A1319" s="7">
        <v>18140</v>
      </c>
      <c r="B1319" s="7" t="s">
        <v>27</v>
      </c>
      <c r="C1319" s="7">
        <v>2010</v>
      </c>
      <c r="D1319" s="7">
        <v>2</v>
      </c>
      <c r="E1319" s="7">
        <v>143.86000000000001</v>
      </c>
      <c r="F1319" s="7">
        <v>141.81</v>
      </c>
    </row>
    <row r="1320" spans="1:6" x14ac:dyDescent="0.2">
      <c r="A1320" s="7">
        <v>18140</v>
      </c>
      <c r="B1320" s="7" t="s">
        <v>27</v>
      </c>
      <c r="C1320" s="7">
        <v>2010</v>
      </c>
      <c r="D1320" s="7">
        <v>3</v>
      </c>
      <c r="E1320" s="7">
        <v>136.97999999999999</v>
      </c>
      <c r="F1320" s="7">
        <v>133.49</v>
      </c>
    </row>
    <row r="1321" spans="1:6" x14ac:dyDescent="0.2">
      <c r="A1321" s="7">
        <v>18140</v>
      </c>
      <c r="B1321" s="7" t="s">
        <v>27</v>
      </c>
      <c r="C1321" s="7">
        <v>2010</v>
      </c>
      <c r="D1321" s="7">
        <v>4</v>
      </c>
      <c r="E1321" s="7">
        <v>133.46</v>
      </c>
      <c r="F1321" s="7">
        <v>132.93</v>
      </c>
    </row>
    <row r="1322" spans="1:6" x14ac:dyDescent="0.2">
      <c r="A1322" s="7">
        <v>18140</v>
      </c>
      <c r="B1322" s="7" t="s">
        <v>27</v>
      </c>
      <c r="C1322" s="7">
        <v>2011</v>
      </c>
      <c r="D1322" s="7">
        <v>1</v>
      </c>
      <c r="E1322" s="7">
        <v>126.11</v>
      </c>
      <c r="F1322" s="7">
        <v>130.37</v>
      </c>
    </row>
    <row r="1323" spans="1:6" x14ac:dyDescent="0.2">
      <c r="A1323" s="7">
        <v>18140</v>
      </c>
      <c r="B1323" s="7" t="s">
        <v>27</v>
      </c>
      <c r="C1323" s="7">
        <v>2011</v>
      </c>
      <c r="D1323" s="7">
        <v>2</v>
      </c>
      <c r="E1323" s="7">
        <v>131.65</v>
      </c>
      <c r="F1323" s="7">
        <v>129.41999999999999</v>
      </c>
    </row>
    <row r="1324" spans="1:6" x14ac:dyDescent="0.2">
      <c r="A1324" s="7">
        <v>18140</v>
      </c>
      <c r="B1324" s="7" t="s">
        <v>27</v>
      </c>
      <c r="C1324" s="7">
        <v>2011</v>
      </c>
      <c r="D1324" s="7">
        <v>3</v>
      </c>
      <c r="E1324" s="7">
        <v>133.52000000000001</v>
      </c>
      <c r="F1324" s="7">
        <v>130.08000000000001</v>
      </c>
    </row>
    <row r="1325" spans="1:6" x14ac:dyDescent="0.2">
      <c r="A1325" s="7">
        <v>18140</v>
      </c>
      <c r="B1325" s="7" t="s">
        <v>27</v>
      </c>
      <c r="C1325" s="7">
        <v>2011</v>
      </c>
      <c r="D1325" s="7">
        <v>4</v>
      </c>
      <c r="E1325" s="7">
        <v>130.4</v>
      </c>
      <c r="F1325" s="7">
        <v>130.36000000000001</v>
      </c>
    </row>
    <row r="1326" spans="1:6" x14ac:dyDescent="0.2">
      <c r="A1326" s="7">
        <v>18140</v>
      </c>
      <c r="B1326" s="7" t="s">
        <v>27</v>
      </c>
      <c r="C1326" s="7">
        <v>2012</v>
      </c>
      <c r="D1326" s="7">
        <v>1</v>
      </c>
      <c r="E1326" s="7">
        <v>128.77000000000001</v>
      </c>
      <c r="F1326" s="7">
        <v>132.9</v>
      </c>
    </row>
    <row r="1327" spans="1:6" x14ac:dyDescent="0.2">
      <c r="A1327" s="7">
        <v>18140</v>
      </c>
      <c r="B1327" s="7" t="s">
        <v>27</v>
      </c>
      <c r="C1327" s="7">
        <v>2012</v>
      </c>
      <c r="D1327" s="7">
        <v>2</v>
      </c>
      <c r="E1327" s="7">
        <v>138.36000000000001</v>
      </c>
      <c r="F1327" s="7">
        <v>135.66999999999999</v>
      </c>
    </row>
    <row r="1328" spans="1:6" x14ac:dyDescent="0.2">
      <c r="A1328" s="7">
        <v>18140</v>
      </c>
      <c r="B1328" s="7" t="s">
        <v>27</v>
      </c>
      <c r="C1328" s="7">
        <v>2012</v>
      </c>
      <c r="D1328" s="7">
        <v>3</v>
      </c>
      <c r="E1328" s="7">
        <v>139.21</v>
      </c>
      <c r="F1328" s="7">
        <v>135.81</v>
      </c>
    </row>
    <row r="1329" spans="1:6" x14ac:dyDescent="0.2">
      <c r="A1329" s="7">
        <v>18140</v>
      </c>
      <c r="B1329" s="7" t="s">
        <v>27</v>
      </c>
      <c r="C1329" s="7">
        <v>2012</v>
      </c>
      <c r="D1329" s="7">
        <v>4</v>
      </c>
      <c r="E1329" s="7">
        <v>136.83000000000001</v>
      </c>
      <c r="F1329" s="7">
        <v>137.24</v>
      </c>
    </row>
    <row r="1330" spans="1:6" x14ac:dyDescent="0.2">
      <c r="A1330" s="7">
        <v>18140</v>
      </c>
      <c r="B1330" s="7" t="s">
        <v>27</v>
      </c>
      <c r="C1330" s="7">
        <v>2013</v>
      </c>
      <c r="D1330" s="7">
        <v>1</v>
      </c>
      <c r="E1330" s="7">
        <v>133.78</v>
      </c>
      <c r="F1330" s="7">
        <v>137.58000000000001</v>
      </c>
    </row>
    <row r="1331" spans="1:6" x14ac:dyDescent="0.2">
      <c r="A1331" s="7">
        <v>18140</v>
      </c>
      <c r="B1331" s="7" t="s">
        <v>27</v>
      </c>
      <c r="C1331" s="7">
        <v>2013</v>
      </c>
      <c r="D1331" s="7">
        <v>2</v>
      </c>
      <c r="E1331" s="7">
        <v>142.81</v>
      </c>
      <c r="F1331" s="7">
        <v>139.96</v>
      </c>
    </row>
    <row r="1332" spans="1:6" x14ac:dyDescent="0.2">
      <c r="A1332" s="7">
        <v>18140</v>
      </c>
      <c r="B1332" s="7" t="s">
        <v>27</v>
      </c>
      <c r="C1332" s="7">
        <v>2013</v>
      </c>
      <c r="D1332" s="7">
        <v>3</v>
      </c>
      <c r="E1332" s="7">
        <v>147.30000000000001</v>
      </c>
      <c r="F1332" s="7">
        <v>143.88</v>
      </c>
    </row>
    <row r="1333" spans="1:6" x14ac:dyDescent="0.2">
      <c r="A1333" s="7">
        <v>18140</v>
      </c>
      <c r="B1333" s="7" t="s">
        <v>27</v>
      </c>
      <c r="C1333" s="7">
        <v>2013</v>
      </c>
      <c r="D1333" s="7">
        <v>4</v>
      </c>
      <c r="E1333" s="7">
        <v>146.15</v>
      </c>
      <c r="F1333" s="7">
        <v>147</v>
      </c>
    </row>
    <row r="1334" spans="1:6" x14ac:dyDescent="0.2">
      <c r="A1334" s="7">
        <v>18140</v>
      </c>
      <c r="B1334" s="7" t="s">
        <v>27</v>
      </c>
      <c r="C1334" s="7">
        <v>2014</v>
      </c>
      <c r="D1334" s="7">
        <v>1</v>
      </c>
      <c r="E1334" s="7">
        <v>148.24</v>
      </c>
      <c r="F1334" s="7">
        <v>151.75</v>
      </c>
    </row>
    <row r="1335" spans="1:6" x14ac:dyDescent="0.2">
      <c r="A1335" s="7">
        <v>18140</v>
      </c>
      <c r="B1335" s="7" t="s">
        <v>27</v>
      </c>
      <c r="C1335" s="7">
        <v>2014</v>
      </c>
      <c r="D1335" s="7">
        <v>2</v>
      </c>
      <c r="E1335" s="7">
        <v>156.26</v>
      </c>
      <c r="F1335" s="7">
        <v>153.19</v>
      </c>
    </row>
    <row r="1336" spans="1:6" x14ac:dyDescent="0.2">
      <c r="A1336" s="7">
        <v>18140</v>
      </c>
      <c r="B1336" s="7" t="s">
        <v>27</v>
      </c>
      <c r="C1336" s="7">
        <v>2014</v>
      </c>
      <c r="D1336" s="7">
        <v>3</v>
      </c>
      <c r="E1336" s="7">
        <v>159.24</v>
      </c>
      <c r="F1336" s="7">
        <v>155.94</v>
      </c>
    </row>
    <row r="1337" spans="1:6" x14ac:dyDescent="0.2">
      <c r="A1337" s="7">
        <v>18140</v>
      </c>
      <c r="B1337" s="7" t="s">
        <v>27</v>
      </c>
      <c r="C1337" s="7">
        <v>2014</v>
      </c>
      <c r="D1337" s="7">
        <v>4</v>
      </c>
      <c r="E1337" s="7">
        <v>156.71</v>
      </c>
      <c r="F1337" s="7">
        <v>157.74</v>
      </c>
    </row>
    <row r="1338" spans="1:6" x14ac:dyDescent="0.2">
      <c r="A1338" s="7">
        <v>18140</v>
      </c>
      <c r="B1338" s="7" t="s">
        <v>27</v>
      </c>
      <c r="C1338" s="7">
        <v>2015</v>
      </c>
      <c r="D1338" s="7">
        <v>1</v>
      </c>
      <c r="E1338" s="7">
        <v>157.63999999999999</v>
      </c>
      <c r="F1338" s="7">
        <v>160.76</v>
      </c>
    </row>
    <row r="1339" spans="1:6" x14ac:dyDescent="0.2">
      <c r="A1339" s="7">
        <v>18140</v>
      </c>
      <c r="B1339" s="7" t="s">
        <v>27</v>
      </c>
      <c r="C1339" s="7">
        <v>2015</v>
      </c>
      <c r="D1339" s="7">
        <v>2</v>
      </c>
      <c r="E1339" s="7">
        <v>166.34</v>
      </c>
      <c r="F1339" s="7">
        <v>163.16</v>
      </c>
    </row>
    <row r="1340" spans="1:6" x14ac:dyDescent="0.2">
      <c r="A1340" s="7">
        <v>18140</v>
      </c>
      <c r="B1340" s="7" t="s">
        <v>27</v>
      </c>
      <c r="C1340" s="7">
        <v>2015</v>
      </c>
      <c r="D1340" s="7">
        <v>3</v>
      </c>
      <c r="E1340" s="7">
        <v>167.59</v>
      </c>
      <c r="F1340" s="7">
        <v>164.62</v>
      </c>
    </row>
    <row r="1341" spans="1:6" x14ac:dyDescent="0.2">
      <c r="A1341" s="7">
        <v>18140</v>
      </c>
      <c r="B1341" s="7" t="s">
        <v>27</v>
      </c>
      <c r="C1341" s="7">
        <v>2015</v>
      </c>
      <c r="D1341" s="7">
        <v>4</v>
      </c>
      <c r="E1341" s="7">
        <v>166.55</v>
      </c>
      <c r="F1341" s="7">
        <v>167.54</v>
      </c>
    </row>
    <row r="1342" spans="1:6" x14ac:dyDescent="0.2">
      <c r="A1342" s="7">
        <v>18140</v>
      </c>
      <c r="B1342" s="7" t="s">
        <v>27</v>
      </c>
      <c r="C1342" s="7">
        <v>2016</v>
      </c>
      <c r="D1342" s="7">
        <v>1</v>
      </c>
      <c r="E1342" s="7">
        <v>166.99</v>
      </c>
      <c r="F1342" s="7">
        <v>169.75</v>
      </c>
    </row>
    <row r="1343" spans="1:6" x14ac:dyDescent="0.2">
      <c r="A1343" s="7">
        <v>18140</v>
      </c>
      <c r="B1343" s="7" t="s">
        <v>27</v>
      </c>
      <c r="C1343" s="7">
        <v>2016</v>
      </c>
      <c r="D1343" s="7">
        <v>2</v>
      </c>
      <c r="E1343" s="7">
        <v>176.03</v>
      </c>
      <c r="F1343" s="7">
        <v>172.83</v>
      </c>
    </row>
    <row r="1344" spans="1:6" x14ac:dyDescent="0.2">
      <c r="A1344" s="7">
        <v>18140</v>
      </c>
      <c r="B1344" s="7" t="s">
        <v>27</v>
      </c>
      <c r="C1344" s="7">
        <v>2016</v>
      </c>
      <c r="D1344" s="7">
        <v>3</v>
      </c>
      <c r="E1344" s="7">
        <v>179.47</v>
      </c>
      <c r="F1344" s="7">
        <v>176.82</v>
      </c>
    </row>
    <row r="1345" spans="1:6" x14ac:dyDescent="0.2">
      <c r="A1345" s="7">
        <v>18140</v>
      </c>
      <c r="B1345" s="7" t="s">
        <v>27</v>
      </c>
      <c r="C1345" s="7">
        <v>2016</v>
      </c>
      <c r="D1345" s="7">
        <v>4</v>
      </c>
      <c r="E1345" s="7">
        <v>179.43</v>
      </c>
      <c r="F1345" s="7">
        <v>180.25</v>
      </c>
    </row>
    <row r="1346" spans="1:6" x14ac:dyDescent="0.2">
      <c r="A1346" s="7">
        <v>18140</v>
      </c>
      <c r="B1346" s="7" t="s">
        <v>27</v>
      </c>
      <c r="C1346" s="7">
        <v>2017</v>
      </c>
      <c r="D1346" s="7">
        <v>1</v>
      </c>
      <c r="E1346" s="7">
        <v>181.14</v>
      </c>
      <c r="F1346" s="7">
        <v>183.65</v>
      </c>
    </row>
    <row r="1347" spans="1:6" x14ac:dyDescent="0.2">
      <c r="A1347" s="7">
        <v>18140</v>
      </c>
      <c r="B1347" s="7" t="s">
        <v>27</v>
      </c>
      <c r="C1347" s="7">
        <v>2017</v>
      </c>
      <c r="D1347" s="7">
        <v>2</v>
      </c>
      <c r="E1347" s="7">
        <v>190.99</v>
      </c>
      <c r="F1347" s="7">
        <v>187.72</v>
      </c>
    </row>
    <row r="1348" spans="1:6" x14ac:dyDescent="0.2">
      <c r="A1348" s="7">
        <v>18140</v>
      </c>
      <c r="B1348" s="7" t="s">
        <v>27</v>
      </c>
      <c r="C1348" s="7">
        <v>2017</v>
      </c>
      <c r="D1348" s="7">
        <v>3</v>
      </c>
      <c r="E1348" s="7">
        <v>193.91</v>
      </c>
      <c r="F1348" s="7">
        <v>191.52</v>
      </c>
    </row>
    <row r="1349" spans="1:6" x14ac:dyDescent="0.2">
      <c r="A1349" s="7">
        <v>18140</v>
      </c>
      <c r="B1349" s="7" t="s">
        <v>27</v>
      </c>
      <c r="C1349" s="7">
        <v>2017</v>
      </c>
      <c r="D1349" s="7">
        <v>4</v>
      </c>
      <c r="E1349" s="7">
        <v>195.93</v>
      </c>
      <c r="F1349" s="7">
        <v>196.62</v>
      </c>
    </row>
    <row r="1350" spans="1:6" x14ac:dyDescent="0.2">
      <c r="A1350" s="7">
        <v>18140</v>
      </c>
      <c r="B1350" s="7" t="s">
        <v>27</v>
      </c>
      <c r="C1350" s="7">
        <v>2018</v>
      </c>
      <c r="D1350" s="7">
        <v>1</v>
      </c>
      <c r="E1350" s="7">
        <v>198.46</v>
      </c>
      <c r="F1350" s="7">
        <v>200.66</v>
      </c>
    </row>
    <row r="1351" spans="1:6" x14ac:dyDescent="0.2">
      <c r="A1351" s="7">
        <v>18140</v>
      </c>
      <c r="B1351" s="7" t="s">
        <v>27</v>
      </c>
      <c r="C1351" s="7">
        <v>2018</v>
      </c>
      <c r="D1351" s="7">
        <v>2</v>
      </c>
      <c r="E1351" s="7">
        <v>206.88</v>
      </c>
      <c r="F1351" s="7">
        <v>203.69</v>
      </c>
    </row>
    <row r="1352" spans="1:6" x14ac:dyDescent="0.2">
      <c r="A1352" s="7">
        <v>18140</v>
      </c>
      <c r="B1352" s="7" t="s">
        <v>27</v>
      </c>
      <c r="C1352" s="7">
        <v>2018</v>
      </c>
      <c r="D1352" s="7">
        <v>3</v>
      </c>
      <c r="E1352" s="7">
        <v>208.84</v>
      </c>
      <c r="F1352" s="7">
        <v>206.56</v>
      </c>
    </row>
    <row r="1353" spans="1:6" x14ac:dyDescent="0.2">
      <c r="A1353" s="7">
        <v>18140</v>
      </c>
      <c r="B1353" s="7" t="s">
        <v>27</v>
      </c>
      <c r="C1353" s="7">
        <v>2018</v>
      </c>
      <c r="D1353" s="7">
        <v>4</v>
      </c>
      <c r="E1353" s="7">
        <v>210.35</v>
      </c>
      <c r="F1353" s="7">
        <v>211.01</v>
      </c>
    </row>
    <row r="1354" spans="1:6" x14ac:dyDescent="0.2">
      <c r="A1354" s="7">
        <v>18140</v>
      </c>
      <c r="B1354" s="7" t="s">
        <v>27</v>
      </c>
      <c r="C1354" s="7">
        <v>2019</v>
      </c>
      <c r="D1354" s="7">
        <v>1</v>
      </c>
      <c r="E1354" s="7">
        <v>212.17</v>
      </c>
      <c r="F1354" s="7">
        <v>213.97</v>
      </c>
    </row>
    <row r="1355" spans="1:6" x14ac:dyDescent="0.2">
      <c r="A1355" s="7">
        <v>18140</v>
      </c>
      <c r="B1355" s="7" t="s">
        <v>27</v>
      </c>
      <c r="C1355" s="7">
        <v>2019</v>
      </c>
      <c r="D1355" s="7">
        <v>2</v>
      </c>
      <c r="E1355" s="7">
        <v>220.89</v>
      </c>
      <c r="F1355" s="7">
        <v>217.79</v>
      </c>
    </row>
    <row r="1356" spans="1:6" x14ac:dyDescent="0.2">
      <c r="A1356" s="7">
        <v>18140</v>
      </c>
      <c r="B1356" s="7" t="s">
        <v>27</v>
      </c>
      <c r="C1356" s="7">
        <v>2019</v>
      </c>
      <c r="D1356" s="7">
        <v>3</v>
      </c>
      <c r="E1356" s="7">
        <v>224.45</v>
      </c>
      <c r="F1356" s="7">
        <v>222.26</v>
      </c>
    </row>
    <row r="1357" spans="1:6" x14ac:dyDescent="0.2">
      <c r="A1357" s="7">
        <v>18140</v>
      </c>
      <c r="B1357" s="7" t="s">
        <v>27</v>
      </c>
      <c r="C1357" s="7">
        <v>2019</v>
      </c>
      <c r="D1357" s="7">
        <v>4</v>
      </c>
      <c r="E1357" s="7">
        <v>225.98</v>
      </c>
      <c r="F1357" s="7">
        <v>226.69</v>
      </c>
    </row>
    <row r="1358" spans="1:6" x14ac:dyDescent="0.2">
      <c r="A1358" s="7">
        <v>18140</v>
      </c>
      <c r="B1358" s="7" t="s">
        <v>27</v>
      </c>
      <c r="C1358" s="7">
        <v>2020</v>
      </c>
      <c r="D1358" s="7">
        <v>1</v>
      </c>
      <c r="E1358" s="7">
        <v>230.07</v>
      </c>
      <c r="F1358" s="7">
        <v>231.51</v>
      </c>
    </row>
    <row r="1359" spans="1:6" x14ac:dyDescent="0.2">
      <c r="A1359" s="7">
        <v>18140</v>
      </c>
      <c r="B1359" s="7" t="s">
        <v>27</v>
      </c>
      <c r="C1359" s="7">
        <v>2020</v>
      </c>
      <c r="D1359" s="7">
        <v>2</v>
      </c>
      <c r="E1359" s="7">
        <v>239.73</v>
      </c>
      <c r="F1359" s="7">
        <v>236.64</v>
      </c>
    </row>
    <row r="1360" spans="1:6" x14ac:dyDescent="0.2">
      <c r="A1360" s="7">
        <v>18140</v>
      </c>
      <c r="B1360" s="7" t="s">
        <v>27</v>
      </c>
      <c r="C1360" s="7">
        <v>2020</v>
      </c>
      <c r="D1360" s="7">
        <v>3</v>
      </c>
      <c r="E1360" s="7">
        <v>247.9</v>
      </c>
      <c r="F1360" s="7">
        <v>245.65</v>
      </c>
    </row>
    <row r="1361" spans="1:7" x14ac:dyDescent="0.2">
      <c r="A1361" s="7">
        <v>18140</v>
      </c>
      <c r="B1361" s="7" t="s">
        <v>27</v>
      </c>
      <c r="C1361" s="7">
        <v>2020</v>
      </c>
      <c r="D1361" s="7">
        <v>4</v>
      </c>
      <c r="E1361" s="7">
        <v>254.02</v>
      </c>
      <c r="F1361" s="7">
        <v>254.83</v>
      </c>
    </row>
    <row r="1362" spans="1:7" x14ac:dyDescent="0.2">
      <c r="A1362" s="7">
        <v>18140</v>
      </c>
      <c r="B1362" s="7" t="s">
        <v>27</v>
      </c>
      <c r="C1362" s="7">
        <v>2021</v>
      </c>
      <c r="D1362" s="7">
        <v>1</v>
      </c>
      <c r="E1362" s="7">
        <v>264.5</v>
      </c>
      <c r="F1362" s="7">
        <v>265.74</v>
      </c>
    </row>
    <row r="1363" spans="1:7" x14ac:dyDescent="0.2">
      <c r="A1363" s="7">
        <v>18140</v>
      </c>
      <c r="B1363" s="7" t="s">
        <v>27</v>
      </c>
      <c r="C1363" s="7">
        <v>2021</v>
      </c>
      <c r="D1363" s="7">
        <v>2</v>
      </c>
      <c r="E1363" s="7">
        <v>278.82</v>
      </c>
      <c r="F1363" s="7">
        <v>275.39</v>
      </c>
    </row>
    <row r="1364" spans="1:7" x14ac:dyDescent="0.2">
      <c r="A1364" s="7">
        <v>18140</v>
      </c>
      <c r="B1364" s="7" t="s">
        <v>27</v>
      </c>
      <c r="C1364" s="7">
        <v>2021</v>
      </c>
      <c r="D1364" s="7">
        <v>3</v>
      </c>
      <c r="E1364" s="7">
        <v>286.72000000000003</v>
      </c>
      <c r="F1364" s="7">
        <v>284.32</v>
      </c>
    </row>
    <row r="1365" spans="1:7" x14ac:dyDescent="0.2">
      <c r="A1365" s="7">
        <v>18140</v>
      </c>
      <c r="B1365" s="7" t="s">
        <v>27</v>
      </c>
      <c r="C1365" s="7">
        <v>2021</v>
      </c>
      <c r="D1365" s="7">
        <v>4</v>
      </c>
      <c r="E1365" s="7">
        <v>292.67</v>
      </c>
      <c r="F1365" s="7">
        <v>293.57</v>
      </c>
    </row>
    <row r="1366" spans="1:7" x14ac:dyDescent="0.2">
      <c r="A1366" s="7">
        <v>19124</v>
      </c>
      <c r="B1366" s="7" t="s">
        <v>28</v>
      </c>
      <c r="C1366" s="7">
        <v>1991</v>
      </c>
      <c r="D1366" s="7">
        <v>1</v>
      </c>
      <c r="E1366" s="7">
        <v>100</v>
      </c>
      <c r="F1366" s="7">
        <v>100</v>
      </c>
      <c r="G1366" s="7" t="s">
        <v>19</v>
      </c>
    </row>
    <row r="1367" spans="1:7" x14ac:dyDescent="0.2">
      <c r="A1367" s="7">
        <v>19124</v>
      </c>
      <c r="B1367" s="7" t="s">
        <v>28</v>
      </c>
      <c r="C1367" s="7">
        <v>1991</v>
      </c>
      <c r="D1367" s="7">
        <v>2</v>
      </c>
      <c r="E1367" s="7">
        <v>100.22</v>
      </c>
      <c r="F1367" s="7">
        <v>99.84</v>
      </c>
      <c r="G1367" s="7" t="s">
        <v>19</v>
      </c>
    </row>
    <row r="1368" spans="1:7" x14ac:dyDescent="0.2">
      <c r="A1368" s="7">
        <v>19124</v>
      </c>
      <c r="B1368" s="7" t="s">
        <v>28</v>
      </c>
      <c r="C1368" s="7">
        <v>1991</v>
      </c>
      <c r="D1368" s="7">
        <v>3</v>
      </c>
      <c r="E1368" s="7">
        <v>100.22</v>
      </c>
      <c r="F1368" s="7">
        <v>99.44</v>
      </c>
      <c r="G1368" s="7" t="s">
        <v>19</v>
      </c>
    </row>
    <row r="1369" spans="1:7" x14ac:dyDescent="0.2">
      <c r="A1369" s="7">
        <v>19124</v>
      </c>
      <c r="B1369" s="7" t="s">
        <v>28</v>
      </c>
      <c r="C1369" s="7">
        <v>1991</v>
      </c>
      <c r="D1369" s="7">
        <v>4</v>
      </c>
      <c r="E1369" s="7">
        <v>99.51</v>
      </c>
      <c r="F1369" s="7">
        <v>99.1</v>
      </c>
      <c r="G1369" s="7" t="s">
        <v>19</v>
      </c>
    </row>
    <row r="1370" spans="1:7" x14ac:dyDescent="0.2">
      <c r="A1370" s="7">
        <v>19124</v>
      </c>
      <c r="B1370" s="7" t="s">
        <v>28</v>
      </c>
      <c r="C1370" s="7">
        <v>1992</v>
      </c>
      <c r="D1370" s="7">
        <v>1</v>
      </c>
      <c r="E1370" s="7">
        <v>99.37</v>
      </c>
      <c r="F1370" s="7">
        <v>99.36</v>
      </c>
      <c r="G1370" s="7" t="s">
        <v>19</v>
      </c>
    </row>
    <row r="1371" spans="1:7" x14ac:dyDescent="0.2">
      <c r="A1371" s="7">
        <v>19124</v>
      </c>
      <c r="B1371" s="7" t="s">
        <v>28</v>
      </c>
      <c r="C1371" s="7">
        <v>1992</v>
      </c>
      <c r="D1371" s="7">
        <v>2</v>
      </c>
      <c r="E1371" s="7">
        <v>99.22</v>
      </c>
      <c r="F1371" s="7">
        <v>98.84</v>
      </c>
      <c r="G1371" s="7" t="s">
        <v>19</v>
      </c>
    </row>
    <row r="1372" spans="1:7" x14ac:dyDescent="0.2">
      <c r="A1372" s="7">
        <v>19124</v>
      </c>
      <c r="B1372" s="7" t="s">
        <v>28</v>
      </c>
      <c r="C1372" s="7">
        <v>1992</v>
      </c>
      <c r="D1372" s="7">
        <v>3</v>
      </c>
      <c r="E1372" s="7">
        <v>100.17</v>
      </c>
      <c r="F1372" s="7">
        <v>99.41</v>
      </c>
      <c r="G1372" s="7" t="s">
        <v>19</v>
      </c>
    </row>
    <row r="1373" spans="1:7" x14ac:dyDescent="0.2">
      <c r="A1373" s="7">
        <v>19124</v>
      </c>
      <c r="B1373" s="7" t="s">
        <v>28</v>
      </c>
      <c r="C1373" s="7">
        <v>1992</v>
      </c>
      <c r="D1373" s="7">
        <v>4</v>
      </c>
      <c r="E1373" s="7">
        <v>100.22</v>
      </c>
      <c r="F1373" s="7">
        <v>99.79</v>
      </c>
      <c r="G1373" s="7" t="s">
        <v>19</v>
      </c>
    </row>
    <row r="1374" spans="1:7" x14ac:dyDescent="0.2">
      <c r="A1374" s="7">
        <v>19124</v>
      </c>
      <c r="B1374" s="7" t="s">
        <v>28</v>
      </c>
      <c r="C1374" s="7">
        <v>1993</v>
      </c>
      <c r="D1374" s="7">
        <v>1</v>
      </c>
      <c r="E1374" s="7">
        <v>99.48</v>
      </c>
      <c r="F1374" s="7">
        <v>99.47</v>
      </c>
      <c r="G1374" s="7" t="s">
        <v>19</v>
      </c>
    </row>
    <row r="1375" spans="1:7" x14ac:dyDescent="0.2">
      <c r="A1375" s="7">
        <v>19124</v>
      </c>
      <c r="B1375" s="7" t="s">
        <v>28</v>
      </c>
      <c r="C1375" s="7">
        <v>1993</v>
      </c>
      <c r="D1375" s="7">
        <v>2</v>
      </c>
      <c r="E1375" s="7">
        <v>101.52</v>
      </c>
      <c r="F1375" s="7">
        <v>101.13</v>
      </c>
      <c r="G1375" s="7" t="s">
        <v>19</v>
      </c>
    </row>
    <row r="1376" spans="1:7" x14ac:dyDescent="0.2">
      <c r="A1376" s="7">
        <v>19124</v>
      </c>
      <c r="B1376" s="7" t="s">
        <v>28</v>
      </c>
      <c r="C1376" s="7">
        <v>1993</v>
      </c>
      <c r="D1376" s="7">
        <v>3</v>
      </c>
      <c r="E1376" s="7">
        <v>102.51</v>
      </c>
      <c r="F1376" s="7">
        <v>101.75</v>
      </c>
      <c r="G1376" s="7" t="s">
        <v>19</v>
      </c>
    </row>
    <row r="1377" spans="1:7" x14ac:dyDescent="0.2">
      <c r="A1377" s="7">
        <v>19124</v>
      </c>
      <c r="B1377" s="7" t="s">
        <v>28</v>
      </c>
      <c r="C1377" s="7">
        <v>1993</v>
      </c>
      <c r="D1377" s="7">
        <v>4</v>
      </c>
      <c r="E1377" s="7">
        <v>102.77</v>
      </c>
      <c r="F1377" s="7">
        <v>102.33</v>
      </c>
      <c r="G1377" s="7" t="s">
        <v>19</v>
      </c>
    </row>
    <row r="1378" spans="1:7" x14ac:dyDescent="0.2">
      <c r="A1378" s="7">
        <v>19124</v>
      </c>
      <c r="B1378" s="7" t="s">
        <v>28</v>
      </c>
      <c r="C1378" s="7">
        <v>1994</v>
      </c>
      <c r="D1378" s="7">
        <v>1</v>
      </c>
      <c r="E1378" s="7">
        <v>103.28</v>
      </c>
      <c r="F1378" s="7">
        <v>103.28</v>
      </c>
      <c r="G1378" s="7" t="s">
        <v>19</v>
      </c>
    </row>
    <row r="1379" spans="1:7" x14ac:dyDescent="0.2">
      <c r="A1379" s="7">
        <v>19124</v>
      </c>
      <c r="B1379" s="7" t="s">
        <v>28</v>
      </c>
      <c r="C1379" s="7">
        <v>1994</v>
      </c>
      <c r="D1379" s="7">
        <v>2</v>
      </c>
      <c r="E1379" s="7">
        <v>104.38</v>
      </c>
      <c r="F1379" s="7">
        <v>103.96</v>
      </c>
      <c r="G1379" s="7" t="s">
        <v>19</v>
      </c>
    </row>
    <row r="1380" spans="1:7" x14ac:dyDescent="0.2">
      <c r="A1380" s="7">
        <v>19124</v>
      </c>
      <c r="B1380" s="7" t="s">
        <v>28</v>
      </c>
      <c r="C1380" s="7">
        <v>1994</v>
      </c>
      <c r="D1380" s="7">
        <v>3</v>
      </c>
      <c r="E1380" s="7">
        <v>105.05</v>
      </c>
      <c r="F1380" s="7">
        <v>104.26</v>
      </c>
      <c r="G1380" s="7" t="s">
        <v>19</v>
      </c>
    </row>
    <row r="1381" spans="1:7" x14ac:dyDescent="0.2">
      <c r="A1381" s="7">
        <v>19124</v>
      </c>
      <c r="B1381" s="7" t="s">
        <v>28</v>
      </c>
      <c r="C1381" s="7">
        <v>1994</v>
      </c>
      <c r="D1381" s="7">
        <v>4</v>
      </c>
      <c r="E1381" s="7">
        <v>105.59</v>
      </c>
      <c r="F1381" s="7">
        <v>105.17</v>
      </c>
      <c r="G1381" s="7" t="s">
        <v>19</v>
      </c>
    </row>
    <row r="1382" spans="1:7" x14ac:dyDescent="0.2">
      <c r="A1382" s="7">
        <v>19124</v>
      </c>
      <c r="B1382" s="7" t="s">
        <v>28</v>
      </c>
      <c r="C1382" s="7">
        <v>1995</v>
      </c>
      <c r="D1382" s="7">
        <v>1</v>
      </c>
      <c r="E1382" s="7">
        <v>105.49</v>
      </c>
      <c r="F1382" s="7">
        <v>105.49</v>
      </c>
      <c r="G1382" s="7" t="s">
        <v>19</v>
      </c>
    </row>
    <row r="1383" spans="1:7" x14ac:dyDescent="0.2">
      <c r="A1383" s="7">
        <v>19124</v>
      </c>
      <c r="B1383" s="7" t="s">
        <v>28</v>
      </c>
      <c r="C1383" s="7">
        <v>1995</v>
      </c>
      <c r="D1383" s="7">
        <v>2</v>
      </c>
      <c r="E1383" s="7">
        <v>106.48</v>
      </c>
      <c r="F1383" s="7">
        <v>106.03</v>
      </c>
      <c r="G1383" s="7" t="s">
        <v>19</v>
      </c>
    </row>
    <row r="1384" spans="1:7" x14ac:dyDescent="0.2">
      <c r="A1384" s="7">
        <v>19124</v>
      </c>
      <c r="B1384" s="7" t="s">
        <v>28</v>
      </c>
      <c r="C1384" s="7">
        <v>1995</v>
      </c>
      <c r="D1384" s="7">
        <v>3</v>
      </c>
      <c r="E1384" s="7">
        <v>107.97</v>
      </c>
      <c r="F1384" s="7">
        <v>107.14</v>
      </c>
      <c r="G1384" s="7" t="s">
        <v>19</v>
      </c>
    </row>
    <row r="1385" spans="1:7" x14ac:dyDescent="0.2">
      <c r="A1385" s="7">
        <v>19124</v>
      </c>
      <c r="B1385" s="7" t="s">
        <v>28</v>
      </c>
      <c r="C1385" s="7">
        <v>1995</v>
      </c>
      <c r="D1385" s="7">
        <v>4</v>
      </c>
      <c r="E1385" s="7">
        <v>108.96</v>
      </c>
      <c r="F1385" s="7">
        <v>108.56</v>
      </c>
      <c r="G1385" s="7" t="s">
        <v>19</v>
      </c>
    </row>
    <row r="1386" spans="1:7" x14ac:dyDescent="0.2">
      <c r="A1386" s="7">
        <v>19124</v>
      </c>
      <c r="B1386" s="7" t="s">
        <v>28</v>
      </c>
      <c r="C1386" s="7">
        <v>1996</v>
      </c>
      <c r="D1386" s="7">
        <v>1</v>
      </c>
      <c r="E1386" s="7">
        <v>109.61</v>
      </c>
      <c r="F1386" s="7">
        <v>109.63</v>
      </c>
      <c r="G1386" s="7" t="s">
        <v>19</v>
      </c>
    </row>
    <row r="1387" spans="1:7" x14ac:dyDescent="0.2">
      <c r="A1387" s="7">
        <v>19124</v>
      </c>
      <c r="B1387" s="7" t="s">
        <v>28</v>
      </c>
      <c r="C1387" s="7">
        <v>1996</v>
      </c>
      <c r="D1387" s="7">
        <v>2</v>
      </c>
      <c r="E1387" s="7">
        <v>110.41</v>
      </c>
      <c r="F1387" s="7">
        <v>109.87</v>
      </c>
      <c r="G1387" s="7" t="s">
        <v>19</v>
      </c>
    </row>
    <row r="1388" spans="1:7" x14ac:dyDescent="0.2">
      <c r="A1388" s="7">
        <v>19124</v>
      </c>
      <c r="B1388" s="7" t="s">
        <v>28</v>
      </c>
      <c r="C1388" s="7">
        <v>1996</v>
      </c>
      <c r="D1388" s="7">
        <v>3</v>
      </c>
      <c r="E1388" s="7">
        <v>112.09</v>
      </c>
      <c r="F1388" s="7">
        <v>111.21</v>
      </c>
      <c r="G1388" s="7" t="s">
        <v>19</v>
      </c>
    </row>
    <row r="1389" spans="1:7" x14ac:dyDescent="0.2">
      <c r="A1389" s="7">
        <v>19124</v>
      </c>
      <c r="B1389" s="7" t="s">
        <v>28</v>
      </c>
      <c r="C1389" s="7">
        <v>1996</v>
      </c>
      <c r="D1389" s="7">
        <v>4</v>
      </c>
      <c r="E1389" s="7">
        <v>112.08</v>
      </c>
      <c r="F1389" s="7">
        <v>111.76</v>
      </c>
      <c r="G1389" s="7" t="s">
        <v>19</v>
      </c>
    </row>
    <row r="1390" spans="1:7" x14ac:dyDescent="0.2">
      <c r="A1390" s="7">
        <v>19124</v>
      </c>
      <c r="B1390" s="7" t="s">
        <v>28</v>
      </c>
      <c r="C1390" s="7">
        <v>1997</v>
      </c>
      <c r="D1390" s="7">
        <v>1</v>
      </c>
      <c r="E1390" s="7">
        <v>112.57</v>
      </c>
      <c r="F1390" s="7">
        <v>112.57</v>
      </c>
      <c r="G1390" s="7" t="s">
        <v>19</v>
      </c>
    </row>
    <row r="1391" spans="1:7" x14ac:dyDescent="0.2">
      <c r="A1391" s="7">
        <v>19124</v>
      </c>
      <c r="B1391" s="7" t="s">
        <v>28</v>
      </c>
      <c r="C1391" s="7">
        <v>1997</v>
      </c>
      <c r="D1391" s="7">
        <v>2</v>
      </c>
      <c r="E1391" s="7">
        <v>114.19</v>
      </c>
      <c r="F1391" s="7">
        <v>113.57</v>
      </c>
      <c r="G1391" s="7" t="s">
        <v>19</v>
      </c>
    </row>
    <row r="1392" spans="1:7" x14ac:dyDescent="0.2">
      <c r="A1392" s="7">
        <v>19124</v>
      </c>
      <c r="B1392" s="7" t="s">
        <v>28</v>
      </c>
      <c r="C1392" s="7">
        <v>1997</v>
      </c>
      <c r="D1392" s="7">
        <v>3</v>
      </c>
      <c r="E1392" s="7">
        <v>115.6</v>
      </c>
      <c r="F1392" s="7">
        <v>114.67</v>
      </c>
      <c r="G1392" s="7" t="s">
        <v>19</v>
      </c>
    </row>
    <row r="1393" spans="1:7" x14ac:dyDescent="0.2">
      <c r="A1393" s="7">
        <v>19124</v>
      </c>
      <c r="B1393" s="7" t="s">
        <v>28</v>
      </c>
      <c r="C1393" s="7">
        <v>1997</v>
      </c>
      <c r="D1393" s="7">
        <v>4</v>
      </c>
      <c r="E1393" s="7">
        <v>115.95</v>
      </c>
      <c r="F1393" s="7">
        <v>115.71</v>
      </c>
      <c r="G1393" s="7" t="s">
        <v>19</v>
      </c>
    </row>
    <row r="1394" spans="1:7" x14ac:dyDescent="0.2">
      <c r="A1394" s="7">
        <v>19124</v>
      </c>
      <c r="B1394" s="7" t="s">
        <v>28</v>
      </c>
      <c r="C1394" s="7">
        <v>1998</v>
      </c>
      <c r="D1394" s="7">
        <v>1</v>
      </c>
      <c r="E1394" s="7">
        <v>117.52</v>
      </c>
      <c r="F1394" s="7">
        <v>117.53</v>
      </c>
      <c r="G1394" s="7" t="s">
        <v>19</v>
      </c>
    </row>
    <row r="1395" spans="1:7" x14ac:dyDescent="0.2">
      <c r="A1395" s="7">
        <v>19124</v>
      </c>
      <c r="B1395" s="7" t="s">
        <v>28</v>
      </c>
      <c r="C1395" s="7">
        <v>1998</v>
      </c>
      <c r="D1395" s="7">
        <v>2</v>
      </c>
      <c r="E1395" s="7">
        <v>120.31</v>
      </c>
      <c r="F1395" s="7">
        <v>119.57</v>
      </c>
      <c r="G1395" s="7" t="s">
        <v>19</v>
      </c>
    </row>
    <row r="1396" spans="1:7" x14ac:dyDescent="0.2">
      <c r="A1396" s="7">
        <v>19124</v>
      </c>
      <c r="B1396" s="7" t="s">
        <v>28</v>
      </c>
      <c r="C1396" s="7">
        <v>1998</v>
      </c>
      <c r="D1396" s="7">
        <v>3</v>
      </c>
      <c r="E1396" s="7">
        <v>122.99</v>
      </c>
      <c r="F1396" s="7">
        <v>122.03</v>
      </c>
      <c r="G1396" s="7" t="s">
        <v>19</v>
      </c>
    </row>
    <row r="1397" spans="1:7" x14ac:dyDescent="0.2">
      <c r="A1397" s="7">
        <v>19124</v>
      </c>
      <c r="B1397" s="7" t="s">
        <v>28</v>
      </c>
      <c r="C1397" s="7">
        <v>1998</v>
      </c>
      <c r="D1397" s="7">
        <v>4</v>
      </c>
      <c r="E1397" s="7">
        <v>124.15</v>
      </c>
      <c r="F1397" s="7">
        <v>123.96</v>
      </c>
      <c r="G1397" s="7" t="s">
        <v>19</v>
      </c>
    </row>
    <row r="1398" spans="1:7" x14ac:dyDescent="0.2">
      <c r="A1398" s="7">
        <v>19124</v>
      </c>
      <c r="B1398" s="7" t="s">
        <v>28</v>
      </c>
      <c r="C1398" s="7">
        <v>1999</v>
      </c>
      <c r="D1398" s="7">
        <v>1</v>
      </c>
      <c r="E1398" s="7">
        <v>125.87</v>
      </c>
      <c r="F1398" s="7">
        <v>125.87</v>
      </c>
      <c r="G1398" s="7" t="s">
        <v>19</v>
      </c>
    </row>
    <row r="1399" spans="1:7" x14ac:dyDescent="0.2">
      <c r="A1399" s="7">
        <v>19124</v>
      </c>
      <c r="B1399" s="7" t="s">
        <v>28</v>
      </c>
      <c r="C1399" s="7">
        <v>1999</v>
      </c>
      <c r="D1399" s="7">
        <v>2</v>
      </c>
      <c r="E1399" s="7">
        <v>129.26</v>
      </c>
      <c r="F1399" s="7">
        <v>128.38999999999999</v>
      </c>
      <c r="G1399" s="7" t="s">
        <v>19</v>
      </c>
    </row>
    <row r="1400" spans="1:7" x14ac:dyDescent="0.2">
      <c r="A1400" s="7">
        <v>19124</v>
      </c>
      <c r="B1400" s="7" t="s">
        <v>28</v>
      </c>
      <c r="C1400" s="7">
        <v>1999</v>
      </c>
      <c r="D1400" s="7">
        <v>3</v>
      </c>
      <c r="E1400" s="7">
        <v>131.25</v>
      </c>
      <c r="F1400" s="7">
        <v>130.27000000000001</v>
      </c>
      <c r="G1400" s="7" t="s">
        <v>19</v>
      </c>
    </row>
    <row r="1401" spans="1:7" x14ac:dyDescent="0.2">
      <c r="A1401" s="7">
        <v>19124</v>
      </c>
      <c r="B1401" s="7" t="s">
        <v>28</v>
      </c>
      <c r="C1401" s="7">
        <v>1999</v>
      </c>
      <c r="D1401" s="7">
        <v>4</v>
      </c>
      <c r="E1401" s="7">
        <v>133.02000000000001</v>
      </c>
      <c r="F1401" s="7">
        <v>132.82</v>
      </c>
      <c r="G1401" s="7" t="s">
        <v>19</v>
      </c>
    </row>
    <row r="1402" spans="1:7" x14ac:dyDescent="0.2">
      <c r="A1402" s="7">
        <v>19124</v>
      </c>
      <c r="B1402" s="7" t="s">
        <v>28</v>
      </c>
      <c r="C1402" s="7">
        <v>2000</v>
      </c>
      <c r="D1402" s="7">
        <v>1</v>
      </c>
      <c r="E1402" s="7">
        <v>136.16</v>
      </c>
      <c r="F1402" s="7">
        <v>136.16999999999999</v>
      </c>
      <c r="G1402" s="7" t="s">
        <v>19</v>
      </c>
    </row>
    <row r="1403" spans="1:7" x14ac:dyDescent="0.2">
      <c r="A1403" s="7">
        <v>19124</v>
      </c>
      <c r="B1403" s="7" t="s">
        <v>28</v>
      </c>
      <c r="C1403" s="7">
        <v>2000</v>
      </c>
      <c r="D1403" s="7">
        <v>2</v>
      </c>
      <c r="E1403" s="7">
        <v>139.41</v>
      </c>
      <c r="F1403" s="7">
        <v>138.41</v>
      </c>
      <c r="G1403" s="7" t="s">
        <v>19</v>
      </c>
    </row>
    <row r="1404" spans="1:7" x14ac:dyDescent="0.2">
      <c r="A1404" s="7">
        <v>19124</v>
      </c>
      <c r="B1404" s="7" t="s">
        <v>28</v>
      </c>
      <c r="C1404" s="7">
        <v>2000</v>
      </c>
      <c r="D1404" s="7">
        <v>3</v>
      </c>
      <c r="E1404" s="7">
        <v>142.02000000000001</v>
      </c>
      <c r="F1404" s="7">
        <v>141.06</v>
      </c>
      <c r="G1404" s="7" t="s">
        <v>19</v>
      </c>
    </row>
    <row r="1405" spans="1:7" x14ac:dyDescent="0.2">
      <c r="A1405" s="7">
        <v>19124</v>
      </c>
      <c r="B1405" s="7" t="s">
        <v>28</v>
      </c>
      <c r="C1405" s="7">
        <v>2000</v>
      </c>
      <c r="D1405" s="7">
        <v>4</v>
      </c>
      <c r="E1405" s="7">
        <v>143.46</v>
      </c>
      <c r="F1405" s="7">
        <v>143.19</v>
      </c>
      <c r="G1405" s="7" t="s">
        <v>19</v>
      </c>
    </row>
    <row r="1406" spans="1:7" x14ac:dyDescent="0.2">
      <c r="A1406" s="7">
        <v>19124</v>
      </c>
      <c r="B1406" s="7" t="s">
        <v>28</v>
      </c>
      <c r="C1406" s="7">
        <v>2001</v>
      </c>
      <c r="D1406" s="7">
        <v>1</v>
      </c>
      <c r="E1406" s="7">
        <v>145.87</v>
      </c>
      <c r="F1406" s="7">
        <v>145.88</v>
      </c>
      <c r="G1406" s="7" t="s">
        <v>19</v>
      </c>
    </row>
    <row r="1407" spans="1:7" x14ac:dyDescent="0.2">
      <c r="A1407" s="7">
        <v>19124</v>
      </c>
      <c r="B1407" s="7" t="s">
        <v>28</v>
      </c>
      <c r="C1407" s="7">
        <v>2001</v>
      </c>
      <c r="D1407" s="7">
        <v>2</v>
      </c>
      <c r="E1407" s="7">
        <v>149.25</v>
      </c>
      <c r="F1407" s="7">
        <v>148.18</v>
      </c>
      <c r="G1407" s="7" t="s">
        <v>19</v>
      </c>
    </row>
    <row r="1408" spans="1:7" x14ac:dyDescent="0.2">
      <c r="A1408" s="7">
        <v>19124</v>
      </c>
      <c r="B1408" s="7" t="s">
        <v>28</v>
      </c>
      <c r="C1408" s="7">
        <v>2001</v>
      </c>
      <c r="D1408" s="7">
        <v>3</v>
      </c>
      <c r="E1408" s="7">
        <v>150.61000000000001</v>
      </c>
      <c r="F1408" s="7">
        <v>149.65</v>
      </c>
      <c r="G1408" s="7" t="s">
        <v>19</v>
      </c>
    </row>
    <row r="1409" spans="1:7" x14ac:dyDescent="0.2">
      <c r="A1409" s="7">
        <v>19124</v>
      </c>
      <c r="B1409" s="7" t="s">
        <v>28</v>
      </c>
      <c r="C1409" s="7">
        <v>2001</v>
      </c>
      <c r="D1409" s="7">
        <v>4</v>
      </c>
      <c r="E1409" s="7">
        <v>152.31</v>
      </c>
      <c r="F1409" s="7">
        <v>151.96</v>
      </c>
      <c r="G1409" s="7" t="s">
        <v>19</v>
      </c>
    </row>
    <row r="1410" spans="1:7" x14ac:dyDescent="0.2">
      <c r="A1410" s="7">
        <v>19124</v>
      </c>
      <c r="B1410" s="7" t="s">
        <v>28</v>
      </c>
      <c r="C1410" s="7">
        <v>2002</v>
      </c>
      <c r="D1410" s="7">
        <v>1</v>
      </c>
      <c r="E1410" s="7">
        <v>152.61000000000001</v>
      </c>
      <c r="F1410" s="7">
        <v>152.61000000000001</v>
      </c>
      <c r="G1410" s="7" t="s">
        <v>19</v>
      </c>
    </row>
    <row r="1411" spans="1:7" x14ac:dyDescent="0.2">
      <c r="A1411" s="7">
        <v>19124</v>
      </c>
      <c r="B1411" s="7" t="s">
        <v>28</v>
      </c>
      <c r="C1411" s="7">
        <v>2002</v>
      </c>
      <c r="D1411" s="7">
        <v>2</v>
      </c>
      <c r="E1411" s="7">
        <v>155.02000000000001</v>
      </c>
      <c r="F1411" s="7">
        <v>153.91</v>
      </c>
      <c r="G1411" s="7" t="s">
        <v>19</v>
      </c>
    </row>
    <row r="1412" spans="1:7" x14ac:dyDescent="0.2">
      <c r="A1412" s="7">
        <v>19124</v>
      </c>
      <c r="B1412" s="7" t="s">
        <v>28</v>
      </c>
      <c r="C1412" s="7">
        <v>2002</v>
      </c>
      <c r="D1412" s="7">
        <v>3</v>
      </c>
      <c r="E1412" s="7">
        <v>156.07</v>
      </c>
      <c r="F1412" s="7">
        <v>155.13999999999999</v>
      </c>
      <c r="G1412" s="7" t="s">
        <v>19</v>
      </c>
    </row>
    <row r="1413" spans="1:7" x14ac:dyDescent="0.2">
      <c r="A1413" s="7">
        <v>19124</v>
      </c>
      <c r="B1413" s="7" t="s">
        <v>28</v>
      </c>
      <c r="C1413" s="7">
        <v>2002</v>
      </c>
      <c r="D1413" s="7">
        <v>4</v>
      </c>
      <c r="E1413" s="7">
        <v>155.78</v>
      </c>
      <c r="F1413" s="7">
        <v>155.36000000000001</v>
      </c>
      <c r="G1413" s="7" t="s">
        <v>19</v>
      </c>
    </row>
    <row r="1414" spans="1:7" x14ac:dyDescent="0.2">
      <c r="A1414" s="7">
        <v>19124</v>
      </c>
      <c r="B1414" s="7" t="s">
        <v>28</v>
      </c>
      <c r="C1414" s="7">
        <v>2003</v>
      </c>
      <c r="D1414" s="7">
        <v>1</v>
      </c>
      <c r="E1414" s="7">
        <v>155.44999999999999</v>
      </c>
      <c r="F1414" s="7">
        <v>155.44999999999999</v>
      </c>
      <c r="G1414" s="7" t="s">
        <v>19</v>
      </c>
    </row>
    <row r="1415" spans="1:7" x14ac:dyDescent="0.2">
      <c r="A1415" s="7">
        <v>19124</v>
      </c>
      <c r="B1415" s="7" t="s">
        <v>28</v>
      </c>
      <c r="C1415" s="7">
        <v>2003</v>
      </c>
      <c r="D1415" s="7">
        <v>2</v>
      </c>
      <c r="E1415" s="7">
        <v>156.69</v>
      </c>
      <c r="F1415" s="7">
        <v>155.59</v>
      </c>
      <c r="G1415" s="7" t="s">
        <v>19</v>
      </c>
    </row>
    <row r="1416" spans="1:7" x14ac:dyDescent="0.2">
      <c r="A1416" s="7">
        <v>19124</v>
      </c>
      <c r="B1416" s="7" t="s">
        <v>28</v>
      </c>
      <c r="C1416" s="7">
        <v>2003</v>
      </c>
      <c r="D1416" s="7">
        <v>3</v>
      </c>
      <c r="E1416" s="7">
        <v>156.34</v>
      </c>
      <c r="F1416" s="7">
        <v>155.41</v>
      </c>
      <c r="G1416" s="7" t="s">
        <v>19</v>
      </c>
    </row>
    <row r="1417" spans="1:7" x14ac:dyDescent="0.2">
      <c r="A1417" s="7">
        <v>19124</v>
      </c>
      <c r="B1417" s="7" t="s">
        <v>28</v>
      </c>
      <c r="C1417" s="7">
        <v>2003</v>
      </c>
      <c r="D1417" s="7">
        <v>4</v>
      </c>
      <c r="E1417" s="7">
        <v>157.33000000000001</v>
      </c>
      <c r="F1417" s="7">
        <v>156.91</v>
      </c>
      <c r="G1417" s="7" t="s">
        <v>19</v>
      </c>
    </row>
    <row r="1418" spans="1:7" x14ac:dyDescent="0.2">
      <c r="A1418" s="7">
        <v>19124</v>
      </c>
      <c r="B1418" s="7" t="s">
        <v>28</v>
      </c>
      <c r="C1418" s="7">
        <v>2004</v>
      </c>
      <c r="D1418" s="7">
        <v>1</v>
      </c>
      <c r="E1418" s="7">
        <v>156.15</v>
      </c>
      <c r="F1418" s="7">
        <v>156.18</v>
      </c>
      <c r="G1418" s="7" t="s">
        <v>19</v>
      </c>
    </row>
    <row r="1419" spans="1:7" x14ac:dyDescent="0.2">
      <c r="A1419" s="7">
        <v>19124</v>
      </c>
      <c r="B1419" s="7" t="s">
        <v>28</v>
      </c>
      <c r="C1419" s="7">
        <v>2004</v>
      </c>
      <c r="D1419" s="7">
        <v>2</v>
      </c>
      <c r="E1419" s="7">
        <v>157.34</v>
      </c>
      <c r="F1419" s="7">
        <v>156.19</v>
      </c>
    </row>
    <row r="1420" spans="1:7" x14ac:dyDescent="0.2">
      <c r="A1420" s="7">
        <v>19124</v>
      </c>
      <c r="B1420" s="7" t="s">
        <v>28</v>
      </c>
      <c r="C1420" s="7">
        <v>2004</v>
      </c>
      <c r="D1420" s="7">
        <v>3</v>
      </c>
      <c r="E1420" s="7">
        <v>158.19999999999999</v>
      </c>
      <c r="F1420" s="7">
        <v>157.25</v>
      </c>
    </row>
    <row r="1421" spans="1:7" x14ac:dyDescent="0.2">
      <c r="A1421" s="7">
        <v>19124</v>
      </c>
      <c r="B1421" s="7" t="s">
        <v>28</v>
      </c>
      <c r="C1421" s="7">
        <v>2004</v>
      </c>
      <c r="D1421" s="7">
        <v>4</v>
      </c>
      <c r="E1421" s="7">
        <v>158.33000000000001</v>
      </c>
      <c r="F1421" s="7">
        <v>157.9</v>
      </c>
    </row>
    <row r="1422" spans="1:7" x14ac:dyDescent="0.2">
      <c r="A1422" s="7">
        <v>19124</v>
      </c>
      <c r="B1422" s="7" t="s">
        <v>28</v>
      </c>
      <c r="C1422" s="7">
        <v>2005</v>
      </c>
      <c r="D1422" s="7">
        <v>1</v>
      </c>
      <c r="E1422" s="7">
        <v>159.47999999999999</v>
      </c>
      <c r="F1422" s="7">
        <v>159.59</v>
      </c>
    </row>
    <row r="1423" spans="1:7" x14ac:dyDescent="0.2">
      <c r="A1423" s="7">
        <v>19124</v>
      </c>
      <c r="B1423" s="7" t="s">
        <v>28</v>
      </c>
      <c r="C1423" s="7">
        <v>2005</v>
      </c>
      <c r="D1423" s="7">
        <v>2</v>
      </c>
      <c r="E1423" s="7">
        <v>161.24</v>
      </c>
      <c r="F1423" s="7">
        <v>160</v>
      </c>
    </row>
    <row r="1424" spans="1:7" x14ac:dyDescent="0.2">
      <c r="A1424" s="7">
        <v>19124</v>
      </c>
      <c r="B1424" s="7" t="s">
        <v>28</v>
      </c>
      <c r="C1424" s="7">
        <v>2005</v>
      </c>
      <c r="D1424" s="7">
        <v>3</v>
      </c>
      <c r="E1424" s="7">
        <v>161.65</v>
      </c>
      <c r="F1424" s="7">
        <v>160.57</v>
      </c>
    </row>
    <row r="1425" spans="1:7" x14ac:dyDescent="0.2">
      <c r="A1425" s="7">
        <v>19124</v>
      </c>
      <c r="B1425" s="7" t="s">
        <v>28</v>
      </c>
      <c r="C1425" s="7">
        <v>2005</v>
      </c>
      <c r="D1425" s="7">
        <v>4</v>
      </c>
      <c r="E1425" s="7">
        <v>162.62</v>
      </c>
      <c r="F1425" s="7">
        <v>162.24</v>
      </c>
    </row>
    <row r="1426" spans="1:7" x14ac:dyDescent="0.2">
      <c r="A1426" s="7">
        <v>19124</v>
      </c>
      <c r="B1426" s="7" t="s">
        <v>28</v>
      </c>
      <c r="C1426" s="7">
        <v>2006</v>
      </c>
      <c r="D1426" s="7">
        <v>1</v>
      </c>
      <c r="E1426" s="7">
        <v>164.02</v>
      </c>
      <c r="F1426" s="7">
        <v>164.31</v>
      </c>
    </row>
    <row r="1427" spans="1:7" x14ac:dyDescent="0.2">
      <c r="A1427" s="7">
        <v>19124</v>
      </c>
      <c r="B1427" s="7" t="s">
        <v>28</v>
      </c>
      <c r="C1427" s="7">
        <v>2006</v>
      </c>
      <c r="D1427" s="7">
        <v>2</v>
      </c>
      <c r="E1427" s="7">
        <v>166.31</v>
      </c>
      <c r="F1427" s="7">
        <v>164.94</v>
      </c>
    </row>
    <row r="1428" spans="1:7" x14ac:dyDescent="0.2">
      <c r="A1428" s="7">
        <v>19124</v>
      </c>
      <c r="B1428" s="7" t="s">
        <v>28</v>
      </c>
      <c r="C1428" s="7">
        <v>2006</v>
      </c>
      <c r="D1428" s="7">
        <v>3</v>
      </c>
      <c r="E1428" s="7">
        <v>167.14</v>
      </c>
      <c r="F1428" s="7">
        <v>165.88</v>
      </c>
    </row>
    <row r="1429" spans="1:7" x14ac:dyDescent="0.2">
      <c r="A1429" s="7">
        <v>19124</v>
      </c>
      <c r="B1429" s="7" t="s">
        <v>28</v>
      </c>
      <c r="C1429" s="7">
        <v>2006</v>
      </c>
      <c r="D1429" s="7">
        <v>4</v>
      </c>
      <c r="E1429" s="7">
        <v>167.51</v>
      </c>
      <c r="F1429" s="7">
        <v>167.15</v>
      </c>
    </row>
    <row r="1430" spans="1:7" x14ac:dyDescent="0.2">
      <c r="A1430" s="7">
        <v>19124</v>
      </c>
      <c r="B1430" s="7" t="s">
        <v>28</v>
      </c>
      <c r="C1430" s="7">
        <v>2007</v>
      </c>
      <c r="D1430" s="7">
        <v>1</v>
      </c>
      <c r="E1430" s="7">
        <v>167.79</v>
      </c>
      <c r="F1430" s="7">
        <v>168.36</v>
      </c>
    </row>
    <row r="1431" spans="1:7" x14ac:dyDescent="0.2">
      <c r="A1431" s="7">
        <v>19124</v>
      </c>
      <c r="B1431" s="7" t="s">
        <v>28</v>
      </c>
      <c r="C1431" s="7">
        <v>2007</v>
      </c>
      <c r="D1431" s="7">
        <v>2</v>
      </c>
      <c r="E1431" s="7">
        <v>170.35</v>
      </c>
      <c r="F1431" s="7">
        <v>168.82</v>
      </c>
    </row>
    <row r="1432" spans="1:7" x14ac:dyDescent="0.2">
      <c r="A1432" s="7">
        <v>19124</v>
      </c>
      <c r="B1432" s="7" t="s">
        <v>28</v>
      </c>
      <c r="C1432" s="7">
        <v>2007</v>
      </c>
      <c r="D1432" s="7">
        <v>3</v>
      </c>
      <c r="E1432" s="7">
        <v>169.12</v>
      </c>
      <c r="F1432" s="7">
        <v>167.62</v>
      </c>
      <c r="G1432" s="7" t="s">
        <v>19</v>
      </c>
    </row>
    <row r="1433" spans="1:7" x14ac:dyDescent="0.2">
      <c r="A1433" s="7">
        <v>19124</v>
      </c>
      <c r="B1433" s="7" t="s">
        <v>28</v>
      </c>
      <c r="C1433" s="7">
        <v>2007</v>
      </c>
      <c r="D1433" s="7">
        <v>4</v>
      </c>
      <c r="E1433" s="7">
        <v>167.22</v>
      </c>
      <c r="F1433" s="7">
        <v>166.96</v>
      </c>
      <c r="G1433" s="7" t="s">
        <v>19</v>
      </c>
    </row>
    <row r="1434" spans="1:7" x14ac:dyDescent="0.2">
      <c r="A1434" s="7">
        <v>19124</v>
      </c>
      <c r="B1434" s="7" t="s">
        <v>28</v>
      </c>
      <c r="C1434" s="7">
        <v>2008</v>
      </c>
      <c r="D1434" s="7">
        <v>1</v>
      </c>
      <c r="E1434" s="7">
        <v>164.85</v>
      </c>
      <c r="F1434" s="7">
        <v>165.66</v>
      </c>
      <c r="G1434" s="7" t="s">
        <v>19</v>
      </c>
    </row>
    <row r="1435" spans="1:7" x14ac:dyDescent="0.2">
      <c r="A1435" s="7">
        <v>19124</v>
      </c>
      <c r="B1435" s="7" t="s">
        <v>28</v>
      </c>
      <c r="C1435" s="7">
        <v>2008</v>
      </c>
      <c r="D1435" s="7">
        <v>2</v>
      </c>
      <c r="E1435" s="7">
        <v>166.11</v>
      </c>
      <c r="F1435" s="7">
        <v>164.46</v>
      </c>
      <c r="G1435" s="7" t="s">
        <v>19</v>
      </c>
    </row>
    <row r="1436" spans="1:7" x14ac:dyDescent="0.2">
      <c r="A1436" s="7">
        <v>19124</v>
      </c>
      <c r="B1436" s="7" t="s">
        <v>28</v>
      </c>
      <c r="C1436" s="7">
        <v>2008</v>
      </c>
      <c r="D1436" s="7">
        <v>3</v>
      </c>
      <c r="E1436" s="7">
        <v>166.53</v>
      </c>
      <c r="F1436" s="7">
        <v>164.86</v>
      </c>
      <c r="G1436" s="7" t="s">
        <v>19</v>
      </c>
    </row>
    <row r="1437" spans="1:7" x14ac:dyDescent="0.2">
      <c r="A1437" s="7">
        <v>19124</v>
      </c>
      <c r="B1437" s="7" t="s">
        <v>28</v>
      </c>
      <c r="C1437" s="7">
        <v>2008</v>
      </c>
      <c r="D1437" s="7">
        <v>4</v>
      </c>
      <c r="E1437" s="7">
        <v>160.91999999999999</v>
      </c>
      <c r="F1437" s="7">
        <v>160.81</v>
      </c>
      <c r="G1437" s="7" t="s">
        <v>19</v>
      </c>
    </row>
    <row r="1438" spans="1:7" x14ac:dyDescent="0.2">
      <c r="A1438" s="7">
        <v>19124</v>
      </c>
      <c r="B1438" s="7" t="s">
        <v>28</v>
      </c>
      <c r="C1438" s="7">
        <v>2009</v>
      </c>
      <c r="D1438" s="7">
        <v>1</v>
      </c>
      <c r="E1438" s="7">
        <v>157.25</v>
      </c>
      <c r="F1438" s="7">
        <v>158.19</v>
      </c>
      <c r="G1438" s="7" t="s">
        <v>19</v>
      </c>
    </row>
    <row r="1439" spans="1:7" x14ac:dyDescent="0.2">
      <c r="A1439" s="7">
        <v>19124</v>
      </c>
      <c r="B1439" s="7" t="s">
        <v>28</v>
      </c>
      <c r="C1439" s="7">
        <v>2009</v>
      </c>
      <c r="D1439" s="7">
        <v>2</v>
      </c>
      <c r="E1439" s="7">
        <v>160.36000000000001</v>
      </c>
      <c r="F1439" s="7">
        <v>158.62</v>
      </c>
      <c r="G1439" s="7" t="s">
        <v>19</v>
      </c>
    </row>
    <row r="1440" spans="1:7" x14ac:dyDescent="0.2">
      <c r="A1440" s="7">
        <v>19124</v>
      </c>
      <c r="B1440" s="7" t="s">
        <v>28</v>
      </c>
      <c r="C1440" s="7">
        <v>2009</v>
      </c>
      <c r="D1440" s="7">
        <v>3</v>
      </c>
      <c r="E1440" s="7">
        <v>163.69999999999999</v>
      </c>
      <c r="F1440" s="7">
        <v>161.9</v>
      </c>
      <c r="G1440" s="7" t="s">
        <v>19</v>
      </c>
    </row>
    <row r="1441" spans="1:7" x14ac:dyDescent="0.2">
      <c r="A1441" s="7">
        <v>19124</v>
      </c>
      <c r="B1441" s="7" t="s">
        <v>28</v>
      </c>
      <c r="C1441" s="7">
        <v>2009</v>
      </c>
      <c r="D1441" s="7">
        <v>4</v>
      </c>
      <c r="E1441" s="7">
        <v>161.6</v>
      </c>
      <c r="F1441" s="7">
        <v>161.69999999999999</v>
      </c>
      <c r="G1441" s="7" t="s">
        <v>19</v>
      </c>
    </row>
    <row r="1442" spans="1:7" x14ac:dyDescent="0.2">
      <c r="A1442" s="7">
        <v>19124</v>
      </c>
      <c r="B1442" s="7" t="s">
        <v>28</v>
      </c>
      <c r="C1442" s="7">
        <v>2010</v>
      </c>
      <c r="D1442" s="7">
        <v>1</v>
      </c>
      <c r="E1442" s="7">
        <v>160.26</v>
      </c>
      <c r="F1442" s="7">
        <v>161.29</v>
      </c>
      <c r="G1442" s="7" t="s">
        <v>19</v>
      </c>
    </row>
    <row r="1443" spans="1:7" x14ac:dyDescent="0.2">
      <c r="A1443" s="7">
        <v>19124</v>
      </c>
      <c r="B1443" s="7" t="s">
        <v>28</v>
      </c>
      <c r="C1443" s="7">
        <v>2010</v>
      </c>
      <c r="D1443" s="7">
        <v>2</v>
      </c>
      <c r="E1443" s="7">
        <v>162.69</v>
      </c>
      <c r="F1443" s="7">
        <v>160.76</v>
      </c>
      <c r="G1443" s="7" t="s">
        <v>19</v>
      </c>
    </row>
    <row r="1444" spans="1:7" x14ac:dyDescent="0.2">
      <c r="A1444" s="7">
        <v>19124</v>
      </c>
      <c r="B1444" s="7" t="s">
        <v>28</v>
      </c>
      <c r="C1444" s="7">
        <v>2010</v>
      </c>
      <c r="D1444" s="7">
        <v>3</v>
      </c>
      <c r="E1444" s="7">
        <v>160.34</v>
      </c>
      <c r="F1444" s="7">
        <v>158.51</v>
      </c>
      <c r="G1444" s="7" t="s">
        <v>19</v>
      </c>
    </row>
    <row r="1445" spans="1:7" x14ac:dyDescent="0.2">
      <c r="A1445" s="7">
        <v>19124</v>
      </c>
      <c r="B1445" s="7" t="s">
        <v>28</v>
      </c>
      <c r="C1445" s="7">
        <v>2010</v>
      </c>
      <c r="D1445" s="7">
        <v>4</v>
      </c>
      <c r="E1445" s="7">
        <v>156.28</v>
      </c>
      <c r="F1445" s="7">
        <v>156.57</v>
      </c>
      <c r="G1445" s="7" t="s">
        <v>19</v>
      </c>
    </row>
    <row r="1446" spans="1:7" x14ac:dyDescent="0.2">
      <c r="A1446" s="7">
        <v>19124</v>
      </c>
      <c r="B1446" s="7" t="s">
        <v>28</v>
      </c>
      <c r="C1446" s="7">
        <v>2011</v>
      </c>
      <c r="D1446" s="7">
        <v>1</v>
      </c>
      <c r="E1446" s="7">
        <v>154.76</v>
      </c>
      <c r="F1446" s="7">
        <v>155.75</v>
      </c>
      <c r="G1446" s="7" t="s">
        <v>19</v>
      </c>
    </row>
    <row r="1447" spans="1:7" x14ac:dyDescent="0.2">
      <c r="A1447" s="7">
        <v>19124</v>
      </c>
      <c r="B1447" s="7" t="s">
        <v>28</v>
      </c>
      <c r="C1447" s="7">
        <v>2011</v>
      </c>
      <c r="D1447" s="7">
        <v>2</v>
      </c>
      <c r="E1447" s="7">
        <v>156.52000000000001</v>
      </c>
      <c r="F1447" s="7">
        <v>154.5</v>
      </c>
      <c r="G1447" s="7" t="s">
        <v>19</v>
      </c>
    </row>
    <row r="1448" spans="1:7" x14ac:dyDescent="0.2">
      <c r="A1448" s="7">
        <v>19124</v>
      </c>
      <c r="B1448" s="7" t="s">
        <v>28</v>
      </c>
      <c r="C1448" s="7">
        <v>2011</v>
      </c>
      <c r="D1448" s="7">
        <v>3</v>
      </c>
      <c r="E1448" s="7">
        <v>156.1</v>
      </c>
      <c r="F1448" s="7">
        <v>154.33000000000001</v>
      </c>
      <c r="G1448" s="7" t="s">
        <v>19</v>
      </c>
    </row>
    <row r="1449" spans="1:7" x14ac:dyDescent="0.2">
      <c r="A1449" s="7">
        <v>19124</v>
      </c>
      <c r="B1449" s="7" t="s">
        <v>28</v>
      </c>
      <c r="C1449" s="7">
        <v>2011</v>
      </c>
      <c r="D1449" s="7">
        <v>4</v>
      </c>
      <c r="E1449" s="7">
        <v>154.44999999999999</v>
      </c>
      <c r="F1449" s="7">
        <v>154.96</v>
      </c>
      <c r="G1449" s="7" t="s">
        <v>19</v>
      </c>
    </row>
    <row r="1450" spans="1:7" x14ac:dyDescent="0.2">
      <c r="A1450" s="7">
        <v>19124</v>
      </c>
      <c r="B1450" s="7" t="s">
        <v>28</v>
      </c>
      <c r="C1450" s="7">
        <v>2012</v>
      </c>
      <c r="D1450" s="7">
        <v>1</v>
      </c>
      <c r="E1450" s="7">
        <v>156.27000000000001</v>
      </c>
      <c r="F1450" s="7">
        <v>157.13999999999999</v>
      </c>
      <c r="G1450" s="7" t="s">
        <v>19</v>
      </c>
    </row>
    <row r="1451" spans="1:7" x14ac:dyDescent="0.2">
      <c r="A1451" s="7">
        <v>19124</v>
      </c>
      <c r="B1451" s="7" t="s">
        <v>28</v>
      </c>
      <c r="C1451" s="7">
        <v>2012</v>
      </c>
      <c r="D1451" s="7">
        <v>2</v>
      </c>
      <c r="E1451" s="7">
        <v>162.84</v>
      </c>
      <c r="F1451" s="7">
        <v>160.61000000000001</v>
      </c>
      <c r="G1451" s="7" t="s">
        <v>19</v>
      </c>
    </row>
    <row r="1452" spans="1:7" x14ac:dyDescent="0.2">
      <c r="A1452" s="7">
        <v>19124</v>
      </c>
      <c r="B1452" s="7" t="s">
        <v>28</v>
      </c>
      <c r="C1452" s="7">
        <v>2012</v>
      </c>
      <c r="D1452" s="7">
        <v>3</v>
      </c>
      <c r="E1452" s="7">
        <v>164.35</v>
      </c>
      <c r="F1452" s="7">
        <v>162.55000000000001</v>
      </c>
      <c r="G1452" s="7" t="s">
        <v>19</v>
      </c>
    </row>
    <row r="1453" spans="1:7" x14ac:dyDescent="0.2">
      <c r="A1453" s="7">
        <v>19124</v>
      </c>
      <c r="B1453" s="7" t="s">
        <v>28</v>
      </c>
      <c r="C1453" s="7">
        <v>2012</v>
      </c>
      <c r="D1453" s="7">
        <v>4</v>
      </c>
      <c r="E1453" s="7">
        <v>165.19</v>
      </c>
      <c r="F1453" s="7">
        <v>165.94</v>
      </c>
      <c r="G1453" s="7" t="s">
        <v>19</v>
      </c>
    </row>
    <row r="1454" spans="1:7" x14ac:dyDescent="0.2">
      <c r="A1454" s="7">
        <v>19124</v>
      </c>
      <c r="B1454" s="7" t="s">
        <v>28</v>
      </c>
      <c r="C1454" s="7">
        <v>2013</v>
      </c>
      <c r="D1454" s="7">
        <v>1</v>
      </c>
      <c r="E1454" s="7">
        <v>168.82</v>
      </c>
      <c r="F1454" s="7">
        <v>169.6</v>
      </c>
      <c r="G1454" s="7" t="s">
        <v>19</v>
      </c>
    </row>
    <row r="1455" spans="1:7" x14ac:dyDescent="0.2">
      <c r="A1455" s="7">
        <v>19124</v>
      </c>
      <c r="B1455" s="7" t="s">
        <v>28</v>
      </c>
      <c r="C1455" s="7">
        <v>2013</v>
      </c>
      <c r="D1455" s="7">
        <v>2</v>
      </c>
      <c r="E1455" s="7">
        <v>176.35</v>
      </c>
      <c r="F1455" s="7">
        <v>173.82</v>
      </c>
      <c r="G1455" s="7" t="s">
        <v>19</v>
      </c>
    </row>
    <row r="1456" spans="1:7" x14ac:dyDescent="0.2">
      <c r="A1456" s="7">
        <v>19124</v>
      </c>
      <c r="B1456" s="7" t="s">
        <v>28</v>
      </c>
      <c r="C1456" s="7">
        <v>2013</v>
      </c>
      <c r="D1456" s="7">
        <v>3</v>
      </c>
      <c r="E1456" s="7">
        <v>180.55</v>
      </c>
      <c r="F1456" s="7">
        <v>178.66</v>
      </c>
      <c r="G1456" s="7" t="s">
        <v>19</v>
      </c>
    </row>
    <row r="1457" spans="1:7" x14ac:dyDescent="0.2">
      <c r="A1457" s="7">
        <v>19124</v>
      </c>
      <c r="B1457" s="7" t="s">
        <v>28</v>
      </c>
      <c r="C1457" s="7">
        <v>2013</v>
      </c>
      <c r="D1457" s="7">
        <v>4</v>
      </c>
      <c r="E1457" s="7">
        <v>182.13</v>
      </c>
      <c r="F1457" s="7">
        <v>183.14</v>
      </c>
      <c r="G1457" s="7" t="s">
        <v>19</v>
      </c>
    </row>
    <row r="1458" spans="1:7" x14ac:dyDescent="0.2">
      <c r="A1458" s="7">
        <v>19124</v>
      </c>
      <c r="B1458" s="7" t="s">
        <v>28</v>
      </c>
      <c r="C1458" s="7">
        <v>2014</v>
      </c>
      <c r="D1458" s="7">
        <v>1</v>
      </c>
      <c r="E1458" s="7">
        <v>185.31</v>
      </c>
      <c r="F1458" s="7">
        <v>185.98</v>
      </c>
      <c r="G1458" s="7" t="s">
        <v>19</v>
      </c>
    </row>
    <row r="1459" spans="1:7" x14ac:dyDescent="0.2">
      <c r="A1459" s="7">
        <v>19124</v>
      </c>
      <c r="B1459" s="7" t="s">
        <v>28</v>
      </c>
      <c r="C1459" s="7">
        <v>2014</v>
      </c>
      <c r="D1459" s="7">
        <v>2</v>
      </c>
      <c r="E1459" s="7">
        <v>192.52</v>
      </c>
      <c r="F1459" s="7">
        <v>189.73</v>
      </c>
      <c r="G1459" s="7" t="s">
        <v>19</v>
      </c>
    </row>
    <row r="1460" spans="1:7" x14ac:dyDescent="0.2">
      <c r="A1460" s="7">
        <v>19124</v>
      </c>
      <c r="B1460" s="7" t="s">
        <v>28</v>
      </c>
      <c r="C1460" s="7">
        <v>2014</v>
      </c>
      <c r="D1460" s="7">
        <v>3</v>
      </c>
      <c r="E1460" s="7">
        <v>195.68</v>
      </c>
      <c r="F1460" s="7">
        <v>193.71</v>
      </c>
      <c r="G1460" s="7" t="s">
        <v>19</v>
      </c>
    </row>
    <row r="1461" spans="1:7" x14ac:dyDescent="0.2">
      <c r="A1461" s="7">
        <v>19124</v>
      </c>
      <c r="B1461" s="7" t="s">
        <v>28</v>
      </c>
      <c r="C1461" s="7">
        <v>2014</v>
      </c>
      <c r="D1461" s="7">
        <v>4</v>
      </c>
      <c r="E1461" s="7">
        <v>197.22</v>
      </c>
      <c r="F1461" s="7">
        <v>198.41</v>
      </c>
      <c r="G1461" s="7" t="s">
        <v>19</v>
      </c>
    </row>
    <row r="1462" spans="1:7" x14ac:dyDescent="0.2">
      <c r="A1462" s="7">
        <v>19124</v>
      </c>
      <c r="B1462" s="7" t="s">
        <v>28</v>
      </c>
      <c r="C1462" s="7">
        <v>2015</v>
      </c>
      <c r="D1462" s="7">
        <v>1</v>
      </c>
      <c r="E1462" s="7">
        <v>203.95</v>
      </c>
      <c r="F1462" s="7">
        <v>204.52</v>
      </c>
      <c r="G1462" s="7" t="s">
        <v>19</v>
      </c>
    </row>
    <row r="1463" spans="1:7" x14ac:dyDescent="0.2">
      <c r="A1463" s="7">
        <v>19124</v>
      </c>
      <c r="B1463" s="7" t="s">
        <v>28</v>
      </c>
      <c r="C1463" s="7">
        <v>2015</v>
      </c>
      <c r="D1463" s="7">
        <v>2</v>
      </c>
      <c r="E1463" s="7">
        <v>212.59</v>
      </c>
      <c r="F1463" s="7">
        <v>209.5</v>
      </c>
      <c r="G1463" s="7" t="s">
        <v>19</v>
      </c>
    </row>
    <row r="1464" spans="1:7" x14ac:dyDescent="0.2">
      <c r="A1464" s="7">
        <v>19124</v>
      </c>
      <c r="B1464" s="7" t="s">
        <v>28</v>
      </c>
      <c r="C1464" s="7">
        <v>2015</v>
      </c>
      <c r="D1464" s="7">
        <v>3</v>
      </c>
      <c r="E1464" s="7">
        <v>216.35</v>
      </c>
      <c r="F1464" s="7">
        <v>214.29</v>
      </c>
      <c r="G1464" s="7" t="s">
        <v>19</v>
      </c>
    </row>
    <row r="1465" spans="1:7" x14ac:dyDescent="0.2">
      <c r="A1465" s="7">
        <v>19124</v>
      </c>
      <c r="B1465" s="7" t="s">
        <v>28</v>
      </c>
      <c r="C1465" s="7">
        <v>2015</v>
      </c>
      <c r="D1465" s="7">
        <v>4</v>
      </c>
      <c r="E1465" s="7">
        <v>217.54</v>
      </c>
      <c r="F1465" s="7">
        <v>218.87</v>
      </c>
      <c r="G1465" s="7" t="s">
        <v>19</v>
      </c>
    </row>
    <row r="1466" spans="1:7" x14ac:dyDescent="0.2">
      <c r="A1466" s="7">
        <v>19124</v>
      </c>
      <c r="B1466" s="7" t="s">
        <v>28</v>
      </c>
      <c r="C1466" s="7">
        <v>2016</v>
      </c>
      <c r="D1466" s="7">
        <v>1</v>
      </c>
      <c r="E1466" s="7">
        <v>224.93</v>
      </c>
      <c r="F1466" s="7">
        <v>225.36</v>
      </c>
      <c r="G1466" s="7" t="s">
        <v>19</v>
      </c>
    </row>
    <row r="1467" spans="1:7" x14ac:dyDescent="0.2">
      <c r="A1467" s="7">
        <v>19124</v>
      </c>
      <c r="B1467" s="7" t="s">
        <v>28</v>
      </c>
      <c r="C1467" s="7">
        <v>2016</v>
      </c>
      <c r="D1467" s="7">
        <v>2</v>
      </c>
      <c r="E1467" s="7">
        <v>235.3</v>
      </c>
      <c r="F1467" s="7">
        <v>231.99</v>
      </c>
      <c r="G1467" s="7" t="s">
        <v>19</v>
      </c>
    </row>
    <row r="1468" spans="1:7" x14ac:dyDescent="0.2">
      <c r="A1468" s="7">
        <v>19124</v>
      </c>
      <c r="B1468" s="7" t="s">
        <v>28</v>
      </c>
      <c r="C1468" s="7">
        <v>2016</v>
      </c>
      <c r="D1468" s="7">
        <v>3</v>
      </c>
      <c r="E1468" s="7">
        <v>239.91</v>
      </c>
      <c r="F1468" s="7">
        <v>237.75</v>
      </c>
      <c r="G1468" s="7" t="s">
        <v>19</v>
      </c>
    </row>
    <row r="1469" spans="1:7" x14ac:dyDescent="0.2">
      <c r="A1469" s="7">
        <v>19124</v>
      </c>
      <c r="B1469" s="7" t="s">
        <v>28</v>
      </c>
      <c r="C1469" s="7">
        <v>2016</v>
      </c>
      <c r="D1469" s="7">
        <v>4</v>
      </c>
      <c r="E1469" s="7">
        <v>241.76</v>
      </c>
      <c r="F1469" s="7">
        <v>243.13</v>
      </c>
      <c r="G1469" s="7" t="s">
        <v>19</v>
      </c>
    </row>
    <row r="1470" spans="1:7" x14ac:dyDescent="0.2">
      <c r="A1470" s="7">
        <v>19124</v>
      </c>
      <c r="B1470" s="7" t="s">
        <v>28</v>
      </c>
      <c r="C1470" s="7">
        <v>2017</v>
      </c>
      <c r="D1470" s="7">
        <v>1</v>
      </c>
      <c r="E1470" s="7">
        <v>250.31</v>
      </c>
      <c r="F1470" s="7">
        <v>250.65</v>
      </c>
      <c r="G1470" s="7" t="s">
        <v>19</v>
      </c>
    </row>
    <row r="1471" spans="1:7" x14ac:dyDescent="0.2">
      <c r="A1471" s="7">
        <v>19124</v>
      </c>
      <c r="B1471" s="7" t="s">
        <v>28</v>
      </c>
      <c r="C1471" s="7">
        <v>2017</v>
      </c>
      <c r="D1471" s="7">
        <v>2</v>
      </c>
      <c r="E1471" s="7">
        <v>259.17</v>
      </c>
      <c r="F1471" s="7">
        <v>255.68</v>
      </c>
      <c r="G1471" s="7" t="s">
        <v>19</v>
      </c>
    </row>
    <row r="1472" spans="1:7" x14ac:dyDescent="0.2">
      <c r="A1472" s="7">
        <v>19124</v>
      </c>
      <c r="B1472" s="7" t="s">
        <v>28</v>
      </c>
      <c r="C1472" s="7">
        <v>2017</v>
      </c>
      <c r="D1472" s="7">
        <v>3</v>
      </c>
      <c r="E1472" s="7">
        <v>263.93</v>
      </c>
      <c r="F1472" s="7">
        <v>261.7</v>
      </c>
      <c r="G1472" s="7" t="s">
        <v>19</v>
      </c>
    </row>
    <row r="1473" spans="1:7" x14ac:dyDescent="0.2">
      <c r="A1473" s="7">
        <v>19124</v>
      </c>
      <c r="B1473" s="7" t="s">
        <v>28</v>
      </c>
      <c r="C1473" s="7">
        <v>2017</v>
      </c>
      <c r="D1473" s="7">
        <v>4</v>
      </c>
      <c r="E1473" s="7">
        <v>265.02</v>
      </c>
      <c r="F1473" s="7">
        <v>266.27</v>
      </c>
      <c r="G1473" s="7" t="s">
        <v>19</v>
      </c>
    </row>
    <row r="1474" spans="1:7" x14ac:dyDescent="0.2">
      <c r="A1474" s="7">
        <v>19124</v>
      </c>
      <c r="B1474" s="7" t="s">
        <v>28</v>
      </c>
      <c r="C1474" s="7">
        <v>2018</v>
      </c>
      <c r="D1474" s="7">
        <v>1</v>
      </c>
      <c r="E1474" s="7">
        <v>270.06</v>
      </c>
      <c r="F1474" s="7">
        <v>270.37</v>
      </c>
      <c r="G1474" s="7" t="s">
        <v>19</v>
      </c>
    </row>
    <row r="1475" spans="1:7" x14ac:dyDescent="0.2">
      <c r="A1475" s="7">
        <v>19124</v>
      </c>
      <c r="B1475" s="7" t="s">
        <v>28</v>
      </c>
      <c r="C1475" s="7">
        <v>2018</v>
      </c>
      <c r="D1475" s="7">
        <v>2</v>
      </c>
      <c r="E1475" s="7">
        <v>278.05</v>
      </c>
      <c r="F1475" s="7">
        <v>274.54000000000002</v>
      </c>
      <c r="G1475" s="7" t="s">
        <v>19</v>
      </c>
    </row>
    <row r="1476" spans="1:7" x14ac:dyDescent="0.2">
      <c r="A1476" s="7">
        <v>19124</v>
      </c>
      <c r="B1476" s="7" t="s">
        <v>28</v>
      </c>
      <c r="C1476" s="7">
        <v>2018</v>
      </c>
      <c r="D1476" s="7">
        <v>3</v>
      </c>
      <c r="E1476" s="7">
        <v>279.52</v>
      </c>
      <c r="F1476" s="7">
        <v>277.2</v>
      </c>
      <c r="G1476" s="7" t="s">
        <v>19</v>
      </c>
    </row>
    <row r="1477" spans="1:7" x14ac:dyDescent="0.2">
      <c r="A1477" s="7">
        <v>19124</v>
      </c>
      <c r="B1477" s="7" t="s">
        <v>28</v>
      </c>
      <c r="C1477" s="7">
        <v>2018</v>
      </c>
      <c r="D1477" s="7">
        <v>4</v>
      </c>
      <c r="E1477" s="7">
        <v>279.08999999999997</v>
      </c>
      <c r="F1477" s="7">
        <v>280.11</v>
      </c>
      <c r="G1477" s="7" t="s">
        <v>19</v>
      </c>
    </row>
    <row r="1478" spans="1:7" x14ac:dyDescent="0.2">
      <c r="A1478" s="7">
        <v>19124</v>
      </c>
      <c r="B1478" s="7" t="s">
        <v>28</v>
      </c>
      <c r="C1478" s="7">
        <v>2019</v>
      </c>
      <c r="D1478" s="7">
        <v>1</v>
      </c>
      <c r="E1478" s="7">
        <v>282.31</v>
      </c>
      <c r="F1478" s="7">
        <v>282.7</v>
      </c>
      <c r="G1478" s="7" t="s">
        <v>19</v>
      </c>
    </row>
    <row r="1479" spans="1:7" x14ac:dyDescent="0.2">
      <c r="A1479" s="7">
        <v>19124</v>
      </c>
      <c r="B1479" s="7" t="s">
        <v>28</v>
      </c>
      <c r="C1479" s="7">
        <v>2019</v>
      </c>
      <c r="D1479" s="7">
        <v>2</v>
      </c>
      <c r="E1479" s="7">
        <v>288.10000000000002</v>
      </c>
      <c r="F1479" s="7">
        <v>284.69</v>
      </c>
      <c r="G1479" s="7" t="s">
        <v>19</v>
      </c>
    </row>
    <row r="1480" spans="1:7" x14ac:dyDescent="0.2">
      <c r="A1480" s="7">
        <v>19124</v>
      </c>
      <c r="B1480" s="7" t="s">
        <v>28</v>
      </c>
      <c r="C1480" s="7">
        <v>2019</v>
      </c>
      <c r="D1480" s="7">
        <v>3</v>
      </c>
      <c r="E1480" s="7">
        <v>289.48</v>
      </c>
      <c r="F1480" s="7">
        <v>287.02</v>
      </c>
      <c r="G1480" s="7" t="s">
        <v>19</v>
      </c>
    </row>
    <row r="1481" spans="1:7" x14ac:dyDescent="0.2">
      <c r="A1481" s="7">
        <v>19124</v>
      </c>
      <c r="B1481" s="7" t="s">
        <v>28</v>
      </c>
      <c r="C1481" s="7">
        <v>2019</v>
      </c>
      <c r="D1481" s="7">
        <v>4</v>
      </c>
      <c r="E1481" s="7">
        <v>290.95</v>
      </c>
      <c r="F1481" s="7">
        <v>291.77</v>
      </c>
      <c r="G1481" s="7" t="s">
        <v>19</v>
      </c>
    </row>
    <row r="1482" spans="1:7" x14ac:dyDescent="0.2">
      <c r="A1482" s="7">
        <v>19124</v>
      </c>
      <c r="B1482" s="7" t="s">
        <v>28</v>
      </c>
      <c r="C1482" s="7">
        <v>2020</v>
      </c>
      <c r="D1482" s="7">
        <v>1</v>
      </c>
      <c r="E1482" s="7">
        <v>294.27999999999997</v>
      </c>
      <c r="F1482" s="7">
        <v>294.79000000000002</v>
      </c>
      <c r="G1482" s="7" t="s">
        <v>19</v>
      </c>
    </row>
    <row r="1483" spans="1:7" x14ac:dyDescent="0.2">
      <c r="A1483" s="7">
        <v>19124</v>
      </c>
      <c r="B1483" s="7" t="s">
        <v>28</v>
      </c>
      <c r="C1483" s="7">
        <v>2020</v>
      </c>
      <c r="D1483" s="7">
        <v>2</v>
      </c>
      <c r="E1483" s="7">
        <v>300.12</v>
      </c>
      <c r="F1483" s="7">
        <v>296.77</v>
      </c>
      <c r="G1483" s="7" t="s">
        <v>19</v>
      </c>
    </row>
    <row r="1484" spans="1:7" x14ac:dyDescent="0.2">
      <c r="A1484" s="7">
        <v>19124</v>
      </c>
      <c r="B1484" s="7" t="s">
        <v>28</v>
      </c>
      <c r="C1484" s="7">
        <v>2020</v>
      </c>
      <c r="D1484" s="7">
        <v>3</v>
      </c>
      <c r="E1484" s="7">
        <v>307.56</v>
      </c>
      <c r="F1484" s="7">
        <v>304.82</v>
      </c>
      <c r="G1484" s="7" t="s">
        <v>19</v>
      </c>
    </row>
    <row r="1485" spans="1:7" x14ac:dyDescent="0.2">
      <c r="A1485" s="7">
        <v>19124</v>
      </c>
      <c r="B1485" s="7" t="s">
        <v>28</v>
      </c>
      <c r="C1485" s="7">
        <v>2020</v>
      </c>
      <c r="D1485" s="7">
        <v>4</v>
      </c>
      <c r="E1485" s="7">
        <v>315.2</v>
      </c>
      <c r="F1485" s="7">
        <v>315.95</v>
      </c>
      <c r="G1485" s="7" t="s">
        <v>19</v>
      </c>
    </row>
    <row r="1486" spans="1:7" x14ac:dyDescent="0.2">
      <c r="A1486" s="7">
        <v>19124</v>
      </c>
      <c r="B1486" s="7" t="s">
        <v>28</v>
      </c>
      <c r="C1486" s="7">
        <v>2021</v>
      </c>
      <c r="D1486" s="7">
        <v>1</v>
      </c>
      <c r="E1486" s="7">
        <v>329.81</v>
      </c>
      <c r="F1486" s="7">
        <v>330.5</v>
      </c>
      <c r="G1486" s="7" t="s">
        <v>19</v>
      </c>
    </row>
    <row r="1487" spans="1:7" x14ac:dyDescent="0.2">
      <c r="A1487" s="7">
        <v>19124</v>
      </c>
      <c r="B1487" s="7" t="s">
        <v>28</v>
      </c>
      <c r="C1487" s="7">
        <v>2021</v>
      </c>
      <c r="D1487" s="7">
        <v>2</v>
      </c>
      <c r="E1487" s="7">
        <v>353.39</v>
      </c>
      <c r="F1487" s="7">
        <v>349.59</v>
      </c>
      <c r="G1487" s="7" t="s">
        <v>19</v>
      </c>
    </row>
    <row r="1488" spans="1:7" x14ac:dyDescent="0.2">
      <c r="A1488" s="7">
        <v>19124</v>
      </c>
      <c r="B1488" s="7" t="s">
        <v>28</v>
      </c>
      <c r="C1488" s="7">
        <v>2021</v>
      </c>
      <c r="D1488" s="7">
        <v>3</v>
      </c>
      <c r="E1488" s="7">
        <v>372.44</v>
      </c>
      <c r="F1488" s="7">
        <v>368.96</v>
      </c>
      <c r="G1488" s="7" t="s">
        <v>19</v>
      </c>
    </row>
    <row r="1489" spans="1:7" x14ac:dyDescent="0.2">
      <c r="A1489" s="7">
        <v>19124</v>
      </c>
      <c r="B1489" s="7" t="s">
        <v>28</v>
      </c>
      <c r="C1489" s="7">
        <v>2021</v>
      </c>
      <c r="D1489" s="7">
        <v>4</v>
      </c>
      <c r="E1489" s="7">
        <v>384.53</v>
      </c>
      <c r="F1489" s="7">
        <v>385.39</v>
      </c>
      <c r="G1489" s="7" t="s">
        <v>19</v>
      </c>
    </row>
    <row r="1490" spans="1:7" x14ac:dyDescent="0.2">
      <c r="A1490" s="7">
        <v>19740</v>
      </c>
      <c r="B1490" s="7" t="s">
        <v>29</v>
      </c>
      <c r="C1490" s="7">
        <v>1991</v>
      </c>
      <c r="D1490" s="7">
        <v>1</v>
      </c>
      <c r="E1490" s="7">
        <v>100</v>
      </c>
      <c r="F1490" s="7">
        <v>100</v>
      </c>
    </row>
    <row r="1491" spans="1:7" x14ac:dyDescent="0.2">
      <c r="A1491" s="7">
        <v>19740</v>
      </c>
      <c r="B1491" s="7" t="s">
        <v>29</v>
      </c>
      <c r="C1491" s="7">
        <v>1991</v>
      </c>
      <c r="D1491" s="7">
        <v>2</v>
      </c>
      <c r="E1491" s="7">
        <v>100.95</v>
      </c>
      <c r="F1491" s="7">
        <v>100.16</v>
      </c>
    </row>
    <row r="1492" spans="1:7" x14ac:dyDescent="0.2">
      <c r="A1492" s="7">
        <v>19740</v>
      </c>
      <c r="B1492" s="7" t="s">
        <v>29</v>
      </c>
      <c r="C1492" s="7">
        <v>1991</v>
      </c>
      <c r="D1492" s="7">
        <v>3</v>
      </c>
      <c r="E1492" s="7">
        <v>101.87</v>
      </c>
      <c r="F1492" s="7">
        <v>101.03</v>
      </c>
    </row>
    <row r="1493" spans="1:7" x14ac:dyDescent="0.2">
      <c r="A1493" s="7">
        <v>19740</v>
      </c>
      <c r="B1493" s="7" t="s">
        <v>29</v>
      </c>
      <c r="C1493" s="7">
        <v>1991</v>
      </c>
      <c r="D1493" s="7">
        <v>4</v>
      </c>
      <c r="E1493" s="7">
        <v>103.03</v>
      </c>
      <c r="F1493" s="7">
        <v>102.79</v>
      </c>
    </row>
    <row r="1494" spans="1:7" x14ac:dyDescent="0.2">
      <c r="A1494" s="7">
        <v>19740</v>
      </c>
      <c r="B1494" s="7" t="s">
        <v>29</v>
      </c>
      <c r="C1494" s="7">
        <v>1992</v>
      </c>
      <c r="D1494" s="7">
        <v>1</v>
      </c>
      <c r="E1494" s="7">
        <v>105.04</v>
      </c>
      <c r="F1494" s="7">
        <v>105.07</v>
      </c>
    </row>
    <row r="1495" spans="1:7" x14ac:dyDescent="0.2">
      <c r="A1495" s="7">
        <v>19740</v>
      </c>
      <c r="B1495" s="7" t="s">
        <v>29</v>
      </c>
      <c r="C1495" s="7">
        <v>1992</v>
      </c>
      <c r="D1495" s="7">
        <v>2</v>
      </c>
      <c r="E1495" s="7">
        <v>107.41</v>
      </c>
      <c r="F1495" s="7">
        <v>106.53</v>
      </c>
    </row>
    <row r="1496" spans="1:7" x14ac:dyDescent="0.2">
      <c r="A1496" s="7">
        <v>19740</v>
      </c>
      <c r="B1496" s="7" t="s">
        <v>29</v>
      </c>
      <c r="C1496" s="7">
        <v>1992</v>
      </c>
      <c r="D1496" s="7">
        <v>3</v>
      </c>
      <c r="E1496" s="7">
        <v>109.88</v>
      </c>
      <c r="F1496" s="7">
        <v>108.97</v>
      </c>
    </row>
    <row r="1497" spans="1:7" x14ac:dyDescent="0.2">
      <c r="A1497" s="7">
        <v>19740</v>
      </c>
      <c r="B1497" s="7" t="s">
        <v>29</v>
      </c>
      <c r="C1497" s="7">
        <v>1992</v>
      </c>
      <c r="D1497" s="7">
        <v>4</v>
      </c>
      <c r="E1497" s="7">
        <v>111.91</v>
      </c>
      <c r="F1497" s="7">
        <v>111.66</v>
      </c>
    </row>
    <row r="1498" spans="1:7" x14ac:dyDescent="0.2">
      <c r="A1498" s="7">
        <v>19740</v>
      </c>
      <c r="B1498" s="7" t="s">
        <v>29</v>
      </c>
      <c r="C1498" s="7">
        <v>1993</v>
      </c>
      <c r="D1498" s="7">
        <v>1</v>
      </c>
      <c r="E1498" s="7">
        <v>113.47</v>
      </c>
      <c r="F1498" s="7">
        <v>113.53</v>
      </c>
    </row>
    <row r="1499" spans="1:7" x14ac:dyDescent="0.2">
      <c r="A1499" s="7">
        <v>19740</v>
      </c>
      <c r="B1499" s="7" t="s">
        <v>29</v>
      </c>
      <c r="C1499" s="7">
        <v>1993</v>
      </c>
      <c r="D1499" s="7">
        <v>2</v>
      </c>
      <c r="E1499" s="7">
        <v>118.09</v>
      </c>
      <c r="F1499" s="7">
        <v>117.07</v>
      </c>
    </row>
    <row r="1500" spans="1:7" x14ac:dyDescent="0.2">
      <c r="A1500" s="7">
        <v>19740</v>
      </c>
      <c r="B1500" s="7" t="s">
        <v>29</v>
      </c>
      <c r="C1500" s="7">
        <v>1993</v>
      </c>
      <c r="D1500" s="7">
        <v>3</v>
      </c>
      <c r="E1500" s="7">
        <v>121.87</v>
      </c>
      <c r="F1500" s="7">
        <v>120.88</v>
      </c>
    </row>
    <row r="1501" spans="1:7" x14ac:dyDescent="0.2">
      <c r="A1501" s="7">
        <v>19740</v>
      </c>
      <c r="B1501" s="7" t="s">
        <v>29</v>
      </c>
      <c r="C1501" s="7">
        <v>1993</v>
      </c>
      <c r="D1501" s="7">
        <v>4</v>
      </c>
      <c r="E1501" s="7">
        <v>124.37</v>
      </c>
      <c r="F1501" s="7">
        <v>124.11</v>
      </c>
    </row>
    <row r="1502" spans="1:7" x14ac:dyDescent="0.2">
      <c r="A1502" s="7">
        <v>19740</v>
      </c>
      <c r="B1502" s="7" t="s">
        <v>29</v>
      </c>
      <c r="C1502" s="7">
        <v>1994</v>
      </c>
      <c r="D1502" s="7">
        <v>1</v>
      </c>
      <c r="E1502" s="7">
        <v>127.96</v>
      </c>
      <c r="F1502" s="7">
        <v>128.06</v>
      </c>
    </row>
    <row r="1503" spans="1:7" x14ac:dyDescent="0.2">
      <c r="A1503" s="7">
        <v>19740</v>
      </c>
      <c r="B1503" s="7" t="s">
        <v>29</v>
      </c>
      <c r="C1503" s="7">
        <v>1994</v>
      </c>
      <c r="D1503" s="7">
        <v>2</v>
      </c>
      <c r="E1503" s="7">
        <v>132.61000000000001</v>
      </c>
      <c r="F1503" s="7">
        <v>131.4</v>
      </c>
    </row>
    <row r="1504" spans="1:7" x14ac:dyDescent="0.2">
      <c r="A1504" s="7">
        <v>19740</v>
      </c>
      <c r="B1504" s="7" t="s">
        <v>29</v>
      </c>
      <c r="C1504" s="7">
        <v>1994</v>
      </c>
      <c r="D1504" s="7">
        <v>3</v>
      </c>
      <c r="E1504" s="7">
        <v>134.30000000000001</v>
      </c>
      <c r="F1504" s="7">
        <v>133.19999999999999</v>
      </c>
    </row>
    <row r="1505" spans="1:6" x14ac:dyDescent="0.2">
      <c r="A1505" s="7">
        <v>19740</v>
      </c>
      <c r="B1505" s="7" t="s">
        <v>29</v>
      </c>
      <c r="C1505" s="7">
        <v>1994</v>
      </c>
      <c r="D1505" s="7">
        <v>4</v>
      </c>
      <c r="E1505" s="7">
        <v>136.06</v>
      </c>
      <c r="F1505" s="7">
        <v>135.85</v>
      </c>
    </row>
    <row r="1506" spans="1:6" x14ac:dyDescent="0.2">
      <c r="A1506" s="7">
        <v>19740</v>
      </c>
      <c r="B1506" s="7" t="s">
        <v>29</v>
      </c>
      <c r="C1506" s="7">
        <v>1995</v>
      </c>
      <c r="D1506" s="7">
        <v>1</v>
      </c>
      <c r="E1506" s="7">
        <v>137.52000000000001</v>
      </c>
      <c r="F1506" s="7">
        <v>137.61000000000001</v>
      </c>
    </row>
    <row r="1507" spans="1:6" x14ac:dyDescent="0.2">
      <c r="A1507" s="7">
        <v>19740</v>
      </c>
      <c r="B1507" s="7" t="s">
        <v>29</v>
      </c>
      <c r="C1507" s="7">
        <v>1995</v>
      </c>
      <c r="D1507" s="7">
        <v>2</v>
      </c>
      <c r="E1507" s="7">
        <v>142.41</v>
      </c>
      <c r="F1507" s="7">
        <v>141.08000000000001</v>
      </c>
    </row>
    <row r="1508" spans="1:6" x14ac:dyDescent="0.2">
      <c r="A1508" s="7">
        <v>19740</v>
      </c>
      <c r="B1508" s="7" t="s">
        <v>29</v>
      </c>
      <c r="C1508" s="7">
        <v>1995</v>
      </c>
      <c r="D1508" s="7">
        <v>3</v>
      </c>
      <c r="E1508" s="7">
        <v>145.41</v>
      </c>
      <c r="F1508" s="7">
        <v>144.25</v>
      </c>
    </row>
    <row r="1509" spans="1:6" x14ac:dyDescent="0.2">
      <c r="A1509" s="7">
        <v>19740</v>
      </c>
      <c r="B1509" s="7" t="s">
        <v>29</v>
      </c>
      <c r="C1509" s="7">
        <v>1995</v>
      </c>
      <c r="D1509" s="7">
        <v>4</v>
      </c>
      <c r="E1509" s="7">
        <v>146.21</v>
      </c>
      <c r="F1509" s="7">
        <v>145.99</v>
      </c>
    </row>
    <row r="1510" spans="1:6" x14ac:dyDescent="0.2">
      <c r="A1510" s="7">
        <v>19740</v>
      </c>
      <c r="B1510" s="7" t="s">
        <v>29</v>
      </c>
      <c r="C1510" s="7">
        <v>1996</v>
      </c>
      <c r="D1510" s="7">
        <v>1</v>
      </c>
      <c r="E1510" s="7">
        <v>148.76</v>
      </c>
      <c r="F1510" s="7">
        <v>148.83000000000001</v>
      </c>
    </row>
    <row r="1511" spans="1:6" x14ac:dyDescent="0.2">
      <c r="A1511" s="7">
        <v>19740</v>
      </c>
      <c r="B1511" s="7" t="s">
        <v>29</v>
      </c>
      <c r="C1511" s="7">
        <v>1996</v>
      </c>
      <c r="D1511" s="7">
        <v>2</v>
      </c>
      <c r="E1511" s="7">
        <v>151.63999999999999</v>
      </c>
      <c r="F1511" s="7">
        <v>150.25</v>
      </c>
    </row>
    <row r="1512" spans="1:6" x14ac:dyDescent="0.2">
      <c r="A1512" s="7">
        <v>19740</v>
      </c>
      <c r="B1512" s="7" t="s">
        <v>29</v>
      </c>
      <c r="C1512" s="7">
        <v>1996</v>
      </c>
      <c r="D1512" s="7">
        <v>3</v>
      </c>
      <c r="E1512" s="7">
        <v>152.94999999999999</v>
      </c>
      <c r="F1512" s="7">
        <v>151.69</v>
      </c>
    </row>
    <row r="1513" spans="1:6" x14ac:dyDescent="0.2">
      <c r="A1513" s="7">
        <v>19740</v>
      </c>
      <c r="B1513" s="7" t="s">
        <v>29</v>
      </c>
      <c r="C1513" s="7">
        <v>1996</v>
      </c>
      <c r="D1513" s="7">
        <v>4</v>
      </c>
      <c r="E1513" s="7">
        <v>155.27000000000001</v>
      </c>
      <c r="F1513" s="7">
        <v>155.08000000000001</v>
      </c>
    </row>
    <row r="1514" spans="1:6" x14ac:dyDescent="0.2">
      <c r="A1514" s="7">
        <v>19740</v>
      </c>
      <c r="B1514" s="7" t="s">
        <v>29</v>
      </c>
      <c r="C1514" s="7">
        <v>1997</v>
      </c>
      <c r="D1514" s="7">
        <v>1</v>
      </c>
      <c r="E1514" s="7">
        <v>157.63999999999999</v>
      </c>
      <c r="F1514" s="7">
        <v>157.63999999999999</v>
      </c>
    </row>
    <row r="1515" spans="1:6" x14ac:dyDescent="0.2">
      <c r="A1515" s="7">
        <v>19740</v>
      </c>
      <c r="B1515" s="7" t="s">
        <v>29</v>
      </c>
      <c r="C1515" s="7">
        <v>1997</v>
      </c>
      <c r="D1515" s="7">
        <v>2</v>
      </c>
      <c r="E1515" s="7">
        <v>161.25</v>
      </c>
      <c r="F1515" s="7">
        <v>159.84</v>
      </c>
    </row>
    <row r="1516" spans="1:6" x14ac:dyDescent="0.2">
      <c r="A1516" s="7">
        <v>19740</v>
      </c>
      <c r="B1516" s="7" t="s">
        <v>29</v>
      </c>
      <c r="C1516" s="7">
        <v>1997</v>
      </c>
      <c r="D1516" s="7">
        <v>3</v>
      </c>
      <c r="E1516" s="7">
        <v>164.01</v>
      </c>
      <c r="F1516" s="7">
        <v>162.68</v>
      </c>
    </row>
    <row r="1517" spans="1:6" x14ac:dyDescent="0.2">
      <c r="A1517" s="7">
        <v>19740</v>
      </c>
      <c r="B1517" s="7" t="s">
        <v>29</v>
      </c>
      <c r="C1517" s="7">
        <v>1997</v>
      </c>
      <c r="D1517" s="7">
        <v>4</v>
      </c>
      <c r="E1517" s="7">
        <v>164.54</v>
      </c>
      <c r="F1517" s="7">
        <v>164.27</v>
      </c>
    </row>
    <row r="1518" spans="1:6" x14ac:dyDescent="0.2">
      <c r="A1518" s="7">
        <v>19740</v>
      </c>
      <c r="B1518" s="7" t="s">
        <v>29</v>
      </c>
      <c r="C1518" s="7">
        <v>1998</v>
      </c>
      <c r="D1518" s="7">
        <v>1</v>
      </c>
      <c r="E1518" s="7">
        <v>168.99</v>
      </c>
      <c r="F1518" s="7">
        <v>168.99</v>
      </c>
    </row>
    <row r="1519" spans="1:6" x14ac:dyDescent="0.2">
      <c r="A1519" s="7">
        <v>19740</v>
      </c>
      <c r="B1519" s="7" t="s">
        <v>29</v>
      </c>
      <c r="C1519" s="7">
        <v>1998</v>
      </c>
      <c r="D1519" s="7">
        <v>2</v>
      </c>
      <c r="E1519" s="7">
        <v>174.17</v>
      </c>
      <c r="F1519" s="7">
        <v>172.74</v>
      </c>
    </row>
    <row r="1520" spans="1:6" x14ac:dyDescent="0.2">
      <c r="A1520" s="7">
        <v>19740</v>
      </c>
      <c r="B1520" s="7" t="s">
        <v>29</v>
      </c>
      <c r="C1520" s="7">
        <v>1998</v>
      </c>
      <c r="D1520" s="7">
        <v>3</v>
      </c>
      <c r="E1520" s="7">
        <v>178.38</v>
      </c>
      <c r="F1520" s="7">
        <v>176.86</v>
      </c>
    </row>
    <row r="1521" spans="1:6" x14ac:dyDescent="0.2">
      <c r="A1521" s="7">
        <v>19740</v>
      </c>
      <c r="B1521" s="7" t="s">
        <v>29</v>
      </c>
      <c r="C1521" s="7">
        <v>1998</v>
      </c>
      <c r="D1521" s="7">
        <v>4</v>
      </c>
      <c r="E1521" s="7">
        <v>182.1</v>
      </c>
      <c r="F1521" s="7">
        <v>181.76</v>
      </c>
    </row>
    <row r="1522" spans="1:6" x14ac:dyDescent="0.2">
      <c r="A1522" s="7">
        <v>19740</v>
      </c>
      <c r="B1522" s="7" t="s">
        <v>29</v>
      </c>
      <c r="C1522" s="7">
        <v>1999</v>
      </c>
      <c r="D1522" s="7">
        <v>1</v>
      </c>
      <c r="E1522" s="7">
        <v>186.7</v>
      </c>
      <c r="F1522" s="7">
        <v>186.72</v>
      </c>
    </row>
    <row r="1523" spans="1:6" x14ac:dyDescent="0.2">
      <c r="A1523" s="7">
        <v>19740</v>
      </c>
      <c r="B1523" s="7" t="s">
        <v>29</v>
      </c>
      <c r="C1523" s="7">
        <v>1999</v>
      </c>
      <c r="D1523" s="7">
        <v>2</v>
      </c>
      <c r="E1523" s="7">
        <v>194.83</v>
      </c>
      <c r="F1523" s="7">
        <v>193.31</v>
      </c>
    </row>
    <row r="1524" spans="1:6" x14ac:dyDescent="0.2">
      <c r="A1524" s="7">
        <v>19740</v>
      </c>
      <c r="B1524" s="7" t="s">
        <v>29</v>
      </c>
      <c r="C1524" s="7">
        <v>1999</v>
      </c>
      <c r="D1524" s="7">
        <v>3</v>
      </c>
      <c r="E1524" s="7">
        <v>202.17</v>
      </c>
      <c r="F1524" s="7">
        <v>200.47</v>
      </c>
    </row>
    <row r="1525" spans="1:6" x14ac:dyDescent="0.2">
      <c r="A1525" s="7">
        <v>19740</v>
      </c>
      <c r="B1525" s="7" t="s">
        <v>29</v>
      </c>
      <c r="C1525" s="7">
        <v>1999</v>
      </c>
      <c r="D1525" s="7">
        <v>4</v>
      </c>
      <c r="E1525" s="7">
        <v>207.36</v>
      </c>
      <c r="F1525" s="7">
        <v>206.81</v>
      </c>
    </row>
    <row r="1526" spans="1:6" x14ac:dyDescent="0.2">
      <c r="A1526" s="7">
        <v>19740</v>
      </c>
      <c r="B1526" s="7" t="s">
        <v>29</v>
      </c>
      <c r="C1526" s="7">
        <v>2000</v>
      </c>
      <c r="D1526" s="7">
        <v>1</v>
      </c>
      <c r="E1526" s="7">
        <v>213.99</v>
      </c>
      <c r="F1526" s="7">
        <v>214.07</v>
      </c>
    </row>
    <row r="1527" spans="1:6" x14ac:dyDescent="0.2">
      <c r="A1527" s="7">
        <v>19740</v>
      </c>
      <c r="B1527" s="7" t="s">
        <v>29</v>
      </c>
      <c r="C1527" s="7">
        <v>2000</v>
      </c>
      <c r="D1527" s="7">
        <v>2</v>
      </c>
      <c r="E1527" s="7">
        <v>223.87</v>
      </c>
      <c r="F1527" s="7">
        <v>222.24</v>
      </c>
    </row>
    <row r="1528" spans="1:6" x14ac:dyDescent="0.2">
      <c r="A1528" s="7">
        <v>19740</v>
      </c>
      <c r="B1528" s="7" t="s">
        <v>29</v>
      </c>
      <c r="C1528" s="7">
        <v>2000</v>
      </c>
      <c r="D1528" s="7">
        <v>3</v>
      </c>
      <c r="E1528" s="7">
        <v>231.74</v>
      </c>
      <c r="F1528" s="7">
        <v>229.76</v>
      </c>
    </row>
    <row r="1529" spans="1:6" x14ac:dyDescent="0.2">
      <c r="A1529" s="7">
        <v>19740</v>
      </c>
      <c r="B1529" s="7" t="s">
        <v>29</v>
      </c>
      <c r="C1529" s="7">
        <v>2000</v>
      </c>
      <c r="D1529" s="7">
        <v>4</v>
      </c>
      <c r="E1529" s="7">
        <v>238.64</v>
      </c>
      <c r="F1529" s="7">
        <v>237.89</v>
      </c>
    </row>
    <row r="1530" spans="1:6" x14ac:dyDescent="0.2">
      <c r="A1530" s="7">
        <v>19740</v>
      </c>
      <c r="B1530" s="7" t="s">
        <v>29</v>
      </c>
      <c r="C1530" s="7">
        <v>2001</v>
      </c>
      <c r="D1530" s="7">
        <v>1</v>
      </c>
      <c r="E1530" s="7">
        <v>244.78</v>
      </c>
      <c r="F1530" s="7">
        <v>244.87</v>
      </c>
    </row>
    <row r="1531" spans="1:6" x14ac:dyDescent="0.2">
      <c r="A1531" s="7">
        <v>19740</v>
      </c>
      <c r="B1531" s="7" t="s">
        <v>29</v>
      </c>
      <c r="C1531" s="7">
        <v>2001</v>
      </c>
      <c r="D1531" s="7">
        <v>2</v>
      </c>
      <c r="E1531" s="7">
        <v>251.34</v>
      </c>
      <c r="F1531" s="7">
        <v>249.61</v>
      </c>
    </row>
    <row r="1532" spans="1:6" x14ac:dyDescent="0.2">
      <c r="A1532" s="7">
        <v>19740</v>
      </c>
      <c r="B1532" s="7" t="s">
        <v>29</v>
      </c>
      <c r="C1532" s="7">
        <v>2001</v>
      </c>
      <c r="D1532" s="7">
        <v>3</v>
      </c>
      <c r="E1532" s="7">
        <v>255.95</v>
      </c>
      <c r="F1532" s="7">
        <v>253.83</v>
      </c>
    </row>
    <row r="1533" spans="1:6" x14ac:dyDescent="0.2">
      <c r="A1533" s="7">
        <v>19740</v>
      </c>
      <c r="B1533" s="7" t="s">
        <v>29</v>
      </c>
      <c r="C1533" s="7">
        <v>2001</v>
      </c>
      <c r="D1533" s="7">
        <v>4</v>
      </c>
      <c r="E1533" s="7">
        <v>256.87</v>
      </c>
      <c r="F1533" s="7">
        <v>255.92</v>
      </c>
    </row>
    <row r="1534" spans="1:6" x14ac:dyDescent="0.2">
      <c r="A1534" s="7">
        <v>19740</v>
      </c>
      <c r="B1534" s="7" t="s">
        <v>29</v>
      </c>
      <c r="C1534" s="7">
        <v>2002</v>
      </c>
      <c r="D1534" s="7">
        <v>1</v>
      </c>
      <c r="E1534" s="7">
        <v>257.94</v>
      </c>
      <c r="F1534" s="7">
        <v>258</v>
      </c>
    </row>
    <row r="1535" spans="1:6" x14ac:dyDescent="0.2">
      <c r="A1535" s="7">
        <v>19740</v>
      </c>
      <c r="B1535" s="7" t="s">
        <v>29</v>
      </c>
      <c r="C1535" s="7">
        <v>2002</v>
      </c>
      <c r="D1535" s="7">
        <v>2</v>
      </c>
      <c r="E1535" s="7">
        <v>262.81</v>
      </c>
      <c r="F1535" s="7">
        <v>261.11</v>
      </c>
    </row>
    <row r="1536" spans="1:6" x14ac:dyDescent="0.2">
      <c r="A1536" s="7">
        <v>19740</v>
      </c>
      <c r="B1536" s="7" t="s">
        <v>29</v>
      </c>
      <c r="C1536" s="7">
        <v>2002</v>
      </c>
      <c r="D1536" s="7">
        <v>3</v>
      </c>
      <c r="E1536" s="7">
        <v>264.95</v>
      </c>
      <c r="F1536" s="7">
        <v>262.74</v>
      </c>
    </row>
    <row r="1537" spans="1:6" x14ac:dyDescent="0.2">
      <c r="A1537" s="7">
        <v>19740</v>
      </c>
      <c r="B1537" s="7" t="s">
        <v>29</v>
      </c>
      <c r="C1537" s="7">
        <v>2002</v>
      </c>
      <c r="D1537" s="7">
        <v>4</v>
      </c>
      <c r="E1537" s="7">
        <v>265.73</v>
      </c>
      <c r="F1537" s="7">
        <v>264.73</v>
      </c>
    </row>
    <row r="1538" spans="1:6" x14ac:dyDescent="0.2">
      <c r="A1538" s="7">
        <v>19740</v>
      </c>
      <c r="B1538" s="7" t="s">
        <v>29</v>
      </c>
      <c r="C1538" s="7">
        <v>2003</v>
      </c>
      <c r="D1538" s="7">
        <v>1</v>
      </c>
      <c r="E1538" s="7">
        <v>264.20999999999998</v>
      </c>
      <c r="F1538" s="7">
        <v>264.26</v>
      </c>
    </row>
    <row r="1539" spans="1:6" x14ac:dyDescent="0.2">
      <c r="A1539" s="7">
        <v>19740</v>
      </c>
      <c r="B1539" s="7" t="s">
        <v>29</v>
      </c>
      <c r="C1539" s="7">
        <v>2003</v>
      </c>
      <c r="D1539" s="7">
        <v>2</v>
      </c>
      <c r="E1539" s="7">
        <v>264.89999999999998</v>
      </c>
      <c r="F1539" s="7">
        <v>263.24</v>
      </c>
    </row>
    <row r="1540" spans="1:6" x14ac:dyDescent="0.2">
      <c r="A1540" s="7">
        <v>19740</v>
      </c>
      <c r="B1540" s="7" t="s">
        <v>29</v>
      </c>
      <c r="C1540" s="7">
        <v>2003</v>
      </c>
      <c r="D1540" s="7">
        <v>3</v>
      </c>
      <c r="E1540" s="7">
        <v>266.62</v>
      </c>
      <c r="F1540" s="7">
        <v>264.3</v>
      </c>
    </row>
    <row r="1541" spans="1:6" x14ac:dyDescent="0.2">
      <c r="A1541" s="7">
        <v>19740</v>
      </c>
      <c r="B1541" s="7" t="s">
        <v>29</v>
      </c>
      <c r="C1541" s="7">
        <v>2003</v>
      </c>
      <c r="D1541" s="7">
        <v>4</v>
      </c>
      <c r="E1541" s="7">
        <v>267.49</v>
      </c>
      <c r="F1541" s="7">
        <v>266.48</v>
      </c>
    </row>
    <row r="1542" spans="1:6" x14ac:dyDescent="0.2">
      <c r="A1542" s="7">
        <v>19740</v>
      </c>
      <c r="B1542" s="7" t="s">
        <v>29</v>
      </c>
      <c r="C1542" s="7">
        <v>2004</v>
      </c>
      <c r="D1542" s="7">
        <v>1</v>
      </c>
      <c r="E1542" s="7">
        <v>268.45</v>
      </c>
      <c r="F1542" s="7">
        <v>268.72000000000003</v>
      </c>
    </row>
    <row r="1543" spans="1:6" x14ac:dyDescent="0.2">
      <c r="A1543" s="7">
        <v>19740</v>
      </c>
      <c r="B1543" s="7" t="s">
        <v>29</v>
      </c>
      <c r="C1543" s="7">
        <v>2004</v>
      </c>
      <c r="D1543" s="7">
        <v>2</v>
      </c>
      <c r="E1543" s="7">
        <v>271.43</v>
      </c>
      <c r="F1543" s="7">
        <v>269.67</v>
      </c>
    </row>
    <row r="1544" spans="1:6" x14ac:dyDescent="0.2">
      <c r="A1544" s="7">
        <v>19740</v>
      </c>
      <c r="B1544" s="7" t="s">
        <v>29</v>
      </c>
      <c r="C1544" s="7">
        <v>2004</v>
      </c>
      <c r="D1544" s="7">
        <v>3</v>
      </c>
      <c r="E1544" s="7">
        <v>272.26</v>
      </c>
      <c r="F1544" s="7">
        <v>269.55</v>
      </c>
    </row>
    <row r="1545" spans="1:6" x14ac:dyDescent="0.2">
      <c r="A1545" s="7">
        <v>19740</v>
      </c>
      <c r="B1545" s="7" t="s">
        <v>29</v>
      </c>
      <c r="C1545" s="7">
        <v>2004</v>
      </c>
      <c r="D1545" s="7">
        <v>4</v>
      </c>
      <c r="E1545" s="7">
        <v>273.66000000000003</v>
      </c>
      <c r="F1545" s="7">
        <v>272.75</v>
      </c>
    </row>
    <row r="1546" spans="1:6" x14ac:dyDescent="0.2">
      <c r="A1546" s="7">
        <v>19740</v>
      </c>
      <c r="B1546" s="7" t="s">
        <v>29</v>
      </c>
      <c r="C1546" s="7">
        <v>2005</v>
      </c>
      <c r="D1546" s="7">
        <v>1</v>
      </c>
      <c r="E1546" s="7">
        <v>275.36</v>
      </c>
      <c r="F1546" s="7">
        <v>276.10000000000002</v>
      </c>
    </row>
    <row r="1547" spans="1:6" x14ac:dyDescent="0.2">
      <c r="A1547" s="7">
        <v>19740</v>
      </c>
      <c r="B1547" s="7" t="s">
        <v>29</v>
      </c>
      <c r="C1547" s="7">
        <v>2005</v>
      </c>
      <c r="D1547" s="7">
        <v>2</v>
      </c>
      <c r="E1547" s="7">
        <v>278.22000000000003</v>
      </c>
      <c r="F1547" s="7">
        <v>276.22000000000003</v>
      </c>
    </row>
    <row r="1548" spans="1:6" x14ac:dyDescent="0.2">
      <c r="A1548" s="7">
        <v>19740</v>
      </c>
      <c r="B1548" s="7" t="s">
        <v>29</v>
      </c>
      <c r="C1548" s="7">
        <v>2005</v>
      </c>
      <c r="D1548" s="7">
        <v>3</v>
      </c>
      <c r="E1548" s="7">
        <v>279.87</v>
      </c>
      <c r="F1548" s="7">
        <v>276.57</v>
      </c>
    </row>
    <row r="1549" spans="1:6" x14ac:dyDescent="0.2">
      <c r="A1549" s="7">
        <v>19740</v>
      </c>
      <c r="B1549" s="7" t="s">
        <v>29</v>
      </c>
      <c r="C1549" s="7">
        <v>2005</v>
      </c>
      <c r="D1549" s="7">
        <v>4</v>
      </c>
      <c r="E1549" s="7">
        <v>279.32</v>
      </c>
      <c r="F1549" s="7">
        <v>278.55</v>
      </c>
    </row>
    <row r="1550" spans="1:6" x14ac:dyDescent="0.2">
      <c r="A1550" s="7">
        <v>19740</v>
      </c>
      <c r="B1550" s="7" t="s">
        <v>29</v>
      </c>
      <c r="C1550" s="7">
        <v>2006</v>
      </c>
      <c r="D1550" s="7">
        <v>1</v>
      </c>
      <c r="E1550" s="7">
        <v>279.17</v>
      </c>
      <c r="F1550" s="7">
        <v>280.63</v>
      </c>
    </row>
    <row r="1551" spans="1:6" x14ac:dyDescent="0.2">
      <c r="A1551" s="7">
        <v>19740</v>
      </c>
      <c r="B1551" s="7" t="s">
        <v>29</v>
      </c>
      <c r="C1551" s="7">
        <v>2006</v>
      </c>
      <c r="D1551" s="7">
        <v>2</v>
      </c>
      <c r="E1551" s="7">
        <v>281.27999999999997</v>
      </c>
      <c r="F1551" s="7">
        <v>278.95</v>
      </c>
    </row>
    <row r="1552" spans="1:6" x14ac:dyDescent="0.2">
      <c r="A1552" s="7">
        <v>19740</v>
      </c>
      <c r="B1552" s="7" t="s">
        <v>29</v>
      </c>
      <c r="C1552" s="7">
        <v>2006</v>
      </c>
      <c r="D1552" s="7">
        <v>3</v>
      </c>
      <c r="E1552" s="7">
        <v>280.93</v>
      </c>
      <c r="F1552" s="7">
        <v>277.01</v>
      </c>
    </row>
    <row r="1553" spans="1:6" x14ac:dyDescent="0.2">
      <c r="A1553" s="7">
        <v>19740</v>
      </c>
      <c r="B1553" s="7" t="s">
        <v>29</v>
      </c>
      <c r="C1553" s="7">
        <v>2006</v>
      </c>
      <c r="D1553" s="7">
        <v>4</v>
      </c>
      <c r="E1553" s="7">
        <v>275.13</v>
      </c>
      <c r="F1553" s="7">
        <v>274.52999999999997</v>
      </c>
    </row>
    <row r="1554" spans="1:6" x14ac:dyDescent="0.2">
      <c r="A1554" s="7">
        <v>19740</v>
      </c>
      <c r="B1554" s="7" t="s">
        <v>29</v>
      </c>
      <c r="C1554" s="7">
        <v>2007</v>
      </c>
      <c r="D1554" s="7">
        <v>1</v>
      </c>
      <c r="E1554" s="7">
        <v>267.64999999999998</v>
      </c>
      <c r="F1554" s="7">
        <v>269.83</v>
      </c>
    </row>
    <row r="1555" spans="1:6" x14ac:dyDescent="0.2">
      <c r="A1555" s="7">
        <v>19740</v>
      </c>
      <c r="B1555" s="7" t="s">
        <v>29</v>
      </c>
      <c r="C1555" s="7">
        <v>2007</v>
      </c>
      <c r="D1555" s="7">
        <v>2</v>
      </c>
      <c r="E1555" s="7">
        <v>269.83999999999997</v>
      </c>
      <c r="F1555" s="7">
        <v>267.23</v>
      </c>
    </row>
    <row r="1556" spans="1:6" x14ac:dyDescent="0.2">
      <c r="A1556" s="7">
        <v>19740</v>
      </c>
      <c r="B1556" s="7" t="s">
        <v>29</v>
      </c>
      <c r="C1556" s="7">
        <v>2007</v>
      </c>
      <c r="D1556" s="7">
        <v>3</v>
      </c>
      <c r="E1556" s="7">
        <v>265.67</v>
      </c>
      <c r="F1556" s="7">
        <v>261.54000000000002</v>
      </c>
    </row>
    <row r="1557" spans="1:6" x14ac:dyDescent="0.2">
      <c r="A1557" s="7">
        <v>19740</v>
      </c>
      <c r="B1557" s="7" t="s">
        <v>29</v>
      </c>
      <c r="C1557" s="7">
        <v>2007</v>
      </c>
      <c r="D1557" s="7">
        <v>4</v>
      </c>
      <c r="E1557" s="7">
        <v>252.07</v>
      </c>
      <c r="F1557" s="7">
        <v>251.56</v>
      </c>
    </row>
    <row r="1558" spans="1:6" x14ac:dyDescent="0.2">
      <c r="A1558" s="7">
        <v>19740</v>
      </c>
      <c r="B1558" s="7" t="s">
        <v>29</v>
      </c>
      <c r="C1558" s="7">
        <v>2008</v>
      </c>
      <c r="D1558" s="7">
        <v>1</v>
      </c>
      <c r="E1558" s="7">
        <v>242.21</v>
      </c>
      <c r="F1558" s="7">
        <v>244.84</v>
      </c>
    </row>
    <row r="1559" spans="1:6" x14ac:dyDescent="0.2">
      <c r="A1559" s="7">
        <v>19740</v>
      </c>
      <c r="B1559" s="7" t="s">
        <v>29</v>
      </c>
      <c r="C1559" s="7">
        <v>2008</v>
      </c>
      <c r="D1559" s="7">
        <v>2</v>
      </c>
      <c r="E1559" s="7">
        <v>240.82</v>
      </c>
      <c r="F1559" s="7">
        <v>238.14</v>
      </c>
    </row>
    <row r="1560" spans="1:6" x14ac:dyDescent="0.2">
      <c r="A1560" s="7">
        <v>19740</v>
      </c>
      <c r="B1560" s="7" t="s">
        <v>29</v>
      </c>
      <c r="C1560" s="7">
        <v>2008</v>
      </c>
      <c r="D1560" s="7">
        <v>3</v>
      </c>
      <c r="E1560" s="7">
        <v>237.38</v>
      </c>
      <c r="F1560" s="7">
        <v>233.45</v>
      </c>
    </row>
    <row r="1561" spans="1:6" x14ac:dyDescent="0.2">
      <c r="A1561" s="7">
        <v>19740</v>
      </c>
      <c r="B1561" s="7" t="s">
        <v>29</v>
      </c>
      <c r="C1561" s="7">
        <v>2008</v>
      </c>
      <c r="D1561" s="7">
        <v>4</v>
      </c>
      <c r="E1561" s="7">
        <v>229.79</v>
      </c>
      <c r="F1561" s="7">
        <v>229.39</v>
      </c>
    </row>
    <row r="1562" spans="1:6" x14ac:dyDescent="0.2">
      <c r="A1562" s="7">
        <v>19740</v>
      </c>
      <c r="B1562" s="7" t="s">
        <v>29</v>
      </c>
      <c r="C1562" s="7">
        <v>2009</v>
      </c>
      <c r="D1562" s="7">
        <v>1</v>
      </c>
      <c r="E1562" s="7">
        <v>224.7</v>
      </c>
      <c r="F1562" s="7">
        <v>227.51</v>
      </c>
    </row>
    <row r="1563" spans="1:6" x14ac:dyDescent="0.2">
      <c r="A1563" s="7">
        <v>19740</v>
      </c>
      <c r="B1563" s="7" t="s">
        <v>29</v>
      </c>
      <c r="C1563" s="7">
        <v>2009</v>
      </c>
      <c r="D1563" s="7">
        <v>2</v>
      </c>
      <c r="E1563" s="7">
        <v>236.03</v>
      </c>
      <c r="F1563" s="7">
        <v>233.08</v>
      </c>
    </row>
    <row r="1564" spans="1:6" x14ac:dyDescent="0.2">
      <c r="A1564" s="7">
        <v>19740</v>
      </c>
      <c r="B1564" s="7" t="s">
        <v>29</v>
      </c>
      <c r="C1564" s="7">
        <v>2009</v>
      </c>
      <c r="D1564" s="7">
        <v>3</v>
      </c>
      <c r="E1564" s="7">
        <v>242.79</v>
      </c>
      <c r="F1564" s="7">
        <v>238.78</v>
      </c>
    </row>
    <row r="1565" spans="1:6" x14ac:dyDescent="0.2">
      <c r="A1565" s="7">
        <v>19740</v>
      </c>
      <c r="B1565" s="7" t="s">
        <v>29</v>
      </c>
      <c r="C1565" s="7">
        <v>2009</v>
      </c>
      <c r="D1565" s="7">
        <v>4</v>
      </c>
      <c r="E1565" s="7">
        <v>242.91</v>
      </c>
      <c r="F1565" s="7">
        <v>242.57</v>
      </c>
    </row>
    <row r="1566" spans="1:6" x14ac:dyDescent="0.2">
      <c r="A1566" s="7">
        <v>19740</v>
      </c>
      <c r="B1566" s="7" t="s">
        <v>29</v>
      </c>
      <c r="C1566" s="7">
        <v>2010</v>
      </c>
      <c r="D1566" s="7">
        <v>1</v>
      </c>
      <c r="E1566" s="7">
        <v>238.27</v>
      </c>
      <c r="F1566" s="7">
        <v>241.4</v>
      </c>
    </row>
    <row r="1567" spans="1:6" x14ac:dyDescent="0.2">
      <c r="A1567" s="7">
        <v>19740</v>
      </c>
      <c r="B1567" s="7" t="s">
        <v>29</v>
      </c>
      <c r="C1567" s="7">
        <v>2010</v>
      </c>
      <c r="D1567" s="7">
        <v>2</v>
      </c>
      <c r="E1567" s="7">
        <v>246.29</v>
      </c>
      <c r="F1567" s="7">
        <v>242.91</v>
      </c>
    </row>
    <row r="1568" spans="1:6" x14ac:dyDescent="0.2">
      <c r="A1568" s="7">
        <v>19740</v>
      </c>
      <c r="B1568" s="7" t="s">
        <v>29</v>
      </c>
      <c r="C1568" s="7">
        <v>2010</v>
      </c>
      <c r="D1568" s="7">
        <v>3</v>
      </c>
      <c r="E1568" s="7">
        <v>241.55</v>
      </c>
      <c r="F1568" s="7">
        <v>237.72</v>
      </c>
    </row>
    <row r="1569" spans="1:6" x14ac:dyDescent="0.2">
      <c r="A1569" s="7">
        <v>19740</v>
      </c>
      <c r="B1569" s="7" t="s">
        <v>29</v>
      </c>
      <c r="C1569" s="7">
        <v>2010</v>
      </c>
      <c r="D1569" s="7">
        <v>4</v>
      </c>
      <c r="E1569" s="7">
        <v>237.38</v>
      </c>
      <c r="F1569" s="7">
        <v>237.19</v>
      </c>
    </row>
    <row r="1570" spans="1:6" x14ac:dyDescent="0.2">
      <c r="A1570" s="7">
        <v>19740</v>
      </c>
      <c r="B1570" s="7" t="s">
        <v>29</v>
      </c>
      <c r="C1570" s="7">
        <v>2011</v>
      </c>
      <c r="D1570" s="7">
        <v>1</v>
      </c>
      <c r="E1570" s="7">
        <v>233.49</v>
      </c>
      <c r="F1570" s="7">
        <v>236.42</v>
      </c>
    </row>
    <row r="1571" spans="1:6" x14ac:dyDescent="0.2">
      <c r="A1571" s="7">
        <v>19740</v>
      </c>
      <c r="B1571" s="7" t="s">
        <v>29</v>
      </c>
      <c r="C1571" s="7">
        <v>2011</v>
      </c>
      <c r="D1571" s="7">
        <v>2</v>
      </c>
      <c r="E1571" s="7">
        <v>239.09</v>
      </c>
      <c r="F1571" s="7">
        <v>235.56</v>
      </c>
    </row>
    <row r="1572" spans="1:6" x14ac:dyDescent="0.2">
      <c r="A1572" s="7">
        <v>19740</v>
      </c>
      <c r="B1572" s="7" t="s">
        <v>29</v>
      </c>
      <c r="C1572" s="7">
        <v>2011</v>
      </c>
      <c r="D1572" s="7">
        <v>3</v>
      </c>
      <c r="E1572" s="7">
        <v>241.34</v>
      </c>
      <c r="F1572" s="7">
        <v>237.81</v>
      </c>
    </row>
    <row r="1573" spans="1:6" x14ac:dyDescent="0.2">
      <c r="A1573" s="7">
        <v>19740</v>
      </c>
      <c r="B1573" s="7" t="s">
        <v>29</v>
      </c>
      <c r="C1573" s="7">
        <v>2011</v>
      </c>
      <c r="D1573" s="7">
        <v>4</v>
      </c>
      <c r="E1573" s="7">
        <v>241.06</v>
      </c>
      <c r="F1573" s="7">
        <v>241.08</v>
      </c>
    </row>
    <row r="1574" spans="1:6" x14ac:dyDescent="0.2">
      <c r="A1574" s="7">
        <v>19740</v>
      </c>
      <c r="B1574" s="7" t="s">
        <v>29</v>
      </c>
      <c r="C1574" s="7">
        <v>2012</v>
      </c>
      <c r="D1574" s="7">
        <v>1</v>
      </c>
      <c r="E1574" s="7">
        <v>243.48</v>
      </c>
      <c r="F1574" s="7">
        <v>246.2</v>
      </c>
    </row>
    <row r="1575" spans="1:6" x14ac:dyDescent="0.2">
      <c r="A1575" s="7">
        <v>19740</v>
      </c>
      <c r="B1575" s="7" t="s">
        <v>29</v>
      </c>
      <c r="C1575" s="7">
        <v>2012</v>
      </c>
      <c r="D1575" s="7">
        <v>2</v>
      </c>
      <c r="E1575" s="7">
        <v>257.32</v>
      </c>
      <c r="F1575" s="7">
        <v>253.33</v>
      </c>
    </row>
    <row r="1576" spans="1:6" x14ac:dyDescent="0.2">
      <c r="A1576" s="7">
        <v>19740</v>
      </c>
      <c r="B1576" s="7" t="s">
        <v>29</v>
      </c>
      <c r="C1576" s="7">
        <v>2012</v>
      </c>
      <c r="D1576" s="7">
        <v>3</v>
      </c>
      <c r="E1576" s="7">
        <v>262.49</v>
      </c>
      <c r="F1576" s="7">
        <v>258.91000000000003</v>
      </c>
    </row>
    <row r="1577" spans="1:6" x14ac:dyDescent="0.2">
      <c r="A1577" s="7">
        <v>19740</v>
      </c>
      <c r="B1577" s="7" t="s">
        <v>29</v>
      </c>
      <c r="C1577" s="7">
        <v>2012</v>
      </c>
      <c r="D1577" s="7">
        <v>4</v>
      </c>
      <c r="E1577" s="7">
        <v>265.81</v>
      </c>
      <c r="F1577" s="7">
        <v>266.2</v>
      </c>
    </row>
    <row r="1578" spans="1:6" x14ac:dyDescent="0.2">
      <c r="A1578" s="7">
        <v>19740</v>
      </c>
      <c r="B1578" s="7" t="s">
        <v>29</v>
      </c>
      <c r="C1578" s="7">
        <v>2013</v>
      </c>
      <c r="D1578" s="7">
        <v>1</v>
      </c>
      <c r="E1578" s="7">
        <v>270.39999999999998</v>
      </c>
      <c r="F1578" s="7">
        <v>272.89</v>
      </c>
    </row>
    <row r="1579" spans="1:6" x14ac:dyDescent="0.2">
      <c r="A1579" s="7">
        <v>19740</v>
      </c>
      <c r="B1579" s="7" t="s">
        <v>29</v>
      </c>
      <c r="C1579" s="7">
        <v>2013</v>
      </c>
      <c r="D1579" s="7">
        <v>2</v>
      </c>
      <c r="E1579" s="7">
        <v>285.13</v>
      </c>
      <c r="F1579" s="7">
        <v>280.55</v>
      </c>
    </row>
    <row r="1580" spans="1:6" x14ac:dyDescent="0.2">
      <c r="A1580" s="7">
        <v>19740</v>
      </c>
      <c r="B1580" s="7" t="s">
        <v>29</v>
      </c>
      <c r="C1580" s="7">
        <v>2013</v>
      </c>
      <c r="D1580" s="7">
        <v>3</v>
      </c>
      <c r="E1580" s="7">
        <v>292.72000000000003</v>
      </c>
      <c r="F1580" s="7">
        <v>289.07</v>
      </c>
    </row>
    <row r="1581" spans="1:6" x14ac:dyDescent="0.2">
      <c r="A1581" s="7">
        <v>19740</v>
      </c>
      <c r="B1581" s="7" t="s">
        <v>29</v>
      </c>
      <c r="C1581" s="7">
        <v>2013</v>
      </c>
      <c r="D1581" s="7">
        <v>4</v>
      </c>
      <c r="E1581" s="7">
        <v>295.02</v>
      </c>
      <c r="F1581" s="7">
        <v>295.89</v>
      </c>
    </row>
    <row r="1582" spans="1:6" x14ac:dyDescent="0.2">
      <c r="A1582" s="7">
        <v>19740</v>
      </c>
      <c r="B1582" s="7" t="s">
        <v>29</v>
      </c>
      <c r="C1582" s="7">
        <v>2014</v>
      </c>
      <c r="D1582" s="7">
        <v>1</v>
      </c>
      <c r="E1582" s="7">
        <v>300.25</v>
      </c>
      <c r="F1582" s="7">
        <v>302.27999999999997</v>
      </c>
    </row>
    <row r="1583" spans="1:6" x14ac:dyDescent="0.2">
      <c r="A1583" s="7">
        <v>19740</v>
      </c>
      <c r="B1583" s="7" t="s">
        <v>29</v>
      </c>
      <c r="C1583" s="7">
        <v>2014</v>
      </c>
      <c r="D1583" s="7">
        <v>2</v>
      </c>
      <c r="E1583" s="7">
        <v>314.72000000000003</v>
      </c>
      <c r="F1583" s="7">
        <v>309.63</v>
      </c>
    </row>
    <row r="1584" spans="1:6" x14ac:dyDescent="0.2">
      <c r="A1584" s="7">
        <v>19740</v>
      </c>
      <c r="B1584" s="7" t="s">
        <v>29</v>
      </c>
      <c r="C1584" s="7">
        <v>2014</v>
      </c>
      <c r="D1584" s="7">
        <v>3</v>
      </c>
      <c r="E1584" s="7">
        <v>321.5</v>
      </c>
      <c r="F1584" s="7">
        <v>317.87</v>
      </c>
    </row>
    <row r="1585" spans="1:6" x14ac:dyDescent="0.2">
      <c r="A1585" s="7">
        <v>19740</v>
      </c>
      <c r="B1585" s="7" t="s">
        <v>29</v>
      </c>
      <c r="C1585" s="7">
        <v>2014</v>
      </c>
      <c r="D1585" s="7">
        <v>4</v>
      </c>
      <c r="E1585" s="7">
        <v>326.27</v>
      </c>
      <c r="F1585" s="7">
        <v>327.64</v>
      </c>
    </row>
    <row r="1586" spans="1:6" x14ac:dyDescent="0.2">
      <c r="A1586" s="7">
        <v>19740</v>
      </c>
      <c r="B1586" s="7" t="s">
        <v>29</v>
      </c>
      <c r="C1586" s="7">
        <v>2015</v>
      </c>
      <c r="D1586" s="7">
        <v>1</v>
      </c>
      <c r="E1586" s="7">
        <v>337.06</v>
      </c>
      <c r="F1586" s="7">
        <v>338.49</v>
      </c>
    </row>
    <row r="1587" spans="1:6" x14ac:dyDescent="0.2">
      <c r="A1587" s="7">
        <v>19740</v>
      </c>
      <c r="B1587" s="7" t="s">
        <v>29</v>
      </c>
      <c r="C1587" s="7">
        <v>2015</v>
      </c>
      <c r="D1587" s="7">
        <v>2</v>
      </c>
      <c r="E1587" s="7">
        <v>354.7</v>
      </c>
      <c r="F1587" s="7">
        <v>348.97</v>
      </c>
    </row>
    <row r="1588" spans="1:6" x14ac:dyDescent="0.2">
      <c r="A1588" s="7">
        <v>19740</v>
      </c>
      <c r="B1588" s="7" t="s">
        <v>29</v>
      </c>
      <c r="C1588" s="7">
        <v>2015</v>
      </c>
      <c r="D1588" s="7">
        <v>3</v>
      </c>
      <c r="E1588" s="7">
        <v>362.1</v>
      </c>
      <c r="F1588" s="7">
        <v>358.56</v>
      </c>
    </row>
    <row r="1589" spans="1:6" x14ac:dyDescent="0.2">
      <c r="A1589" s="7">
        <v>19740</v>
      </c>
      <c r="B1589" s="7" t="s">
        <v>29</v>
      </c>
      <c r="C1589" s="7">
        <v>2015</v>
      </c>
      <c r="D1589" s="7">
        <v>4</v>
      </c>
      <c r="E1589" s="7">
        <v>365.22</v>
      </c>
      <c r="F1589" s="7">
        <v>367.02</v>
      </c>
    </row>
    <row r="1590" spans="1:6" x14ac:dyDescent="0.2">
      <c r="A1590" s="7">
        <v>19740</v>
      </c>
      <c r="B1590" s="7" t="s">
        <v>29</v>
      </c>
      <c r="C1590" s="7">
        <v>2016</v>
      </c>
      <c r="D1590" s="7">
        <v>1</v>
      </c>
      <c r="E1590" s="7">
        <v>376.33</v>
      </c>
      <c r="F1590" s="7">
        <v>376.95</v>
      </c>
    </row>
    <row r="1591" spans="1:6" x14ac:dyDescent="0.2">
      <c r="A1591" s="7">
        <v>19740</v>
      </c>
      <c r="B1591" s="7" t="s">
        <v>29</v>
      </c>
      <c r="C1591" s="7">
        <v>2016</v>
      </c>
      <c r="D1591" s="7">
        <v>2</v>
      </c>
      <c r="E1591" s="7">
        <v>392.41</v>
      </c>
      <c r="F1591" s="7">
        <v>386.24</v>
      </c>
    </row>
    <row r="1592" spans="1:6" x14ac:dyDescent="0.2">
      <c r="A1592" s="7">
        <v>19740</v>
      </c>
      <c r="B1592" s="7" t="s">
        <v>29</v>
      </c>
      <c r="C1592" s="7">
        <v>2016</v>
      </c>
      <c r="D1592" s="7">
        <v>3</v>
      </c>
      <c r="E1592" s="7">
        <v>398.62</v>
      </c>
      <c r="F1592" s="7">
        <v>395.33</v>
      </c>
    </row>
    <row r="1593" spans="1:6" x14ac:dyDescent="0.2">
      <c r="A1593" s="7">
        <v>19740</v>
      </c>
      <c r="B1593" s="7" t="s">
        <v>29</v>
      </c>
      <c r="C1593" s="7">
        <v>2016</v>
      </c>
      <c r="D1593" s="7">
        <v>4</v>
      </c>
      <c r="E1593" s="7">
        <v>401.79</v>
      </c>
      <c r="F1593" s="7">
        <v>403.91</v>
      </c>
    </row>
    <row r="1594" spans="1:6" x14ac:dyDescent="0.2">
      <c r="A1594" s="7">
        <v>19740</v>
      </c>
      <c r="B1594" s="7" t="s">
        <v>29</v>
      </c>
      <c r="C1594" s="7">
        <v>2017</v>
      </c>
      <c r="D1594" s="7">
        <v>1</v>
      </c>
      <c r="E1594" s="7">
        <v>413.21</v>
      </c>
      <c r="F1594" s="7">
        <v>412.95</v>
      </c>
    </row>
    <row r="1595" spans="1:6" x14ac:dyDescent="0.2">
      <c r="A1595" s="7">
        <v>19740</v>
      </c>
      <c r="B1595" s="7" t="s">
        <v>29</v>
      </c>
      <c r="C1595" s="7">
        <v>2017</v>
      </c>
      <c r="D1595" s="7">
        <v>2</v>
      </c>
      <c r="E1595" s="7">
        <v>426.64</v>
      </c>
      <c r="F1595" s="7">
        <v>420.19</v>
      </c>
    </row>
    <row r="1596" spans="1:6" x14ac:dyDescent="0.2">
      <c r="A1596" s="7">
        <v>19740</v>
      </c>
      <c r="B1596" s="7" t="s">
        <v>29</v>
      </c>
      <c r="C1596" s="7">
        <v>2017</v>
      </c>
      <c r="D1596" s="7">
        <v>3</v>
      </c>
      <c r="E1596" s="7">
        <v>432.43</v>
      </c>
      <c r="F1596" s="7">
        <v>429.41</v>
      </c>
    </row>
    <row r="1597" spans="1:6" x14ac:dyDescent="0.2">
      <c r="A1597" s="7">
        <v>19740</v>
      </c>
      <c r="B1597" s="7" t="s">
        <v>29</v>
      </c>
      <c r="C1597" s="7">
        <v>2017</v>
      </c>
      <c r="D1597" s="7">
        <v>4</v>
      </c>
      <c r="E1597" s="7">
        <v>437.81</v>
      </c>
      <c r="F1597" s="7">
        <v>440.12</v>
      </c>
    </row>
    <row r="1598" spans="1:6" x14ac:dyDescent="0.2">
      <c r="A1598" s="7">
        <v>19740</v>
      </c>
      <c r="B1598" s="7" t="s">
        <v>29</v>
      </c>
      <c r="C1598" s="7">
        <v>2018</v>
      </c>
      <c r="D1598" s="7">
        <v>1</v>
      </c>
      <c r="E1598" s="7">
        <v>451.94</v>
      </c>
      <c r="F1598" s="7">
        <v>450.96</v>
      </c>
    </row>
    <row r="1599" spans="1:6" x14ac:dyDescent="0.2">
      <c r="A1599" s="7">
        <v>19740</v>
      </c>
      <c r="B1599" s="7" t="s">
        <v>29</v>
      </c>
      <c r="C1599" s="7">
        <v>2018</v>
      </c>
      <c r="D1599" s="7">
        <v>2</v>
      </c>
      <c r="E1599" s="7">
        <v>461.82</v>
      </c>
      <c r="F1599" s="7">
        <v>455.09</v>
      </c>
    </row>
    <row r="1600" spans="1:6" x14ac:dyDescent="0.2">
      <c r="A1600" s="7">
        <v>19740</v>
      </c>
      <c r="B1600" s="7" t="s">
        <v>29</v>
      </c>
      <c r="C1600" s="7">
        <v>2018</v>
      </c>
      <c r="D1600" s="7">
        <v>3</v>
      </c>
      <c r="E1600" s="7">
        <v>462.41</v>
      </c>
      <c r="F1600" s="7">
        <v>459.48</v>
      </c>
    </row>
    <row r="1601" spans="1:7" x14ac:dyDescent="0.2">
      <c r="A1601" s="7">
        <v>19740</v>
      </c>
      <c r="B1601" s="7" t="s">
        <v>29</v>
      </c>
      <c r="C1601" s="7">
        <v>2018</v>
      </c>
      <c r="D1601" s="7">
        <v>4</v>
      </c>
      <c r="E1601" s="7">
        <v>462.61</v>
      </c>
      <c r="F1601" s="7">
        <v>465</v>
      </c>
    </row>
    <row r="1602" spans="1:7" x14ac:dyDescent="0.2">
      <c r="A1602" s="7">
        <v>19740</v>
      </c>
      <c r="B1602" s="7" t="s">
        <v>29</v>
      </c>
      <c r="C1602" s="7">
        <v>2019</v>
      </c>
      <c r="D1602" s="7">
        <v>1</v>
      </c>
      <c r="E1602" s="7">
        <v>472.2</v>
      </c>
      <c r="F1602" s="7">
        <v>470.88</v>
      </c>
    </row>
    <row r="1603" spans="1:7" x14ac:dyDescent="0.2">
      <c r="A1603" s="7">
        <v>19740</v>
      </c>
      <c r="B1603" s="7" t="s">
        <v>29</v>
      </c>
      <c r="C1603" s="7">
        <v>2019</v>
      </c>
      <c r="D1603" s="7">
        <v>2</v>
      </c>
      <c r="E1603" s="7">
        <v>482.64</v>
      </c>
      <c r="F1603" s="7">
        <v>475.76</v>
      </c>
    </row>
    <row r="1604" spans="1:7" x14ac:dyDescent="0.2">
      <c r="A1604" s="7">
        <v>19740</v>
      </c>
      <c r="B1604" s="7" t="s">
        <v>29</v>
      </c>
      <c r="C1604" s="7">
        <v>2019</v>
      </c>
      <c r="D1604" s="7">
        <v>3</v>
      </c>
      <c r="E1604" s="7">
        <v>483.7</v>
      </c>
      <c r="F1604" s="7">
        <v>480.65</v>
      </c>
    </row>
    <row r="1605" spans="1:7" x14ac:dyDescent="0.2">
      <c r="A1605" s="7">
        <v>19740</v>
      </c>
      <c r="B1605" s="7" t="s">
        <v>29</v>
      </c>
      <c r="C1605" s="7">
        <v>2019</v>
      </c>
      <c r="D1605" s="7">
        <v>4</v>
      </c>
      <c r="E1605" s="7">
        <v>486.3</v>
      </c>
      <c r="F1605" s="7">
        <v>488.85</v>
      </c>
    </row>
    <row r="1606" spans="1:7" x14ac:dyDescent="0.2">
      <c r="A1606" s="7">
        <v>19740</v>
      </c>
      <c r="B1606" s="7" t="s">
        <v>29</v>
      </c>
      <c r="C1606" s="7">
        <v>2020</v>
      </c>
      <c r="D1606" s="7">
        <v>1</v>
      </c>
      <c r="E1606" s="7">
        <v>496.64</v>
      </c>
      <c r="F1606" s="7">
        <v>495.26</v>
      </c>
    </row>
    <row r="1607" spans="1:7" x14ac:dyDescent="0.2">
      <c r="A1607" s="7">
        <v>19740</v>
      </c>
      <c r="B1607" s="7" t="s">
        <v>29</v>
      </c>
      <c r="C1607" s="7">
        <v>2020</v>
      </c>
      <c r="D1607" s="7">
        <v>2</v>
      </c>
      <c r="E1607" s="7">
        <v>506.52</v>
      </c>
      <c r="F1607" s="7">
        <v>499.28</v>
      </c>
    </row>
    <row r="1608" spans="1:7" x14ac:dyDescent="0.2">
      <c r="A1608" s="7">
        <v>19740</v>
      </c>
      <c r="B1608" s="7" t="s">
        <v>29</v>
      </c>
      <c r="C1608" s="7">
        <v>2020</v>
      </c>
      <c r="D1608" s="7">
        <v>3</v>
      </c>
      <c r="E1608" s="7">
        <v>517.97</v>
      </c>
      <c r="F1608" s="7">
        <v>514.55999999999995</v>
      </c>
    </row>
    <row r="1609" spans="1:7" x14ac:dyDescent="0.2">
      <c r="A1609" s="7">
        <v>19740</v>
      </c>
      <c r="B1609" s="7" t="s">
        <v>29</v>
      </c>
      <c r="C1609" s="7">
        <v>2020</v>
      </c>
      <c r="D1609" s="7">
        <v>4</v>
      </c>
      <c r="E1609" s="7">
        <v>533.04</v>
      </c>
      <c r="F1609" s="7">
        <v>535.91999999999996</v>
      </c>
    </row>
    <row r="1610" spans="1:7" x14ac:dyDescent="0.2">
      <c r="A1610" s="7">
        <v>19740</v>
      </c>
      <c r="B1610" s="7" t="s">
        <v>29</v>
      </c>
      <c r="C1610" s="7">
        <v>2021</v>
      </c>
      <c r="D1610" s="7">
        <v>1</v>
      </c>
      <c r="E1610" s="7">
        <v>562.28</v>
      </c>
      <c r="F1610" s="7">
        <v>560.85</v>
      </c>
    </row>
    <row r="1611" spans="1:7" x14ac:dyDescent="0.2">
      <c r="A1611" s="7">
        <v>19740</v>
      </c>
      <c r="B1611" s="7" t="s">
        <v>29</v>
      </c>
      <c r="C1611" s="7">
        <v>2021</v>
      </c>
      <c r="D1611" s="7">
        <v>2</v>
      </c>
      <c r="E1611" s="7">
        <v>605.38</v>
      </c>
      <c r="F1611" s="7">
        <v>596.71</v>
      </c>
    </row>
    <row r="1612" spans="1:7" x14ac:dyDescent="0.2">
      <c r="A1612" s="7">
        <v>19740</v>
      </c>
      <c r="B1612" s="7" t="s">
        <v>29</v>
      </c>
      <c r="C1612" s="7">
        <v>2021</v>
      </c>
      <c r="D1612" s="7">
        <v>3</v>
      </c>
      <c r="E1612" s="7">
        <v>622.95000000000005</v>
      </c>
      <c r="F1612" s="7">
        <v>618.58000000000004</v>
      </c>
    </row>
    <row r="1613" spans="1:7" x14ac:dyDescent="0.2">
      <c r="A1613" s="7">
        <v>19740</v>
      </c>
      <c r="B1613" s="7" t="s">
        <v>29</v>
      </c>
      <c r="C1613" s="7">
        <v>2021</v>
      </c>
      <c r="D1613" s="7">
        <v>4</v>
      </c>
      <c r="E1613" s="7">
        <v>628</v>
      </c>
      <c r="F1613" s="7">
        <v>631.57000000000005</v>
      </c>
    </row>
    <row r="1614" spans="1:7" x14ac:dyDescent="0.2">
      <c r="A1614" s="7">
        <v>19804</v>
      </c>
      <c r="B1614" s="7" t="s">
        <v>30</v>
      </c>
      <c r="C1614" s="7">
        <v>1991</v>
      </c>
      <c r="D1614" s="7">
        <v>1</v>
      </c>
      <c r="E1614" s="7">
        <v>100</v>
      </c>
      <c r="F1614" s="7">
        <v>100</v>
      </c>
      <c r="G1614" s="7" t="s">
        <v>19</v>
      </c>
    </row>
    <row r="1615" spans="1:7" x14ac:dyDescent="0.2">
      <c r="A1615" s="7">
        <v>19804</v>
      </c>
      <c r="B1615" s="7" t="s">
        <v>30</v>
      </c>
      <c r="C1615" s="7">
        <v>1991</v>
      </c>
      <c r="D1615" s="7">
        <v>2</v>
      </c>
      <c r="E1615" s="7">
        <v>101.99</v>
      </c>
      <c r="F1615" s="7">
        <v>100.76</v>
      </c>
      <c r="G1615" s="7" t="s">
        <v>19</v>
      </c>
    </row>
    <row r="1616" spans="1:7" x14ac:dyDescent="0.2">
      <c r="A1616" s="7">
        <v>19804</v>
      </c>
      <c r="B1616" s="7" t="s">
        <v>30</v>
      </c>
      <c r="C1616" s="7">
        <v>1991</v>
      </c>
      <c r="D1616" s="7">
        <v>3</v>
      </c>
      <c r="E1616" s="7">
        <v>102.8</v>
      </c>
      <c r="F1616" s="7">
        <v>101.37</v>
      </c>
      <c r="G1616" s="7" t="s">
        <v>19</v>
      </c>
    </row>
    <row r="1617" spans="1:7" x14ac:dyDescent="0.2">
      <c r="A1617" s="7">
        <v>19804</v>
      </c>
      <c r="B1617" s="7" t="s">
        <v>30</v>
      </c>
      <c r="C1617" s="7">
        <v>1991</v>
      </c>
      <c r="D1617" s="7">
        <v>4</v>
      </c>
      <c r="E1617" s="7">
        <v>102.66</v>
      </c>
      <c r="F1617" s="7">
        <v>101.76</v>
      </c>
      <c r="G1617" s="7" t="s">
        <v>19</v>
      </c>
    </row>
    <row r="1618" spans="1:7" x14ac:dyDescent="0.2">
      <c r="A1618" s="7">
        <v>19804</v>
      </c>
      <c r="B1618" s="7" t="s">
        <v>30</v>
      </c>
      <c r="C1618" s="7">
        <v>1992</v>
      </c>
      <c r="D1618" s="7">
        <v>1</v>
      </c>
      <c r="E1618" s="7">
        <v>104.13</v>
      </c>
      <c r="F1618" s="7">
        <v>104.18</v>
      </c>
      <c r="G1618" s="7" t="s">
        <v>19</v>
      </c>
    </row>
    <row r="1619" spans="1:7" x14ac:dyDescent="0.2">
      <c r="A1619" s="7">
        <v>19804</v>
      </c>
      <c r="B1619" s="7" t="s">
        <v>30</v>
      </c>
      <c r="C1619" s="7">
        <v>1992</v>
      </c>
      <c r="D1619" s="7">
        <v>2</v>
      </c>
      <c r="E1619" s="7">
        <v>105.71</v>
      </c>
      <c r="F1619" s="7">
        <v>104.4</v>
      </c>
      <c r="G1619" s="7" t="s">
        <v>19</v>
      </c>
    </row>
    <row r="1620" spans="1:7" x14ac:dyDescent="0.2">
      <c r="A1620" s="7">
        <v>19804</v>
      </c>
      <c r="B1620" s="7" t="s">
        <v>30</v>
      </c>
      <c r="C1620" s="7">
        <v>1992</v>
      </c>
      <c r="D1620" s="7">
        <v>3</v>
      </c>
      <c r="E1620" s="7">
        <v>106.94</v>
      </c>
      <c r="F1620" s="7">
        <v>105.49</v>
      </c>
      <c r="G1620" s="7" t="s">
        <v>19</v>
      </c>
    </row>
    <row r="1621" spans="1:7" x14ac:dyDescent="0.2">
      <c r="A1621" s="7">
        <v>19804</v>
      </c>
      <c r="B1621" s="7" t="s">
        <v>30</v>
      </c>
      <c r="C1621" s="7">
        <v>1992</v>
      </c>
      <c r="D1621" s="7">
        <v>4</v>
      </c>
      <c r="E1621" s="7">
        <v>107.23</v>
      </c>
      <c r="F1621" s="7">
        <v>106.22</v>
      </c>
      <c r="G1621" s="7" t="s">
        <v>19</v>
      </c>
    </row>
    <row r="1622" spans="1:7" x14ac:dyDescent="0.2">
      <c r="A1622" s="7">
        <v>19804</v>
      </c>
      <c r="B1622" s="7" t="s">
        <v>30</v>
      </c>
      <c r="C1622" s="7">
        <v>1993</v>
      </c>
      <c r="D1622" s="7">
        <v>1</v>
      </c>
      <c r="E1622" s="7">
        <v>105.82</v>
      </c>
      <c r="F1622" s="7">
        <v>105.91</v>
      </c>
      <c r="G1622" s="7" t="s">
        <v>19</v>
      </c>
    </row>
    <row r="1623" spans="1:7" x14ac:dyDescent="0.2">
      <c r="A1623" s="7">
        <v>19804</v>
      </c>
      <c r="B1623" s="7" t="s">
        <v>30</v>
      </c>
      <c r="C1623" s="7">
        <v>1993</v>
      </c>
      <c r="D1623" s="7">
        <v>2</v>
      </c>
      <c r="E1623" s="7">
        <v>108.49</v>
      </c>
      <c r="F1623" s="7">
        <v>107.16</v>
      </c>
      <c r="G1623" s="7" t="s">
        <v>19</v>
      </c>
    </row>
    <row r="1624" spans="1:7" x14ac:dyDescent="0.2">
      <c r="A1624" s="7">
        <v>19804</v>
      </c>
      <c r="B1624" s="7" t="s">
        <v>30</v>
      </c>
      <c r="C1624" s="7">
        <v>1993</v>
      </c>
      <c r="D1624" s="7">
        <v>3</v>
      </c>
      <c r="E1624" s="7">
        <v>108.97</v>
      </c>
      <c r="F1624" s="7">
        <v>107.51</v>
      </c>
      <c r="G1624" s="7" t="s">
        <v>19</v>
      </c>
    </row>
    <row r="1625" spans="1:7" x14ac:dyDescent="0.2">
      <c r="A1625" s="7">
        <v>19804</v>
      </c>
      <c r="B1625" s="7" t="s">
        <v>30</v>
      </c>
      <c r="C1625" s="7">
        <v>1993</v>
      </c>
      <c r="D1625" s="7">
        <v>4</v>
      </c>
      <c r="E1625" s="7">
        <v>109.96</v>
      </c>
      <c r="F1625" s="7">
        <v>108.89</v>
      </c>
      <c r="G1625" s="7" t="s">
        <v>19</v>
      </c>
    </row>
    <row r="1626" spans="1:7" x14ac:dyDescent="0.2">
      <c r="A1626" s="7">
        <v>19804</v>
      </c>
      <c r="B1626" s="7" t="s">
        <v>30</v>
      </c>
      <c r="C1626" s="7">
        <v>1994</v>
      </c>
      <c r="D1626" s="7">
        <v>1</v>
      </c>
      <c r="E1626" s="7">
        <v>110.06</v>
      </c>
      <c r="F1626" s="7">
        <v>110.11</v>
      </c>
      <c r="G1626" s="7" t="s">
        <v>19</v>
      </c>
    </row>
    <row r="1627" spans="1:7" x14ac:dyDescent="0.2">
      <c r="A1627" s="7">
        <v>19804</v>
      </c>
      <c r="B1627" s="7" t="s">
        <v>30</v>
      </c>
      <c r="C1627" s="7">
        <v>1994</v>
      </c>
      <c r="D1627" s="7">
        <v>2</v>
      </c>
      <c r="E1627" s="7">
        <v>113.51</v>
      </c>
      <c r="F1627" s="7">
        <v>112.24</v>
      </c>
      <c r="G1627" s="7" t="s">
        <v>19</v>
      </c>
    </row>
    <row r="1628" spans="1:7" x14ac:dyDescent="0.2">
      <c r="A1628" s="7">
        <v>19804</v>
      </c>
      <c r="B1628" s="7" t="s">
        <v>30</v>
      </c>
      <c r="C1628" s="7">
        <v>1994</v>
      </c>
      <c r="D1628" s="7">
        <v>3</v>
      </c>
      <c r="E1628" s="7">
        <v>115.76</v>
      </c>
      <c r="F1628" s="7">
        <v>114.13</v>
      </c>
      <c r="G1628" s="7" t="s">
        <v>19</v>
      </c>
    </row>
    <row r="1629" spans="1:7" x14ac:dyDescent="0.2">
      <c r="A1629" s="7">
        <v>19804</v>
      </c>
      <c r="B1629" s="7" t="s">
        <v>30</v>
      </c>
      <c r="C1629" s="7">
        <v>1994</v>
      </c>
      <c r="D1629" s="7">
        <v>4</v>
      </c>
      <c r="E1629" s="7">
        <v>117.44</v>
      </c>
      <c r="F1629" s="7">
        <v>116.34</v>
      </c>
      <c r="G1629" s="7" t="s">
        <v>19</v>
      </c>
    </row>
    <row r="1630" spans="1:7" x14ac:dyDescent="0.2">
      <c r="A1630" s="7">
        <v>19804</v>
      </c>
      <c r="B1630" s="7" t="s">
        <v>30</v>
      </c>
      <c r="C1630" s="7">
        <v>1995</v>
      </c>
      <c r="D1630" s="7">
        <v>1</v>
      </c>
      <c r="E1630" s="7">
        <v>119.07</v>
      </c>
      <c r="F1630" s="7">
        <v>119.02</v>
      </c>
      <c r="G1630" s="7" t="s">
        <v>19</v>
      </c>
    </row>
    <row r="1631" spans="1:7" x14ac:dyDescent="0.2">
      <c r="A1631" s="7">
        <v>19804</v>
      </c>
      <c r="B1631" s="7" t="s">
        <v>30</v>
      </c>
      <c r="C1631" s="7">
        <v>1995</v>
      </c>
      <c r="D1631" s="7">
        <v>2</v>
      </c>
      <c r="E1631" s="7">
        <v>122.05</v>
      </c>
      <c r="F1631" s="7">
        <v>120.85</v>
      </c>
      <c r="G1631" s="7" t="s">
        <v>19</v>
      </c>
    </row>
    <row r="1632" spans="1:7" x14ac:dyDescent="0.2">
      <c r="A1632" s="7">
        <v>19804</v>
      </c>
      <c r="B1632" s="7" t="s">
        <v>30</v>
      </c>
      <c r="C1632" s="7">
        <v>1995</v>
      </c>
      <c r="D1632" s="7">
        <v>3</v>
      </c>
      <c r="E1632" s="7">
        <v>126.22</v>
      </c>
      <c r="F1632" s="7">
        <v>124.29</v>
      </c>
      <c r="G1632" s="7" t="s">
        <v>19</v>
      </c>
    </row>
    <row r="1633" spans="1:7" x14ac:dyDescent="0.2">
      <c r="A1633" s="7">
        <v>19804</v>
      </c>
      <c r="B1633" s="7" t="s">
        <v>30</v>
      </c>
      <c r="C1633" s="7">
        <v>1995</v>
      </c>
      <c r="D1633" s="7">
        <v>4</v>
      </c>
      <c r="E1633" s="7">
        <v>127.41</v>
      </c>
      <c r="F1633" s="7">
        <v>126.3</v>
      </c>
      <c r="G1633" s="7" t="s">
        <v>19</v>
      </c>
    </row>
    <row r="1634" spans="1:7" x14ac:dyDescent="0.2">
      <c r="A1634" s="7">
        <v>19804</v>
      </c>
      <c r="B1634" s="7" t="s">
        <v>30</v>
      </c>
      <c r="C1634" s="7">
        <v>1996</v>
      </c>
      <c r="D1634" s="7">
        <v>1</v>
      </c>
      <c r="E1634" s="7">
        <v>131.94999999999999</v>
      </c>
      <c r="F1634" s="7">
        <v>131.84</v>
      </c>
      <c r="G1634" s="7" t="s">
        <v>19</v>
      </c>
    </row>
    <row r="1635" spans="1:7" x14ac:dyDescent="0.2">
      <c r="A1635" s="7">
        <v>19804</v>
      </c>
      <c r="B1635" s="7" t="s">
        <v>30</v>
      </c>
      <c r="C1635" s="7">
        <v>1996</v>
      </c>
      <c r="D1635" s="7">
        <v>2</v>
      </c>
      <c r="E1635" s="7">
        <v>134.91999999999999</v>
      </c>
      <c r="F1635" s="7">
        <v>133.66</v>
      </c>
      <c r="G1635" s="7" t="s">
        <v>19</v>
      </c>
    </row>
    <row r="1636" spans="1:7" x14ac:dyDescent="0.2">
      <c r="A1636" s="7">
        <v>19804</v>
      </c>
      <c r="B1636" s="7" t="s">
        <v>30</v>
      </c>
      <c r="C1636" s="7">
        <v>1996</v>
      </c>
      <c r="D1636" s="7">
        <v>3</v>
      </c>
      <c r="E1636" s="7">
        <v>138.63999999999999</v>
      </c>
      <c r="F1636" s="7">
        <v>136.46</v>
      </c>
      <c r="G1636" s="7" t="s">
        <v>19</v>
      </c>
    </row>
    <row r="1637" spans="1:7" x14ac:dyDescent="0.2">
      <c r="A1637" s="7">
        <v>19804</v>
      </c>
      <c r="B1637" s="7" t="s">
        <v>30</v>
      </c>
      <c r="C1637" s="7">
        <v>1996</v>
      </c>
      <c r="D1637" s="7">
        <v>4</v>
      </c>
      <c r="E1637" s="7">
        <v>140.29</v>
      </c>
      <c r="F1637" s="7">
        <v>139.05000000000001</v>
      </c>
      <c r="G1637" s="7" t="s">
        <v>19</v>
      </c>
    </row>
    <row r="1638" spans="1:7" x14ac:dyDescent="0.2">
      <c r="A1638" s="7">
        <v>19804</v>
      </c>
      <c r="B1638" s="7" t="s">
        <v>30</v>
      </c>
      <c r="C1638" s="7">
        <v>1997</v>
      </c>
      <c r="D1638" s="7">
        <v>1</v>
      </c>
      <c r="E1638" s="7">
        <v>142.47999999999999</v>
      </c>
      <c r="F1638" s="7">
        <v>142.38</v>
      </c>
      <c r="G1638" s="7" t="s">
        <v>19</v>
      </c>
    </row>
    <row r="1639" spans="1:7" x14ac:dyDescent="0.2">
      <c r="A1639" s="7">
        <v>19804</v>
      </c>
      <c r="B1639" s="7" t="s">
        <v>30</v>
      </c>
      <c r="C1639" s="7">
        <v>1997</v>
      </c>
      <c r="D1639" s="7">
        <v>2</v>
      </c>
      <c r="E1639" s="7">
        <v>148.05000000000001</v>
      </c>
      <c r="F1639" s="7">
        <v>146.66999999999999</v>
      </c>
      <c r="G1639" s="7" t="s">
        <v>19</v>
      </c>
    </row>
    <row r="1640" spans="1:7" x14ac:dyDescent="0.2">
      <c r="A1640" s="7">
        <v>19804</v>
      </c>
      <c r="B1640" s="7" t="s">
        <v>30</v>
      </c>
      <c r="C1640" s="7">
        <v>1997</v>
      </c>
      <c r="D1640" s="7">
        <v>3</v>
      </c>
      <c r="E1640" s="7">
        <v>153.24</v>
      </c>
      <c r="F1640" s="7">
        <v>150.91999999999999</v>
      </c>
      <c r="G1640" s="7" t="s">
        <v>19</v>
      </c>
    </row>
    <row r="1641" spans="1:7" x14ac:dyDescent="0.2">
      <c r="A1641" s="7">
        <v>19804</v>
      </c>
      <c r="B1641" s="7" t="s">
        <v>30</v>
      </c>
      <c r="C1641" s="7">
        <v>1997</v>
      </c>
      <c r="D1641" s="7">
        <v>4</v>
      </c>
      <c r="E1641" s="7">
        <v>155.59</v>
      </c>
      <c r="F1641" s="7">
        <v>154.11000000000001</v>
      </c>
      <c r="G1641" s="7" t="s">
        <v>19</v>
      </c>
    </row>
    <row r="1642" spans="1:7" x14ac:dyDescent="0.2">
      <c r="A1642" s="7">
        <v>19804</v>
      </c>
      <c r="B1642" s="7" t="s">
        <v>30</v>
      </c>
      <c r="C1642" s="7">
        <v>1998</v>
      </c>
      <c r="D1642" s="7">
        <v>1</v>
      </c>
      <c r="E1642" s="7">
        <v>157.16999999999999</v>
      </c>
      <c r="F1642" s="7">
        <v>157.02000000000001</v>
      </c>
    </row>
    <row r="1643" spans="1:7" x14ac:dyDescent="0.2">
      <c r="A1643" s="7">
        <v>19804</v>
      </c>
      <c r="B1643" s="7" t="s">
        <v>30</v>
      </c>
      <c r="C1643" s="7">
        <v>1998</v>
      </c>
      <c r="D1643" s="7">
        <v>2</v>
      </c>
      <c r="E1643" s="7">
        <v>161.19999999999999</v>
      </c>
      <c r="F1643" s="7">
        <v>159.71</v>
      </c>
    </row>
    <row r="1644" spans="1:7" x14ac:dyDescent="0.2">
      <c r="A1644" s="7">
        <v>19804</v>
      </c>
      <c r="B1644" s="7" t="s">
        <v>30</v>
      </c>
      <c r="C1644" s="7">
        <v>1998</v>
      </c>
      <c r="D1644" s="7">
        <v>3</v>
      </c>
      <c r="E1644" s="7">
        <v>163.26</v>
      </c>
      <c r="F1644" s="7">
        <v>161.06</v>
      </c>
    </row>
    <row r="1645" spans="1:7" x14ac:dyDescent="0.2">
      <c r="A1645" s="7">
        <v>19804</v>
      </c>
      <c r="B1645" s="7" t="s">
        <v>30</v>
      </c>
      <c r="C1645" s="7">
        <v>1998</v>
      </c>
      <c r="D1645" s="7">
        <v>4</v>
      </c>
      <c r="E1645" s="7">
        <v>165.53</v>
      </c>
      <c r="F1645" s="7">
        <v>163.75</v>
      </c>
    </row>
    <row r="1646" spans="1:7" x14ac:dyDescent="0.2">
      <c r="A1646" s="7">
        <v>19804</v>
      </c>
      <c r="B1646" s="7" t="s">
        <v>30</v>
      </c>
      <c r="C1646" s="7">
        <v>1999</v>
      </c>
      <c r="D1646" s="7">
        <v>1</v>
      </c>
      <c r="E1646" s="7">
        <v>166.48</v>
      </c>
      <c r="F1646" s="7">
        <v>166.11</v>
      </c>
    </row>
    <row r="1647" spans="1:7" x14ac:dyDescent="0.2">
      <c r="A1647" s="7">
        <v>19804</v>
      </c>
      <c r="B1647" s="7" t="s">
        <v>30</v>
      </c>
      <c r="C1647" s="7">
        <v>1999</v>
      </c>
      <c r="D1647" s="7">
        <v>2</v>
      </c>
      <c r="E1647" s="7">
        <v>176.12</v>
      </c>
      <c r="F1647" s="7">
        <v>174.65</v>
      </c>
    </row>
    <row r="1648" spans="1:7" x14ac:dyDescent="0.2">
      <c r="A1648" s="7">
        <v>19804</v>
      </c>
      <c r="B1648" s="7" t="s">
        <v>30</v>
      </c>
      <c r="C1648" s="7">
        <v>1999</v>
      </c>
      <c r="D1648" s="7">
        <v>3</v>
      </c>
      <c r="E1648" s="7">
        <v>185.05</v>
      </c>
      <c r="F1648" s="7">
        <v>182.87</v>
      </c>
      <c r="G1648" s="7" t="s">
        <v>19</v>
      </c>
    </row>
    <row r="1649" spans="1:7" x14ac:dyDescent="0.2">
      <c r="A1649" s="7">
        <v>19804</v>
      </c>
      <c r="B1649" s="7" t="s">
        <v>30</v>
      </c>
      <c r="C1649" s="7">
        <v>1999</v>
      </c>
      <c r="D1649" s="7">
        <v>4</v>
      </c>
      <c r="E1649" s="7">
        <v>190.65</v>
      </c>
      <c r="F1649" s="7">
        <v>188.44</v>
      </c>
      <c r="G1649" s="7" t="s">
        <v>19</v>
      </c>
    </row>
    <row r="1650" spans="1:7" x14ac:dyDescent="0.2">
      <c r="A1650" s="7">
        <v>19804</v>
      </c>
      <c r="B1650" s="7" t="s">
        <v>30</v>
      </c>
      <c r="C1650" s="7">
        <v>2000</v>
      </c>
      <c r="D1650" s="7">
        <v>1</v>
      </c>
      <c r="E1650" s="7">
        <v>192.16</v>
      </c>
      <c r="F1650" s="7">
        <v>191.34</v>
      </c>
      <c r="G1650" s="7" t="s">
        <v>19</v>
      </c>
    </row>
    <row r="1651" spans="1:7" x14ac:dyDescent="0.2">
      <c r="A1651" s="7">
        <v>19804</v>
      </c>
      <c r="B1651" s="7" t="s">
        <v>30</v>
      </c>
      <c r="C1651" s="7">
        <v>2000</v>
      </c>
      <c r="D1651" s="7">
        <v>2</v>
      </c>
      <c r="E1651" s="7">
        <v>193.11</v>
      </c>
      <c r="F1651" s="7">
        <v>191.66</v>
      </c>
    </row>
    <row r="1652" spans="1:7" x14ac:dyDescent="0.2">
      <c r="A1652" s="7">
        <v>19804</v>
      </c>
      <c r="B1652" s="7" t="s">
        <v>30</v>
      </c>
      <c r="C1652" s="7">
        <v>2000</v>
      </c>
      <c r="D1652" s="7">
        <v>3</v>
      </c>
      <c r="E1652" s="7">
        <v>194.44</v>
      </c>
      <c r="F1652" s="7">
        <v>192.46</v>
      </c>
    </row>
    <row r="1653" spans="1:7" x14ac:dyDescent="0.2">
      <c r="A1653" s="7">
        <v>19804</v>
      </c>
      <c r="B1653" s="7" t="s">
        <v>30</v>
      </c>
      <c r="C1653" s="7">
        <v>2000</v>
      </c>
      <c r="D1653" s="7">
        <v>4</v>
      </c>
      <c r="E1653" s="7">
        <v>198.25</v>
      </c>
      <c r="F1653" s="7">
        <v>195.93</v>
      </c>
    </row>
    <row r="1654" spans="1:7" x14ac:dyDescent="0.2">
      <c r="A1654" s="7">
        <v>19804</v>
      </c>
      <c r="B1654" s="7" t="s">
        <v>30</v>
      </c>
      <c r="C1654" s="7">
        <v>2001</v>
      </c>
      <c r="D1654" s="7">
        <v>1</v>
      </c>
      <c r="E1654" s="7">
        <v>199.6</v>
      </c>
      <c r="F1654" s="7">
        <v>198.42</v>
      </c>
    </row>
    <row r="1655" spans="1:7" x14ac:dyDescent="0.2">
      <c r="A1655" s="7">
        <v>19804</v>
      </c>
      <c r="B1655" s="7" t="s">
        <v>30</v>
      </c>
      <c r="C1655" s="7">
        <v>2001</v>
      </c>
      <c r="D1655" s="7">
        <v>2</v>
      </c>
      <c r="E1655" s="7">
        <v>201.89</v>
      </c>
      <c r="F1655" s="7">
        <v>200.4</v>
      </c>
    </row>
    <row r="1656" spans="1:7" x14ac:dyDescent="0.2">
      <c r="A1656" s="7">
        <v>19804</v>
      </c>
      <c r="B1656" s="7" t="s">
        <v>30</v>
      </c>
      <c r="C1656" s="7">
        <v>2001</v>
      </c>
      <c r="D1656" s="7">
        <v>3</v>
      </c>
      <c r="E1656" s="7">
        <v>203.56</v>
      </c>
      <c r="F1656" s="7">
        <v>201.66</v>
      </c>
    </row>
    <row r="1657" spans="1:7" x14ac:dyDescent="0.2">
      <c r="A1657" s="7">
        <v>19804</v>
      </c>
      <c r="B1657" s="7" t="s">
        <v>30</v>
      </c>
      <c r="C1657" s="7">
        <v>2001</v>
      </c>
      <c r="D1657" s="7">
        <v>4</v>
      </c>
      <c r="E1657" s="7">
        <v>205.53</v>
      </c>
      <c r="F1657" s="7">
        <v>203.3</v>
      </c>
    </row>
    <row r="1658" spans="1:7" x14ac:dyDescent="0.2">
      <c r="A1658" s="7">
        <v>19804</v>
      </c>
      <c r="B1658" s="7" t="s">
        <v>30</v>
      </c>
      <c r="C1658" s="7">
        <v>2002</v>
      </c>
      <c r="D1658" s="7">
        <v>1</v>
      </c>
      <c r="E1658" s="7">
        <v>205.33</v>
      </c>
      <c r="F1658" s="7">
        <v>203.83</v>
      </c>
    </row>
    <row r="1659" spans="1:7" x14ac:dyDescent="0.2">
      <c r="A1659" s="7">
        <v>19804</v>
      </c>
      <c r="B1659" s="7" t="s">
        <v>30</v>
      </c>
      <c r="C1659" s="7">
        <v>2002</v>
      </c>
      <c r="D1659" s="7">
        <v>2</v>
      </c>
      <c r="E1659" s="7">
        <v>205.37</v>
      </c>
      <c r="F1659" s="7">
        <v>203.77</v>
      </c>
    </row>
    <row r="1660" spans="1:7" x14ac:dyDescent="0.2">
      <c r="A1660" s="7">
        <v>19804</v>
      </c>
      <c r="B1660" s="7" t="s">
        <v>30</v>
      </c>
      <c r="C1660" s="7">
        <v>2002</v>
      </c>
      <c r="D1660" s="7">
        <v>3</v>
      </c>
      <c r="E1660" s="7">
        <v>206.22</v>
      </c>
      <c r="F1660" s="7">
        <v>204.4</v>
      </c>
    </row>
    <row r="1661" spans="1:7" x14ac:dyDescent="0.2">
      <c r="A1661" s="7">
        <v>19804</v>
      </c>
      <c r="B1661" s="7" t="s">
        <v>30</v>
      </c>
      <c r="C1661" s="7">
        <v>2002</v>
      </c>
      <c r="D1661" s="7">
        <v>4</v>
      </c>
      <c r="E1661" s="7">
        <v>205.74</v>
      </c>
      <c r="F1661" s="7">
        <v>203.72</v>
      </c>
    </row>
    <row r="1662" spans="1:7" x14ac:dyDescent="0.2">
      <c r="A1662" s="7">
        <v>19804</v>
      </c>
      <c r="B1662" s="7" t="s">
        <v>30</v>
      </c>
      <c r="C1662" s="7">
        <v>2003</v>
      </c>
      <c r="D1662" s="7">
        <v>1</v>
      </c>
      <c r="E1662" s="7">
        <v>205.87</v>
      </c>
      <c r="F1662" s="7">
        <v>204.21</v>
      </c>
    </row>
    <row r="1663" spans="1:7" x14ac:dyDescent="0.2">
      <c r="A1663" s="7">
        <v>19804</v>
      </c>
      <c r="B1663" s="7" t="s">
        <v>30</v>
      </c>
      <c r="C1663" s="7">
        <v>2003</v>
      </c>
      <c r="D1663" s="7">
        <v>2</v>
      </c>
      <c r="E1663" s="7">
        <v>206.37</v>
      </c>
      <c r="F1663" s="7">
        <v>204.62</v>
      </c>
    </row>
    <row r="1664" spans="1:7" x14ac:dyDescent="0.2">
      <c r="A1664" s="7">
        <v>19804</v>
      </c>
      <c r="B1664" s="7" t="s">
        <v>30</v>
      </c>
      <c r="C1664" s="7">
        <v>2003</v>
      </c>
      <c r="D1664" s="7">
        <v>3</v>
      </c>
      <c r="E1664" s="7">
        <v>205.29</v>
      </c>
      <c r="F1664" s="7">
        <v>203.61</v>
      </c>
    </row>
    <row r="1665" spans="1:6" x14ac:dyDescent="0.2">
      <c r="A1665" s="7">
        <v>19804</v>
      </c>
      <c r="B1665" s="7" t="s">
        <v>30</v>
      </c>
      <c r="C1665" s="7">
        <v>2003</v>
      </c>
      <c r="D1665" s="7">
        <v>4</v>
      </c>
      <c r="E1665" s="7">
        <v>204.04</v>
      </c>
      <c r="F1665" s="7">
        <v>202.12</v>
      </c>
    </row>
    <row r="1666" spans="1:6" x14ac:dyDescent="0.2">
      <c r="A1666" s="7">
        <v>19804</v>
      </c>
      <c r="B1666" s="7" t="s">
        <v>30</v>
      </c>
      <c r="C1666" s="7">
        <v>2004</v>
      </c>
      <c r="D1666" s="7">
        <v>1</v>
      </c>
      <c r="E1666" s="7">
        <v>202.52</v>
      </c>
      <c r="F1666" s="7">
        <v>200.81</v>
      </c>
    </row>
    <row r="1667" spans="1:6" x14ac:dyDescent="0.2">
      <c r="A1667" s="7">
        <v>19804</v>
      </c>
      <c r="B1667" s="7" t="s">
        <v>30</v>
      </c>
      <c r="C1667" s="7">
        <v>2004</v>
      </c>
      <c r="D1667" s="7">
        <v>2</v>
      </c>
      <c r="E1667" s="7">
        <v>200.55</v>
      </c>
      <c r="F1667" s="7">
        <v>198.71</v>
      </c>
    </row>
    <row r="1668" spans="1:6" x14ac:dyDescent="0.2">
      <c r="A1668" s="7">
        <v>19804</v>
      </c>
      <c r="B1668" s="7" t="s">
        <v>30</v>
      </c>
      <c r="C1668" s="7">
        <v>2004</v>
      </c>
      <c r="D1668" s="7">
        <v>3</v>
      </c>
      <c r="E1668" s="7">
        <v>198.63</v>
      </c>
      <c r="F1668" s="7">
        <v>197.19</v>
      </c>
    </row>
    <row r="1669" spans="1:6" x14ac:dyDescent="0.2">
      <c r="A1669" s="7">
        <v>19804</v>
      </c>
      <c r="B1669" s="7" t="s">
        <v>30</v>
      </c>
      <c r="C1669" s="7">
        <v>2004</v>
      </c>
      <c r="D1669" s="7">
        <v>4</v>
      </c>
      <c r="E1669" s="7">
        <v>198.21</v>
      </c>
      <c r="F1669" s="7">
        <v>196.41</v>
      </c>
    </row>
    <row r="1670" spans="1:6" x14ac:dyDescent="0.2">
      <c r="A1670" s="7">
        <v>19804</v>
      </c>
      <c r="B1670" s="7" t="s">
        <v>30</v>
      </c>
      <c r="C1670" s="7">
        <v>2005</v>
      </c>
      <c r="D1670" s="7">
        <v>1</v>
      </c>
      <c r="E1670" s="7">
        <v>197.04</v>
      </c>
      <c r="F1670" s="7">
        <v>195.12</v>
      </c>
    </row>
    <row r="1671" spans="1:6" x14ac:dyDescent="0.2">
      <c r="A1671" s="7">
        <v>19804</v>
      </c>
      <c r="B1671" s="7" t="s">
        <v>30</v>
      </c>
      <c r="C1671" s="7">
        <v>2005</v>
      </c>
      <c r="D1671" s="7">
        <v>2</v>
      </c>
      <c r="E1671" s="7">
        <v>196.29</v>
      </c>
      <c r="F1671" s="7">
        <v>194.6</v>
      </c>
    </row>
    <row r="1672" spans="1:6" x14ac:dyDescent="0.2">
      <c r="A1672" s="7">
        <v>19804</v>
      </c>
      <c r="B1672" s="7" t="s">
        <v>30</v>
      </c>
      <c r="C1672" s="7">
        <v>2005</v>
      </c>
      <c r="D1672" s="7">
        <v>3</v>
      </c>
      <c r="E1672" s="7">
        <v>195.58</v>
      </c>
      <c r="F1672" s="7">
        <v>194.25</v>
      </c>
    </row>
    <row r="1673" spans="1:6" x14ac:dyDescent="0.2">
      <c r="A1673" s="7">
        <v>19804</v>
      </c>
      <c r="B1673" s="7" t="s">
        <v>30</v>
      </c>
      <c r="C1673" s="7">
        <v>2005</v>
      </c>
      <c r="D1673" s="7">
        <v>4</v>
      </c>
      <c r="E1673" s="7">
        <v>194.87</v>
      </c>
      <c r="F1673" s="7">
        <v>193.12</v>
      </c>
    </row>
    <row r="1674" spans="1:6" x14ac:dyDescent="0.2">
      <c r="A1674" s="7">
        <v>19804</v>
      </c>
      <c r="B1674" s="7" t="s">
        <v>30</v>
      </c>
      <c r="C1674" s="7">
        <v>2006</v>
      </c>
      <c r="D1674" s="7">
        <v>1</v>
      </c>
      <c r="E1674" s="7">
        <v>191.89</v>
      </c>
      <c r="F1674" s="7">
        <v>189.71</v>
      </c>
    </row>
    <row r="1675" spans="1:6" x14ac:dyDescent="0.2">
      <c r="A1675" s="7">
        <v>19804</v>
      </c>
      <c r="B1675" s="7" t="s">
        <v>30</v>
      </c>
      <c r="C1675" s="7">
        <v>2006</v>
      </c>
      <c r="D1675" s="7">
        <v>2</v>
      </c>
      <c r="E1675" s="7">
        <v>190.03</v>
      </c>
      <c r="F1675" s="7">
        <v>188.85</v>
      </c>
    </row>
    <row r="1676" spans="1:6" x14ac:dyDescent="0.2">
      <c r="A1676" s="7">
        <v>19804</v>
      </c>
      <c r="B1676" s="7" t="s">
        <v>30</v>
      </c>
      <c r="C1676" s="7">
        <v>2006</v>
      </c>
      <c r="D1676" s="7">
        <v>3</v>
      </c>
      <c r="E1676" s="7">
        <v>184.14</v>
      </c>
      <c r="F1676" s="7">
        <v>182.61</v>
      </c>
    </row>
    <row r="1677" spans="1:6" x14ac:dyDescent="0.2">
      <c r="A1677" s="7">
        <v>19804</v>
      </c>
      <c r="B1677" s="7" t="s">
        <v>30</v>
      </c>
      <c r="C1677" s="7">
        <v>2006</v>
      </c>
      <c r="D1677" s="7">
        <v>4</v>
      </c>
      <c r="E1677" s="7">
        <v>178.04</v>
      </c>
      <c r="F1677" s="7">
        <v>176.45</v>
      </c>
    </row>
    <row r="1678" spans="1:6" x14ac:dyDescent="0.2">
      <c r="A1678" s="7">
        <v>19804</v>
      </c>
      <c r="B1678" s="7" t="s">
        <v>30</v>
      </c>
      <c r="C1678" s="7">
        <v>2007</v>
      </c>
      <c r="D1678" s="7">
        <v>1</v>
      </c>
      <c r="E1678" s="7">
        <v>173.06</v>
      </c>
      <c r="F1678" s="7">
        <v>170.86</v>
      </c>
    </row>
    <row r="1679" spans="1:6" x14ac:dyDescent="0.2">
      <c r="A1679" s="7">
        <v>19804</v>
      </c>
      <c r="B1679" s="7" t="s">
        <v>30</v>
      </c>
      <c r="C1679" s="7">
        <v>2007</v>
      </c>
      <c r="D1679" s="7">
        <v>2</v>
      </c>
      <c r="E1679" s="7">
        <v>158.36000000000001</v>
      </c>
      <c r="F1679" s="7">
        <v>158.09</v>
      </c>
    </row>
    <row r="1680" spans="1:6" x14ac:dyDescent="0.2">
      <c r="A1680" s="7">
        <v>19804</v>
      </c>
      <c r="B1680" s="7" t="s">
        <v>30</v>
      </c>
      <c r="C1680" s="7">
        <v>2007</v>
      </c>
      <c r="D1680" s="7">
        <v>3</v>
      </c>
      <c r="E1680" s="7">
        <v>146.85</v>
      </c>
      <c r="F1680" s="7">
        <v>145.13999999999999</v>
      </c>
    </row>
    <row r="1681" spans="1:6" x14ac:dyDescent="0.2">
      <c r="A1681" s="7">
        <v>19804</v>
      </c>
      <c r="B1681" s="7" t="s">
        <v>30</v>
      </c>
      <c r="C1681" s="7">
        <v>2007</v>
      </c>
      <c r="D1681" s="7">
        <v>4</v>
      </c>
      <c r="E1681" s="7">
        <v>135.09</v>
      </c>
      <c r="F1681" s="7">
        <v>133.6</v>
      </c>
    </row>
    <row r="1682" spans="1:6" x14ac:dyDescent="0.2">
      <c r="A1682" s="7">
        <v>19804</v>
      </c>
      <c r="B1682" s="7" t="s">
        <v>30</v>
      </c>
      <c r="C1682" s="7">
        <v>2008</v>
      </c>
      <c r="D1682" s="7">
        <v>1</v>
      </c>
      <c r="E1682" s="7">
        <v>124.86</v>
      </c>
      <c r="F1682" s="7">
        <v>123.59</v>
      </c>
    </row>
    <row r="1683" spans="1:6" x14ac:dyDescent="0.2">
      <c r="A1683" s="7">
        <v>19804</v>
      </c>
      <c r="B1683" s="7" t="s">
        <v>30</v>
      </c>
      <c r="C1683" s="7">
        <v>2008</v>
      </c>
      <c r="D1683" s="7">
        <v>2</v>
      </c>
      <c r="E1683" s="7">
        <v>112.66</v>
      </c>
      <c r="F1683" s="7">
        <v>112.92</v>
      </c>
    </row>
    <row r="1684" spans="1:6" x14ac:dyDescent="0.2">
      <c r="A1684" s="7">
        <v>19804</v>
      </c>
      <c r="B1684" s="7" t="s">
        <v>30</v>
      </c>
      <c r="C1684" s="7">
        <v>2008</v>
      </c>
      <c r="D1684" s="7">
        <v>3</v>
      </c>
      <c r="E1684" s="7">
        <v>105.11</v>
      </c>
      <c r="F1684" s="7">
        <v>103.37</v>
      </c>
    </row>
    <row r="1685" spans="1:6" x14ac:dyDescent="0.2">
      <c r="A1685" s="7">
        <v>19804</v>
      </c>
      <c r="B1685" s="7" t="s">
        <v>30</v>
      </c>
      <c r="C1685" s="7">
        <v>2008</v>
      </c>
      <c r="D1685" s="7">
        <v>4</v>
      </c>
      <c r="E1685" s="7">
        <v>92.61</v>
      </c>
      <c r="F1685" s="7">
        <v>91.28</v>
      </c>
    </row>
    <row r="1686" spans="1:6" x14ac:dyDescent="0.2">
      <c r="A1686" s="7">
        <v>19804</v>
      </c>
      <c r="B1686" s="7" t="s">
        <v>30</v>
      </c>
      <c r="C1686" s="7">
        <v>2009</v>
      </c>
      <c r="D1686" s="7">
        <v>1</v>
      </c>
      <c r="E1686" s="7">
        <v>86.32</v>
      </c>
      <c r="F1686" s="7">
        <v>85.96</v>
      </c>
    </row>
    <row r="1687" spans="1:6" x14ac:dyDescent="0.2">
      <c r="A1687" s="7">
        <v>19804</v>
      </c>
      <c r="B1687" s="7" t="s">
        <v>30</v>
      </c>
      <c r="C1687" s="7">
        <v>2009</v>
      </c>
      <c r="D1687" s="7">
        <v>2</v>
      </c>
      <c r="E1687" s="7">
        <v>77.680000000000007</v>
      </c>
      <c r="F1687" s="7">
        <v>78.02</v>
      </c>
    </row>
    <row r="1688" spans="1:6" x14ac:dyDescent="0.2">
      <c r="A1688" s="7">
        <v>19804</v>
      </c>
      <c r="B1688" s="7" t="s">
        <v>30</v>
      </c>
      <c r="C1688" s="7">
        <v>2009</v>
      </c>
      <c r="D1688" s="7">
        <v>3</v>
      </c>
      <c r="E1688" s="7">
        <v>78.77</v>
      </c>
      <c r="F1688" s="7">
        <v>77.12</v>
      </c>
    </row>
    <row r="1689" spans="1:6" x14ac:dyDescent="0.2">
      <c r="A1689" s="7">
        <v>19804</v>
      </c>
      <c r="B1689" s="7" t="s">
        <v>30</v>
      </c>
      <c r="C1689" s="7">
        <v>2009</v>
      </c>
      <c r="D1689" s="7">
        <v>4</v>
      </c>
      <c r="E1689" s="7">
        <v>79.33</v>
      </c>
      <c r="F1689" s="7">
        <v>77.900000000000006</v>
      </c>
    </row>
    <row r="1690" spans="1:6" x14ac:dyDescent="0.2">
      <c r="A1690" s="7">
        <v>19804</v>
      </c>
      <c r="B1690" s="7" t="s">
        <v>30</v>
      </c>
      <c r="C1690" s="7">
        <v>2010</v>
      </c>
      <c r="D1690" s="7">
        <v>1</v>
      </c>
      <c r="E1690" s="7">
        <v>78.59</v>
      </c>
      <c r="F1690" s="7">
        <v>78.89</v>
      </c>
    </row>
    <row r="1691" spans="1:6" x14ac:dyDescent="0.2">
      <c r="A1691" s="7">
        <v>19804</v>
      </c>
      <c r="B1691" s="7" t="s">
        <v>30</v>
      </c>
      <c r="C1691" s="7">
        <v>2010</v>
      </c>
      <c r="D1691" s="7">
        <v>2</v>
      </c>
      <c r="E1691" s="7">
        <v>78.3</v>
      </c>
      <c r="F1691" s="7">
        <v>78.55</v>
      </c>
    </row>
    <row r="1692" spans="1:6" x14ac:dyDescent="0.2">
      <c r="A1692" s="7">
        <v>19804</v>
      </c>
      <c r="B1692" s="7" t="s">
        <v>30</v>
      </c>
      <c r="C1692" s="7">
        <v>2010</v>
      </c>
      <c r="D1692" s="7">
        <v>3</v>
      </c>
      <c r="E1692" s="7">
        <v>79.03</v>
      </c>
      <c r="F1692" s="7">
        <v>77.13</v>
      </c>
    </row>
    <row r="1693" spans="1:6" x14ac:dyDescent="0.2">
      <c r="A1693" s="7">
        <v>19804</v>
      </c>
      <c r="B1693" s="7" t="s">
        <v>30</v>
      </c>
      <c r="C1693" s="7">
        <v>2010</v>
      </c>
      <c r="D1693" s="7">
        <v>4</v>
      </c>
      <c r="E1693" s="7">
        <v>75.45</v>
      </c>
      <c r="F1693" s="7">
        <v>73.92</v>
      </c>
    </row>
    <row r="1694" spans="1:6" x14ac:dyDescent="0.2">
      <c r="A1694" s="7">
        <v>19804</v>
      </c>
      <c r="B1694" s="7" t="s">
        <v>30</v>
      </c>
      <c r="C1694" s="7">
        <v>2011</v>
      </c>
      <c r="D1694" s="7">
        <v>1</v>
      </c>
      <c r="E1694" s="7">
        <v>70.31</v>
      </c>
      <c r="F1694" s="7">
        <v>71.08</v>
      </c>
    </row>
    <row r="1695" spans="1:6" x14ac:dyDescent="0.2">
      <c r="A1695" s="7">
        <v>19804</v>
      </c>
      <c r="B1695" s="7" t="s">
        <v>30</v>
      </c>
      <c r="C1695" s="7">
        <v>2011</v>
      </c>
      <c r="D1695" s="7">
        <v>2</v>
      </c>
      <c r="E1695" s="7">
        <v>70.650000000000006</v>
      </c>
      <c r="F1695" s="7">
        <v>70.64</v>
      </c>
    </row>
    <row r="1696" spans="1:6" x14ac:dyDescent="0.2">
      <c r="A1696" s="7">
        <v>19804</v>
      </c>
      <c r="B1696" s="7" t="s">
        <v>30</v>
      </c>
      <c r="C1696" s="7">
        <v>2011</v>
      </c>
      <c r="D1696" s="7">
        <v>3</v>
      </c>
      <c r="E1696" s="7">
        <v>74</v>
      </c>
      <c r="F1696" s="7">
        <v>72.13</v>
      </c>
    </row>
    <row r="1697" spans="1:6" x14ac:dyDescent="0.2">
      <c r="A1697" s="7">
        <v>19804</v>
      </c>
      <c r="B1697" s="7" t="s">
        <v>30</v>
      </c>
      <c r="C1697" s="7">
        <v>2011</v>
      </c>
      <c r="D1697" s="7">
        <v>4</v>
      </c>
      <c r="E1697" s="7">
        <v>75.13</v>
      </c>
      <c r="F1697" s="7">
        <v>73.58</v>
      </c>
    </row>
    <row r="1698" spans="1:6" x14ac:dyDescent="0.2">
      <c r="A1698" s="7">
        <v>19804</v>
      </c>
      <c r="B1698" s="7" t="s">
        <v>30</v>
      </c>
      <c r="C1698" s="7">
        <v>2012</v>
      </c>
      <c r="D1698" s="7">
        <v>1</v>
      </c>
      <c r="E1698" s="7">
        <v>73.290000000000006</v>
      </c>
      <c r="F1698" s="7">
        <v>74.430000000000007</v>
      </c>
    </row>
    <row r="1699" spans="1:6" x14ac:dyDescent="0.2">
      <c r="A1699" s="7">
        <v>19804</v>
      </c>
      <c r="B1699" s="7" t="s">
        <v>30</v>
      </c>
      <c r="C1699" s="7">
        <v>2012</v>
      </c>
      <c r="D1699" s="7">
        <v>2</v>
      </c>
      <c r="E1699" s="7">
        <v>77.849999999999994</v>
      </c>
      <c r="F1699" s="7">
        <v>77.540000000000006</v>
      </c>
    </row>
    <row r="1700" spans="1:6" x14ac:dyDescent="0.2">
      <c r="A1700" s="7">
        <v>19804</v>
      </c>
      <c r="B1700" s="7" t="s">
        <v>30</v>
      </c>
      <c r="C1700" s="7">
        <v>2012</v>
      </c>
      <c r="D1700" s="7">
        <v>3</v>
      </c>
      <c r="E1700" s="7">
        <v>81</v>
      </c>
      <c r="F1700" s="7">
        <v>78.87</v>
      </c>
    </row>
    <row r="1701" spans="1:6" x14ac:dyDescent="0.2">
      <c r="A1701" s="7">
        <v>19804</v>
      </c>
      <c r="B1701" s="7" t="s">
        <v>30</v>
      </c>
      <c r="C1701" s="7">
        <v>2012</v>
      </c>
      <c r="D1701" s="7">
        <v>4</v>
      </c>
      <c r="E1701" s="7">
        <v>84.77</v>
      </c>
      <c r="F1701" s="7">
        <v>83.2</v>
      </c>
    </row>
    <row r="1702" spans="1:6" x14ac:dyDescent="0.2">
      <c r="A1702" s="7">
        <v>19804</v>
      </c>
      <c r="B1702" s="7" t="s">
        <v>30</v>
      </c>
      <c r="C1702" s="7">
        <v>2013</v>
      </c>
      <c r="D1702" s="7">
        <v>1</v>
      </c>
      <c r="E1702" s="7">
        <v>85.71</v>
      </c>
      <c r="F1702" s="7">
        <v>87.21</v>
      </c>
    </row>
    <row r="1703" spans="1:6" x14ac:dyDescent="0.2">
      <c r="A1703" s="7">
        <v>19804</v>
      </c>
      <c r="B1703" s="7" t="s">
        <v>30</v>
      </c>
      <c r="C1703" s="7">
        <v>2013</v>
      </c>
      <c r="D1703" s="7">
        <v>2</v>
      </c>
      <c r="E1703" s="7">
        <v>91.68</v>
      </c>
      <c r="F1703" s="7">
        <v>91</v>
      </c>
    </row>
    <row r="1704" spans="1:6" x14ac:dyDescent="0.2">
      <c r="A1704" s="7">
        <v>19804</v>
      </c>
      <c r="B1704" s="7" t="s">
        <v>30</v>
      </c>
      <c r="C1704" s="7">
        <v>2013</v>
      </c>
      <c r="D1704" s="7">
        <v>3</v>
      </c>
      <c r="E1704" s="7">
        <v>97.23</v>
      </c>
      <c r="F1704" s="7">
        <v>94.58</v>
      </c>
    </row>
    <row r="1705" spans="1:6" x14ac:dyDescent="0.2">
      <c r="A1705" s="7">
        <v>19804</v>
      </c>
      <c r="B1705" s="7" t="s">
        <v>30</v>
      </c>
      <c r="C1705" s="7">
        <v>2013</v>
      </c>
      <c r="D1705" s="7">
        <v>4</v>
      </c>
      <c r="E1705" s="7">
        <v>98.97</v>
      </c>
      <c r="F1705" s="7">
        <v>97.55</v>
      </c>
    </row>
    <row r="1706" spans="1:6" x14ac:dyDescent="0.2">
      <c r="A1706" s="7">
        <v>19804</v>
      </c>
      <c r="B1706" s="7" t="s">
        <v>30</v>
      </c>
      <c r="C1706" s="7">
        <v>2014</v>
      </c>
      <c r="D1706" s="7">
        <v>1</v>
      </c>
      <c r="E1706" s="7">
        <v>98.58</v>
      </c>
      <c r="F1706" s="7">
        <v>100.24</v>
      </c>
    </row>
    <row r="1707" spans="1:6" x14ac:dyDescent="0.2">
      <c r="A1707" s="7">
        <v>19804</v>
      </c>
      <c r="B1707" s="7" t="s">
        <v>30</v>
      </c>
      <c r="C1707" s="7">
        <v>2014</v>
      </c>
      <c r="D1707" s="7">
        <v>2</v>
      </c>
      <c r="E1707" s="7">
        <v>105.43</v>
      </c>
      <c r="F1707" s="7">
        <v>104.37</v>
      </c>
    </row>
    <row r="1708" spans="1:6" x14ac:dyDescent="0.2">
      <c r="A1708" s="7">
        <v>19804</v>
      </c>
      <c r="B1708" s="7" t="s">
        <v>30</v>
      </c>
      <c r="C1708" s="7">
        <v>2014</v>
      </c>
      <c r="D1708" s="7">
        <v>3</v>
      </c>
      <c r="E1708" s="7">
        <v>113.27</v>
      </c>
      <c r="F1708" s="7">
        <v>110.07</v>
      </c>
    </row>
    <row r="1709" spans="1:6" x14ac:dyDescent="0.2">
      <c r="A1709" s="7">
        <v>19804</v>
      </c>
      <c r="B1709" s="7" t="s">
        <v>30</v>
      </c>
      <c r="C1709" s="7">
        <v>2014</v>
      </c>
      <c r="D1709" s="7">
        <v>4</v>
      </c>
      <c r="E1709" s="7">
        <v>113.55</v>
      </c>
      <c r="F1709" s="7">
        <v>112.43</v>
      </c>
    </row>
    <row r="1710" spans="1:6" x14ac:dyDescent="0.2">
      <c r="A1710" s="7">
        <v>19804</v>
      </c>
      <c r="B1710" s="7" t="s">
        <v>30</v>
      </c>
      <c r="C1710" s="7">
        <v>2015</v>
      </c>
      <c r="D1710" s="7">
        <v>1</v>
      </c>
      <c r="E1710" s="7">
        <v>114.05</v>
      </c>
      <c r="F1710" s="7">
        <v>115.85</v>
      </c>
    </row>
    <row r="1711" spans="1:6" x14ac:dyDescent="0.2">
      <c r="A1711" s="7">
        <v>19804</v>
      </c>
      <c r="B1711" s="7" t="s">
        <v>30</v>
      </c>
      <c r="C1711" s="7">
        <v>2015</v>
      </c>
      <c r="D1711" s="7">
        <v>2</v>
      </c>
      <c r="E1711" s="7">
        <v>119.32</v>
      </c>
      <c r="F1711" s="7">
        <v>117.72</v>
      </c>
    </row>
    <row r="1712" spans="1:6" x14ac:dyDescent="0.2">
      <c r="A1712" s="7">
        <v>19804</v>
      </c>
      <c r="B1712" s="7" t="s">
        <v>30</v>
      </c>
      <c r="C1712" s="7">
        <v>2015</v>
      </c>
      <c r="D1712" s="7">
        <v>3</v>
      </c>
      <c r="E1712" s="7">
        <v>120.55</v>
      </c>
      <c r="F1712" s="7">
        <v>117.31</v>
      </c>
    </row>
    <row r="1713" spans="1:6" x14ac:dyDescent="0.2">
      <c r="A1713" s="7">
        <v>19804</v>
      </c>
      <c r="B1713" s="7" t="s">
        <v>30</v>
      </c>
      <c r="C1713" s="7">
        <v>2015</v>
      </c>
      <c r="D1713" s="7">
        <v>4</v>
      </c>
      <c r="E1713" s="7">
        <v>120.2</v>
      </c>
      <c r="F1713" s="7">
        <v>119.35</v>
      </c>
    </row>
    <row r="1714" spans="1:6" x14ac:dyDescent="0.2">
      <c r="A1714" s="7">
        <v>19804</v>
      </c>
      <c r="B1714" s="7" t="s">
        <v>30</v>
      </c>
      <c r="C1714" s="7">
        <v>2016</v>
      </c>
      <c r="D1714" s="7">
        <v>1</v>
      </c>
      <c r="E1714" s="7">
        <v>120.85</v>
      </c>
      <c r="F1714" s="7">
        <v>122.53</v>
      </c>
    </row>
    <row r="1715" spans="1:6" x14ac:dyDescent="0.2">
      <c r="A1715" s="7">
        <v>19804</v>
      </c>
      <c r="B1715" s="7" t="s">
        <v>30</v>
      </c>
      <c r="C1715" s="7">
        <v>2016</v>
      </c>
      <c r="D1715" s="7">
        <v>2</v>
      </c>
      <c r="E1715" s="7">
        <v>125.94</v>
      </c>
      <c r="F1715" s="7">
        <v>124.06</v>
      </c>
    </row>
    <row r="1716" spans="1:6" x14ac:dyDescent="0.2">
      <c r="A1716" s="7">
        <v>19804</v>
      </c>
      <c r="B1716" s="7" t="s">
        <v>30</v>
      </c>
      <c r="C1716" s="7">
        <v>2016</v>
      </c>
      <c r="D1716" s="7">
        <v>3</v>
      </c>
      <c r="E1716" s="7">
        <v>130.69</v>
      </c>
      <c r="F1716" s="7">
        <v>127.37</v>
      </c>
    </row>
    <row r="1717" spans="1:6" x14ac:dyDescent="0.2">
      <c r="A1717" s="7">
        <v>19804</v>
      </c>
      <c r="B1717" s="7" t="s">
        <v>30</v>
      </c>
      <c r="C1717" s="7">
        <v>2016</v>
      </c>
      <c r="D1717" s="7">
        <v>4</v>
      </c>
      <c r="E1717" s="7">
        <v>130.28</v>
      </c>
      <c r="F1717" s="7">
        <v>129.44</v>
      </c>
    </row>
    <row r="1718" spans="1:6" x14ac:dyDescent="0.2">
      <c r="A1718" s="7">
        <v>19804</v>
      </c>
      <c r="B1718" s="7" t="s">
        <v>30</v>
      </c>
      <c r="C1718" s="7">
        <v>2017</v>
      </c>
      <c r="D1718" s="7">
        <v>1</v>
      </c>
      <c r="E1718" s="7">
        <v>129.84</v>
      </c>
      <c r="F1718" s="7">
        <v>131.57</v>
      </c>
    </row>
    <row r="1719" spans="1:6" x14ac:dyDescent="0.2">
      <c r="A1719" s="7">
        <v>19804</v>
      </c>
      <c r="B1719" s="7" t="s">
        <v>30</v>
      </c>
      <c r="C1719" s="7">
        <v>2017</v>
      </c>
      <c r="D1719" s="7">
        <v>2</v>
      </c>
      <c r="E1719" s="7">
        <v>140.16</v>
      </c>
      <c r="F1719" s="7">
        <v>137.78</v>
      </c>
    </row>
    <row r="1720" spans="1:6" x14ac:dyDescent="0.2">
      <c r="A1720" s="7">
        <v>19804</v>
      </c>
      <c r="B1720" s="7" t="s">
        <v>30</v>
      </c>
      <c r="C1720" s="7">
        <v>2017</v>
      </c>
      <c r="D1720" s="7">
        <v>3</v>
      </c>
      <c r="E1720" s="7">
        <v>144.41999999999999</v>
      </c>
      <c r="F1720" s="7">
        <v>141.1</v>
      </c>
    </row>
    <row r="1721" spans="1:6" x14ac:dyDescent="0.2">
      <c r="A1721" s="7">
        <v>19804</v>
      </c>
      <c r="B1721" s="7" t="s">
        <v>30</v>
      </c>
      <c r="C1721" s="7">
        <v>2017</v>
      </c>
      <c r="D1721" s="7">
        <v>4</v>
      </c>
      <c r="E1721" s="7">
        <v>146.61000000000001</v>
      </c>
      <c r="F1721" s="7">
        <v>145.72</v>
      </c>
    </row>
    <row r="1722" spans="1:6" x14ac:dyDescent="0.2">
      <c r="A1722" s="7">
        <v>19804</v>
      </c>
      <c r="B1722" s="7" t="s">
        <v>30</v>
      </c>
      <c r="C1722" s="7">
        <v>2018</v>
      </c>
      <c r="D1722" s="7">
        <v>1</v>
      </c>
      <c r="E1722" s="7">
        <v>148.28</v>
      </c>
      <c r="F1722" s="7">
        <v>149.88999999999999</v>
      </c>
    </row>
    <row r="1723" spans="1:6" x14ac:dyDescent="0.2">
      <c r="A1723" s="7">
        <v>19804</v>
      </c>
      <c r="B1723" s="7" t="s">
        <v>30</v>
      </c>
      <c r="C1723" s="7">
        <v>2018</v>
      </c>
      <c r="D1723" s="7">
        <v>2</v>
      </c>
      <c r="E1723" s="7">
        <v>152.80000000000001</v>
      </c>
      <c r="F1723" s="7">
        <v>150.35</v>
      </c>
    </row>
    <row r="1724" spans="1:6" x14ac:dyDescent="0.2">
      <c r="A1724" s="7">
        <v>19804</v>
      </c>
      <c r="B1724" s="7" t="s">
        <v>30</v>
      </c>
      <c r="C1724" s="7">
        <v>2018</v>
      </c>
      <c r="D1724" s="7">
        <v>3</v>
      </c>
      <c r="E1724" s="7">
        <v>157.79</v>
      </c>
      <c r="F1724" s="7">
        <v>154.33000000000001</v>
      </c>
    </row>
    <row r="1725" spans="1:6" x14ac:dyDescent="0.2">
      <c r="A1725" s="7">
        <v>19804</v>
      </c>
      <c r="B1725" s="7" t="s">
        <v>30</v>
      </c>
      <c r="C1725" s="7">
        <v>2018</v>
      </c>
      <c r="D1725" s="7">
        <v>4</v>
      </c>
      <c r="E1725" s="7">
        <v>158.49</v>
      </c>
      <c r="F1725" s="7">
        <v>157.41</v>
      </c>
    </row>
    <row r="1726" spans="1:6" x14ac:dyDescent="0.2">
      <c r="A1726" s="7">
        <v>19804</v>
      </c>
      <c r="B1726" s="7" t="s">
        <v>30</v>
      </c>
      <c r="C1726" s="7">
        <v>2019</v>
      </c>
      <c r="D1726" s="7">
        <v>1</v>
      </c>
      <c r="E1726" s="7">
        <v>156.27000000000001</v>
      </c>
      <c r="F1726" s="7">
        <v>157.96</v>
      </c>
    </row>
    <row r="1727" spans="1:6" x14ac:dyDescent="0.2">
      <c r="A1727" s="7">
        <v>19804</v>
      </c>
      <c r="B1727" s="7" t="s">
        <v>30</v>
      </c>
      <c r="C1727" s="7">
        <v>2019</v>
      </c>
      <c r="D1727" s="7">
        <v>2</v>
      </c>
      <c r="E1727" s="7">
        <v>169.96</v>
      </c>
      <c r="F1727" s="7">
        <v>167.06</v>
      </c>
    </row>
    <row r="1728" spans="1:6" x14ac:dyDescent="0.2">
      <c r="A1728" s="7">
        <v>19804</v>
      </c>
      <c r="B1728" s="7" t="s">
        <v>30</v>
      </c>
      <c r="C1728" s="7">
        <v>2019</v>
      </c>
      <c r="D1728" s="7">
        <v>3</v>
      </c>
      <c r="E1728" s="7">
        <v>168.98</v>
      </c>
      <c r="F1728" s="7">
        <v>165.6</v>
      </c>
    </row>
    <row r="1729" spans="1:7" x14ac:dyDescent="0.2">
      <c r="A1729" s="7">
        <v>19804</v>
      </c>
      <c r="B1729" s="7" t="s">
        <v>30</v>
      </c>
      <c r="C1729" s="7">
        <v>2019</v>
      </c>
      <c r="D1729" s="7">
        <v>4</v>
      </c>
      <c r="E1729" s="7">
        <v>168.91</v>
      </c>
      <c r="F1729" s="7">
        <v>167.68</v>
      </c>
    </row>
    <row r="1730" spans="1:7" x14ac:dyDescent="0.2">
      <c r="A1730" s="7">
        <v>19804</v>
      </c>
      <c r="B1730" s="7" t="s">
        <v>30</v>
      </c>
      <c r="C1730" s="7">
        <v>2020</v>
      </c>
      <c r="D1730" s="7">
        <v>1</v>
      </c>
      <c r="E1730" s="7">
        <v>173.12</v>
      </c>
      <c r="F1730" s="7">
        <v>174.76</v>
      </c>
    </row>
    <row r="1731" spans="1:7" x14ac:dyDescent="0.2">
      <c r="A1731" s="7">
        <v>19804</v>
      </c>
      <c r="B1731" s="7" t="s">
        <v>30</v>
      </c>
      <c r="C1731" s="7">
        <v>2020</v>
      </c>
      <c r="D1731" s="7">
        <v>2</v>
      </c>
      <c r="E1731" s="7">
        <v>180.05</v>
      </c>
      <c r="F1731" s="7">
        <v>177.08</v>
      </c>
    </row>
    <row r="1732" spans="1:7" x14ac:dyDescent="0.2">
      <c r="A1732" s="7">
        <v>19804</v>
      </c>
      <c r="B1732" s="7" t="s">
        <v>30</v>
      </c>
      <c r="C1732" s="7">
        <v>2020</v>
      </c>
      <c r="D1732" s="7">
        <v>3</v>
      </c>
      <c r="E1732" s="7">
        <v>186.23</v>
      </c>
      <c r="F1732" s="7">
        <v>182.77</v>
      </c>
    </row>
    <row r="1733" spans="1:7" x14ac:dyDescent="0.2">
      <c r="A1733" s="7">
        <v>19804</v>
      </c>
      <c r="B1733" s="7" t="s">
        <v>30</v>
      </c>
      <c r="C1733" s="7">
        <v>2020</v>
      </c>
      <c r="D1733" s="7">
        <v>4</v>
      </c>
      <c r="E1733" s="7">
        <v>191.94</v>
      </c>
      <c r="F1733" s="7">
        <v>190.15</v>
      </c>
    </row>
    <row r="1734" spans="1:7" x14ac:dyDescent="0.2">
      <c r="A1734" s="7">
        <v>19804</v>
      </c>
      <c r="B1734" s="7" t="s">
        <v>30</v>
      </c>
      <c r="C1734" s="7">
        <v>2021</v>
      </c>
      <c r="D1734" s="7">
        <v>1</v>
      </c>
      <c r="E1734" s="7">
        <v>192.31</v>
      </c>
      <c r="F1734" s="7">
        <v>194.38</v>
      </c>
    </row>
    <row r="1735" spans="1:7" x14ac:dyDescent="0.2">
      <c r="A1735" s="7">
        <v>19804</v>
      </c>
      <c r="B1735" s="7" t="s">
        <v>30</v>
      </c>
      <c r="C1735" s="7">
        <v>2021</v>
      </c>
      <c r="D1735" s="7">
        <v>2</v>
      </c>
      <c r="E1735" s="7">
        <v>207.04</v>
      </c>
      <c r="F1735" s="7">
        <v>203.45</v>
      </c>
    </row>
    <row r="1736" spans="1:7" x14ac:dyDescent="0.2">
      <c r="A1736" s="7">
        <v>19804</v>
      </c>
      <c r="B1736" s="7" t="s">
        <v>30</v>
      </c>
      <c r="C1736" s="7">
        <v>2021</v>
      </c>
      <c r="D1736" s="7">
        <v>3</v>
      </c>
      <c r="E1736" s="7">
        <v>215.24</v>
      </c>
      <c r="F1736" s="7">
        <v>211.45</v>
      </c>
    </row>
    <row r="1737" spans="1:7" x14ac:dyDescent="0.2">
      <c r="A1737" s="7">
        <v>19804</v>
      </c>
      <c r="B1737" s="7" t="s">
        <v>30</v>
      </c>
      <c r="C1737" s="7">
        <v>2021</v>
      </c>
      <c r="D1737" s="7">
        <v>4</v>
      </c>
      <c r="E1737" s="7">
        <v>221.46</v>
      </c>
      <c r="F1737" s="7">
        <v>219.25</v>
      </c>
    </row>
    <row r="1738" spans="1:7" x14ac:dyDescent="0.2">
      <c r="A1738" s="7">
        <v>22744</v>
      </c>
      <c r="B1738" s="7" t="s">
        <v>31</v>
      </c>
      <c r="C1738" s="7">
        <v>1991</v>
      </c>
      <c r="D1738" s="7">
        <v>1</v>
      </c>
      <c r="E1738" s="7">
        <v>100</v>
      </c>
      <c r="F1738" s="7">
        <v>100</v>
      </c>
      <c r="G1738" s="7" t="s">
        <v>19</v>
      </c>
    </row>
    <row r="1739" spans="1:7" x14ac:dyDescent="0.2">
      <c r="A1739" s="7">
        <v>22744</v>
      </c>
      <c r="B1739" s="7" t="s">
        <v>31</v>
      </c>
      <c r="C1739" s="7">
        <v>1991</v>
      </c>
      <c r="D1739" s="7">
        <v>2</v>
      </c>
      <c r="E1739" s="7">
        <v>99.1</v>
      </c>
      <c r="F1739" s="7">
        <v>99.34</v>
      </c>
      <c r="G1739" s="7" t="s">
        <v>19</v>
      </c>
    </row>
    <row r="1740" spans="1:7" x14ac:dyDescent="0.2">
      <c r="A1740" s="7">
        <v>22744</v>
      </c>
      <c r="B1740" s="7" t="s">
        <v>31</v>
      </c>
      <c r="C1740" s="7">
        <v>1991</v>
      </c>
      <c r="D1740" s="7">
        <v>3</v>
      </c>
      <c r="E1740" s="7">
        <v>98.84</v>
      </c>
      <c r="F1740" s="7">
        <v>99.1</v>
      </c>
      <c r="G1740" s="7" t="s">
        <v>19</v>
      </c>
    </row>
    <row r="1741" spans="1:7" x14ac:dyDescent="0.2">
      <c r="A1741" s="7">
        <v>22744</v>
      </c>
      <c r="B1741" s="7" t="s">
        <v>31</v>
      </c>
      <c r="C1741" s="7">
        <v>1991</v>
      </c>
      <c r="D1741" s="7">
        <v>4</v>
      </c>
      <c r="E1741" s="7">
        <v>100.03</v>
      </c>
      <c r="F1741" s="7">
        <v>99.92</v>
      </c>
      <c r="G1741" s="7" t="s">
        <v>19</v>
      </c>
    </row>
    <row r="1742" spans="1:7" x14ac:dyDescent="0.2">
      <c r="A1742" s="7">
        <v>22744</v>
      </c>
      <c r="B1742" s="7" t="s">
        <v>31</v>
      </c>
      <c r="C1742" s="7">
        <v>1992</v>
      </c>
      <c r="D1742" s="7">
        <v>1</v>
      </c>
      <c r="E1742" s="7">
        <v>100.19</v>
      </c>
      <c r="F1742" s="7">
        <v>100.19</v>
      </c>
      <c r="G1742" s="7" t="s">
        <v>19</v>
      </c>
    </row>
    <row r="1743" spans="1:7" x14ac:dyDescent="0.2">
      <c r="A1743" s="7">
        <v>22744</v>
      </c>
      <c r="B1743" s="7" t="s">
        <v>31</v>
      </c>
      <c r="C1743" s="7">
        <v>1992</v>
      </c>
      <c r="D1743" s="7">
        <v>2</v>
      </c>
      <c r="E1743" s="7">
        <v>99.84</v>
      </c>
      <c r="F1743" s="7">
        <v>100.13</v>
      </c>
      <c r="G1743" s="7" t="s">
        <v>19</v>
      </c>
    </row>
    <row r="1744" spans="1:7" x14ac:dyDescent="0.2">
      <c r="A1744" s="7">
        <v>22744</v>
      </c>
      <c r="B1744" s="7" t="s">
        <v>31</v>
      </c>
      <c r="C1744" s="7">
        <v>1992</v>
      </c>
      <c r="D1744" s="7">
        <v>3</v>
      </c>
      <c r="E1744" s="7">
        <v>99.81</v>
      </c>
      <c r="F1744" s="7">
        <v>100</v>
      </c>
      <c r="G1744" s="7" t="s">
        <v>19</v>
      </c>
    </row>
    <row r="1745" spans="1:7" x14ac:dyDescent="0.2">
      <c r="A1745" s="7">
        <v>22744</v>
      </c>
      <c r="B1745" s="7" t="s">
        <v>31</v>
      </c>
      <c r="C1745" s="7">
        <v>1992</v>
      </c>
      <c r="D1745" s="7">
        <v>4</v>
      </c>
      <c r="E1745" s="7">
        <v>101.07</v>
      </c>
      <c r="F1745" s="7">
        <v>100.98</v>
      </c>
      <c r="G1745" s="7" t="s">
        <v>19</v>
      </c>
    </row>
    <row r="1746" spans="1:7" x14ac:dyDescent="0.2">
      <c r="A1746" s="7">
        <v>22744</v>
      </c>
      <c r="B1746" s="7" t="s">
        <v>31</v>
      </c>
      <c r="C1746" s="7">
        <v>1993</v>
      </c>
      <c r="D1746" s="7">
        <v>1</v>
      </c>
      <c r="E1746" s="7">
        <v>100.16</v>
      </c>
      <c r="F1746" s="7">
        <v>100.21</v>
      </c>
      <c r="G1746" s="7" t="s">
        <v>19</v>
      </c>
    </row>
    <row r="1747" spans="1:7" x14ac:dyDescent="0.2">
      <c r="A1747" s="7">
        <v>22744</v>
      </c>
      <c r="B1747" s="7" t="s">
        <v>31</v>
      </c>
      <c r="C1747" s="7">
        <v>1993</v>
      </c>
      <c r="D1747" s="7">
        <v>2</v>
      </c>
      <c r="E1747" s="7">
        <v>102.07</v>
      </c>
      <c r="F1747" s="7">
        <v>102.38</v>
      </c>
      <c r="G1747" s="7" t="s">
        <v>19</v>
      </c>
    </row>
    <row r="1748" spans="1:7" x14ac:dyDescent="0.2">
      <c r="A1748" s="7">
        <v>22744</v>
      </c>
      <c r="B1748" s="7" t="s">
        <v>31</v>
      </c>
      <c r="C1748" s="7">
        <v>1993</v>
      </c>
      <c r="D1748" s="7">
        <v>3</v>
      </c>
      <c r="E1748" s="7">
        <v>102.86</v>
      </c>
      <c r="F1748" s="7">
        <v>102.93</v>
      </c>
      <c r="G1748" s="7" t="s">
        <v>19</v>
      </c>
    </row>
    <row r="1749" spans="1:7" x14ac:dyDescent="0.2">
      <c r="A1749" s="7">
        <v>22744</v>
      </c>
      <c r="B1749" s="7" t="s">
        <v>31</v>
      </c>
      <c r="C1749" s="7">
        <v>1993</v>
      </c>
      <c r="D1749" s="7">
        <v>4</v>
      </c>
      <c r="E1749" s="7">
        <v>103.9</v>
      </c>
      <c r="F1749" s="7">
        <v>103.85</v>
      </c>
      <c r="G1749" s="7" t="s">
        <v>19</v>
      </c>
    </row>
    <row r="1750" spans="1:7" x14ac:dyDescent="0.2">
      <c r="A1750" s="7">
        <v>22744</v>
      </c>
      <c r="B1750" s="7" t="s">
        <v>31</v>
      </c>
      <c r="C1750" s="7">
        <v>1994</v>
      </c>
      <c r="D1750" s="7">
        <v>1</v>
      </c>
      <c r="E1750" s="7">
        <v>105.42</v>
      </c>
      <c r="F1750" s="7">
        <v>105.56</v>
      </c>
      <c r="G1750" s="7" t="s">
        <v>19</v>
      </c>
    </row>
    <row r="1751" spans="1:7" x14ac:dyDescent="0.2">
      <c r="A1751" s="7">
        <v>22744</v>
      </c>
      <c r="B1751" s="7" t="s">
        <v>31</v>
      </c>
      <c r="C1751" s="7">
        <v>1994</v>
      </c>
      <c r="D1751" s="7">
        <v>2</v>
      </c>
      <c r="E1751" s="7">
        <v>106.15</v>
      </c>
      <c r="F1751" s="7">
        <v>106.47</v>
      </c>
      <c r="G1751" s="7" t="s">
        <v>19</v>
      </c>
    </row>
    <row r="1752" spans="1:7" x14ac:dyDescent="0.2">
      <c r="A1752" s="7">
        <v>22744</v>
      </c>
      <c r="B1752" s="7" t="s">
        <v>31</v>
      </c>
      <c r="C1752" s="7">
        <v>1994</v>
      </c>
      <c r="D1752" s="7">
        <v>3</v>
      </c>
      <c r="E1752" s="7">
        <v>108.09</v>
      </c>
      <c r="F1752" s="7">
        <v>108.02</v>
      </c>
      <c r="G1752" s="7" t="s">
        <v>19</v>
      </c>
    </row>
    <row r="1753" spans="1:7" x14ac:dyDescent="0.2">
      <c r="A1753" s="7">
        <v>22744</v>
      </c>
      <c r="B1753" s="7" t="s">
        <v>31</v>
      </c>
      <c r="C1753" s="7">
        <v>1994</v>
      </c>
      <c r="D1753" s="7">
        <v>4</v>
      </c>
      <c r="E1753" s="7">
        <v>108.46</v>
      </c>
      <c r="F1753" s="7">
        <v>108.47</v>
      </c>
      <c r="G1753" s="7" t="s">
        <v>19</v>
      </c>
    </row>
    <row r="1754" spans="1:7" x14ac:dyDescent="0.2">
      <c r="A1754" s="7">
        <v>22744</v>
      </c>
      <c r="B1754" s="7" t="s">
        <v>31</v>
      </c>
      <c r="C1754" s="7">
        <v>1995</v>
      </c>
      <c r="D1754" s="7">
        <v>1</v>
      </c>
      <c r="E1754" s="7">
        <v>109.04</v>
      </c>
      <c r="F1754" s="7">
        <v>109.29</v>
      </c>
      <c r="G1754" s="7" t="s">
        <v>19</v>
      </c>
    </row>
    <row r="1755" spans="1:7" x14ac:dyDescent="0.2">
      <c r="A1755" s="7">
        <v>22744</v>
      </c>
      <c r="B1755" s="7" t="s">
        <v>31</v>
      </c>
      <c r="C1755" s="7">
        <v>1995</v>
      </c>
      <c r="D1755" s="7">
        <v>2</v>
      </c>
      <c r="E1755" s="7">
        <v>108.81</v>
      </c>
      <c r="F1755" s="7">
        <v>109.1</v>
      </c>
      <c r="G1755" s="7" t="s">
        <v>19</v>
      </c>
    </row>
    <row r="1756" spans="1:7" x14ac:dyDescent="0.2">
      <c r="A1756" s="7">
        <v>22744</v>
      </c>
      <c r="B1756" s="7" t="s">
        <v>31</v>
      </c>
      <c r="C1756" s="7">
        <v>1995</v>
      </c>
      <c r="D1756" s="7">
        <v>3</v>
      </c>
      <c r="E1756" s="7">
        <v>111.35</v>
      </c>
      <c r="F1756" s="7">
        <v>111.17</v>
      </c>
      <c r="G1756" s="7" t="s">
        <v>19</v>
      </c>
    </row>
    <row r="1757" spans="1:7" x14ac:dyDescent="0.2">
      <c r="A1757" s="7">
        <v>22744</v>
      </c>
      <c r="B1757" s="7" t="s">
        <v>31</v>
      </c>
      <c r="C1757" s="7">
        <v>1995</v>
      </c>
      <c r="D1757" s="7">
        <v>4</v>
      </c>
      <c r="E1757" s="7">
        <v>110.78</v>
      </c>
      <c r="F1757" s="7">
        <v>110.83</v>
      </c>
      <c r="G1757" s="7" t="s">
        <v>19</v>
      </c>
    </row>
    <row r="1758" spans="1:7" x14ac:dyDescent="0.2">
      <c r="A1758" s="7">
        <v>22744</v>
      </c>
      <c r="B1758" s="7" t="s">
        <v>31</v>
      </c>
      <c r="C1758" s="7">
        <v>1996</v>
      </c>
      <c r="D1758" s="7">
        <v>1</v>
      </c>
      <c r="E1758" s="7">
        <v>111.15</v>
      </c>
      <c r="F1758" s="7">
        <v>111.5</v>
      </c>
      <c r="G1758" s="7" t="s">
        <v>19</v>
      </c>
    </row>
    <row r="1759" spans="1:7" x14ac:dyDescent="0.2">
      <c r="A1759" s="7">
        <v>22744</v>
      </c>
      <c r="B1759" s="7" t="s">
        <v>31</v>
      </c>
      <c r="C1759" s="7">
        <v>1996</v>
      </c>
      <c r="D1759" s="7">
        <v>2</v>
      </c>
      <c r="E1759" s="7">
        <v>112.3</v>
      </c>
      <c r="F1759" s="7">
        <v>112.54</v>
      </c>
      <c r="G1759" s="7" t="s">
        <v>19</v>
      </c>
    </row>
    <row r="1760" spans="1:7" x14ac:dyDescent="0.2">
      <c r="A1760" s="7">
        <v>22744</v>
      </c>
      <c r="B1760" s="7" t="s">
        <v>31</v>
      </c>
      <c r="C1760" s="7">
        <v>1996</v>
      </c>
      <c r="D1760" s="7">
        <v>3</v>
      </c>
      <c r="E1760" s="7">
        <v>112.57</v>
      </c>
      <c r="F1760" s="7">
        <v>112.33</v>
      </c>
      <c r="G1760" s="7" t="s">
        <v>19</v>
      </c>
    </row>
    <row r="1761" spans="1:7" x14ac:dyDescent="0.2">
      <c r="A1761" s="7">
        <v>22744</v>
      </c>
      <c r="B1761" s="7" t="s">
        <v>31</v>
      </c>
      <c r="C1761" s="7">
        <v>1996</v>
      </c>
      <c r="D1761" s="7">
        <v>4</v>
      </c>
      <c r="E1761" s="7">
        <v>111.9</v>
      </c>
      <c r="F1761" s="7">
        <v>111.99</v>
      </c>
      <c r="G1761" s="7" t="s">
        <v>19</v>
      </c>
    </row>
    <row r="1762" spans="1:7" x14ac:dyDescent="0.2">
      <c r="A1762" s="7">
        <v>22744</v>
      </c>
      <c r="B1762" s="7" t="s">
        <v>31</v>
      </c>
      <c r="C1762" s="7">
        <v>1997</v>
      </c>
      <c r="D1762" s="7">
        <v>1</v>
      </c>
      <c r="E1762" s="7">
        <v>111.04</v>
      </c>
      <c r="F1762" s="7">
        <v>111.47</v>
      </c>
    </row>
    <row r="1763" spans="1:7" x14ac:dyDescent="0.2">
      <c r="A1763" s="7">
        <v>22744</v>
      </c>
      <c r="B1763" s="7" t="s">
        <v>31</v>
      </c>
      <c r="C1763" s="7">
        <v>1997</v>
      </c>
      <c r="D1763" s="7">
        <v>2</v>
      </c>
      <c r="E1763" s="7">
        <v>111.66</v>
      </c>
      <c r="F1763" s="7">
        <v>111.8</v>
      </c>
    </row>
    <row r="1764" spans="1:7" x14ac:dyDescent="0.2">
      <c r="A1764" s="7">
        <v>22744</v>
      </c>
      <c r="B1764" s="7" t="s">
        <v>31</v>
      </c>
      <c r="C1764" s="7">
        <v>1997</v>
      </c>
      <c r="D1764" s="7">
        <v>3</v>
      </c>
      <c r="E1764" s="7">
        <v>113.12</v>
      </c>
      <c r="F1764" s="7">
        <v>112.9</v>
      </c>
    </row>
    <row r="1765" spans="1:7" x14ac:dyDescent="0.2">
      <c r="A1765" s="7">
        <v>22744</v>
      </c>
      <c r="B1765" s="7" t="s">
        <v>31</v>
      </c>
      <c r="C1765" s="7">
        <v>1997</v>
      </c>
      <c r="D1765" s="7">
        <v>4</v>
      </c>
      <c r="E1765" s="7">
        <v>113.86</v>
      </c>
      <c r="F1765" s="7">
        <v>113.95</v>
      </c>
    </row>
    <row r="1766" spans="1:7" x14ac:dyDescent="0.2">
      <c r="A1766" s="7">
        <v>22744</v>
      </c>
      <c r="B1766" s="7" t="s">
        <v>31</v>
      </c>
      <c r="C1766" s="7">
        <v>1998</v>
      </c>
      <c r="D1766" s="7">
        <v>1</v>
      </c>
      <c r="E1766" s="7">
        <v>114.24</v>
      </c>
      <c r="F1766" s="7">
        <v>114.74</v>
      </c>
    </row>
    <row r="1767" spans="1:7" x14ac:dyDescent="0.2">
      <c r="A1767" s="7">
        <v>22744</v>
      </c>
      <c r="B1767" s="7" t="s">
        <v>31</v>
      </c>
      <c r="C1767" s="7">
        <v>1998</v>
      </c>
      <c r="D1767" s="7">
        <v>2</v>
      </c>
      <c r="E1767" s="7">
        <v>115.48</v>
      </c>
      <c r="F1767" s="7">
        <v>115.54</v>
      </c>
    </row>
    <row r="1768" spans="1:7" x14ac:dyDescent="0.2">
      <c r="A1768" s="7">
        <v>22744</v>
      </c>
      <c r="B1768" s="7" t="s">
        <v>31</v>
      </c>
      <c r="C1768" s="7">
        <v>1998</v>
      </c>
      <c r="D1768" s="7">
        <v>3</v>
      </c>
      <c r="E1768" s="7">
        <v>116.26</v>
      </c>
      <c r="F1768" s="7">
        <v>116.08</v>
      </c>
    </row>
    <row r="1769" spans="1:7" x14ac:dyDescent="0.2">
      <c r="A1769" s="7">
        <v>22744</v>
      </c>
      <c r="B1769" s="7" t="s">
        <v>31</v>
      </c>
      <c r="C1769" s="7">
        <v>1998</v>
      </c>
      <c r="D1769" s="7">
        <v>4</v>
      </c>
      <c r="E1769" s="7">
        <v>116.86</v>
      </c>
      <c r="F1769" s="7">
        <v>116.94</v>
      </c>
    </row>
    <row r="1770" spans="1:7" x14ac:dyDescent="0.2">
      <c r="A1770" s="7">
        <v>22744</v>
      </c>
      <c r="B1770" s="7" t="s">
        <v>31</v>
      </c>
      <c r="C1770" s="7">
        <v>1999</v>
      </c>
      <c r="D1770" s="7">
        <v>1</v>
      </c>
      <c r="E1770" s="7">
        <v>117.73</v>
      </c>
      <c r="F1770" s="7">
        <v>118.27</v>
      </c>
    </row>
    <row r="1771" spans="1:7" x14ac:dyDescent="0.2">
      <c r="A1771" s="7">
        <v>22744</v>
      </c>
      <c r="B1771" s="7" t="s">
        <v>31</v>
      </c>
      <c r="C1771" s="7">
        <v>1999</v>
      </c>
      <c r="D1771" s="7">
        <v>2</v>
      </c>
      <c r="E1771" s="7">
        <v>119.8</v>
      </c>
      <c r="F1771" s="7">
        <v>119.8</v>
      </c>
    </row>
    <row r="1772" spans="1:7" x14ac:dyDescent="0.2">
      <c r="A1772" s="7">
        <v>22744</v>
      </c>
      <c r="B1772" s="7" t="s">
        <v>31</v>
      </c>
      <c r="C1772" s="7">
        <v>1999</v>
      </c>
      <c r="D1772" s="7">
        <v>3</v>
      </c>
      <c r="E1772" s="7">
        <v>121.3</v>
      </c>
      <c r="F1772" s="7">
        <v>121.16</v>
      </c>
    </row>
    <row r="1773" spans="1:7" x14ac:dyDescent="0.2">
      <c r="A1773" s="7">
        <v>22744</v>
      </c>
      <c r="B1773" s="7" t="s">
        <v>31</v>
      </c>
      <c r="C1773" s="7">
        <v>1999</v>
      </c>
      <c r="D1773" s="7">
        <v>4</v>
      </c>
      <c r="E1773" s="7">
        <v>123.13</v>
      </c>
      <c r="F1773" s="7">
        <v>123.18</v>
      </c>
    </row>
    <row r="1774" spans="1:7" x14ac:dyDescent="0.2">
      <c r="A1774" s="7">
        <v>22744</v>
      </c>
      <c r="B1774" s="7" t="s">
        <v>31</v>
      </c>
      <c r="C1774" s="7">
        <v>2000</v>
      </c>
      <c r="D1774" s="7">
        <v>1</v>
      </c>
      <c r="E1774" s="7">
        <v>125.64</v>
      </c>
      <c r="F1774" s="7">
        <v>126.23</v>
      </c>
    </row>
    <row r="1775" spans="1:7" x14ac:dyDescent="0.2">
      <c r="A1775" s="7">
        <v>22744</v>
      </c>
      <c r="B1775" s="7" t="s">
        <v>31</v>
      </c>
      <c r="C1775" s="7">
        <v>2000</v>
      </c>
      <c r="D1775" s="7">
        <v>2</v>
      </c>
      <c r="E1775" s="7">
        <v>128.99</v>
      </c>
      <c r="F1775" s="7">
        <v>129.02000000000001</v>
      </c>
    </row>
    <row r="1776" spans="1:7" x14ac:dyDescent="0.2">
      <c r="A1776" s="7">
        <v>22744</v>
      </c>
      <c r="B1776" s="7" t="s">
        <v>31</v>
      </c>
      <c r="C1776" s="7">
        <v>2000</v>
      </c>
      <c r="D1776" s="7">
        <v>3</v>
      </c>
      <c r="E1776" s="7">
        <v>131.9</v>
      </c>
      <c r="F1776" s="7">
        <v>131.76</v>
      </c>
    </row>
    <row r="1777" spans="1:6" x14ac:dyDescent="0.2">
      <c r="A1777" s="7">
        <v>22744</v>
      </c>
      <c r="B1777" s="7" t="s">
        <v>31</v>
      </c>
      <c r="C1777" s="7">
        <v>2000</v>
      </c>
      <c r="D1777" s="7">
        <v>4</v>
      </c>
      <c r="E1777" s="7">
        <v>135.16</v>
      </c>
      <c r="F1777" s="7">
        <v>135.18</v>
      </c>
    </row>
    <row r="1778" spans="1:6" x14ac:dyDescent="0.2">
      <c r="A1778" s="7">
        <v>22744</v>
      </c>
      <c r="B1778" s="7" t="s">
        <v>31</v>
      </c>
      <c r="C1778" s="7">
        <v>2001</v>
      </c>
      <c r="D1778" s="7">
        <v>1</v>
      </c>
      <c r="E1778" s="7">
        <v>138.77000000000001</v>
      </c>
      <c r="F1778" s="7">
        <v>139.41999999999999</v>
      </c>
    </row>
    <row r="1779" spans="1:6" x14ac:dyDescent="0.2">
      <c r="A1779" s="7">
        <v>22744</v>
      </c>
      <c r="B1779" s="7" t="s">
        <v>31</v>
      </c>
      <c r="C1779" s="7">
        <v>2001</v>
      </c>
      <c r="D1779" s="7">
        <v>2</v>
      </c>
      <c r="E1779" s="7">
        <v>143.94</v>
      </c>
      <c r="F1779" s="7">
        <v>144.03</v>
      </c>
    </row>
    <row r="1780" spans="1:6" x14ac:dyDescent="0.2">
      <c r="A1780" s="7">
        <v>22744</v>
      </c>
      <c r="B1780" s="7" t="s">
        <v>31</v>
      </c>
      <c r="C1780" s="7">
        <v>2001</v>
      </c>
      <c r="D1780" s="7">
        <v>3</v>
      </c>
      <c r="E1780" s="7">
        <v>149.32</v>
      </c>
      <c r="F1780" s="7">
        <v>149.13999999999999</v>
      </c>
    </row>
    <row r="1781" spans="1:6" x14ac:dyDescent="0.2">
      <c r="A1781" s="7">
        <v>22744</v>
      </c>
      <c r="B1781" s="7" t="s">
        <v>31</v>
      </c>
      <c r="C1781" s="7">
        <v>2001</v>
      </c>
      <c r="D1781" s="7">
        <v>4</v>
      </c>
      <c r="E1781" s="7">
        <v>153.97999999999999</v>
      </c>
      <c r="F1781" s="7">
        <v>153.91999999999999</v>
      </c>
    </row>
    <row r="1782" spans="1:6" x14ac:dyDescent="0.2">
      <c r="A1782" s="7">
        <v>22744</v>
      </c>
      <c r="B1782" s="7" t="s">
        <v>31</v>
      </c>
      <c r="C1782" s="7">
        <v>2002</v>
      </c>
      <c r="D1782" s="7">
        <v>1</v>
      </c>
      <c r="E1782" s="7">
        <v>157.53</v>
      </c>
      <c r="F1782" s="7">
        <v>158.30000000000001</v>
      </c>
    </row>
    <row r="1783" spans="1:6" x14ac:dyDescent="0.2">
      <c r="A1783" s="7">
        <v>22744</v>
      </c>
      <c r="B1783" s="7" t="s">
        <v>31</v>
      </c>
      <c r="C1783" s="7">
        <v>2002</v>
      </c>
      <c r="D1783" s="7">
        <v>2</v>
      </c>
      <c r="E1783" s="7">
        <v>164.2</v>
      </c>
      <c r="F1783" s="7">
        <v>164.4</v>
      </c>
    </row>
    <row r="1784" spans="1:6" x14ac:dyDescent="0.2">
      <c r="A1784" s="7">
        <v>22744</v>
      </c>
      <c r="B1784" s="7" t="s">
        <v>31</v>
      </c>
      <c r="C1784" s="7">
        <v>2002</v>
      </c>
      <c r="D1784" s="7">
        <v>3</v>
      </c>
      <c r="E1784" s="7">
        <v>170.64</v>
      </c>
      <c r="F1784" s="7">
        <v>170.37</v>
      </c>
    </row>
    <row r="1785" spans="1:6" x14ac:dyDescent="0.2">
      <c r="A1785" s="7">
        <v>22744</v>
      </c>
      <c r="B1785" s="7" t="s">
        <v>31</v>
      </c>
      <c r="C1785" s="7">
        <v>2002</v>
      </c>
      <c r="D1785" s="7">
        <v>4</v>
      </c>
      <c r="E1785" s="7">
        <v>177.28</v>
      </c>
      <c r="F1785" s="7">
        <v>177.14</v>
      </c>
    </row>
    <row r="1786" spans="1:6" x14ac:dyDescent="0.2">
      <c r="A1786" s="7">
        <v>22744</v>
      </c>
      <c r="B1786" s="7" t="s">
        <v>31</v>
      </c>
      <c r="C1786" s="7">
        <v>2003</v>
      </c>
      <c r="D1786" s="7">
        <v>1</v>
      </c>
      <c r="E1786" s="7">
        <v>181.43</v>
      </c>
      <c r="F1786" s="7">
        <v>182.33</v>
      </c>
    </row>
    <row r="1787" spans="1:6" x14ac:dyDescent="0.2">
      <c r="A1787" s="7">
        <v>22744</v>
      </c>
      <c r="B1787" s="7" t="s">
        <v>31</v>
      </c>
      <c r="C1787" s="7">
        <v>2003</v>
      </c>
      <c r="D1787" s="7">
        <v>2</v>
      </c>
      <c r="E1787" s="7">
        <v>187.98</v>
      </c>
      <c r="F1787" s="7">
        <v>188.35</v>
      </c>
    </row>
    <row r="1788" spans="1:6" x14ac:dyDescent="0.2">
      <c r="A1788" s="7">
        <v>22744</v>
      </c>
      <c r="B1788" s="7" t="s">
        <v>31</v>
      </c>
      <c r="C1788" s="7">
        <v>2003</v>
      </c>
      <c r="D1788" s="7">
        <v>3</v>
      </c>
      <c r="E1788" s="7">
        <v>195.21</v>
      </c>
      <c r="F1788" s="7">
        <v>194.82</v>
      </c>
    </row>
    <row r="1789" spans="1:6" x14ac:dyDescent="0.2">
      <c r="A1789" s="7">
        <v>22744</v>
      </c>
      <c r="B1789" s="7" t="s">
        <v>31</v>
      </c>
      <c r="C1789" s="7">
        <v>2003</v>
      </c>
      <c r="D1789" s="7">
        <v>4</v>
      </c>
      <c r="E1789" s="7">
        <v>202.44</v>
      </c>
      <c r="F1789" s="7">
        <v>202.24</v>
      </c>
    </row>
    <row r="1790" spans="1:6" x14ac:dyDescent="0.2">
      <c r="A1790" s="7">
        <v>22744</v>
      </c>
      <c r="B1790" s="7" t="s">
        <v>31</v>
      </c>
      <c r="C1790" s="7">
        <v>2004</v>
      </c>
      <c r="D1790" s="7">
        <v>1</v>
      </c>
      <c r="E1790" s="7">
        <v>210.95</v>
      </c>
      <c r="F1790" s="7">
        <v>211.96</v>
      </c>
    </row>
    <row r="1791" spans="1:6" x14ac:dyDescent="0.2">
      <c r="A1791" s="7">
        <v>22744</v>
      </c>
      <c r="B1791" s="7" t="s">
        <v>31</v>
      </c>
      <c r="C1791" s="7">
        <v>2004</v>
      </c>
      <c r="D1791" s="7">
        <v>2</v>
      </c>
      <c r="E1791" s="7">
        <v>221.34</v>
      </c>
      <c r="F1791" s="7">
        <v>221.94</v>
      </c>
    </row>
    <row r="1792" spans="1:6" x14ac:dyDescent="0.2">
      <c r="A1792" s="7">
        <v>22744</v>
      </c>
      <c r="B1792" s="7" t="s">
        <v>31</v>
      </c>
      <c r="C1792" s="7">
        <v>2004</v>
      </c>
      <c r="D1792" s="7">
        <v>3</v>
      </c>
      <c r="E1792" s="7">
        <v>235.09</v>
      </c>
      <c r="F1792" s="7">
        <v>234.51</v>
      </c>
    </row>
    <row r="1793" spans="1:6" x14ac:dyDescent="0.2">
      <c r="A1793" s="7">
        <v>22744</v>
      </c>
      <c r="B1793" s="7" t="s">
        <v>31</v>
      </c>
      <c r="C1793" s="7">
        <v>2004</v>
      </c>
      <c r="D1793" s="7">
        <v>4</v>
      </c>
      <c r="E1793" s="7">
        <v>249.17</v>
      </c>
      <c r="F1793" s="7">
        <v>248.93</v>
      </c>
    </row>
    <row r="1794" spans="1:6" x14ac:dyDescent="0.2">
      <c r="A1794" s="7">
        <v>22744</v>
      </c>
      <c r="B1794" s="7" t="s">
        <v>31</v>
      </c>
      <c r="C1794" s="7">
        <v>2005</v>
      </c>
      <c r="D1794" s="7">
        <v>1</v>
      </c>
      <c r="E1794" s="7">
        <v>264.04000000000002</v>
      </c>
      <c r="F1794" s="7">
        <v>265.14</v>
      </c>
    </row>
    <row r="1795" spans="1:6" x14ac:dyDescent="0.2">
      <c r="A1795" s="7">
        <v>22744</v>
      </c>
      <c r="B1795" s="7" t="s">
        <v>31</v>
      </c>
      <c r="C1795" s="7">
        <v>2005</v>
      </c>
      <c r="D1795" s="7">
        <v>2</v>
      </c>
      <c r="E1795" s="7">
        <v>284.38</v>
      </c>
      <c r="F1795" s="7">
        <v>285.54000000000002</v>
      </c>
    </row>
    <row r="1796" spans="1:6" x14ac:dyDescent="0.2">
      <c r="A1796" s="7">
        <v>22744</v>
      </c>
      <c r="B1796" s="7" t="s">
        <v>31</v>
      </c>
      <c r="C1796" s="7">
        <v>2005</v>
      </c>
      <c r="D1796" s="7">
        <v>3</v>
      </c>
      <c r="E1796" s="7">
        <v>304.58999999999997</v>
      </c>
      <c r="F1796" s="7">
        <v>303.64999999999998</v>
      </c>
    </row>
    <row r="1797" spans="1:6" x14ac:dyDescent="0.2">
      <c r="A1797" s="7">
        <v>22744</v>
      </c>
      <c r="B1797" s="7" t="s">
        <v>31</v>
      </c>
      <c r="C1797" s="7">
        <v>2005</v>
      </c>
      <c r="D1797" s="7">
        <v>4</v>
      </c>
      <c r="E1797" s="7">
        <v>319.7</v>
      </c>
      <c r="F1797" s="7">
        <v>319.2</v>
      </c>
    </row>
    <row r="1798" spans="1:6" x14ac:dyDescent="0.2">
      <c r="A1798" s="7">
        <v>22744</v>
      </c>
      <c r="B1798" s="7" t="s">
        <v>31</v>
      </c>
      <c r="C1798" s="7">
        <v>2006</v>
      </c>
      <c r="D1798" s="7">
        <v>1</v>
      </c>
      <c r="E1798" s="7">
        <v>328.84</v>
      </c>
      <c r="F1798" s="7">
        <v>330.17</v>
      </c>
    </row>
    <row r="1799" spans="1:6" x14ac:dyDescent="0.2">
      <c r="A1799" s="7">
        <v>22744</v>
      </c>
      <c r="B1799" s="7" t="s">
        <v>31</v>
      </c>
      <c r="C1799" s="7">
        <v>2006</v>
      </c>
      <c r="D1799" s="7">
        <v>2</v>
      </c>
      <c r="E1799" s="7">
        <v>337.44</v>
      </c>
      <c r="F1799" s="7">
        <v>339.43</v>
      </c>
    </row>
    <row r="1800" spans="1:6" x14ac:dyDescent="0.2">
      <c r="A1800" s="7">
        <v>22744</v>
      </c>
      <c r="B1800" s="7" t="s">
        <v>31</v>
      </c>
      <c r="C1800" s="7">
        <v>2006</v>
      </c>
      <c r="D1800" s="7">
        <v>3</v>
      </c>
      <c r="E1800" s="7">
        <v>334.7</v>
      </c>
      <c r="F1800" s="7">
        <v>333.28</v>
      </c>
    </row>
    <row r="1801" spans="1:6" x14ac:dyDescent="0.2">
      <c r="A1801" s="7">
        <v>22744</v>
      </c>
      <c r="B1801" s="7" t="s">
        <v>31</v>
      </c>
      <c r="C1801" s="7">
        <v>2006</v>
      </c>
      <c r="D1801" s="7">
        <v>4</v>
      </c>
      <c r="E1801" s="7">
        <v>333.5</v>
      </c>
      <c r="F1801" s="7">
        <v>332.65</v>
      </c>
    </row>
    <row r="1802" spans="1:6" x14ac:dyDescent="0.2">
      <c r="A1802" s="7">
        <v>22744</v>
      </c>
      <c r="B1802" s="7" t="s">
        <v>31</v>
      </c>
      <c r="C1802" s="7">
        <v>2007</v>
      </c>
      <c r="D1802" s="7">
        <v>1</v>
      </c>
      <c r="E1802" s="7">
        <v>326.94</v>
      </c>
      <c r="F1802" s="7">
        <v>328.52</v>
      </c>
    </row>
    <row r="1803" spans="1:6" x14ac:dyDescent="0.2">
      <c r="A1803" s="7">
        <v>22744</v>
      </c>
      <c r="B1803" s="7" t="s">
        <v>31</v>
      </c>
      <c r="C1803" s="7">
        <v>2007</v>
      </c>
      <c r="D1803" s="7">
        <v>2</v>
      </c>
      <c r="E1803" s="7">
        <v>312.91000000000003</v>
      </c>
      <c r="F1803" s="7">
        <v>315.14</v>
      </c>
    </row>
    <row r="1804" spans="1:6" x14ac:dyDescent="0.2">
      <c r="A1804" s="7">
        <v>22744</v>
      </c>
      <c r="B1804" s="7" t="s">
        <v>31</v>
      </c>
      <c r="C1804" s="7">
        <v>2007</v>
      </c>
      <c r="D1804" s="7">
        <v>3</v>
      </c>
      <c r="E1804" s="7">
        <v>296.64</v>
      </c>
      <c r="F1804" s="7">
        <v>295.12</v>
      </c>
    </row>
    <row r="1805" spans="1:6" x14ac:dyDescent="0.2">
      <c r="A1805" s="7">
        <v>22744</v>
      </c>
      <c r="B1805" s="7" t="s">
        <v>31</v>
      </c>
      <c r="C1805" s="7">
        <v>2007</v>
      </c>
      <c r="D1805" s="7">
        <v>4</v>
      </c>
      <c r="E1805" s="7">
        <v>272.42</v>
      </c>
      <c r="F1805" s="7">
        <v>271.31</v>
      </c>
    </row>
    <row r="1806" spans="1:6" x14ac:dyDescent="0.2">
      <c r="A1806" s="7">
        <v>22744</v>
      </c>
      <c r="B1806" s="7" t="s">
        <v>31</v>
      </c>
      <c r="C1806" s="7">
        <v>2008</v>
      </c>
      <c r="D1806" s="7">
        <v>1</v>
      </c>
      <c r="E1806" s="7">
        <v>247.77</v>
      </c>
      <c r="F1806" s="7">
        <v>249.45</v>
      </c>
    </row>
    <row r="1807" spans="1:6" x14ac:dyDescent="0.2">
      <c r="A1807" s="7">
        <v>22744</v>
      </c>
      <c r="B1807" s="7" t="s">
        <v>31</v>
      </c>
      <c r="C1807" s="7">
        <v>2008</v>
      </c>
      <c r="D1807" s="7">
        <v>2</v>
      </c>
      <c r="E1807" s="7">
        <v>222.75</v>
      </c>
      <c r="F1807" s="7">
        <v>224.41</v>
      </c>
    </row>
    <row r="1808" spans="1:6" x14ac:dyDescent="0.2">
      <c r="A1808" s="7">
        <v>22744</v>
      </c>
      <c r="B1808" s="7" t="s">
        <v>31</v>
      </c>
      <c r="C1808" s="7">
        <v>2008</v>
      </c>
      <c r="D1808" s="7">
        <v>3</v>
      </c>
      <c r="E1808" s="7">
        <v>206.9</v>
      </c>
      <c r="F1808" s="7">
        <v>205.59</v>
      </c>
    </row>
    <row r="1809" spans="1:6" x14ac:dyDescent="0.2">
      <c r="A1809" s="7">
        <v>22744</v>
      </c>
      <c r="B1809" s="7" t="s">
        <v>31</v>
      </c>
      <c r="C1809" s="7">
        <v>2008</v>
      </c>
      <c r="D1809" s="7">
        <v>4</v>
      </c>
      <c r="E1809" s="7">
        <v>191.01</v>
      </c>
      <c r="F1809" s="7">
        <v>190.13</v>
      </c>
    </row>
    <row r="1810" spans="1:6" x14ac:dyDescent="0.2">
      <c r="A1810" s="7">
        <v>22744</v>
      </c>
      <c r="B1810" s="7" t="s">
        <v>31</v>
      </c>
      <c r="C1810" s="7">
        <v>2009</v>
      </c>
      <c r="D1810" s="7">
        <v>1</v>
      </c>
      <c r="E1810" s="7">
        <v>173.1</v>
      </c>
      <c r="F1810" s="7">
        <v>174.61</v>
      </c>
    </row>
    <row r="1811" spans="1:6" x14ac:dyDescent="0.2">
      <c r="A1811" s="7">
        <v>22744</v>
      </c>
      <c r="B1811" s="7" t="s">
        <v>31</v>
      </c>
      <c r="C1811" s="7">
        <v>2009</v>
      </c>
      <c r="D1811" s="7">
        <v>2</v>
      </c>
      <c r="E1811" s="7">
        <v>163.66</v>
      </c>
      <c r="F1811" s="7">
        <v>164.73</v>
      </c>
    </row>
    <row r="1812" spans="1:6" x14ac:dyDescent="0.2">
      <c r="A1812" s="7">
        <v>22744</v>
      </c>
      <c r="B1812" s="7" t="s">
        <v>31</v>
      </c>
      <c r="C1812" s="7">
        <v>2009</v>
      </c>
      <c r="D1812" s="7">
        <v>3</v>
      </c>
      <c r="E1812" s="7">
        <v>164.78</v>
      </c>
      <c r="F1812" s="7">
        <v>163.63</v>
      </c>
    </row>
    <row r="1813" spans="1:6" x14ac:dyDescent="0.2">
      <c r="A1813" s="7">
        <v>22744</v>
      </c>
      <c r="B1813" s="7" t="s">
        <v>31</v>
      </c>
      <c r="C1813" s="7">
        <v>2009</v>
      </c>
      <c r="D1813" s="7">
        <v>4</v>
      </c>
      <c r="E1813" s="7">
        <v>162.96</v>
      </c>
      <c r="F1813" s="7">
        <v>162.24</v>
      </c>
    </row>
    <row r="1814" spans="1:6" x14ac:dyDescent="0.2">
      <c r="A1814" s="7">
        <v>22744</v>
      </c>
      <c r="B1814" s="7" t="s">
        <v>31</v>
      </c>
      <c r="C1814" s="7">
        <v>2010</v>
      </c>
      <c r="D1814" s="7">
        <v>1</v>
      </c>
      <c r="E1814" s="7">
        <v>159.19</v>
      </c>
      <c r="F1814" s="7">
        <v>160.84</v>
      </c>
    </row>
    <row r="1815" spans="1:6" x14ac:dyDescent="0.2">
      <c r="A1815" s="7">
        <v>22744</v>
      </c>
      <c r="B1815" s="7" t="s">
        <v>31</v>
      </c>
      <c r="C1815" s="7">
        <v>2010</v>
      </c>
      <c r="D1815" s="7">
        <v>2</v>
      </c>
      <c r="E1815" s="7">
        <v>160.22</v>
      </c>
      <c r="F1815" s="7">
        <v>161.03</v>
      </c>
    </row>
    <row r="1816" spans="1:6" x14ac:dyDescent="0.2">
      <c r="A1816" s="7">
        <v>22744</v>
      </c>
      <c r="B1816" s="7" t="s">
        <v>31</v>
      </c>
      <c r="C1816" s="7">
        <v>2010</v>
      </c>
      <c r="D1816" s="7">
        <v>3</v>
      </c>
      <c r="E1816" s="7">
        <v>157.69999999999999</v>
      </c>
      <c r="F1816" s="7">
        <v>156.47</v>
      </c>
    </row>
    <row r="1817" spans="1:6" x14ac:dyDescent="0.2">
      <c r="A1817" s="7">
        <v>22744</v>
      </c>
      <c r="B1817" s="7" t="s">
        <v>31</v>
      </c>
      <c r="C1817" s="7">
        <v>2010</v>
      </c>
      <c r="D1817" s="7">
        <v>4</v>
      </c>
      <c r="E1817" s="7">
        <v>156.53</v>
      </c>
      <c r="F1817" s="7">
        <v>156.07</v>
      </c>
    </row>
    <row r="1818" spans="1:6" x14ac:dyDescent="0.2">
      <c r="A1818" s="7">
        <v>22744</v>
      </c>
      <c r="B1818" s="7" t="s">
        <v>31</v>
      </c>
      <c r="C1818" s="7">
        <v>2011</v>
      </c>
      <c r="D1818" s="7">
        <v>1</v>
      </c>
      <c r="E1818" s="7">
        <v>149.47999999999999</v>
      </c>
      <c r="F1818" s="7">
        <v>151.18</v>
      </c>
    </row>
    <row r="1819" spans="1:6" x14ac:dyDescent="0.2">
      <c r="A1819" s="7">
        <v>22744</v>
      </c>
      <c r="B1819" s="7" t="s">
        <v>31</v>
      </c>
      <c r="C1819" s="7">
        <v>2011</v>
      </c>
      <c r="D1819" s="7">
        <v>2</v>
      </c>
      <c r="E1819" s="7">
        <v>151.59</v>
      </c>
      <c r="F1819" s="7">
        <v>151.97999999999999</v>
      </c>
    </row>
    <row r="1820" spans="1:6" x14ac:dyDescent="0.2">
      <c r="A1820" s="7">
        <v>22744</v>
      </c>
      <c r="B1820" s="7" t="s">
        <v>31</v>
      </c>
      <c r="C1820" s="7">
        <v>2011</v>
      </c>
      <c r="D1820" s="7">
        <v>3</v>
      </c>
      <c r="E1820" s="7">
        <v>154.57</v>
      </c>
      <c r="F1820" s="7">
        <v>153.4</v>
      </c>
    </row>
    <row r="1821" spans="1:6" x14ac:dyDescent="0.2">
      <c r="A1821" s="7">
        <v>22744</v>
      </c>
      <c r="B1821" s="7" t="s">
        <v>31</v>
      </c>
      <c r="C1821" s="7">
        <v>2011</v>
      </c>
      <c r="D1821" s="7">
        <v>4</v>
      </c>
      <c r="E1821" s="7">
        <v>154.07</v>
      </c>
      <c r="F1821" s="7">
        <v>153.88</v>
      </c>
    </row>
    <row r="1822" spans="1:6" x14ac:dyDescent="0.2">
      <c r="A1822" s="7">
        <v>22744</v>
      </c>
      <c r="B1822" s="7" t="s">
        <v>31</v>
      </c>
      <c r="C1822" s="7">
        <v>2012</v>
      </c>
      <c r="D1822" s="7">
        <v>1</v>
      </c>
      <c r="E1822" s="7">
        <v>156.46</v>
      </c>
      <c r="F1822" s="7">
        <v>158.26</v>
      </c>
    </row>
    <row r="1823" spans="1:6" x14ac:dyDescent="0.2">
      <c r="A1823" s="7">
        <v>22744</v>
      </c>
      <c r="B1823" s="7" t="s">
        <v>31</v>
      </c>
      <c r="C1823" s="7">
        <v>2012</v>
      </c>
      <c r="D1823" s="7">
        <v>2</v>
      </c>
      <c r="E1823" s="7">
        <v>161.37</v>
      </c>
      <c r="F1823" s="7">
        <v>161.44</v>
      </c>
    </row>
    <row r="1824" spans="1:6" x14ac:dyDescent="0.2">
      <c r="A1824" s="7">
        <v>22744</v>
      </c>
      <c r="B1824" s="7" t="s">
        <v>31</v>
      </c>
      <c r="C1824" s="7">
        <v>2012</v>
      </c>
      <c r="D1824" s="7">
        <v>3</v>
      </c>
      <c r="E1824" s="7">
        <v>165.72</v>
      </c>
      <c r="F1824" s="7">
        <v>164.49</v>
      </c>
    </row>
    <row r="1825" spans="1:6" x14ac:dyDescent="0.2">
      <c r="A1825" s="7">
        <v>22744</v>
      </c>
      <c r="B1825" s="7" t="s">
        <v>31</v>
      </c>
      <c r="C1825" s="7">
        <v>2012</v>
      </c>
      <c r="D1825" s="7">
        <v>4</v>
      </c>
      <c r="E1825" s="7">
        <v>169.87</v>
      </c>
      <c r="F1825" s="7">
        <v>170.01</v>
      </c>
    </row>
    <row r="1826" spans="1:6" x14ac:dyDescent="0.2">
      <c r="A1826" s="7">
        <v>22744</v>
      </c>
      <c r="B1826" s="7" t="s">
        <v>31</v>
      </c>
      <c r="C1826" s="7">
        <v>2013</v>
      </c>
      <c r="D1826" s="7">
        <v>1</v>
      </c>
      <c r="E1826" s="7">
        <v>176.82</v>
      </c>
      <c r="F1826" s="7">
        <v>178.77</v>
      </c>
    </row>
    <row r="1827" spans="1:6" x14ac:dyDescent="0.2">
      <c r="A1827" s="7">
        <v>22744</v>
      </c>
      <c r="B1827" s="7" t="s">
        <v>31</v>
      </c>
      <c r="C1827" s="7">
        <v>2013</v>
      </c>
      <c r="D1827" s="7">
        <v>2</v>
      </c>
      <c r="E1827" s="7">
        <v>185.61</v>
      </c>
      <c r="F1827" s="7">
        <v>185.36</v>
      </c>
    </row>
    <row r="1828" spans="1:6" x14ac:dyDescent="0.2">
      <c r="A1828" s="7">
        <v>22744</v>
      </c>
      <c r="B1828" s="7" t="s">
        <v>31</v>
      </c>
      <c r="C1828" s="7">
        <v>2013</v>
      </c>
      <c r="D1828" s="7">
        <v>3</v>
      </c>
      <c r="E1828" s="7">
        <v>195.21</v>
      </c>
      <c r="F1828" s="7">
        <v>193.93</v>
      </c>
    </row>
    <row r="1829" spans="1:6" x14ac:dyDescent="0.2">
      <c r="A1829" s="7">
        <v>22744</v>
      </c>
      <c r="B1829" s="7" t="s">
        <v>31</v>
      </c>
      <c r="C1829" s="7">
        <v>2013</v>
      </c>
      <c r="D1829" s="7">
        <v>4</v>
      </c>
      <c r="E1829" s="7">
        <v>199.95</v>
      </c>
      <c r="F1829" s="7">
        <v>200.33</v>
      </c>
    </row>
    <row r="1830" spans="1:6" x14ac:dyDescent="0.2">
      <c r="A1830" s="7">
        <v>22744</v>
      </c>
      <c r="B1830" s="7" t="s">
        <v>31</v>
      </c>
      <c r="C1830" s="7">
        <v>2014</v>
      </c>
      <c r="D1830" s="7">
        <v>1</v>
      </c>
      <c r="E1830" s="7">
        <v>202.65</v>
      </c>
      <c r="F1830" s="7">
        <v>204.74</v>
      </c>
    </row>
    <row r="1831" spans="1:6" x14ac:dyDescent="0.2">
      <c r="A1831" s="7">
        <v>22744</v>
      </c>
      <c r="B1831" s="7" t="s">
        <v>31</v>
      </c>
      <c r="C1831" s="7">
        <v>2014</v>
      </c>
      <c r="D1831" s="7">
        <v>2</v>
      </c>
      <c r="E1831" s="7">
        <v>210.24</v>
      </c>
      <c r="F1831" s="7">
        <v>209.8</v>
      </c>
    </row>
    <row r="1832" spans="1:6" x14ac:dyDescent="0.2">
      <c r="A1832" s="7">
        <v>22744</v>
      </c>
      <c r="B1832" s="7" t="s">
        <v>31</v>
      </c>
      <c r="C1832" s="7">
        <v>2014</v>
      </c>
      <c r="D1832" s="7">
        <v>3</v>
      </c>
      <c r="E1832" s="7">
        <v>214.75</v>
      </c>
      <c r="F1832" s="7">
        <v>213.51</v>
      </c>
    </row>
    <row r="1833" spans="1:6" x14ac:dyDescent="0.2">
      <c r="A1833" s="7">
        <v>22744</v>
      </c>
      <c r="B1833" s="7" t="s">
        <v>31</v>
      </c>
      <c r="C1833" s="7">
        <v>2014</v>
      </c>
      <c r="D1833" s="7">
        <v>4</v>
      </c>
      <c r="E1833" s="7">
        <v>217.03</v>
      </c>
      <c r="F1833" s="7">
        <v>217.53</v>
      </c>
    </row>
    <row r="1834" spans="1:6" x14ac:dyDescent="0.2">
      <c r="A1834" s="7">
        <v>22744</v>
      </c>
      <c r="B1834" s="7" t="s">
        <v>31</v>
      </c>
      <c r="C1834" s="7">
        <v>2015</v>
      </c>
      <c r="D1834" s="7">
        <v>1</v>
      </c>
      <c r="E1834" s="7">
        <v>219.07</v>
      </c>
      <c r="F1834" s="7">
        <v>221.17</v>
      </c>
    </row>
    <row r="1835" spans="1:6" x14ac:dyDescent="0.2">
      <c r="A1835" s="7">
        <v>22744</v>
      </c>
      <c r="B1835" s="7" t="s">
        <v>31</v>
      </c>
      <c r="C1835" s="7">
        <v>2015</v>
      </c>
      <c r="D1835" s="7">
        <v>2</v>
      </c>
      <c r="E1835" s="7">
        <v>227</v>
      </c>
      <c r="F1835" s="7">
        <v>226.36</v>
      </c>
    </row>
    <row r="1836" spans="1:6" x14ac:dyDescent="0.2">
      <c r="A1836" s="7">
        <v>22744</v>
      </c>
      <c r="B1836" s="7" t="s">
        <v>31</v>
      </c>
      <c r="C1836" s="7">
        <v>2015</v>
      </c>
      <c r="D1836" s="7">
        <v>3</v>
      </c>
      <c r="E1836" s="7">
        <v>232.11</v>
      </c>
      <c r="F1836" s="7">
        <v>231.1</v>
      </c>
    </row>
    <row r="1837" spans="1:6" x14ac:dyDescent="0.2">
      <c r="A1837" s="7">
        <v>22744</v>
      </c>
      <c r="B1837" s="7" t="s">
        <v>31</v>
      </c>
      <c r="C1837" s="7">
        <v>2015</v>
      </c>
      <c r="D1837" s="7">
        <v>4</v>
      </c>
      <c r="E1837" s="7">
        <v>234.89</v>
      </c>
      <c r="F1837" s="7">
        <v>235.39</v>
      </c>
    </row>
    <row r="1838" spans="1:6" x14ac:dyDescent="0.2">
      <c r="A1838" s="7">
        <v>22744</v>
      </c>
      <c r="B1838" s="7" t="s">
        <v>31</v>
      </c>
      <c r="C1838" s="7">
        <v>2016</v>
      </c>
      <c r="D1838" s="7">
        <v>1</v>
      </c>
      <c r="E1838" s="7">
        <v>237.92</v>
      </c>
      <c r="F1838" s="7">
        <v>239.96</v>
      </c>
    </row>
    <row r="1839" spans="1:6" x14ac:dyDescent="0.2">
      <c r="A1839" s="7">
        <v>22744</v>
      </c>
      <c r="B1839" s="7" t="s">
        <v>31</v>
      </c>
      <c r="C1839" s="7">
        <v>2016</v>
      </c>
      <c r="D1839" s="7">
        <v>2</v>
      </c>
      <c r="E1839" s="7">
        <v>247.56</v>
      </c>
      <c r="F1839" s="7">
        <v>246.88</v>
      </c>
    </row>
    <row r="1840" spans="1:6" x14ac:dyDescent="0.2">
      <c r="A1840" s="7">
        <v>22744</v>
      </c>
      <c r="B1840" s="7" t="s">
        <v>31</v>
      </c>
      <c r="C1840" s="7">
        <v>2016</v>
      </c>
      <c r="D1840" s="7">
        <v>3</v>
      </c>
      <c r="E1840" s="7">
        <v>252.27</v>
      </c>
      <c r="F1840" s="7">
        <v>251.43</v>
      </c>
    </row>
    <row r="1841" spans="1:6" x14ac:dyDescent="0.2">
      <c r="A1841" s="7">
        <v>22744</v>
      </c>
      <c r="B1841" s="7" t="s">
        <v>31</v>
      </c>
      <c r="C1841" s="7">
        <v>2016</v>
      </c>
      <c r="D1841" s="7">
        <v>4</v>
      </c>
      <c r="E1841" s="7">
        <v>256.83999999999997</v>
      </c>
      <c r="F1841" s="7">
        <v>257.45</v>
      </c>
    </row>
    <row r="1842" spans="1:6" x14ac:dyDescent="0.2">
      <c r="A1842" s="7">
        <v>22744</v>
      </c>
      <c r="B1842" s="7" t="s">
        <v>31</v>
      </c>
      <c r="C1842" s="7">
        <v>2017</v>
      </c>
      <c r="D1842" s="7">
        <v>1</v>
      </c>
      <c r="E1842" s="7">
        <v>260.69</v>
      </c>
      <c r="F1842" s="7">
        <v>262.51</v>
      </c>
    </row>
    <row r="1843" spans="1:6" x14ac:dyDescent="0.2">
      <c r="A1843" s="7">
        <v>22744</v>
      </c>
      <c r="B1843" s="7" t="s">
        <v>31</v>
      </c>
      <c r="C1843" s="7">
        <v>2017</v>
      </c>
      <c r="D1843" s="7">
        <v>2</v>
      </c>
      <c r="E1843" s="7">
        <v>269.38</v>
      </c>
      <c r="F1843" s="7">
        <v>268.75</v>
      </c>
    </row>
    <row r="1844" spans="1:6" x14ac:dyDescent="0.2">
      <c r="A1844" s="7">
        <v>22744</v>
      </c>
      <c r="B1844" s="7" t="s">
        <v>31</v>
      </c>
      <c r="C1844" s="7">
        <v>2017</v>
      </c>
      <c r="D1844" s="7">
        <v>3</v>
      </c>
      <c r="E1844" s="7">
        <v>274.38</v>
      </c>
      <c r="F1844" s="7">
        <v>273.76</v>
      </c>
    </row>
    <row r="1845" spans="1:6" x14ac:dyDescent="0.2">
      <c r="A1845" s="7">
        <v>22744</v>
      </c>
      <c r="B1845" s="7" t="s">
        <v>31</v>
      </c>
      <c r="C1845" s="7">
        <v>2017</v>
      </c>
      <c r="D1845" s="7">
        <v>4</v>
      </c>
      <c r="E1845" s="7">
        <v>278.93</v>
      </c>
      <c r="F1845" s="7">
        <v>279.58999999999997</v>
      </c>
    </row>
    <row r="1846" spans="1:6" x14ac:dyDescent="0.2">
      <c r="A1846" s="7">
        <v>22744</v>
      </c>
      <c r="B1846" s="7" t="s">
        <v>31</v>
      </c>
      <c r="C1846" s="7">
        <v>2018</v>
      </c>
      <c r="D1846" s="7">
        <v>1</v>
      </c>
      <c r="E1846" s="7">
        <v>283.43</v>
      </c>
      <c r="F1846" s="7">
        <v>284.93</v>
      </c>
    </row>
    <row r="1847" spans="1:6" x14ac:dyDescent="0.2">
      <c r="A1847" s="7">
        <v>22744</v>
      </c>
      <c r="B1847" s="7" t="s">
        <v>31</v>
      </c>
      <c r="C1847" s="7">
        <v>2018</v>
      </c>
      <c r="D1847" s="7">
        <v>2</v>
      </c>
      <c r="E1847" s="7">
        <v>287.63</v>
      </c>
      <c r="F1847" s="7">
        <v>287.2</v>
      </c>
    </row>
    <row r="1848" spans="1:6" x14ac:dyDescent="0.2">
      <c r="A1848" s="7">
        <v>22744</v>
      </c>
      <c r="B1848" s="7" t="s">
        <v>31</v>
      </c>
      <c r="C1848" s="7">
        <v>2018</v>
      </c>
      <c r="D1848" s="7">
        <v>3</v>
      </c>
      <c r="E1848" s="7">
        <v>291.06</v>
      </c>
      <c r="F1848" s="7">
        <v>290.58999999999997</v>
      </c>
    </row>
    <row r="1849" spans="1:6" x14ac:dyDescent="0.2">
      <c r="A1849" s="7">
        <v>22744</v>
      </c>
      <c r="B1849" s="7" t="s">
        <v>31</v>
      </c>
      <c r="C1849" s="7">
        <v>2018</v>
      </c>
      <c r="D1849" s="7">
        <v>4</v>
      </c>
      <c r="E1849" s="7">
        <v>294</v>
      </c>
      <c r="F1849" s="7">
        <v>294.7</v>
      </c>
    </row>
    <row r="1850" spans="1:6" x14ac:dyDescent="0.2">
      <c r="A1850" s="7">
        <v>22744</v>
      </c>
      <c r="B1850" s="7" t="s">
        <v>31</v>
      </c>
      <c r="C1850" s="7">
        <v>2019</v>
      </c>
      <c r="D1850" s="7">
        <v>1</v>
      </c>
      <c r="E1850" s="7">
        <v>297.85000000000002</v>
      </c>
      <c r="F1850" s="7">
        <v>299.05</v>
      </c>
    </row>
    <row r="1851" spans="1:6" x14ac:dyDescent="0.2">
      <c r="A1851" s="7">
        <v>22744</v>
      </c>
      <c r="B1851" s="7" t="s">
        <v>31</v>
      </c>
      <c r="C1851" s="7">
        <v>2019</v>
      </c>
      <c r="D1851" s="7">
        <v>2</v>
      </c>
      <c r="E1851" s="7">
        <v>301.8</v>
      </c>
      <c r="F1851" s="7">
        <v>301.57</v>
      </c>
    </row>
    <row r="1852" spans="1:6" x14ac:dyDescent="0.2">
      <c r="A1852" s="7">
        <v>22744</v>
      </c>
      <c r="B1852" s="7" t="s">
        <v>31</v>
      </c>
      <c r="C1852" s="7">
        <v>2019</v>
      </c>
      <c r="D1852" s="7">
        <v>3</v>
      </c>
      <c r="E1852" s="7">
        <v>306.33999999999997</v>
      </c>
      <c r="F1852" s="7">
        <v>305.99</v>
      </c>
    </row>
    <row r="1853" spans="1:6" x14ac:dyDescent="0.2">
      <c r="A1853" s="7">
        <v>22744</v>
      </c>
      <c r="B1853" s="7" t="s">
        <v>31</v>
      </c>
      <c r="C1853" s="7">
        <v>2019</v>
      </c>
      <c r="D1853" s="7">
        <v>4</v>
      </c>
      <c r="E1853" s="7">
        <v>307.24</v>
      </c>
      <c r="F1853" s="7">
        <v>307.89</v>
      </c>
    </row>
    <row r="1854" spans="1:6" x14ac:dyDescent="0.2">
      <c r="A1854" s="7">
        <v>22744</v>
      </c>
      <c r="B1854" s="7" t="s">
        <v>31</v>
      </c>
      <c r="C1854" s="7">
        <v>2020</v>
      </c>
      <c r="D1854" s="7">
        <v>1</v>
      </c>
      <c r="E1854" s="7">
        <v>313.60000000000002</v>
      </c>
      <c r="F1854" s="7">
        <v>314.66000000000003</v>
      </c>
    </row>
    <row r="1855" spans="1:6" x14ac:dyDescent="0.2">
      <c r="A1855" s="7">
        <v>22744</v>
      </c>
      <c r="B1855" s="7" t="s">
        <v>31</v>
      </c>
      <c r="C1855" s="7">
        <v>2020</v>
      </c>
      <c r="D1855" s="7">
        <v>2</v>
      </c>
      <c r="E1855" s="7">
        <v>318.18</v>
      </c>
      <c r="F1855" s="7">
        <v>318.11</v>
      </c>
    </row>
    <row r="1856" spans="1:6" x14ac:dyDescent="0.2">
      <c r="A1856" s="7">
        <v>22744</v>
      </c>
      <c r="B1856" s="7" t="s">
        <v>31</v>
      </c>
      <c r="C1856" s="7">
        <v>2020</v>
      </c>
      <c r="D1856" s="7">
        <v>3</v>
      </c>
      <c r="E1856" s="7">
        <v>326</v>
      </c>
      <c r="F1856" s="7">
        <v>325.63</v>
      </c>
    </row>
    <row r="1857" spans="1:7" x14ac:dyDescent="0.2">
      <c r="A1857" s="7">
        <v>22744</v>
      </c>
      <c r="B1857" s="7" t="s">
        <v>31</v>
      </c>
      <c r="C1857" s="7">
        <v>2020</v>
      </c>
      <c r="D1857" s="7">
        <v>4</v>
      </c>
      <c r="E1857" s="7">
        <v>338.57</v>
      </c>
      <c r="F1857" s="7">
        <v>339.27</v>
      </c>
    </row>
    <row r="1858" spans="1:7" x14ac:dyDescent="0.2">
      <c r="A1858" s="7">
        <v>22744</v>
      </c>
      <c r="B1858" s="7" t="s">
        <v>31</v>
      </c>
      <c r="C1858" s="7">
        <v>2021</v>
      </c>
      <c r="D1858" s="7">
        <v>1</v>
      </c>
      <c r="E1858" s="7">
        <v>350.64</v>
      </c>
      <c r="F1858" s="7">
        <v>351.73</v>
      </c>
    </row>
    <row r="1859" spans="1:7" x14ac:dyDescent="0.2">
      <c r="A1859" s="7">
        <v>22744</v>
      </c>
      <c r="B1859" s="7" t="s">
        <v>31</v>
      </c>
      <c r="C1859" s="7">
        <v>2021</v>
      </c>
      <c r="D1859" s="7">
        <v>2</v>
      </c>
      <c r="E1859" s="7">
        <v>370.95</v>
      </c>
      <c r="F1859" s="7">
        <v>370.98</v>
      </c>
    </row>
    <row r="1860" spans="1:7" x14ac:dyDescent="0.2">
      <c r="A1860" s="7">
        <v>22744</v>
      </c>
      <c r="B1860" s="7" t="s">
        <v>31</v>
      </c>
      <c r="C1860" s="7">
        <v>2021</v>
      </c>
      <c r="D1860" s="7">
        <v>3</v>
      </c>
      <c r="E1860" s="7">
        <v>391.25</v>
      </c>
      <c r="F1860" s="7">
        <v>390.8</v>
      </c>
    </row>
    <row r="1861" spans="1:7" x14ac:dyDescent="0.2">
      <c r="A1861" s="7">
        <v>22744</v>
      </c>
      <c r="B1861" s="7" t="s">
        <v>31</v>
      </c>
      <c r="C1861" s="7">
        <v>2021</v>
      </c>
      <c r="D1861" s="7">
        <v>4</v>
      </c>
      <c r="E1861" s="7">
        <v>409.31</v>
      </c>
      <c r="F1861" s="7">
        <v>410.12</v>
      </c>
    </row>
    <row r="1862" spans="1:7" x14ac:dyDescent="0.2">
      <c r="A1862" s="7">
        <v>23104</v>
      </c>
      <c r="B1862" s="7" t="s">
        <v>32</v>
      </c>
      <c r="C1862" s="7">
        <v>1991</v>
      </c>
      <c r="D1862" s="7">
        <v>1</v>
      </c>
      <c r="E1862" s="7">
        <v>100</v>
      </c>
      <c r="F1862" s="7">
        <v>100</v>
      </c>
      <c r="G1862" s="7" t="s">
        <v>19</v>
      </c>
    </row>
    <row r="1863" spans="1:7" x14ac:dyDescent="0.2">
      <c r="A1863" s="7">
        <v>23104</v>
      </c>
      <c r="B1863" s="7" t="s">
        <v>32</v>
      </c>
      <c r="C1863" s="7">
        <v>1991</v>
      </c>
      <c r="D1863" s="7">
        <v>2</v>
      </c>
      <c r="E1863" s="7">
        <v>99.59</v>
      </c>
      <c r="F1863" s="7">
        <v>99.61</v>
      </c>
      <c r="G1863" s="7" t="s">
        <v>19</v>
      </c>
    </row>
    <row r="1864" spans="1:7" x14ac:dyDescent="0.2">
      <c r="A1864" s="7">
        <v>23104</v>
      </c>
      <c r="B1864" s="7" t="s">
        <v>32</v>
      </c>
      <c r="C1864" s="7">
        <v>1991</v>
      </c>
      <c r="D1864" s="7">
        <v>3</v>
      </c>
      <c r="E1864" s="7">
        <v>99.63</v>
      </c>
      <c r="F1864" s="7">
        <v>99.1</v>
      </c>
      <c r="G1864" s="7" t="s">
        <v>19</v>
      </c>
    </row>
    <row r="1865" spans="1:7" x14ac:dyDescent="0.2">
      <c r="A1865" s="7">
        <v>23104</v>
      </c>
      <c r="B1865" s="7" t="s">
        <v>32</v>
      </c>
      <c r="C1865" s="7">
        <v>1991</v>
      </c>
      <c r="D1865" s="7">
        <v>4</v>
      </c>
      <c r="E1865" s="7">
        <v>99.7</v>
      </c>
      <c r="F1865" s="7">
        <v>99.02</v>
      </c>
      <c r="G1865" s="7" t="s">
        <v>19</v>
      </c>
    </row>
    <row r="1866" spans="1:7" x14ac:dyDescent="0.2">
      <c r="A1866" s="7">
        <v>23104</v>
      </c>
      <c r="B1866" s="7" t="s">
        <v>32</v>
      </c>
      <c r="C1866" s="7">
        <v>1992</v>
      </c>
      <c r="D1866" s="7">
        <v>1</v>
      </c>
      <c r="E1866" s="7">
        <v>98.58</v>
      </c>
      <c r="F1866" s="7">
        <v>98.59</v>
      </c>
      <c r="G1866" s="7" t="s">
        <v>19</v>
      </c>
    </row>
    <row r="1867" spans="1:7" x14ac:dyDescent="0.2">
      <c r="A1867" s="7">
        <v>23104</v>
      </c>
      <c r="B1867" s="7" t="s">
        <v>32</v>
      </c>
      <c r="C1867" s="7">
        <v>1992</v>
      </c>
      <c r="D1867" s="7">
        <v>2</v>
      </c>
      <c r="E1867" s="7">
        <v>98.52</v>
      </c>
      <c r="F1867" s="7">
        <v>98.52</v>
      </c>
      <c r="G1867" s="7" t="s">
        <v>19</v>
      </c>
    </row>
    <row r="1868" spans="1:7" x14ac:dyDescent="0.2">
      <c r="A1868" s="7">
        <v>23104</v>
      </c>
      <c r="B1868" s="7" t="s">
        <v>32</v>
      </c>
      <c r="C1868" s="7">
        <v>1992</v>
      </c>
      <c r="D1868" s="7">
        <v>3</v>
      </c>
      <c r="E1868" s="7">
        <v>99.55</v>
      </c>
      <c r="F1868" s="7">
        <v>99</v>
      </c>
      <c r="G1868" s="7" t="s">
        <v>19</v>
      </c>
    </row>
    <row r="1869" spans="1:7" x14ac:dyDescent="0.2">
      <c r="A1869" s="7">
        <v>23104</v>
      </c>
      <c r="B1869" s="7" t="s">
        <v>32</v>
      </c>
      <c r="C1869" s="7">
        <v>1992</v>
      </c>
      <c r="D1869" s="7">
        <v>4</v>
      </c>
      <c r="E1869" s="7">
        <v>100.56</v>
      </c>
      <c r="F1869" s="7">
        <v>99.91</v>
      </c>
      <c r="G1869" s="7" t="s">
        <v>19</v>
      </c>
    </row>
    <row r="1870" spans="1:7" x14ac:dyDescent="0.2">
      <c r="A1870" s="7">
        <v>23104</v>
      </c>
      <c r="B1870" s="7" t="s">
        <v>32</v>
      </c>
      <c r="C1870" s="7">
        <v>1993</v>
      </c>
      <c r="D1870" s="7">
        <v>1</v>
      </c>
      <c r="E1870" s="7">
        <v>100.39</v>
      </c>
      <c r="F1870" s="7">
        <v>100.39</v>
      </c>
      <c r="G1870" s="7" t="s">
        <v>19</v>
      </c>
    </row>
    <row r="1871" spans="1:7" x14ac:dyDescent="0.2">
      <c r="A1871" s="7">
        <v>23104</v>
      </c>
      <c r="B1871" s="7" t="s">
        <v>32</v>
      </c>
      <c r="C1871" s="7">
        <v>1993</v>
      </c>
      <c r="D1871" s="7">
        <v>2</v>
      </c>
      <c r="E1871" s="7">
        <v>101.33</v>
      </c>
      <c r="F1871" s="7">
        <v>101.3</v>
      </c>
      <c r="G1871" s="7" t="s">
        <v>19</v>
      </c>
    </row>
    <row r="1872" spans="1:7" x14ac:dyDescent="0.2">
      <c r="A1872" s="7">
        <v>23104</v>
      </c>
      <c r="B1872" s="7" t="s">
        <v>32</v>
      </c>
      <c r="C1872" s="7">
        <v>1993</v>
      </c>
      <c r="D1872" s="7">
        <v>3</v>
      </c>
      <c r="E1872" s="7">
        <v>103.28</v>
      </c>
      <c r="F1872" s="7">
        <v>102.68</v>
      </c>
      <c r="G1872" s="7" t="s">
        <v>19</v>
      </c>
    </row>
    <row r="1873" spans="1:7" x14ac:dyDescent="0.2">
      <c r="A1873" s="7">
        <v>23104</v>
      </c>
      <c r="B1873" s="7" t="s">
        <v>32</v>
      </c>
      <c r="C1873" s="7">
        <v>1993</v>
      </c>
      <c r="D1873" s="7">
        <v>4</v>
      </c>
      <c r="E1873" s="7">
        <v>103.28</v>
      </c>
      <c r="F1873" s="7">
        <v>102.69</v>
      </c>
      <c r="G1873" s="7" t="s">
        <v>19</v>
      </c>
    </row>
    <row r="1874" spans="1:7" x14ac:dyDescent="0.2">
      <c r="A1874" s="7">
        <v>23104</v>
      </c>
      <c r="B1874" s="7" t="s">
        <v>32</v>
      </c>
      <c r="C1874" s="7">
        <v>1994</v>
      </c>
      <c r="D1874" s="7">
        <v>1</v>
      </c>
      <c r="E1874" s="7">
        <v>104.87</v>
      </c>
      <c r="F1874" s="7">
        <v>104.89</v>
      </c>
      <c r="G1874" s="7" t="s">
        <v>19</v>
      </c>
    </row>
    <row r="1875" spans="1:7" x14ac:dyDescent="0.2">
      <c r="A1875" s="7">
        <v>23104</v>
      </c>
      <c r="B1875" s="7" t="s">
        <v>32</v>
      </c>
      <c r="C1875" s="7">
        <v>1994</v>
      </c>
      <c r="D1875" s="7">
        <v>2</v>
      </c>
      <c r="E1875" s="7">
        <v>105.33</v>
      </c>
      <c r="F1875" s="7">
        <v>105.23</v>
      </c>
      <c r="G1875" s="7" t="s">
        <v>19</v>
      </c>
    </row>
    <row r="1876" spans="1:7" x14ac:dyDescent="0.2">
      <c r="A1876" s="7">
        <v>23104</v>
      </c>
      <c r="B1876" s="7" t="s">
        <v>32</v>
      </c>
      <c r="C1876" s="7">
        <v>1994</v>
      </c>
      <c r="D1876" s="7">
        <v>3</v>
      </c>
      <c r="E1876" s="7">
        <v>105.73</v>
      </c>
      <c r="F1876" s="7">
        <v>105.07</v>
      </c>
      <c r="G1876" s="7" t="s">
        <v>19</v>
      </c>
    </row>
    <row r="1877" spans="1:7" x14ac:dyDescent="0.2">
      <c r="A1877" s="7">
        <v>23104</v>
      </c>
      <c r="B1877" s="7" t="s">
        <v>32</v>
      </c>
      <c r="C1877" s="7">
        <v>1994</v>
      </c>
      <c r="D1877" s="7">
        <v>4</v>
      </c>
      <c r="E1877" s="7">
        <v>106.69</v>
      </c>
      <c r="F1877" s="7">
        <v>106.21</v>
      </c>
      <c r="G1877" s="7" t="s">
        <v>19</v>
      </c>
    </row>
    <row r="1878" spans="1:7" x14ac:dyDescent="0.2">
      <c r="A1878" s="7">
        <v>23104</v>
      </c>
      <c r="B1878" s="7" t="s">
        <v>32</v>
      </c>
      <c r="C1878" s="7">
        <v>1995</v>
      </c>
      <c r="D1878" s="7">
        <v>1</v>
      </c>
      <c r="E1878" s="7">
        <v>106.65</v>
      </c>
      <c r="F1878" s="7">
        <v>106.65</v>
      </c>
      <c r="G1878" s="7" t="s">
        <v>19</v>
      </c>
    </row>
    <row r="1879" spans="1:7" x14ac:dyDescent="0.2">
      <c r="A1879" s="7">
        <v>23104</v>
      </c>
      <c r="B1879" s="7" t="s">
        <v>32</v>
      </c>
      <c r="C1879" s="7">
        <v>1995</v>
      </c>
      <c r="D1879" s="7">
        <v>2</v>
      </c>
      <c r="E1879" s="7">
        <v>108.07</v>
      </c>
      <c r="F1879" s="7">
        <v>107.87</v>
      </c>
      <c r="G1879" s="7" t="s">
        <v>19</v>
      </c>
    </row>
    <row r="1880" spans="1:7" x14ac:dyDescent="0.2">
      <c r="A1880" s="7">
        <v>23104</v>
      </c>
      <c r="B1880" s="7" t="s">
        <v>32</v>
      </c>
      <c r="C1880" s="7">
        <v>1995</v>
      </c>
      <c r="D1880" s="7">
        <v>3</v>
      </c>
      <c r="E1880" s="7">
        <v>109.95</v>
      </c>
      <c r="F1880" s="7">
        <v>109.25</v>
      </c>
      <c r="G1880" s="7" t="s">
        <v>19</v>
      </c>
    </row>
    <row r="1881" spans="1:7" x14ac:dyDescent="0.2">
      <c r="A1881" s="7">
        <v>23104</v>
      </c>
      <c r="B1881" s="7" t="s">
        <v>32</v>
      </c>
      <c r="C1881" s="7">
        <v>1995</v>
      </c>
      <c r="D1881" s="7">
        <v>4</v>
      </c>
      <c r="E1881" s="7">
        <v>109.51</v>
      </c>
      <c r="F1881" s="7">
        <v>109.13</v>
      </c>
      <c r="G1881" s="7" t="s">
        <v>19</v>
      </c>
    </row>
    <row r="1882" spans="1:7" x14ac:dyDescent="0.2">
      <c r="A1882" s="7">
        <v>23104</v>
      </c>
      <c r="B1882" s="7" t="s">
        <v>32</v>
      </c>
      <c r="C1882" s="7">
        <v>1996</v>
      </c>
      <c r="D1882" s="7">
        <v>1</v>
      </c>
      <c r="E1882" s="7">
        <v>111.19</v>
      </c>
      <c r="F1882" s="7">
        <v>111.21</v>
      </c>
      <c r="G1882" s="7" t="s">
        <v>19</v>
      </c>
    </row>
    <row r="1883" spans="1:7" x14ac:dyDescent="0.2">
      <c r="A1883" s="7">
        <v>23104</v>
      </c>
      <c r="B1883" s="7" t="s">
        <v>32</v>
      </c>
      <c r="C1883" s="7">
        <v>1996</v>
      </c>
      <c r="D1883" s="7">
        <v>2</v>
      </c>
      <c r="E1883" s="7">
        <v>112.26</v>
      </c>
      <c r="F1883" s="7">
        <v>111.93</v>
      </c>
      <c r="G1883" s="7" t="s">
        <v>19</v>
      </c>
    </row>
    <row r="1884" spans="1:7" x14ac:dyDescent="0.2">
      <c r="A1884" s="7">
        <v>23104</v>
      </c>
      <c r="B1884" s="7" t="s">
        <v>32</v>
      </c>
      <c r="C1884" s="7">
        <v>1996</v>
      </c>
      <c r="D1884" s="7">
        <v>3</v>
      </c>
      <c r="E1884" s="7">
        <v>113.51</v>
      </c>
      <c r="F1884" s="7">
        <v>112.81</v>
      </c>
      <c r="G1884" s="7" t="s">
        <v>19</v>
      </c>
    </row>
    <row r="1885" spans="1:7" x14ac:dyDescent="0.2">
      <c r="A1885" s="7">
        <v>23104</v>
      </c>
      <c r="B1885" s="7" t="s">
        <v>32</v>
      </c>
      <c r="C1885" s="7">
        <v>1996</v>
      </c>
      <c r="D1885" s="7">
        <v>4</v>
      </c>
      <c r="E1885" s="7">
        <v>113.63</v>
      </c>
      <c r="F1885" s="7">
        <v>113.33</v>
      </c>
      <c r="G1885" s="7" t="s">
        <v>19</v>
      </c>
    </row>
    <row r="1886" spans="1:7" x14ac:dyDescent="0.2">
      <c r="A1886" s="7">
        <v>23104</v>
      </c>
      <c r="B1886" s="7" t="s">
        <v>32</v>
      </c>
      <c r="C1886" s="7">
        <v>1997</v>
      </c>
      <c r="D1886" s="7">
        <v>1</v>
      </c>
      <c r="E1886" s="7">
        <v>113.72</v>
      </c>
      <c r="F1886" s="7">
        <v>113.74</v>
      </c>
      <c r="G1886" s="7" t="s">
        <v>19</v>
      </c>
    </row>
    <row r="1887" spans="1:7" x14ac:dyDescent="0.2">
      <c r="A1887" s="7">
        <v>23104</v>
      </c>
      <c r="B1887" s="7" t="s">
        <v>32</v>
      </c>
      <c r="C1887" s="7">
        <v>1997</v>
      </c>
      <c r="D1887" s="7">
        <v>2</v>
      </c>
      <c r="E1887" s="7">
        <v>114.98</v>
      </c>
      <c r="F1887" s="7">
        <v>114.53</v>
      </c>
      <c r="G1887" s="7" t="s">
        <v>19</v>
      </c>
    </row>
    <row r="1888" spans="1:7" x14ac:dyDescent="0.2">
      <c r="A1888" s="7">
        <v>23104</v>
      </c>
      <c r="B1888" s="7" t="s">
        <v>32</v>
      </c>
      <c r="C1888" s="7">
        <v>1997</v>
      </c>
      <c r="D1888" s="7">
        <v>3</v>
      </c>
      <c r="E1888" s="7">
        <v>116.05</v>
      </c>
      <c r="F1888" s="7">
        <v>115.39</v>
      </c>
      <c r="G1888" s="7" t="s">
        <v>19</v>
      </c>
    </row>
    <row r="1889" spans="1:7" x14ac:dyDescent="0.2">
      <c r="A1889" s="7">
        <v>23104</v>
      </c>
      <c r="B1889" s="7" t="s">
        <v>32</v>
      </c>
      <c r="C1889" s="7">
        <v>1997</v>
      </c>
      <c r="D1889" s="7">
        <v>4</v>
      </c>
      <c r="E1889" s="7">
        <v>116.73</v>
      </c>
      <c r="F1889" s="7">
        <v>116.46</v>
      </c>
      <c r="G1889" s="7" t="s">
        <v>19</v>
      </c>
    </row>
    <row r="1890" spans="1:7" x14ac:dyDescent="0.2">
      <c r="A1890" s="7">
        <v>23104</v>
      </c>
      <c r="B1890" s="7" t="s">
        <v>32</v>
      </c>
      <c r="C1890" s="7">
        <v>1998</v>
      </c>
      <c r="D1890" s="7">
        <v>1</v>
      </c>
      <c r="E1890" s="7">
        <v>118.07</v>
      </c>
      <c r="F1890" s="7">
        <v>118.11</v>
      </c>
      <c r="G1890" s="7" t="s">
        <v>19</v>
      </c>
    </row>
    <row r="1891" spans="1:7" x14ac:dyDescent="0.2">
      <c r="A1891" s="7">
        <v>23104</v>
      </c>
      <c r="B1891" s="7" t="s">
        <v>32</v>
      </c>
      <c r="C1891" s="7">
        <v>1998</v>
      </c>
      <c r="D1891" s="7">
        <v>2</v>
      </c>
      <c r="E1891" s="7">
        <v>120.27</v>
      </c>
      <c r="F1891" s="7">
        <v>119.69</v>
      </c>
      <c r="G1891" s="7" t="s">
        <v>19</v>
      </c>
    </row>
    <row r="1892" spans="1:7" x14ac:dyDescent="0.2">
      <c r="A1892" s="7">
        <v>23104</v>
      </c>
      <c r="B1892" s="7" t="s">
        <v>32</v>
      </c>
      <c r="C1892" s="7">
        <v>1998</v>
      </c>
      <c r="D1892" s="7">
        <v>3</v>
      </c>
      <c r="E1892" s="7">
        <v>122</v>
      </c>
      <c r="F1892" s="7">
        <v>121.35</v>
      </c>
      <c r="G1892" s="7" t="s">
        <v>19</v>
      </c>
    </row>
    <row r="1893" spans="1:7" x14ac:dyDescent="0.2">
      <c r="A1893" s="7">
        <v>23104</v>
      </c>
      <c r="B1893" s="7" t="s">
        <v>32</v>
      </c>
      <c r="C1893" s="7">
        <v>1998</v>
      </c>
      <c r="D1893" s="7">
        <v>4</v>
      </c>
      <c r="E1893" s="7">
        <v>123.5</v>
      </c>
      <c r="F1893" s="7">
        <v>123.23</v>
      </c>
      <c r="G1893" s="7" t="s">
        <v>19</v>
      </c>
    </row>
    <row r="1894" spans="1:7" x14ac:dyDescent="0.2">
      <c r="A1894" s="7">
        <v>23104</v>
      </c>
      <c r="B1894" s="7" t="s">
        <v>32</v>
      </c>
      <c r="C1894" s="7">
        <v>1999</v>
      </c>
      <c r="D1894" s="7">
        <v>1</v>
      </c>
      <c r="E1894" s="7">
        <v>125.14</v>
      </c>
      <c r="F1894" s="7">
        <v>125.21</v>
      </c>
      <c r="G1894" s="7" t="s">
        <v>19</v>
      </c>
    </row>
    <row r="1895" spans="1:7" x14ac:dyDescent="0.2">
      <c r="A1895" s="7">
        <v>23104</v>
      </c>
      <c r="B1895" s="7" t="s">
        <v>32</v>
      </c>
      <c r="C1895" s="7">
        <v>1999</v>
      </c>
      <c r="D1895" s="7">
        <v>2</v>
      </c>
      <c r="E1895" s="7">
        <v>127.8</v>
      </c>
      <c r="F1895" s="7">
        <v>127.08</v>
      </c>
      <c r="G1895" s="7" t="s">
        <v>19</v>
      </c>
    </row>
    <row r="1896" spans="1:7" x14ac:dyDescent="0.2">
      <c r="A1896" s="7">
        <v>23104</v>
      </c>
      <c r="B1896" s="7" t="s">
        <v>32</v>
      </c>
      <c r="C1896" s="7">
        <v>1999</v>
      </c>
      <c r="D1896" s="7">
        <v>3</v>
      </c>
      <c r="E1896" s="7">
        <v>129.31</v>
      </c>
      <c r="F1896" s="7">
        <v>128.69999999999999</v>
      </c>
      <c r="G1896" s="7" t="s">
        <v>19</v>
      </c>
    </row>
    <row r="1897" spans="1:7" x14ac:dyDescent="0.2">
      <c r="A1897" s="7">
        <v>23104</v>
      </c>
      <c r="B1897" s="7" t="s">
        <v>32</v>
      </c>
      <c r="C1897" s="7">
        <v>1999</v>
      </c>
      <c r="D1897" s="7">
        <v>4</v>
      </c>
      <c r="E1897" s="7">
        <v>131.22999999999999</v>
      </c>
      <c r="F1897" s="7">
        <v>130.91</v>
      </c>
      <c r="G1897" s="7" t="s">
        <v>19</v>
      </c>
    </row>
    <row r="1898" spans="1:7" x14ac:dyDescent="0.2">
      <c r="A1898" s="7">
        <v>23104</v>
      </c>
      <c r="B1898" s="7" t="s">
        <v>32</v>
      </c>
      <c r="C1898" s="7">
        <v>2000</v>
      </c>
      <c r="D1898" s="7">
        <v>1</v>
      </c>
      <c r="E1898" s="7">
        <v>133.26</v>
      </c>
      <c r="F1898" s="7">
        <v>133.41</v>
      </c>
      <c r="G1898" s="7" t="s">
        <v>19</v>
      </c>
    </row>
    <row r="1899" spans="1:7" x14ac:dyDescent="0.2">
      <c r="A1899" s="7">
        <v>23104</v>
      </c>
      <c r="B1899" s="7" t="s">
        <v>32</v>
      </c>
      <c r="C1899" s="7">
        <v>2000</v>
      </c>
      <c r="D1899" s="7">
        <v>2</v>
      </c>
      <c r="E1899" s="7">
        <v>136.6</v>
      </c>
      <c r="F1899" s="7">
        <v>135.74</v>
      </c>
      <c r="G1899" s="7" t="s">
        <v>19</v>
      </c>
    </row>
    <row r="1900" spans="1:7" x14ac:dyDescent="0.2">
      <c r="A1900" s="7">
        <v>23104</v>
      </c>
      <c r="B1900" s="7" t="s">
        <v>32</v>
      </c>
      <c r="C1900" s="7">
        <v>2000</v>
      </c>
      <c r="D1900" s="7">
        <v>3</v>
      </c>
      <c r="E1900" s="7">
        <v>138.29</v>
      </c>
      <c r="F1900" s="7">
        <v>137.69</v>
      </c>
      <c r="G1900" s="7" t="s">
        <v>19</v>
      </c>
    </row>
    <row r="1901" spans="1:7" x14ac:dyDescent="0.2">
      <c r="A1901" s="7">
        <v>23104</v>
      </c>
      <c r="B1901" s="7" t="s">
        <v>32</v>
      </c>
      <c r="C1901" s="7">
        <v>2000</v>
      </c>
      <c r="D1901" s="7">
        <v>4</v>
      </c>
      <c r="E1901" s="7">
        <v>140.74</v>
      </c>
      <c r="F1901" s="7">
        <v>140.35</v>
      </c>
      <c r="G1901" s="7" t="s">
        <v>19</v>
      </c>
    </row>
    <row r="1902" spans="1:7" x14ac:dyDescent="0.2">
      <c r="A1902" s="7">
        <v>23104</v>
      </c>
      <c r="B1902" s="7" t="s">
        <v>32</v>
      </c>
      <c r="C1902" s="7">
        <v>2001</v>
      </c>
      <c r="D1902" s="7">
        <v>1</v>
      </c>
      <c r="E1902" s="7">
        <v>141.55000000000001</v>
      </c>
      <c r="F1902" s="7">
        <v>141.81</v>
      </c>
      <c r="G1902" s="7" t="s">
        <v>19</v>
      </c>
    </row>
    <row r="1903" spans="1:7" x14ac:dyDescent="0.2">
      <c r="A1903" s="7">
        <v>23104</v>
      </c>
      <c r="B1903" s="7" t="s">
        <v>32</v>
      </c>
      <c r="C1903" s="7">
        <v>2001</v>
      </c>
      <c r="D1903" s="7">
        <v>2</v>
      </c>
      <c r="E1903" s="7">
        <v>144.32</v>
      </c>
      <c r="F1903" s="7">
        <v>143.32</v>
      </c>
      <c r="G1903" s="7" t="s">
        <v>19</v>
      </c>
    </row>
    <row r="1904" spans="1:7" x14ac:dyDescent="0.2">
      <c r="A1904" s="7">
        <v>23104</v>
      </c>
      <c r="B1904" s="7" t="s">
        <v>32</v>
      </c>
      <c r="C1904" s="7">
        <v>2001</v>
      </c>
      <c r="D1904" s="7">
        <v>3</v>
      </c>
      <c r="E1904" s="7">
        <v>145.82</v>
      </c>
      <c r="F1904" s="7">
        <v>145.22</v>
      </c>
      <c r="G1904" s="7" t="s">
        <v>19</v>
      </c>
    </row>
    <row r="1905" spans="1:7" x14ac:dyDescent="0.2">
      <c r="A1905" s="7">
        <v>23104</v>
      </c>
      <c r="B1905" s="7" t="s">
        <v>32</v>
      </c>
      <c r="C1905" s="7">
        <v>2001</v>
      </c>
      <c r="D1905" s="7">
        <v>4</v>
      </c>
      <c r="E1905" s="7">
        <v>147.41</v>
      </c>
      <c r="F1905" s="7">
        <v>146.94</v>
      </c>
      <c r="G1905" s="7" t="s">
        <v>19</v>
      </c>
    </row>
    <row r="1906" spans="1:7" x14ac:dyDescent="0.2">
      <c r="A1906" s="7">
        <v>23104</v>
      </c>
      <c r="B1906" s="7" t="s">
        <v>32</v>
      </c>
      <c r="C1906" s="7">
        <v>2002</v>
      </c>
      <c r="D1906" s="7">
        <v>1</v>
      </c>
      <c r="E1906" s="7">
        <v>148.38</v>
      </c>
      <c r="F1906" s="7">
        <v>148.79</v>
      </c>
      <c r="G1906" s="7" t="s">
        <v>19</v>
      </c>
    </row>
    <row r="1907" spans="1:7" x14ac:dyDescent="0.2">
      <c r="A1907" s="7">
        <v>23104</v>
      </c>
      <c r="B1907" s="7" t="s">
        <v>32</v>
      </c>
      <c r="C1907" s="7">
        <v>2002</v>
      </c>
      <c r="D1907" s="7">
        <v>2</v>
      </c>
      <c r="E1907" s="7">
        <v>151.49</v>
      </c>
      <c r="F1907" s="7">
        <v>150.4</v>
      </c>
      <c r="G1907" s="7" t="s">
        <v>19</v>
      </c>
    </row>
    <row r="1908" spans="1:7" x14ac:dyDescent="0.2">
      <c r="A1908" s="7">
        <v>23104</v>
      </c>
      <c r="B1908" s="7" t="s">
        <v>32</v>
      </c>
      <c r="C1908" s="7">
        <v>2002</v>
      </c>
      <c r="D1908" s="7">
        <v>3</v>
      </c>
      <c r="E1908" s="7">
        <v>152.16</v>
      </c>
      <c r="F1908" s="7">
        <v>151.47999999999999</v>
      </c>
      <c r="G1908" s="7" t="s">
        <v>19</v>
      </c>
    </row>
    <row r="1909" spans="1:7" x14ac:dyDescent="0.2">
      <c r="A1909" s="7">
        <v>23104</v>
      </c>
      <c r="B1909" s="7" t="s">
        <v>32</v>
      </c>
      <c r="C1909" s="7">
        <v>2002</v>
      </c>
      <c r="D1909" s="7">
        <v>4</v>
      </c>
      <c r="E1909" s="7">
        <v>153.33000000000001</v>
      </c>
      <c r="F1909" s="7">
        <v>152.79</v>
      </c>
      <c r="G1909" s="7" t="s">
        <v>19</v>
      </c>
    </row>
    <row r="1910" spans="1:7" x14ac:dyDescent="0.2">
      <c r="A1910" s="7">
        <v>23104</v>
      </c>
      <c r="B1910" s="7" t="s">
        <v>32</v>
      </c>
      <c r="C1910" s="7">
        <v>2003</v>
      </c>
      <c r="D1910" s="7">
        <v>1</v>
      </c>
      <c r="E1910" s="7">
        <v>153.24</v>
      </c>
      <c r="F1910" s="7">
        <v>153.80000000000001</v>
      </c>
      <c r="G1910" s="7" t="s">
        <v>19</v>
      </c>
    </row>
    <row r="1911" spans="1:7" x14ac:dyDescent="0.2">
      <c r="A1911" s="7">
        <v>23104</v>
      </c>
      <c r="B1911" s="7" t="s">
        <v>32</v>
      </c>
      <c r="C1911" s="7">
        <v>2003</v>
      </c>
      <c r="D1911" s="7">
        <v>2</v>
      </c>
      <c r="E1911" s="7">
        <v>155.69999999999999</v>
      </c>
      <c r="F1911" s="7">
        <v>154.57</v>
      </c>
      <c r="G1911" s="7" t="s">
        <v>19</v>
      </c>
    </row>
    <row r="1912" spans="1:7" x14ac:dyDescent="0.2">
      <c r="A1912" s="7">
        <v>23104</v>
      </c>
      <c r="B1912" s="7" t="s">
        <v>32</v>
      </c>
      <c r="C1912" s="7">
        <v>2003</v>
      </c>
      <c r="D1912" s="7">
        <v>3</v>
      </c>
      <c r="E1912" s="7">
        <v>154.51</v>
      </c>
      <c r="F1912" s="7">
        <v>153.66999999999999</v>
      </c>
      <c r="G1912" s="7" t="s">
        <v>19</v>
      </c>
    </row>
    <row r="1913" spans="1:7" x14ac:dyDescent="0.2">
      <c r="A1913" s="7">
        <v>23104</v>
      </c>
      <c r="B1913" s="7" t="s">
        <v>32</v>
      </c>
      <c r="C1913" s="7">
        <v>2003</v>
      </c>
      <c r="D1913" s="7">
        <v>4</v>
      </c>
      <c r="E1913" s="7">
        <v>154.25</v>
      </c>
      <c r="F1913" s="7">
        <v>153.72</v>
      </c>
      <c r="G1913" s="7" t="s">
        <v>19</v>
      </c>
    </row>
    <row r="1914" spans="1:7" x14ac:dyDescent="0.2">
      <c r="A1914" s="7">
        <v>23104</v>
      </c>
      <c r="B1914" s="7" t="s">
        <v>32</v>
      </c>
      <c r="C1914" s="7">
        <v>2004</v>
      </c>
      <c r="D1914" s="7">
        <v>1</v>
      </c>
      <c r="E1914" s="7">
        <v>153.11000000000001</v>
      </c>
      <c r="F1914" s="7">
        <v>153.80000000000001</v>
      </c>
      <c r="G1914" s="7" t="s">
        <v>19</v>
      </c>
    </row>
    <row r="1915" spans="1:7" x14ac:dyDescent="0.2">
      <c r="A1915" s="7">
        <v>23104</v>
      </c>
      <c r="B1915" s="7" t="s">
        <v>32</v>
      </c>
      <c r="C1915" s="7">
        <v>2004</v>
      </c>
      <c r="D1915" s="7">
        <v>2</v>
      </c>
      <c r="E1915" s="7">
        <v>156.26</v>
      </c>
      <c r="F1915" s="7">
        <v>155.16999999999999</v>
      </c>
      <c r="G1915" s="7" t="s">
        <v>19</v>
      </c>
    </row>
    <row r="1916" spans="1:7" x14ac:dyDescent="0.2">
      <c r="A1916" s="7">
        <v>23104</v>
      </c>
      <c r="B1916" s="7" t="s">
        <v>32</v>
      </c>
      <c r="C1916" s="7">
        <v>2004</v>
      </c>
      <c r="D1916" s="7">
        <v>3</v>
      </c>
      <c r="E1916" s="7">
        <v>156.59</v>
      </c>
      <c r="F1916" s="7">
        <v>155.53</v>
      </c>
    </row>
    <row r="1917" spans="1:7" x14ac:dyDescent="0.2">
      <c r="A1917" s="7">
        <v>23104</v>
      </c>
      <c r="B1917" s="7" t="s">
        <v>32</v>
      </c>
      <c r="C1917" s="7">
        <v>2004</v>
      </c>
      <c r="D1917" s="7">
        <v>4</v>
      </c>
      <c r="E1917" s="7">
        <v>157.15</v>
      </c>
      <c r="F1917" s="7">
        <v>156.66999999999999</v>
      </c>
    </row>
    <row r="1918" spans="1:7" x14ac:dyDescent="0.2">
      <c r="A1918" s="7">
        <v>23104</v>
      </c>
      <c r="B1918" s="7" t="s">
        <v>32</v>
      </c>
      <c r="C1918" s="7">
        <v>2005</v>
      </c>
      <c r="D1918" s="7">
        <v>1</v>
      </c>
      <c r="E1918" s="7">
        <v>156.33000000000001</v>
      </c>
      <c r="F1918" s="7">
        <v>157.16</v>
      </c>
      <c r="G1918" s="7" t="s">
        <v>19</v>
      </c>
    </row>
    <row r="1919" spans="1:7" x14ac:dyDescent="0.2">
      <c r="A1919" s="7">
        <v>23104</v>
      </c>
      <c r="B1919" s="7" t="s">
        <v>32</v>
      </c>
      <c r="C1919" s="7">
        <v>2005</v>
      </c>
      <c r="D1919" s="7">
        <v>2</v>
      </c>
      <c r="E1919" s="7">
        <v>158.18</v>
      </c>
      <c r="F1919" s="7">
        <v>157.13</v>
      </c>
    </row>
    <row r="1920" spans="1:7" x14ac:dyDescent="0.2">
      <c r="A1920" s="7">
        <v>23104</v>
      </c>
      <c r="B1920" s="7" t="s">
        <v>32</v>
      </c>
      <c r="C1920" s="7">
        <v>2005</v>
      </c>
      <c r="D1920" s="7">
        <v>3</v>
      </c>
      <c r="E1920" s="7">
        <v>161</v>
      </c>
      <c r="F1920" s="7">
        <v>159.62</v>
      </c>
    </row>
    <row r="1921" spans="1:7" x14ac:dyDescent="0.2">
      <c r="A1921" s="7">
        <v>23104</v>
      </c>
      <c r="B1921" s="7" t="s">
        <v>32</v>
      </c>
      <c r="C1921" s="7">
        <v>2005</v>
      </c>
      <c r="D1921" s="7">
        <v>4</v>
      </c>
      <c r="E1921" s="7">
        <v>161.77000000000001</v>
      </c>
      <c r="F1921" s="7">
        <v>161.38999999999999</v>
      </c>
    </row>
    <row r="1922" spans="1:7" x14ac:dyDescent="0.2">
      <c r="A1922" s="7">
        <v>23104</v>
      </c>
      <c r="B1922" s="7" t="s">
        <v>32</v>
      </c>
      <c r="C1922" s="7">
        <v>2006</v>
      </c>
      <c r="D1922" s="7">
        <v>1</v>
      </c>
      <c r="E1922" s="7">
        <v>161.69</v>
      </c>
      <c r="F1922" s="7">
        <v>162.72</v>
      </c>
    </row>
    <row r="1923" spans="1:7" x14ac:dyDescent="0.2">
      <c r="A1923" s="7">
        <v>23104</v>
      </c>
      <c r="B1923" s="7" t="s">
        <v>32</v>
      </c>
      <c r="C1923" s="7">
        <v>2006</v>
      </c>
      <c r="D1923" s="7">
        <v>2</v>
      </c>
      <c r="E1923" s="7">
        <v>164.42</v>
      </c>
      <c r="F1923" s="7">
        <v>163.34</v>
      </c>
    </row>
    <row r="1924" spans="1:7" x14ac:dyDescent="0.2">
      <c r="A1924" s="7">
        <v>23104</v>
      </c>
      <c r="B1924" s="7" t="s">
        <v>32</v>
      </c>
      <c r="C1924" s="7">
        <v>2006</v>
      </c>
      <c r="D1924" s="7">
        <v>3</v>
      </c>
      <c r="E1924" s="7">
        <v>165.96</v>
      </c>
      <c r="F1924" s="7">
        <v>164.24</v>
      </c>
    </row>
    <row r="1925" spans="1:7" x14ac:dyDescent="0.2">
      <c r="A1925" s="7">
        <v>23104</v>
      </c>
      <c r="B1925" s="7" t="s">
        <v>32</v>
      </c>
      <c r="C1925" s="7">
        <v>2006</v>
      </c>
      <c r="D1925" s="7">
        <v>4</v>
      </c>
      <c r="E1925" s="7">
        <v>165.12</v>
      </c>
      <c r="F1925" s="7">
        <v>164.82</v>
      </c>
    </row>
    <row r="1926" spans="1:7" x14ac:dyDescent="0.2">
      <c r="A1926" s="7">
        <v>23104</v>
      </c>
      <c r="B1926" s="7" t="s">
        <v>32</v>
      </c>
      <c r="C1926" s="7">
        <v>2007</v>
      </c>
      <c r="D1926" s="7">
        <v>1</v>
      </c>
      <c r="E1926" s="7">
        <v>165.32</v>
      </c>
      <c r="F1926" s="7">
        <v>166.59</v>
      </c>
      <c r="G1926" s="7" t="s">
        <v>19</v>
      </c>
    </row>
    <row r="1927" spans="1:7" x14ac:dyDescent="0.2">
      <c r="A1927" s="7">
        <v>23104</v>
      </c>
      <c r="B1927" s="7" t="s">
        <v>32</v>
      </c>
      <c r="C1927" s="7">
        <v>2007</v>
      </c>
      <c r="D1927" s="7">
        <v>2</v>
      </c>
      <c r="E1927" s="7">
        <v>167.77</v>
      </c>
      <c r="F1927" s="7">
        <v>166.58</v>
      </c>
      <c r="G1927" s="7" t="s">
        <v>19</v>
      </c>
    </row>
    <row r="1928" spans="1:7" x14ac:dyDescent="0.2">
      <c r="A1928" s="7">
        <v>23104</v>
      </c>
      <c r="B1928" s="7" t="s">
        <v>32</v>
      </c>
      <c r="C1928" s="7">
        <v>2007</v>
      </c>
      <c r="D1928" s="7">
        <v>3</v>
      </c>
      <c r="E1928" s="7">
        <v>168.45</v>
      </c>
      <c r="F1928" s="7">
        <v>166.55</v>
      </c>
      <c r="G1928" s="7" t="s">
        <v>19</v>
      </c>
    </row>
    <row r="1929" spans="1:7" x14ac:dyDescent="0.2">
      <c r="A1929" s="7">
        <v>23104</v>
      </c>
      <c r="B1929" s="7" t="s">
        <v>32</v>
      </c>
      <c r="C1929" s="7">
        <v>2007</v>
      </c>
      <c r="D1929" s="7">
        <v>4</v>
      </c>
      <c r="E1929" s="7">
        <v>165.73</v>
      </c>
      <c r="F1929" s="7">
        <v>165.51</v>
      </c>
      <c r="G1929" s="7" t="s">
        <v>19</v>
      </c>
    </row>
    <row r="1930" spans="1:7" x14ac:dyDescent="0.2">
      <c r="A1930" s="7">
        <v>23104</v>
      </c>
      <c r="B1930" s="7" t="s">
        <v>32</v>
      </c>
      <c r="C1930" s="7">
        <v>2008</v>
      </c>
      <c r="D1930" s="7">
        <v>1</v>
      </c>
      <c r="E1930" s="7">
        <v>163.49</v>
      </c>
      <c r="F1930" s="7">
        <v>164.92</v>
      </c>
      <c r="G1930" s="7" t="s">
        <v>19</v>
      </c>
    </row>
    <row r="1931" spans="1:7" x14ac:dyDescent="0.2">
      <c r="A1931" s="7">
        <v>23104</v>
      </c>
      <c r="B1931" s="7" t="s">
        <v>32</v>
      </c>
      <c r="C1931" s="7">
        <v>2008</v>
      </c>
      <c r="D1931" s="7">
        <v>2</v>
      </c>
      <c r="E1931" s="7">
        <v>165.02</v>
      </c>
      <c r="F1931" s="7">
        <v>163.69</v>
      </c>
      <c r="G1931" s="7" t="s">
        <v>19</v>
      </c>
    </row>
    <row r="1932" spans="1:7" x14ac:dyDescent="0.2">
      <c r="A1932" s="7">
        <v>23104</v>
      </c>
      <c r="B1932" s="7" t="s">
        <v>32</v>
      </c>
      <c r="C1932" s="7">
        <v>2008</v>
      </c>
      <c r="D1932" s="7">
        <v>3</v>
      </c>
      <c r="E1932" s="7">
        <v>167.32</v>
      </c>
      <c r="F1932" s="7">
        <v>165.38</v>
      </c>
      <c r="G1932" s="7" t="s">
        <v>19</v>
      </c>
    </row>
    <row r="1933" spans="1:7" x14ac:dyDescent="0.2">
      <c r="A1933" s="7">
        <v>23104</v>
      </c>
      <c r="B1933" s="7" t="s">
        <v>32</v>
      </c>
      <c r="C1933" s="7">
        <v>2008</v>
      </c>
      <c r="D1933" s="7">
        <v>4</v>
      </c>
      <c r="E1933" s="7">
        <v>160.47</v>
      </c>
      <c r="F1933" s="7">
        <v>160.33000000000001</v>
      </c>
      <c r="G1933" s="7" t="s">
        <v>19</v>
      </c>
    </row>
    <row r="1934" spans="1:7" x14ac:dyDescent="0.2">
      <c r="A1934" s="7">
        <v>23104</v>
      </c>
      <c r="B1934" s="7" t="s">
        <v>32</v>
      </c>
      <c r="C1934" s="7">
        <v>2009</v>
      </c>
      <c r="D1934" s="7">
        <v>1</v>
      </c>
      <c r="E1934" s="7">
        <v>156.91</v>
      </c>
      <c r="F1934" s="7">
        <v>158.34</v>
      </c>
      <c r="G1934" s="7" t="s">
        <v>19</v>
      </c>
    </row>
    <row r="1935" spans="1:7" x14ac:dyDescent="0.2">
      <c r="A1935" s="7">
        <v>23104</v>
      </c>
      <c r="B1935" s="7" t="s">
        <v>32</v>
      </c>
      <c r="C1935" s="7">
        <v>2009</v>
      </c>
      <c r="D1935" s="7">
        <v>2</v>
      </c>
      <c r="E1935" s="7">
        <v>160.76</v>
      </c>
      <c r="F1935" s="7">
        <v>159.32</v>
      </c>
      <c r="G1935" s="7" t="s">
        <v>19</v>
      </c>
    </row>
    <row r="1936" spans="1:7" x14ac:dyDescent="0.2">
      <c r="A1936" s="7">
        <v>23104</v>
      </c>
      <c r="B1936" s="7" t="s">
        <v>32</v>
      </c>
      <c r="C1936" s="7">
        <v>2009</v>
      </c>
      <c r="D1936" s="7">
        <v>3</v>
      </c>
      <c r="E1936" s="7">
        <v>162.04</v>
      </c>
      <c r="F1936" s="7">
        <v>160.19999999999999</v>
      </c>
      <c r="G1936" s="7" t="s">
        <v>19</v>
      </c>
    </row>
    <row r="1937" spans="1:7" x14ac:dyDescent="0.2">
      <c r="A1937" s="7">
        <v>23104</v>
      </c>
      <c r="B1937" s="7" t="s">
        <v>32</v>
      </c>
      <c r="C1937" s="7">
        <v>2009</v>
      </c>
      <c r="D1937" s="7">
        <v>4</v>
      </c>
      <c r="E1937" s="7">
        <v>160.94</v>
      </c>
      <c r="F1937" s="7">
        <v>160.87</v>
      </c>
      <c r="G1937" s="7" t="s">
        <v>19</v>
      </c>
    </row>
    <row r="1938" spans="1:7" x14ac:dyDescent="0.2">
      <c r="A1938" s="7">
        <v>23104</v>
      </c>
      <c r="B1938" s="7" t="s">
        <v>32</v>
      </c>
      <c r="C1938" s="7">
        <v>2010</v>
      </c>
      <c r="D1938" s="7">
        <v>1</v>
      </c>
      <c r="E1938" s="7">
        <v>157.80000000000001</v>
      </c>
      <c r="F1938" s="7">
        <v>159.25</v>
      </c>
      <c r="G1938" s="7" t="s">
        <v>19</v>
      </c>
    </row>
    <row r="1939" spans="1:7" x14ac:dyDescent="0.2">
      <c r="A1939" s="7">
        <v>23104</v>
      </c>
      <c r="B1939" s="7" t="s">
        <v>32</v>
      </c>
      <c r="C1939" s="7">
        <v>2010</v>
      </c>
      <c r="D1939" s="7">
        <v>2</v>
      </c>
      <c r="E1939" s="7">
        <v>160.19</v>
      </c>
      <c r="F1939" s="7">
        <v>158.63</v>
      </c>
      <c r="G1939" s="7" t="s">
        <v>19</v>
      </c>
    </row>
    <row r="1940" spans="1:7" x14ac:dyDescent="0.2">
      <c r="A1940" s="7">
        <v>23104</v>
      </c>
      <c r="B1940" s="7" t="s">
        <v>32</v>
      </c>
      <c r="C1940" s="7">
        <v>2010</v>
      </c>
      <c r="D1940" s="7">
        <v>3</v>
      </c>
      <c r="E1940" s="7">
        <v>157.4</v>
      </c>
      <c r="F1940" s="7">
        <v>155.68</v>
      </c>
      <c r="G1940" s="7" t="s">
        <v>19</v>
      </c>
    </row>
    <row r="1941" spans="1:7" x14ac:dyDescent="0.2">
      <c r="A1941" s="7">
        <v>23104</v>
      </c>
      <c r="B1941" s="7" t="s">
        <v>32</v>
      </c>
      <c r="C1941" s="7">
        <v>2010</v>
      </c>
      <c r="D1941" s="7">
        <v>4</v>
      </c>
      <c r="E1941" s="7">
        <v>155.26</v>
      </c>
      <c r="F1941" s="7">
        <v>155.29</v>
      </c>
      <c r="G1941" s="7" t="s">
        <v>19</v>
      </c>
    </row>
    <row r="1942" spans="1:7" x14ac:dyDescent="0.2">
      <c r="A1942" s="7">
        <v>23104</v>
      </c>
      <c r="B1942" s="7" t="s">
        <v>32</v>
      </c>
      <c r="C1942" s="7">
        <v>2011</v>
      </c>
      <c r="D1942" s="7">
        <v>1</v>
      </c>
      <c r="E1942" s="7">
        <v>154.32</v>
      </c>
      <c r="F1942" s="7">
        <v>155.69</v>
      </c>
      <c r="G1942" s="7" t="s">
        <v>19</v>
      </c>
    </row>
    <row r="1943" spans="1:7" x14ac:dyDescent="0.2">
      <c r="A1943" s="7">
        <v>23104</v>
      </c>
      <c r="B1943" s="7" t="s">
        <v>32</v>
      </c>
      <c r="C1943" s="7">
        <v>2011</v>
      </c>
      <c r="D1943" s="7">
        <v>2</v>
      </c>
      <c r="E1943" s="7">
        <v>151.34</v>
      </c>
      <c r="F1943" s="7">
        <v>149.77000000000001</v>
      </c>
      <c r="G1943" s="7" t="s">
        <v>19</v>
      </c>
    </row>
    <row r="1944" spans="1:7" x14ac:dyDescent="0.2">
      <c r="A1944" s="7">
        <v>23104</v>
      </c>
      <c r="B1944" s="7" t="s">
        <v>32</v>
      </c>
      <c r="C1944" s="7">
        <v>2011</v>
      </c>
      <c r="D1944" s="7">
        <v>3</v>
      </c>
      <c r="E1944" s="7">
        <v>153.82</v>
      </c>
      <c r="F1944" s="7">
        <v>152.18</v>
      </c>
      <c r="G1944" s="7" t="s">
        <v>19</v>
      </c>
    </row>
    <row r="1945" spans="1:7" x14ac:dyDescent="0.2">
      <c r="A1945" s="7">
        <v>23104</v>
      </c>
      <c r="B1945" s="7" t="s">
        <v>32</v>
      </c>
      <c r="C1945" s="7">
        <v>2011</v>
      </c>
      <c r="D1945" s="7">
        <v>4</v>
      </c>
      <c r="E1945" s="7">
        <v>152.74</v>
      </c>
      <c r="F1945" s="7">
        <v>152.91</v>
      </c>
      <c r="G1945" s="7" t="s">
        <v>19</v>
      </c>
    </row>
    <row r="1946" spans="1:7" x14ac:dyDescent="0.2">
      <c r="A1946" s="7">
        <v>23104</v>
      </c>
      <c r="B1946" s="7" t="s">
        <v>32</v>
      </c>
      <c r="C1946" s="7">
        <v>2012</v>
      </c>
      <c r="D1946" s="7">
        <v>1</v>
      </c>
      <c r="E1946" s="7">
        <v>155.27000000000001</v>
      </c>
      <c r="F1946" s="7">
        <v>156.54</v>
      </c>
      <c r="G1946" s="7" t="s">
        <v>19</v>
      </c>
    </row>
    <row r="1947" spans="1:7" x14ac:dyDescent="0.2">
      <c r="A1947" s="7">
        <v>23104</v>
      </c>
      <c r="B1947" s="7" t="s">
        <v>32</v>
      </c>
      <c r="C1947" s="7">
        <v>2012</v>
      </c>
      <c r="D1947" s="7">
        <v>2</v>
      </c>
      <c r="E1947" s="7">
        <v>158.63999999999999</v>
      </c>
      <c r="F1947" s="7">
        <v>156.97</v>
      </c>
      <c r="G1947" s="7" t="s">
        <v>19</v>
      </c>
    </row>
    <row r="1948" spans="1:7" x14ac:dyDescent="0.2">
      <c r="A1948" s="7">
        <v>23104</v>
      </c>
      <c r="B1948" s="7" t="s">
        <v>32</v>
      </c>
      <c r="C1948" s="7">
        <v>2012</v>
      </c>
      <c r="D1948" s="7">
        <v>3</v>
      </c>
      <c r="E1948" s="7">
        <v>160.78</v>
      </c>
      <c r="F1948" s="7">
        <v>159.03</v>
      </c>
      <c r="G1948" s="7" t="s">
        <v>19</v>
      </c>
    </row>
    <row r="1949" spans="1:7" x14ac:dyDescent="0.2">
      <c r="A1949" s="7">
        <v>23104</v>
      </c>
      <c r="B1949" s="7" t="s">
        <v>32</v>
      </c>
      <c r="C1949" s="7">
        <v>2012</v>
      </c>
      <c r="D1949" s="7">
        <v>4</v>
      </c>
      <c r="E1949" s="7">
        <v>161.41999999999999</v>
      </c>
      <c r="F1949" s="7">
        <v>161.76</v>
      </c>
      <c r="G1949" s="7" t="s">
        <v>19</v>
      </c>
    </row>
    <row r="1950" spans="1:7" x14ac:dyDescent="0.2">
      <c r="A1950" s="7">
        <v>23104</v>
      </c>
      <c r="B1950" s="7" t="s">
        <v>32</v>
      </c>
      <c r="C1950" s="7">
        <v>2013</v>
      </c>
      <c r="D1950" s="7">
        <v>1</v>
      </c>
      <c r="E1950" s="7">
        <v>163.02000000000001</v>
      </c>
      <c r="F1950" s="7">
        <v>164.22</v>
      </c>
      <c r="G1950" s="7" t="s">
        <v>19</v>
      </c>
    </row>
    <row r="1951" spans="1:7" x14ac:dyDescent="0.2">
      <c r="A1951" s="7">
        <v>23104</v>
      </c>
      <c r="B1951" s="7" t="s">
        <v>32</v>
      </c>
      <c r="C1951" s="7">
        <v>2013</v>
      </c>
      <c r="D1951" s="7">
        <v>2</v>
      </c>
      <c r="E1951" s="7">
        <v>171.01</v>
      </c>
      <c r="F1951" s="7">
        <v>169.21</v>
      </c>
      <c r="G1951" s="7" t="s">
        <v>19</v>
      </c>
    </row>
    <row r="1952" spans="1:7" x14ac:dyDescent="0.2">
      <c r="A1952" s="7">
        <v>23104</v>
      </c>
      <c r="B1952" s="7" t="s">
        <v>32</v>
      </c>
      <c r="C1952" s="7">
        <v>2013</v>
      </c>
      <c r="D1952" s="7">
        <v>3</v>
      </c>
      <c r="E1952" s="7">
        <v>174.67</v>
      </c>
      <c r="F1952" s="7">
        <v>172.73</v>
      </c>
      <c r="G1952" s="7" t="s">
        <v>19</v>
      </c>
    </row>
    <row r="1953" spans="1:7" x14ac:dyDescent="0.2">
      <c r="A1953" s="7">
        <v>23104</v>
      </c>
      <c r="B1953" s="7" t="s">
        <v>32</v>
      </c>
      <c r="C1953" s="7">
        <v>2013</v>
      </c>
      <c r="D1953" s="7">
        <v>4</v>
      </c>
      <c r="E1953" s="7">
        <v>174.72</v>
      </c>
      <c r="F1953" s="7">
        <v>175.21</v>
      </c>
      <c r="G1953" s="7" t="s">
        <v>19</v>
      </c>
    </row>
    <row r="1954" spans="1:7" x14ac:dyDescent="0.2">
      <c r="A1954" s="7">
        <v>23104</v>
      </c>
      <c r="B1954" s="7" t="s">
        <v>32</v>
      </c>
      <c r="C1954" s="7">
        <v>2014</v>
      </c>
      <c r="D1954" s="7">
        <v>1</v>
      </c>
      <c r="E1954" s="7">
        <v>176</v>
      </c>
      <c r="F1954" s="7">
        <v>177.25</v>
      </c>
      <c r="G1954" s="7" t="s">
        <v>19</v>
      </c>
    </row>
    <row r="1955" spans="1:7" x14ac:dyDescent="0.2">
      <c r="A1955" s="7">
        <v>23104</v>
      </c>
      <c r="B1955" s="7" t="s">
        <v>32</v>
      </c>
      <c r="C1955" s="7">
        <v>2014</v>
      </c>
      <c r="D1955" s="7">
        <v>2</v>
      </c>
      <c r="E1955" s="7">
        <v>182.86</v>
      </c>
      <c r="F1955" s="7">
        <v>180.89</v>
      </c>
      <c r="G1955" s="7" t="s">
        <v>19</v>
      </c>
    </row>
    <row r="1956" spans="1:7" x14ac:dyDescent="0.2">
      <c r="A1956" s="7">
        <v>23104</v>
      </c>
      <c r="B1956" s="7" t="s">
        <v>32</v>
      </c>
      <c r="C1956" s="7">
        <v>2014</v>
      </c>
      <c r="D1956" s="7">
        <v>3</v>
      </c>
      <c r="E1956" s="7">
        <v>186.47</v>
      </c>
      <c r="F1956" s="7">
        <v>184.45</v>
      </c>
      <c r="G1956" s="7" t="s">
        <v>19</v>
      </c>
    </row>
    <row r="1957" spans="1:7" x14ac:dyDescent="0.2">
      <c r="A1957" s="7">
        <v>23104</v>
      </c>
      <c r="B1957" s="7" t="s">
        <v>32</v>
      </c>
      <c r="C1957" s="7">
        <v>2014</v>
      </c>
      <c r="D1957" s="7">
        <v>4</v>
      </c>
      <c r="E1957" s="7">
        <v>186.98</v>
      </c>
      <c r="F1957" s="7">
        <v>187.52</v>
      </c>
      <c r="G1957" s="7" t="s">
        <v>19</v>
      </c>
    </row>
    <row r="1958" spans="1:7" x14ac:dyDescent="0.2">
      <c r="A1958" s="7">
        <v>23104</v>
      </c>
      <c r="B1958" s="7" t="s">
        <v>32</v>
      </c>
      <c r="C1958" s="7">
        <v>2015</v>
      </c>
      <c r="D1958" s="7">
        <v>1</v>
      </c>
      <c r="E1958" s="7">
        <v>191.82</v>
      </c>
      <c r="F1958" s="7">
        <v>193.11</v>
      </c>
      <c r="G1958" s="7" t="s">
        <v>19</v>
      </c>
    </row>
    <row r="1959" spans="1:7" x14ac:dyDescent="0.2">
      <c r="A1959" s="7">
        <v>23104</v>
      </c>
      <c r="B1959" s="7" t="s">
        <v>32</v>
      </c>
      <c r="C1959" s="7">
        <v>2015</v>
      </c>
      <c r="D1959" s="7">
        <v>2</v>
      </c>
      <c r="E1959" s="7">
        <v>198.45</v>
      </c>
      <c r="F1959" s="7">
        <v>196.26</v>
      </c>
      <c r="G1959" s="7" t="s">
        <v>19</v>
      </c>
    </row>
    <row r="1960" spans="1:7" x14ac:dyDescent="0.2">
      <c r="A1960" s="7">
        <v>23104</v>
      </c>
      <c r="B1960" s="7" t="s">
        <v>32</v>
      </c>
      <c r="C1960" s="7">
        <v>2015</v>
      </c>
      <c r="D1960" s="7">
        <v>3</v>
      </c>
      <c r="E1960" s="7">
        <v>203.68</v>
      </c>
      <c r="F1960" s="7">
        <v>201.68</v>
      </c>
      <c r="G1960" s="7" t="s">
        <v>19</v>
      </c>
    </row>
    <row r="1961" spans="1:7" x14ac:dyDescent="0.2">
      <c r="A1961" s="7">
        <v>23104</v>
      </c>
      <c r="B1961" s="7" t="s">
        <v>32</v>
      </c>
      <c r="C1961" s="7">
        <v>2015</v>
      </c>
      <c r="D1961" s="7">
        <v>4</v>
      </c>
      <c r="E1961" s="7">
        <v>205.56</v>
      </c>
      <c r="F1961" s="7">
        <v>206.13</v>
      </c>
      <c r="G1961" s="7" t="s">
        <v>19</v>
      </c>
    </row>
    <row r="1962" spans="1:7" x14ac:dyDescent="0.2">
      <c r="A1962" s="7">
        <v>23104</v>
      </c>
      <c r="B1962" s="7" t="s">
        <v>32</v>
      </c>
      <c r="C1962" s="7">
        <v>2016</v>
      </c>
      <c r="D1962" s="7">
        <v>1</v>
      </c>
      <c r="E1962" s="7">
        <v>208.32</v>
      </c>
      <c r="F1962" s="7">
        <v>209.48</v>
      </c>
      <c r="G1962" s="7" t="s">
        <v>19</v>
      </c>
    </row>
    <row r="1963" spans="1:7" x14ac:dyDescent="0.2">
      <c r="A1963" s="7">
        <v>23104</v>
      </c>
      <c r="B1963" s="7" t="s">
        <v>32</v>
      </c>
      <c r="C1963" s="7">
        <v>2016</v>
      </c>
      <c r="D1963" s="7">
        <v>2</v>
      </c>
      <c r="E1963" s="7">
        <v>218.84</v>
      </c>
      <c r="F1963" s="7">
        <v>216.47</v>
      </c>
      <c r="G1963" s="7" t="s">
        <v>19</v>
      </c>
    </row>
    <row r="1964" spans="1:7" x14ac:dyDescent="0.2">
      <c r="A1964" s="7">
        <v>23104</v>
      </c>
      <c r="B1964" s="7" t="s">
        <v>32</v>
      </c>
      <c r="C1964" s="7">
        <v>2016</v>
      </c>
      <c r="D1964" s="7">
        <v>3</v>
      </c>
      <c r="E1964" s="7">
        <v>224.01</v>
      </c>
      <c r="F1964" s="7">
        <v>222.09</v>
      </c>
      <c r="G1964" s="7" t="s">
        <v>19</v>
      </c>
    </row>
    <row r="1965" spans="1:7" x14ac:dyDescent="0.2">
      <c r="A1965" s="7">
        <v>23104</v>
      </c>
      <c r="B1965" s="7" t="s">
        <v>32</v>
      </c>
      <c r="C1965" s="7">
        <v>2016</v>
      </c>
      <c r="D1965" s="7">
        <v>4</v>
      </c>
      <c r="E1965" s="7">
        <v>227.55</v>
      </c>
      <c r="F1965" s="7">
        <v>228.14</v>
      </c>
      <c r="G1965" s="7" t="s">
        <v>19</v>
      </c>
    </row>
    <row r="1966" spans="1:7" x14ac:dyDescent="0.2">
      <c r="A1966" s="7">
        <v>23104</v>
      </c>
      <c r="B1966" s="7" t="s">
        <v>32</v>
      </c>
      <c r="C1966" s="7">
        <v>2017</v>
      </c>
      <c r="D1966" s="7">
        <v>1</v>
      </c>
      <c r="E1966" s="7">
        <v>232.36</v>
      </c>
      <c r="F1966" s="7">
        <v>233.25</v>
      </c>
      <c r="G1966" s="7" t="s">
        <v>19</v>
      </c>
    </row>
    <row r="1967" spans="1:7" x14ac:dyDescent="0.2">
      <c r="A1967" s="7">
        <v>23104</v>
      </c>
      <c r="B1967" s="7" t="s">
        <v>32</v>
      </c>
      <c r="C1967" s="7">
        <v>2017</v>
      </c>
      <c r="D1967" s="7">
        <v>2</v>
      </c>
      <c r="E1967" s="7">
        <v>243.01</v>
      </c>
      <c r="F1967" s="7">
        <v>240.58</v>
      </c>
      <c r="G1967" s="7" t="s">
        <v>19</v>
      </c>
    </row>
    <row r="1968" spans="1:7" x14ac:dyDescent="0.2">
      <c r="A1968" s="7">
        <v>23104</v>
      </c>
      <c r="B1968" s="7" t="s">
        <v>32</v>
      </c>
      <c r="C1968" s="7">
        <v>2017</v>
      </c>
      <c r="D1968" s="7">
        <v>3</v>
      </c>
      <c r="E1968" s="7">
        <v>247.23</v>
      </c>
      <c r="F1968" s="7">
        <v>245.38</v>
      </c>
      <c r="G1968" s="7" t="s">
        <v>19</v>
      </c>
    </row>
    <row r="1969" spans="1:7" x14ac:dyDescent="0.2">
      <c r="A1969" s="7">
        <v>23104</v>
      </c>
      <c r="B1969" s="7" t="s">
        <v>32</v>
      </c>
      <c r="C1969" s="7">
        <v>2017</v>
      </c>
      <c r="D1969" s="7">
        <v>4</v>
      </c>
      <c r="E1969" s="7">
        <v>251.78</v>
      </c>
      <c r="F1969" s="7">
        <v>252.33</v>
      </c>
      <c r="G1969" s="7" t="s">
        <v>19</v>
      </c>
    </row>
    <row r="1970" spans="1:7" x14ac:dyDescent="0.2">
      <c r="A1970" s="7">
        <v>23104</v>
      </c>
      <c r="B1970" s="7" t="s">
        <v>32</v>
      </c>
      <c r="C1970" s="7">
        <v>2018</v>
      </c>
      <c r="D1970" s="7">
        <v>1</v>
      </c>
      <c r="E1970" s="7">
        <v>257.72000000000003</v>
      </c>
      <c r="F1970" s="7">
        <v>258.35000000000002</v>
      </c>
      <c r="G1970" s="7" t="s">
        <v>19</v>
      </c>
    </row>
    <row r="1971" spans="1:7" x14ac:dyDescent="0.2">
      <c r="A1971" s="7">
        <v>23104</v>
      </c>
      <c r="B1971" s="7" t="s">
        <v>32</v>
      </c>
      <c r="C1971" s="7">
        <v>2018</v>
      </c>
      <c r="D1971" s="7">
        <v>2</v>
      </c>
      <c r="E1971" s="7">
        <v>263.97000000000003</v>
      </c>
      <c r="F1971" s="7">
        <v>261.51</v>
      </c>
      <c r="G1971" s="7" t="s">
        <v>19</v>
      </c>
    </row>
    <row r="1972" spans="1:7" x14ac:dyDescent="0.2">
      <c r="A1972" s="7">
        <v>23104</v>
      </c>
      <c r="B1972" s="7" t="s">
        <v>32</v>
      </c>
      <c r="C1972" s="7">
        <v>2018</v>
      </c>
      <c r="D1972" s="7">
        <v>3</v>
      </c>
      <c r="E1972" s="7">
        <v>267.13</v>
      </c>
      <c r="F1972" s="7">
        <v>265.36</v>
      </c>
      <c r="G1972" s="7" t="s">
        <v>19</v>
      </c>
    </row>
    <row r="1973" spans="1:7" x14ac:dyDescent="0.2">
      <c r="A1973" s="7">
        <v>23104</v>
      </c>
      <c r="B1973" s="7" t="s">
        <v>32</v>
      </c>
      <c r="C1973" s="7">
        <v>2018</v>
      </c>
      <c r="D1973" s="7">
        <v>4</v>
      </c>
      <c r="E1973" s="7">
        <v>268.52999999999997</v>
      </c>
      <c r="F1973" s="7">
        <v>268.99</v>
      </c>
      <c r="G1973" s="7" t="s">
        <v>19</v>
      </c>
    </row>
    <row r="1974" spans="1:7" x14ac:dyDescent="0.2">
      <c r="A1974" s="7">
        <v>23104</v>
      </c>
      <c r="B1974" s="7" t="s">
        <v>32</v>
      </c>
      <c r="C1974" s="7">
        <v>2019</v>
      </c>
      <c r="D1974" s="7">
        <v>1</v>
      </c>
      <c r="E1974" s="7">
        <v>274.12</v>
      </c>
      <c r="F1974" s="7">
        <v>274.52999999999997</v>
      </c>
      <c r="G1974" s="7" t="s">
        <v>19</v>
      </c>
    </row>
    <row r="1975" spans="1:7" x14ac:dyDescent="0.2">
      <c r="A1975" s="7">
        <v>23104</v>
      </c>
      <c r="B1975" s="7" t="s">
        <v>32</v>
      </c>
      <c r="C1975" s="7">
        <v>2019</v>
      </c>
      <c r="D1975" s="7">
        <v>2</v>
      </c>
      <c r="E1975" s="7">
        <v>278.45999999999998</v>
      </c>
      <c r="F1975" s="7">
        <v>276.08999999999997</v>
      </c>
      <c r="G1975" s="7" t="s">
        <v>19</v>
      </c>
    </row>
    <row r="1976" spans="1:7" x14ac:dyDescent="0.2">
      <c r="A1976" s="7">
        <v>23104</v>
      </c>
      <c r="B1976" s="7" t="s">
        <v>32</v>
      </c>
      <c r="C1976" s="7">
        <v>2019</v>
      </c>
      <c r="D1976" s="7">
        <v>3</v>
      </c>
      <c r="E1976" s="7">
        <v>282.02999999999997</v>
      </c>
      <c r="F1976" s="7">
        <v>280.23</v>
      </c>
      <c r="G1976" s="7" t="s">
        <v>19</v>
      </c>
    </row>
    <row r="1977" spans="1:7" x14ac:dyDescent="0.2">
      <c r="A1977" s="7">
        <v>23104</v>
      </c>
      <c r="B1977" s="7" t="s">
        <v>32</v>
      </c>
      <c r="C1977" s="7">
        <v>2019</v>
      </c>
      <c r="D1977" s="7">
        <v>4</v>
      </c>
      <c r="E1977" s="7">
        <v>283.97000000000003</v>
      </c>
      <c r="F1977" s="7">
        <v>284.39</v>
      </c>
      <c r="G1977" s="7" t="s">
        <v>19</v>
      </c>
    </row>
    <row r="1978" spans="1:7" x14ac:dyDescent="0.2">
      <c r="A1978" s="7">
        <v>23104</v>
      </c>
      <c r="B1978" s="7" t="s">
        <v>32</v>
      </c>
      <c r="C1978" s="7">
        <v>2020</v>
      </c>
      <c r="D1978" s="7">
        <v>1</v>
      </c>
      <c r="E1978" s="7">
        <v>288.61</v>
      </c>
      <c r="F1978" s="7">
        <v>288.89999999999998</v>
      </c>
      <c r="G1978" s="7" t="s">
        <v>19</v>
      </c>
    </row>
    <row r="1979" spans="1:7" x14ac:dyDescent="0.2">
      <c r="A1979" s="7">
        <v>23104</v>
      </c>
      <c r="B1979" s="7" t="s">
        <v>32</v>
      </c>
      <c r="C1979" s="7">
        <v>2020</v>
      </c>
      <c r="D1979" s="7">
        <v>2</v>
      </c>
      <c r="E1979" s="7">
        <v>293.99</v>
      </c>
      <c r="F1979" s="7">
        <v>291.68</v>
      </c>
      <c r="G1979" s="7" t="s">
        <v>19</v>
      </c>
    </row>
    <row r="1980" spans="1:7" x14ac:dyDescent="0.2">
      <c r="A1980" s="7">
        <v>23104</v>
      </c>
      <c r="B1980" s="7" t="s">
        <v>32</v>
      </c>
      <c r="C1980" s="7">
        <v>2020</v>
      </c>
      <c r="D1980" s="7">
        <v>3</v>
      </c>
      <c r="E1980" s="7">
        <v>300.7</v>
      </c>
      <c r="F1980" s="7">
        <v>298.75</v>
      </c>
      <c r="G1980" s="7" t="s">
        <v>19</v>
      </c>
    </row>
    <row r="1981" spans="1:7" x14ac:dyDescent="0.2">
      <c r="A1981" s="7">
        <v>23104</v>
      </c>
      <c r="B1981" s="7" t="s">
        <v>32</v>
      </c>
      <c r="C1981" s="7">
        <v>2020</v>
      </c>
      <c r="D1981" s="7">
        <v>4</v>
      </c>
      <c r="E1981" s="7">
        <v>309.08999999999997</v>
      </c>
      <c r="F1981" s="7">
        <v>309.45999999999998</v>
      </c>
      <c r="G1981" s="7" t="s">
        <v>19</v>
      </c>
    </row>
    <row r="1982" spans="1:7" x14ac:dyDescent="0.2">
      <c r="A1982" s="7">
        <v>23104</v>
      </c>
      <c r="B1982" s="7" t="s">
        <v>32</v>
      </c>
      <c r="C1982" s="7">
        <v>2021</v>
      </c>
      <c r="D1982" s="7">
        <v>1</v>
      </c>
      <c r="E1982" s="7">
        <v>321.48</v>
      </c>
      <c r="F1982" s="7">
        <v>321.8</v>
      </c>
      <c r="G1982" s="7" t="s">
        <v>19</v>
      </c>
    </row>
    <row r="1983" spans="1:7" x14ac:dyDescent="0.2">
      <c r="A1983" s="7">
        <v>23104</v>
      </c>
      <c r="B1983" s="7" t="s">
        <v>32</v>
      </c>
      <c r="C1983" s="7">
        <v>2021</v>
      </c>
      <c r="D1983" s="7">
        <v>2</v>
      </c>
      <c r="E1983" s="7">
        <v>346.95</v>
      </c>
      <c r="F1983" s="7">
        <v>344.37</v>
      </c>
      <c r="G1983" s="7" t="s">
        <v>19</v>
      </c>
    </row>
    <row r="1984" spans="1:7" x14ac:dyDescent="0.2">
      <c r="A1984" s="7">
        <v>23104</v>
      </c>
      <c r="B1984" s="7" t="s">
        <v>32</v>
      </c>
      <c r="C1984" s="7">
        <v>2021</v>
      </c>
      <c r="D1984" s="7">
        <v>3</v>
      </c>
      <c r="E1984" s="7">
        <v>365.06</v>
      </c>
      <c r="F1984" s="7">
        <v>362.62</v>
      </c>
      <c r="G1984" s="7" t="s">
        <v>19</v>
      </c>
    </row>
    <row r="1985" spans="1:7" x14ac:dyDescent="0.2">
      <c r="A1985" s="7">
        <v>23104</v>
      </c>
      <c r="B1985" s="7" t="s">
        <v>32</v>
      </c>
      <c r="C1985" s="7">
        <v>2021</v>
      </c>
      <c r="D1985" s="7">
        <v>4</v>
      </c>
      <c r="E1985" s="7">
        <v>377.49</v>
      </c>
      <c r="F1985" s="7">
        <v>377.86</v>
      </c>
      <c r="G1985" s="7" t="s">
        <v>19</v>
      </c>
    </row>
    <row r="1986" spans="1:7" x14ac:dyDescent="0.2">
      <c r="A1986" s="7">
        <v>26420</v>
      </c>
      <c r="B1986" s="7" t="s">
        <v>33</v>
      </c>
      <c r="C1986" s="7">
        <v>1991</v>
      </c>
      <c r="D1986" s="7">
        <v>1</v>
      </c>
      <c r="E1986" s="7">
        <v>100</v>
      </c>
      <c r="F1986" s="7">
        <v>100</v>
      </c>
    </row>
    <row r="1987" spans="1:7" x14ac:dyDescent="0.2">
      <c r="A1987" s="7">
        <v>26420</v>
      </c>
      <c r="B1987" s="7" t="s">
        <v>33</v>
      </c>
      <c r="C1987" s="7">
        <v>1991</v>
      </c>
      <c r="D1987" s="7">
        <v>2</v>
      </c>
      <c r="E1987" s="7">
        <v>100.53</v>
      </c>
      <c r="F1987" s="7">
        <v>100.04</v>
      </c>
    </row>
    <row r="1988" spans="1:7" x14ac:dyDescent="0.2">
      <c r="A1988" s="7">
        <v>26420</v>
      </c>
      <c r="B1988" s="7" t="s">
        <v>33</v>
      </c>
      <c r="C1988" s="7">
        <v>1991</v>
      </c>
      <c r="D1988" s="7">
        <v>3</v>
      </c>
      <c r="E1988" s="7">
        <v>101.4</v>
      </c>
      <c r="F1988" s="7">
        <v>100.38</v>
      </c>
    </row>
    <row r="1989" spans="1:7" x14ac:dyDescent="0.2">
      <c r="A1989" s="7">
        <v>26420</v>
      </c>
      <c r="B1989" s="7" t="s">
        <v>33</v>
      </c>
      <c r="C1989" s="7">
        <v>1991</v>
      </c>
      <c r="D1989" s="7">
        <v>4</v>
      </c>
      <c r="E1989" s="7">
        <v>101.02</v>
      </c>
      <c r="F1989" s="7">
        <v>100.58</v>
      </c>
    </row>
    <row r="1990" spans="1:7" x14ac:dyDescent="0.2">
      <c r="A1990" s="7">
        <v>26420</v>
      </c>
      <c r="B1990" s="7" t="s">
        <v>33</v>
      </c>
      <c r="C1990" s="7">
        <v>1992</v>
      </c>
      <c r="D1990" s="7">
        <v>1</v>
      </c>
      <c r="E1990" s="7">
        <v>102.61</v>
      </c>
      <c r="F1990" s="7">
        <v>102.62</v>
      </c>
    </row>
    <row r="1991" spans="1:7" x14ac:dyDescent="0.2">
      <c r="A1991" s="7">
        <v>26420</v>
      </c>
      <c r="B1991" s="7" t="s">
        <v>33</v>
      </c>
      <c r="C1991" s="7">
        <v>1992</v>
      </c>
      <c r="D1991" s="7">
        <v>2</v>
      </c>
      <c r="E1991" s="7">
        <v>102.48</v>
      </c>
      <c r="F1991" s="7">
        <v>101.97</v>
      </c>
    </row>
    <row r="1992" spans="1:7" x14ac:dyDescent="0.2">
      <c r="A1992" s="7">
        <v>26420</v>
      </c>
      <c r="B1992" s="7" t="s">
        <v>33</v>
      </c>
      <c r="C1992" s="7">
        <v>1992</v>
      </c>
      <c r="D1992" s="7">
        <v>3</v>
      </c>
      <c r="E1992" s="7">
        <v>103.27</v>
      </c>
      <c r="F1992" s="7">
        <v>102.23</v>
      </c>
    </row>
    <row r="1993" spans="1:7" x14ac:dyDescent="0.2">
      <c r="A1993" s="7">
        <v>26420</v>
      </c>
      <c r="B1993" s="7" t="s">
        <v>33</v>
      </c>
      <c r="C1993" s="7">
        <v>1992</v>
      </c>
      <c r="D1993" s="7">
        <v>4</v>
      </c>
      <c r="E1993" s="7">
        <v>103.61</v>
      </c>
      <c r="F1993" s="7">
        <v>103.17</v>
      </c>
    </row>
    <row r="1994" spans="1:7" x14ac:dyDescent="0.2">
      <c r="A1994" s="7">
        <v>26420</v>
      </c>
      <c r="B1994" s="7" t="s">
        <v>33</v>
      </c>
      <c r="C1994" s="7">
        <v>1993</v>
      </c>
      <c r="D1994" s="7">
        <v>1</v>
      </c>
      <c r="E1994" s="7">
        <v>103.08</v>
      </c>
      <c r="F1994" s="7">
        <v>103.1</v>
      </c>
    </row>
    <row r="1995" spans="1:7" x14ac:dyDescent="0.2">
      <c r="A1995" s="7">
        <v>26420</v>
      </c>
      <c r="B1995" s="7" t="s">
        <v>33</v>
      </c>
      <c r="C1995" s="7">
        <v>1993</v>
      </c>
      <c r="D1995" s="7">
        <v>2</v>
      </c>
      <c r="E1995" s="7">
        <v>104.54</v>
      </c>
      <c r="F1995" s="7">
        <v>103.99</v>
      </c>
    </row>
    <row r="1996" spans="1:7" x14ac:dyDescent="0.2">
      <c r="A1996" s="7">
        <v>26420</v>
      </c>
      <c r="B1996" s="7" t="s">
        <v>33</v>
      </c>
      <c r="C1996" s="7">
        <v>1993</v>
      </c>
      <c r="D1996" s="7">
        <v>3</v>
      </c>
      <c r="E1996" s="7">
        <v>105.52</v>
      </c>
      <c r="F1996" s="7">
        <v>104.47</v>
      </c>
    </row>
    <row r="1997" spans="1:7" x14ac:dyDescent="0.2">
      <c r="A1997" s="7">
        <v>26420</v>
      </c>
      <c r="B1997" s="7" t="s">
        <v>33</v>
      </c>
      <c r="C1997" s="7">
        <v>1993</v>
      </c>
      <c r="D1997" s="7">
        <v>4</v>
      </c>
      <c r="E1997" s="7">
        <v>105</v>
      </c>
      <c r="F1997" s="7">
        <v>104.56</v>
      </c>
    </row>
    <row r="1998" spans="1:7" x14ac:dyDescent="0.2">
      <c r="A1998" s="7">
        <v>26420</v>
      </c>
      <c r="B1998" s="7" t="s">
        <v>33</v>
      </c>
      <c r="C1998" s="7">
        <v>1994</v>
      </c>
      <c r="D1998" s="7">
        <v>1</v>
      </c>
      <c r="E1998" s="7">
        <v>105.13</v>
      </c>
      <c r="F1998" s="7">
        <v>105.18</v>
      </c>
    </row>
    <row r="1999" spans="1:7" x14ac:dyDescent="0.2">
      <c r="A1999" s="7">
        <v>26420</v>
      </c>
      <c r="B1999" s="7" t="s">
        <v>33</v>
      </c>
      <c r="C1999" s="7">
        <v>1994</v>
      </c>
      <c r="D1999" s="7">
        <v>2</v>
      </c>
      <c r="E1999" s="7">
        <v>105.95</v>
      </c>
      <c r="F1999" s="7">
        <v>105.34</v>
      </c>
    </row>
    <row r="2000" spans="1:7" x14ac:dyDescent="0.2">
      <c r="A2000" s="7">
        <v>26420</v>
      </c>
      <c r="B2000" s="7" t="s">
        <v>33</v>
      </c>
      <c r="C2000" s="7">
        <v>1994</v>
      </c>
      <c r="D2000" s="7">
        <v>3</v>
      </c>
      <c r="E2000" s="7">
        <v>107.06</v>
      </c>
      <c r="F2000" s="7">
        <v>106.02</v>
      </c>
    </row>
    <row r="2001" spans="1:7" x14ac:dyDescent="0.2">
      <c r="A2001" s="7">
        <v>26420</v>
      </c>
      <c r="B2001" s="7" t="s">
        <v>33</v>
      </c>
      <c r="C2001" s="7">
        <v>1994</v>
      </c>
      <c r="D2001" s="7">
        <v>4</v>
      </c>
      <c r="E2001" s="7">
        <v>106.24</v>
      </c>
      <c r="F2001" s="7">
        <v>105.8</v>
      </c>
    </row>
    <row r="2002" spans="1:7" x14ac:dyDescent="0.2">
      <c r="A2002" s="7">
        <v>26420</v>
      </c>
      <c r="B2002" s="7" t="s">
        <v>33</v>
      </c>
      <c r="C2002" s="7">
        <v>1995</v>
      </c>
      <c r="D2002" s="7">
        <v>1</v>
      </c>
      <c r="E2002" s="7">
        <v>105.18</v>
      </c>
      <c r="F2002" s="7">
        <v>105.22</v>
      </c>
    </row>
    <row r="2003" spans="1:7" x14ac:dyDescent="0.2">
      <c r="A2003" s="7">
        <v>26420</v>
      </c>
      <c r="B2003" s="7" t="s">
        <v>33</v>
      </c>
      <c r="C2003" s="7">
        <v>1995</v>
      </c>
      <c r="D2003" s="7">
        <v>2</v>
      </c>
      <c r="E2003" s="7">
        <v>106.73</v>
      </c>
      <c r="F2003" s="7">
        <v>106.07</v>
      </c>
    </row>
    <row r="2004" spans="1:7" x14ac:dyDescent="0.2">
      <c r="A2004" s="7">
        <v>26420</v>
      </c>
      <c r="B2004" s="7" t="s">
        <v>33</v>
      </c>
      <c r="C2004" s="7">
        <v>1995</v>
      </c>
      <c r="D2004" s="7">
        <v>3</v>
      </c>
      <c r="E2004" s="7">
        <v>107.48</v>
      </c>
      <c r="F2004" s="7">
        <v>106.49</v>
      </c>
    </row>
    <row r="2005" spans="1:7" x14ac:dyDescent="0.2">
      <c r="A2005" s="7">
        <v>26420</v>
      </c>
      <c r="B2005" s="7" t="s">
        <v>33</v>
      </c>
      <c r="C2005" s="7">
        <v>1995</v>
      </c>
      <c r="D2005" s="7">
        <v>4</v>
      </c>
      <c r="E2005" s="7">
        <v>107.33</v>
      </c>
      <c r="F2005" s="7">
        <v>106.89</v>
      </c>
    </row>
    <row r="2006" spans="1:7" x14ac:dyDescent="0.2">
      <c r="A2006" s="7">
        <v>26420</v>
      </c>
      <c r="B2006" s="7" t="s">
        <v>33</v>
      </c>
      <c r="C2006" s="7">
        <v>1996</v>
      </c>
      <c r="D2006" s="7">
        <v>1</v>
      </c>
      <c r="E2006" s="7">
        <v>107.6</v>
      </c>
      <c r="F2006" s="7">
        <v>107.62</v>
      </c>
    </row>
    <row r="2007" spans="1:7" x14ac:dyDescent="0.2">
      <c r="A2007" s="7">
        <v>26420</v>
      </c>
      <c r="B2007" s="7" t="s">
        <v>33</v>
      </c>
      <c r="C2007" s="7">
        <v>1996</v>
      </c>
      <c r="D2007" s="7">
        <v>2</v>
      </c>
      <c r="E2007" s="7">
        <v>108.64</v>
      </c>
      <c r="F2007" s="7">
        <v>107.9</v>
      </c>
    </row>
    <row r="2008" spans="1:7" x14ac:dyDescent="0.2">
      <c r="A2008" s="7">
        <v>26420</v>
      </c>
      <c r="B2008" s="7" t="s">
        <v>33</v>
      </c>
      <c r="C2008" s="7">
        <v>1996</v>
      </c>
      <c r="D2008" s="7">
        <v>3</v>
      </c>
      <c r="E2008" s="7">
        <v>109.23</v>
      </c>
      <c r="F2008" s="7">
        <v>108.32</v>
      </c>
    </row>
    <row r="2009" spans="1:7" x14ac:dyDescent="0.2">
      <c r="A2009" s="7">
        <v>26420</v>
      </c>
      <c r="B2009" s="7" t="s">
        <v>33</v>
      </c>
      <c r="C2009" s="7">
        <v>1996</v>
      </c>
      <c r="D2009" s="7">
        <v>4</v>
      </c>
      <c r="E2009" s="7">
        <v>109.67</v>
      </c>
      <c r="F2009" s="7">
        <v>109.23</v>
      </c>
    </row>
    <row r="2010" spans="1:7" x14ac:dyDescent="0.2">
      <c r="A2010" s="7">
        <v>26420</v>
      </c>
      <c r="B2010" s="7" t="s">
        <v>33</v>
      </c>
      <c r="C2010" s="7">
        <v>1997</v>
      </c>
      <c r="D2010" s="7">
        <v>1</v>
      </c>
      <c r="E2010" s="7">
        <v>109.55</v>
      </c>
      <c r="F2010" s="7">
        <v>109.52</v>
      </c>
      <c r="G2010" s="7" t="s">
        <v>19</v>
      </c>
    </row>
    <row r="2011" spans="1:7" x14ac:dyDescent="0.2">
      <c r="A2011" s="7">
        <v>26420</v>
      </c>
      <c r="B2011" s="7" t="s">
        <v>33</v>
      </c>
      <c r="C2011" s="7">
        <v>1997</v>
      </c>
      <c r="D2011" s="7">
        <v>2</v>
      </c>
      <c r="E2011" s="7">
        <v>111.24</v>
      </c>
      <c r="F2011" s="7">
        <v>110.44</v>
      </c>
      <c r="G2011" s="7" t="s">
        <v>19</v>
      </c>
    </row>
    <row r="2012" spans="1:7" x14ac:dyDescent="0.2">
      <c r="A2012" s="7">
        <v>26420</v>
      </c>
      <c r="B2012" s="7" t="s">
        <v>33</v>
      </c>
      <c r="C2012" s="7">
        <v>1997</v>
      </c>
      <c r="D2012" s="7">
        <v>3</v>
      </c>
      <c r="E2012" s="7">
        <v>112.01</v>
      </c>
      <c r="F2012" s="7">
        <v>111.19</v>
      </c>
      <c r="G2012" s="7" t="s">
        <v>19</v>
      </c>
    </row>
    <row r="2013" spans="1:7" x14ac:dyDescent="0.2">
      <c r="A2013" s="7">
        <v>26420</v>
      </c>
      <c r="B2013" s="7" t="s">
        <v>33</v>
      </c>
      <c r="C2013" s="7">
        <v>1997</v>
      </c>
      <c r="D2013" s="7">
        <v>4</v>
      </c>
      <c r="E2013" s="7">
        <v>112.92</v>
      </c>
      <c r="F2013" s="7">
        <v>112.43</v>
      </c>
      <c r="G2013" s="7" t="s">
        <v>19</v>
      </c>
    </row>
    <row r="2014" spans="1:7" x14ac:dyDescent="0.2">
      <c r="A2014" s="7">
        <v>26420</v>
      </c>
      <c r="B2014" s="7" t="s">
        <v>33</v>
      </c>
      <c r="C2014" s="7">
        <v>1998</v>
      </c>
      <c r="D2014" s="7">
        <v>1</v>
      </c>
      <c r="E2014" s="7">
        <v>114.58</v>
      </c>
      <c r="F2014" s="7">
        <v>114.52</v>
      </c>
      <c r="G2014" s="7" t="s">
        <v>19</v>
      </c>
    </row>
    <row r="2015" spans="1:7" x14ac:dyDescent="0.2">
      <c r="A2015" s="7">
        <v>26420</v>
      </c>
      <c r="B2015" s="7" t="s">
        <v>33</v>
      </c>
      <c r="C2015" s="7">
        <v>1998</v>
      </c>
      <c r="D2015" s="7">
        <v>2</v>
      </c>
      <c r="E2015" s="7">
        <v>117.55</v>
      </c>
      <c r="F2015" s="7">
        <v>116.66</v>
      </c>
      <c r="G2015" s="7" t="s">
        <v>19</v>
      </c>
    </row>
    <row r="2016" spans="1:7" x14ac:dyDescent="0.2">
      <c r="A2016" s="7">
        <v>26420</v>
      </c>
      <c r="B2016" s="7" t="s">
        <v>33</v>
      </c>
      <c r="C2016" s="7">
        <v>1998</v>
      </c>
      <c r="D2016" s="7">
        <v>3</v>
      </c>
      <c r="E2016" s="7">
        <v>119.86</v>
      </c>
      <c r="F2016" s="7">
        <v>119.06</v>
      </c>
      <c r="G2016" s="7" t="s">
        <v>19</v>
      </c>
    </row>
    <row r="2017" spans="1:7" x14ac:dyDescent="0.2">
      <c r="A2017" s="7">
        <v>26420</v>
      </c>
      <c r="B2017" s="7" t="s">
        <v>33</v>
      </c>
      <c r="C2017" s="7">
        <v>1998</v>
      </c>
      <c r="D2017" s="7">
        <v>4</v>
      </c>
      <c r="E2017" s="7">
        <v>122.13</v>
      </c>
      <c r="F2017" s="7">
        <v>121.59</v>
      </c>
      <c r="G2017" s="7" t="s">
        <v>19</v>
      </c>
    </row>
    <row r="2018" spans="1:7" x14ac:dyDescent="0.2">
      <c r="A2018" s="7">
        <v>26420</v>
      </c>
      <c r="B2018" s="7" t="s">
        <v>33</v>
      </c>
      <c r="C2018" s="7">
        <v>1999</v>
      </c>
      <c r="D2018" s="7">
        <v>1</v>
      </c>
      <c r="E2018" s="7">
        <v>124.07</v>
      </c>
      <c r="F2018" s="7">
        <v>123.96</v>
      </c>
      <c r="G2018" s="7" t="s">
        <v>19</v>
      </c>
    </row>
    <row r="2019" spans="1:7" x14ac:dyDescent="0.2">
      <c r="A2019" s="7">
        <v>26420</v>
      </c>
      <c r="B2019" s="7" t="s">
        <v>33</v>
      </c>
      <c r="C2019" s="7">
        <v>1999</v>
      </c>
      <c r="D2019" s="7">
        <v>2</v>
      </c>
      <c r="E2019" s="7">
        <v>127.62</v>
      </c>
      <c r="F2019" s="7">
        <v>126.65</v>
      </c>
      <c r="G2019" s="7" t="s">
        <v>19</v>
      </c>
    </row>
    <row r="2020" spans="1:7" x14ac:dyDescent="0.2">
      <c r="A2020" s="7">
        <v>26420</v>
      </c>
      <c r="B2020" s="7" t="s">
        <v>33</v>
      </c>
      <c r="C2020" s="7">
        <v>1999</v>
      </c>
      <c r="D2020" s="7">
        <v>3</v>
      </c>
      <c r="E2020" s="7">
        <v>130.18</v>
      </c>
      <c r="F2020" s="7">
        <v>129.37</v>
      </c>
      <c r="G2020" s="7" t="s">
        <v>19</v>
      </c>
    </row>
    <row r="2021" spans="1:7" x14ac:dyDescent="0.2">
      <c r="A2021" s="7">
        <v>26420</v>
      </c>
      <c r="B2021" s="7" t="s">
        <v>33</v>
      </c>
      <c r="C2021" s="7">
        <v>1999</v>
      </c>
      <c r="D2021" s="7">
        <v>4</v>
      </c>
      <c r="E2021" s="7">
        <v>133.19</v>
      </c>
      <c r="F2021" s="7">
        <v>132.61000000000001</v>
      </c>
      <c r="G2021" s="7" t="s">
        <v>19</v>
      </c>
    </row>
    <row r="2022" spans="1:7" x14ac:dyDescent="0.2">
      <c r="A2022" s="7">
        <v>26420</v>
      </c>
      <c r="B2022" s="7" t="s">
        <v>33</v>
      </c>
      <c r="C2022" s="7">
        <v>2000</v>
      </c>
      <c r="D2022" s="7">
        <v>1</v>
      </c>
      <c r="E2022" s="7">
        <v>135.53</v>
      </c>
      <c r="F2022" s="7">
        <v>135.37</v>
      </c>
      <c r="G2022" s="7" t="s">
        <v>19</v>
      </c>
    </row>
    <row r="2023" spans="1:7" x14ac:dyDescent="0.2">
      <c r="A2023" s="7">
        <v>26420</v>
      </c>
      <c r="B2023" s="7" t="s">
        <v>33</v>
      </c>
      <c r="C2023" s="7">
        <v>2000</v>
      </c>
      <c r="D2023" s="7">
        <v>2</v>
      </c>
      <c r="E2023" s="7">
        <v>138.63</v>
      </c>
      <c r="F2023" s="7">
        <v>137.56</v>
      </c>
      <c r="G2023" s="7" t="s">
        <v>19</v>
      </c>
    </row>
    <row r="2024" spans="1:7" x14ac:dyDescent="0.2">
      <c r="A2024" s="7">
        <v>26420</v>
      </c>
      <c r="B2024" s="7" t="s">
        <v>33</v>
      </c>
      <c r="C2024" s="7">
        <v>2000</v>
      </c>
      <c r="D2024" s="7">
        <v>3</v>
      </c>
      <c r="E2024" s="7">
        <v>140.69</v>
      </c>
      <c r="F2024" s="7">
        <v>139.85</v>
      </c>
      <c r="G2024" s="7" t="s">
        <v>19</v>
      </c>
    </row>
    <row r="2025" spans="1:7" x14ac:dyDescent="0.2">
      <c r="A2025" s="7">
        <v>26420</v>
      </c>
      <c r="B2025" s="7" t="s">
        <v>33</v>
      </c>
      <c r="C2025" s="7">
        <v>2000</v>
      </c>
      <c r="D2025" s="7">
        <v>4</v>
      </c>
      <c r="E2025" s="7">
        <v>142.16</v>
      </c>
      <c r="F2025" s="7">
        <v>141.56</v>
      </c>
      <c r="G2025" s="7" t="s">
        <v>19</v>
      </c>
    </row>
    <row r="2026" spans="1:7" x14ac:dyDescent="0.2">
      <c r="A2026" s="7">
        <v>26420</v>
      </c>
      <c r="B2026" s="7" t="s">
        <v>33</v>
      </c>
      <c r="C2026" s="7">
        <v>2001</v>
      </c>
      <c r="D2026" s="7">
        <v>1</v>
      </c>
      <c r="E2026" s="7">
        <v>143.94</v>
      </c>
      <c r="F2026" s="7">
        <v>143.74</v>
      </c>
      <c r="G2026" s="7" t="s">
        <v>19</v>
      </c>
    </row>
    <row r="2027" spans="1:7" x14ac:dyDescent="0.2">
      <c r="A2027" s="7">
        <v>26420</v>
      </c>
      <c r="B2027" s="7" t="s">
        <v>33</v>
      </c>
      <c r="C2027" s="7">
        <v>2001</v>
      </c>
      <c r="D2027" s="7">
        <v>2</v>
      </c>
      <c r="E2027" s="7">
        <v>146.78</v>
      </c>
      <c r="F2027" s="7">
        <v>145.63999999999999</v>
      </c>
      <c r="G2027" s="7" t="s">
        <v>19</v>
      </c>
    </row>
    <row r="2028" spans="1:7" x14ac:dyDescent="0.2">
      <c r="A2028" s="7">
        <v>26420</v>
      </c>
      <c r="B2028" s="7" t="s">
        <v>33</v>
      </c>
      <c r="C2028" s="7">
        <v>2001</v>
      </c>
      <c r="D2028" s="7">
        <v>3</v>
      </c>
      <c r="E2028" s="7">
        <v>148.46</v>
      </c>
      <c r="F2028" s="7">
        <v>147.59</v>
      </c>
      <c r="G2028" s="7" t="s">
        <v>19</v>
      </c>
    </row>
    <row r="2029" spans="1:7" x14ac:dyDescent="0.2">
      <c r="A2029" s="7">
        <v>26420</v>
      </c>
      <c r="B2029" s="7" t="s">
        <v>33</v>
      </c>
      <c r="C2029" s="7">
        <v>2001</v>
      </c>
      <c r="D2029" s="7">
        <v>4</v>
      </c>
      <c r="E2029" s="7">
        <v>150.04</v>
      </c>
      <c r="F2029" s="7">
        <v>149.41999999999999</v>
      </c>
      <c r="G2029" s="7" t="s">
        <v>19</v>
      </c>
    </row>
    <row r="2030" spans="1:7" x14ac:dyDescent="0.2">
      <c r="A2030" s="7">
        <v>26420</v>
      </c>
      <c r="B2030" s="7" t="s">
        <v>33</v>
      </c>
      <c r="C2030" s="7">
        <v>2002</v>
      </c>
      <c r="D2030" s="7">
        <v>1</v>
      </c>
      <c r="E2030" s="7">
        <v>151.15</v>
      </c>
      <c r="F2030" s="7">
        <v>150.94999999999999</v>
      </c>
      <c r="G2030" s="7" t="s">
        <v>19</v>
      </c>
    </row>
    <row r="2031" spans="1:7" x14ac:dyDescent="0.2">
      <c r="A2031" s="7">
        <v>26420</v>
      </c>
      <c r="B2031" s="7" t="s">
        <v>33</v>
      </c>
      <c r="C2031" s="7">
        <v>2002</v>
      </c>
      <c r="D2031" s="7">
        <v>2</v>
      </c>
      <c r="E2031" s="7">
        <v>153.97999999999999</v>
      </c>
      <c r="F2031" s="7">
        <v>152.72999999999999</v>
      </c>
      <c r="G2031" s="7" t="s">
        <v>19</v>
      </c>
    </row>
    <row r="2032" spans="1:7" x14ac:dyDescent="0.2">
      <c r="A2032" s="7">
        <v>26420</v>
      </c>
      <c r="B2032" s="7" t="s">
        <v>33</v>
      </c>
      <c r="C2032" s="7">
        <v>2002</v>
      </c>
      <c r="D2032" s="7">
        <v>3</v>
      </c>
      <c r="E2032" s="7">
        <v>154.91999999999999</v>
      </c>
      <c r="F2032" s="7">
        <v>154</v>
      </c>
      <c r="G2032" s="7" t="s">
        <v>19</v>
      </c>
    </row>
    <row r="2033" spans="1:7" x14ac:dyDescent="0.2">
      <c r="A2033" s="7">
        <v>26420</v>
      </c>
      <c r="B2033" s="7" t="s">
        <v>33</v>
      </c>
      <c r="C2033" s="7">
        <v>2002</v>
      </c>
      <c r="D2033" s="7">
        <v>4</v>
      </c>
      <c r="E2033" s="7">
        <v>156.16999999999999</v>
      </c>
      <c r="F2033" s="7">
        <v>155.58000000000001</v>
      </c>
      <c r="G2033" s="7" t="s">
        <v>19</v>
      </c>
    </row>
    <row r="2034" spans="1:7" x14ac:dyDescent="0.2">
      <c r="A2034" s="7">
        <v>26420</v>
      </c>
      <c r="B2034" s="7" t="s">
        <v>33</v>
      </c>
      <c r="C2034" s="7">
        <v>2003</v>
      </c>
      <c r="D2034" s="7">
        <v>1</v>
      </c>
      <c r="E2034" s="7">
        <v>157.41999999999999</v>
      </c>
      <c r="F2034" s="7">
        <v>157.21</v>
      </c>
      <c r="G2034" s="7" t="s">
        <v>19</v>
      </c>
    </row>
    <row r="2035" spans="1:7" x14ac:dyDescent="0.2">
      <c r="A2035" s="7">
        <v>26420</v>
      </c>
      <c r="B2035" s="7" t="s">
        <v>33</v>
      </c>
      <c r="C2035" s="7">
        <v>2003</v>
      </c>
      <c r="D2035" s="7">
        <v>2</v>
      </c>
      <c r="E2035" s="7">
        <v>159.12</v>
      </c>
      <c r="F2035" s="7">
        <v>157.79</v>
      </c>
      <c r="G2035" s="7" t="s">
        <v>19</v>
      </c>
    </row>
    <row r="2036" spans="1:7" x14ac:dyDescent="0.2">
      <c r="A2036" s="7">
        <v>26420</v>
      </c>
      <c r="B2036" s="7" t="s">
        <v>33</v>
      </c>
      <c r="C2036" s="7">
        <v>2003</v>
      </c>
      <c r="D2036" s="7">
        <v>3</v>
      </c>
      <c r="E2036" s="7">
        <v>159.6</v>
      </c>
      <c r="F2036" s="7">
        <v>158.62</v>
      </c>
      <c r="G2036" s="7" t="s">
        <v>19</v>
      </c>
    </row>
    <row r="2037" spans="1:7" x14ac:dyDescent="0.2">
      <c r="A2037" s="7">
        <v>26420</v>
      </c>
      <c r="B2037" s="7" t="s">
        <v>33</v>
      </c>
      <c r="C2037" s="7">
        <v>2003</v>
      </c>
      <c r="D2037" s="7">
        <v>4</v>
      </c>
      <c r="E2037" s="7">
        <v>161.06</v>
      </c>
      <c r="F2037" s="7">
        <v>160.54</v>
      </c>
      <c r="G2037" s="7" t="s">
        <v>19</v>
      </c>
    </row>
    <row r="2038" spans="1:7" x14ac:dyDescent="0.2">
      <c r="A2038" s="7">
        <v>26420</v>
      </c>
      <c r="B2038" s="7" t="s">
        <v>33</v>
      </c>
      <c r="C2038" s="7">
        <v>2004</v>
      </c>
      <c r="D2038" s="7">
        <v>1</v>
      </c>
      <c r="E2038" s="7">
        <v>160.58000000000001</v>
      </c>
      <c r="F2038" s="7">
        <v>160.36000000000001</v>
      </c>
      <c r="G2038" s="7" t="s">
        <v>19</v>
      </c>
    </row>
    <row r="2039" spans="1:7" x14ac:dyDescent="0.2">
      <c r="A2039" s="7">
        <v>26420</v>
      </c>
      <c r="B2039" s="7" t="s">
        <v>33</v>
      </c>
      <c r="C2039" s="7">
        <v>2004</v>
      </c>
      <c r="D2039" s="7">
        <v>2</v>
      </c>
      <c r="E2039" s="7">
        <v>163.30000000000001</v>
      </c>
      <c r="F2039" s="7">
        <v>161.9</v>
      </c>
      <c r="G2039" s="7" t="s">
        <v>19</v>
      </c>
    </row>
    <row r="2040" spans="1:7" x14ac:dyDescent="0.2">
      <c r="A2040" s="7">
        <v>26420</v>
      </c>
      <c r="B2040" s="7" t="s">
        <v>33</v>
      </c>
      <c r="C2040" s="7">
        <v>2004</v>
      </c>
      <c r="D2040" s="7">
        <v>3</v>
      </c>
      <c r="E2040" s="7">
        <v>164.5</v>
      </c>
      <c r="F2040" s="7">
        <v>163.41999999999999</v>
      </c>
      <c r="G2040" s="7" t="s">
        <v>19</v>
      </c>
    </row>
    <row r="2041" spans="1:7" x14ac:dyDescent="0.2">
      <c r="A2041" s="7">
        <v>26420</v>
      </c>
      <c r="B2041" s="7" t="s">
        <v>33</v>
      </c>
      <c r="C2041" s="7">
        <v>2004</v>
      </c>
      <c r="D2041" s="7">
        <v>4</v>
      </c>
      <c r="E2041" s="7">
        <v>164.82</v>
      </c>
      <c r="F2041" s="7">
        <v>164.38</v>
      </c>
      <c r="G2041" s="7" t="s">
        <v>19</v>
      </c>
    </row>
    <row r="2042" spans="1:7" x14ac:dyDescent="0.2">
      <c r="A2042" s="7">
        <v>26420</v>
      </c>
      <c r="B2042" s="7" t="s">
        <v>33</v>
      </c>
      <c r="C2042" s="7">
        <v>2005</v>
      </c>
      <c r="D2042" s="7">
        <v>1</v>
      </c>
      <c r="E2042" s="7">
        <v>165.21</v>
      </c>
      <c r="F2042" s="7">
        <v>165.02</v>
      </c>
      <c r="G2042" s="7" t="s">
        <v>19</v>
      </c>
    </row>
    <row r="2043" spans="1:7" x14ac:dyDescent="0.2">
      <c r="A2043" s="7">
        <v>26420</v>
      </c>
      <c r="B2043" s="7" t="s">
        <v>33</v>
      </c>
      <c r="C2043" s="7">
        <v>2005</v>
      </c>
      <c r="D2043" s="7">
        <v>2</v>
      </c>
      <c r="E2043" s="7">
        <v>168.12</v>
      </c>
      <c r="F2043" s="7">
        <v>166.67</v>
      </c>
      <c r="G2043" s="7" t="s">
        <v>19</v>
      </c>
    </row>
    <row r="2044" spans="1:7" x14ac:dyDescent="0.2">
      <c r="A2044" s="7">
        <v>26420</v>
      </c>
      <c r="B2044" s="7" t="s">
        <v>33</v>
      </c>
      <c r="C2044" s="7">
        <v>2005</v>
      </c>
      <c r="D2044" s="7">
        <v>3</v>
      </c>
      <c r="E2044" s="7">
        <v>168.56</v>
      </c>
      <c r="F2044" s="7">
        <v>167.31</v>
      </c>
      <c r="G2044" s="7" t="s">
        <v>19</v>
      </c>
    </row>
    <row r="2045" spans="1:7" x14ac:dyDescent="0.2">
      <c r="A2045" s="7">
        <v>26420</v>
      </c>
      <c r="B2045" s="7" t="s">
        <v>33</v>
      </c>
      <c r="C2045" s="7">
        <v>2005</v>
      </c>
      <c r="D2045" s="7">
        <v>4</v>
      </c>
      <c r="E2045" s="7">
        <v>170.53</v>
      </c>
      <c r="F2045" s="7">
        <v>170.15</v>
      </c>
      <c r="G2045" s="7" t="s">
        <v>19</v>
      </c>
    </row>
    <row r="2046" spans="1:7" x14ac:dyDescent="0.2">
      <c r="A2046" s="7">
        <v>26420</v>
      </c>
      <c r="B2046" s="7" t="s">
        <v>33</v>
      </c>
      <c r="C2046" s="7">
        <v>2006</v>
      </c>
      <c r="D2046" s="7">
        <v>1</v>
      </c>
      <c r="E2046" s="7">
        <v>173.68</v>
      </c>
      <c r="F2046" s="7">
        <v>173.61</v>
      </c>
      <c r="G2046" s="7" t="s">
        <v>19</v>
      </c>
    </row>
    <row r="2047" spans="1:7" x14ac:dyDescent="0.2">
      <c r="A2047" s="7">
        <v>26420</v>
      </c>
      <c r="B2047" s="7" t="s">
        <v>33</v>
      </c>
      <c r="C2047" s="7">
        <v>2006</v>
      </c>
      <c r="D2047" s="7">
        <v>2</v>
      </c>
      <c r="E2047" s="7">
        <v>175.71</v>
      </c>
      <c r="F2047" s="7">
        <v>174.14</v>
      </c>
      <c r="G2047" s="7" t="s">
        <v>19</v>
      </c>
    </row>
    <row r="2048" spans="1:7" x14ac:dyDescent="0.2">
      <c r="A2048" s="7">
        <v>26420</v>
      </c>
      <c r="B2048" s="7" t="s">
        <v>33</v>
      </c>
      <c r="C2048" s="7">
        <v>2006</v>
      </c>
      <c r="D2048" s="7">
        <v>3</v>
      </c>
      <c r="E2048" s="7">
        <v>177.31</v>
      </c>
      <c r="F2048" s="7">
        <v>175.83</v>
      </c>
      <c r="G2048" s="7" t="s">
        <v>19</v>
      </c>
    </row>
    <row r="2049" spans="1:7" x14ac:dyDescent="0.2">
      <c r="A2049" s="7">
        <v>26420</v>
      </c>
      <c r="B2049" s="7" t="s">
        <v>33</v>
      </c>
      <c r="C2049" s="7">
        <v>2006</v>
      </c>
      <c r="D2049" s="7">
        <v>4</v>
      </c>
      <c r="E2049" s="7">
        <v>177.47</v>
      </c>
      <c r="F2049" s="7">
        <v>177.11</v>
      </c>
      <c r="G2049" s="7" t="s">
        <v>19</v>
      </c>
    </row>
    <row r="2050" spans="1:7" x14ac:dyDescent="0.2">
      <c r="A2050" s="7">
        <v>26420</v>
      </c>
      <c r="B2050" s="7" t="s">
        <v>33</v>
      </c>
      <c r="C2050" s="7">
        <v>2007</v>
      </c>
      <c r="D2050" s="7">
        <v>1</v>
      </c>
      <c r="E2050" s="7">
        <v>179.64</v>
      </c>
      <c r="F2050" s="7">
        <v>179.76</v>
      </c>
      <c r="G2050" s="7" t="s">
        <v>19</v>
      </c>
    </row>
    <row r="2051" spans="1:7" x14ac:dyDescent="0.2">
      <c r="A2051" s="7">
        <v>26420</v>
      </c>
      <c r="B2051" s="7" t="s">
        <v>33</v>
      </c>
      <c r="C2051" s="7">
        <v>2007</v>
      </c>
      <c r="D2051" s="7">
        <v>2</v>
      </c>
      <c r="E2051" s="7">
        <v>183.58</v>
      </c>
      <c r="F2051" s="7">
        <v>181.91</v>
      </c>
      <c r="G2051" s="7" t="s">
        <v>19</v>
      </c>
    </row>
    <row r="2052" spans="1:7" x14ac:dyDescent="0.2">
      <c r="A2052" s="7">
        <v>26420</v>
      </c>
      <c r="B2052" s="7" t="s">
        <v>33</v>
      </c>
      <c r="C2052" s="7">
        <v>2007</v>
      </c>
      <c r="D2052" s="7">
        <v>3</v>
      </c>
      <c r="E2052" s="7">
        <v>184.7</v>
      </c>
      <c r="F2052" s="7">
        <v>182.99</v>
      </c>
      <c r="G2052" s="7" t="s">
        <v>19</v>
      </c>
    </row>
    <row r="2053" spans="1:7" x14ac:dyDescent="0.2">
      <c r="A2053" s="7">
        <v>26420</v>
      </c>
      <c r="B2053" s="7" t="s">
        <v>33</v>
      </c>
      <c r="C2053" s="7">
        <v>2007</v>
      </c>
      <c r="D2053" s="7">
        <v>4</v>
      </c>
      <c r="E2053" s="7">
        <v>183.1</v>
      </c>
      <c r="F2053" s="7">
        <v>182.7</v>
      </c>
      <c r="G2053" s="7" t="s">
        <v>19</v>
      </c>
    </row>
    <row r="2054" spans="1:7" x14ac:dyDescent="0.2">
      <c r="A2054" s="7">
        <v>26420</v>
      </c>
      <c r="B2054" s="7" t="s">
        <v>33</v>
      </c>
      <c r="C2054" s="7">
        <v>2008</v>
      </c>
      <c r="D2054" s="7">
        <v>1</v>
      </c>
      <c r="E2054" s="7">
        <v>180.86</v>
      </c>
      <c r="F2054" s="7">
        <v>181.19</v>
      </c>
      <c r="G2054" s="7" t="s">
        <v>19</v>
      </c>
    </row>
    <row r="2055" spans="1:7" x14ac:dyDescent="0.2">
      <c r="A2055" s="7">
        <v>26420</v>
      </c>
      <c r="B2055" s="7" t="s">
        <v>33</v>
      </c>
      <c r="C2055" s="7">
        <v>2008</v>
      </c>
      <c r="D2055" s="7">
        <v>2</v>
      </c>
      <c r="E2055" s="7">
        <v>178.29</v>
      </c>
      <c r="F2055" s="7">
        <v>176.65</v>
      </c>
      <c r="G2055" s="7" t="s">
        <v>19</v>
      </c>
    </row>
    <row r="2056" spans="1:7" x14ac:dyDescent="0.2">
      <c r="A2056" s="7">
        <v>26420</v>
      </c>
      <c r="B2056" s="7" t="s">
        <v>33</v>
      </c>
      <c r="C2056" s="7">
        <v>2008</v>
      </c>
      <c r="D2056" s="7">
        <v>3</v>
      </c>
      <c r="E2056" s="7">
        <v>181.86</v>
      </c>
      <c r="F2056" s="7">
        <v>180.06</v>
      </c>
      <c r="G2056" s="7" t="s">
        <v>19</v>
      </c>
    </row>
    <row r="2057" spans="1:7" x14ac:dyDescent="0.2">
      <c r="A2057" s="7">
        <v>26420</v>
      </c>
      <c r="B2057" s="7" t="s">
        <v>33</v>
      </c>
      <c r="C2057" s="7">
        <v>2008</v>
      </c>
      <c r="D2057" s="7">
        <v>4</v>
      </c>
      <c r="E2057" s="7">
        <v>172.21</v>
      </c>
      <c r="F2057" s="7">
        <v>171.79</v>
      </c>
      <c r="G2057" s="7" t="s">
        <v>19</v>
      </c>
    </row>
    <row r="2058" spans="1:7" x14ac:dyDescent="0.2">
      <c r="A2058" s="7">
        <v>26420</v>
      </c>
      <c r="B2058" s="7" t="s">
        <v>33</v>
      </c>
      <c r="C2058" s="7">
        <v>2009</v>
      </c>
      <c r="D2058" s="7">
        <v>1</v>
      </c>
      <c r="E2058" s="7">
        <v>171.33</v>
      </c>
      <c r="F2058" s="7">
        <v>171.79</v>
      </c>
      <c r="G2058" s="7" t="s">
        <v>19</v>
      </c>
    </row>
    <row r="2059" spans="1:7" x14ac:dyDescent="0.2">
      <c r="A2059" s="7">
        <v>26420</v>
      </c>
      <c r="B2059" s="7" t="s">
        <v>33</v>
      </c>
      <c r="C2059" s="7">
        <v>2009</v>
      </c>
      <c r="D2059" s="7">
        <v>2</v>
      </c>
      <c r="E2059" s="7">
        <v>174.64</v>
      </c>
      <c r="F2059" s="7">
        <v>173.02</v>
      </c>
      <c r="G2059" s="7" t="s">
        <v>19</v>
      </c>
    </row>
    <row r="2060" spans="1:7" x14ac:dyDescent="0.2">
      <c r="A2060" s="7">
        <v>26420</v>
      </c>
      <c r="B2060" s="7" t="s">
        <v>33</v>
      </c>
      <c r="C2060" s="7">
        <v>2009</v>
      </c>
      <c r="D2060" s="7">
        <v>3</v>
      </c>
      <c r="E2060" s="7">
        <v>175.63</v>
      </c>
      <c r="F2060" s="7">
        <v>173.84</v>
      </c>
      <c r="G2060" s="7" t="s">
        <v>19</v>
      </c>
    </row>
    <row r="2061" spans="1:7" x14ac:dyDescent="0.2">
      <c r="A2061" s="7">
        <v>26420</v>
      </c>
      <c r="B2061" s="7" t="s">
        <v>33</v>
      </c>
      <c r="C2061" s="7">
        <v>2009</v>
      </c>
      <c r="D2061" s="7">
        <v>4</v>
      </c>
      <c r="E2061" s="7">
        <v>174.51</v>
      </c>
      <c r="F2061" s="7">
        <v>174.04</v>
      </c>
      <c r="G2061" s="7" t="s">
        <v>19</v>
      </c>
    </row>
    <row r="2062" spans="1:7" x14ac:dyDescent="0.2">
      <c r="A2062" s="7">
        <v>26420</v>
      </c>
      <c r="B2062" s="7" t="s">
        <v>33</v>
      </c>
      <c r="C2062" s="7">
        <v>2010</v>
      </c>
      <c r="D2062" s="7">
        <v>1</v>
      </c>
      <c r="E2062" s="7">
        <v>172.36</v>
      </c>
      <c r="F2062" s="7">
        <v>172.9</v>
      </c>
      <c r="G2062" s="7" t="s">
        <v>19</v>
      </c>
    </row>
    <row r="2063" spans="1:7" x14ac:dyDescent="0.2">
      <c r="A2063" s="7">
        <v>26420</v>
      </c>
      <c r="B2063" s="7" t="s">
        <v>33</v>
      </c>
      <c r="C2063" s="7">
        <v>2010</v>
      </c>
      <c r="D2063" s="7">
        <v>2</v>
      </c>
      <c r="E2063" s="7">
        <v>173.25</v>
      </c>
      <c r="F2063" s="7">
        <v>171.6</v>
      </c>
      <c r="G2063" s="7" t="s">
        <v>19</v>
      </c>
    </row>
    <row r="2064" spans="1:7" x14ac:dyDescent="0.2">
      <c r="A2064" s="7">
        <v>26420</v>
      </c>
      <c r="B2064" s="7" t="s">
        <v>33</v>
      </c>
      <c r="C2064" s="7">
        <v>2010</v>
      </c>
      <c r="D2064" s="7">
        <v>3</v>
      </c>
      <c r="E2064" s="7">
        <v>171.44</v>
      </c>
      <c r="F2064" s="7">
        <v>169.74</v>
      </c>
      <c r="G2064" s="7" t="s">
        <v>19</v>
      </c>
    </row>
    <row r="2065" spans="1:7" x14ac:dyDescent="0.2">
      <c r="A2065" s="7">
        <v>26420</v>
      </c>
      <c r="B2065" s="7" t="s">
        <v>33</v>
      </c>
      <c r="C2065" s="7">
        <v>2010</v>
      </c>
      <c r="D2065" s="7">
        <v>4</v>
      </c>
      <c r="E2065" s="7">
        <v>168.55</v>
      </c>
      <c r="F2065" s="7">
        <v>168.09</v>
      </c>
      <c r="G2065" s="7" t="s">
        <v>19</v>
      </c>
    </row>
    <row r="2066" spans="1:7" x14ac:dyDescent="0.2">
      <c r="A2066" s="7">
        <v>26420</v>
      </c>
      <c r="B2066" s="7" t="s">
        <v>33</v>
      </c>
      <c r="C2066" s="7">
        <v>2011</v>
      </c>
      <c r="D2066" s="7">
        <v>1</v>
      </c>
      <c r="E2066" s="7">
        <v>165.09</v>
      </c>
      <c r="F2066" s="7">
        <v>165.54</v>
      </c>
      <c r="G2066" s="7" t="s">
        <v>19</v>
      </c>
    </row>
    <row r="2067" spans="1:7" x14ac:dyDescent="0.2">
      <c r="A2067" s="7">
        <v>26420</v>
      </c>
      <c r="B2067" s="7" t="s">
        <v>33</v>
      </c>
      <c r="C2067" s="7">
        <v>2011</v>
      </c>
      <c r="D2067" s="7">
        <v>2</v>
      </c>
      <c r="E2067" s="7">
        <v>165.23</v>
      </c>
      <c r="F2067" s="7">
        <v>163.65</v>
      </c>
      <c r="G2067" s="7" t="s">
        <v>19</v>
      </c>
    </row>
    <row r="2068" spans="1:7" x14ac:dyDescent="0.2">
      <c r="A2068" s="7">
        <v>26420</v>
      </c>
      <c r="B2068" s="7" t="s">
        <v>33</v>
      </c>
      <c r="C2068" s="7">
        <v>2011</v>
      </c>
      <c r="D2068" s="7">
        <v>3</v>
      </c>
      <c r="E2068" s="7">
        <v>165.84</v>
      </c>
      <c r="F2068" s="7">
        <v>164.3</v>
      </c>
      <c r="G2068" s="7" t="s">
        <v>19</v>
      </c>
    </row>
    <row r="2069" spans="1:7" x14ac:dyDescent="0.2">
      <c r="A2069" s="7">
        <v>26420</v>
      </c>
      <c r="B2069" s="7" t="s">
        <v>33</v>
      </c>
      <c r="C2069" s="7">
        <v>2011</v>
      </c>
      <c r="D2069" s="7">
        <v>4</v>
      </c>
      <c r="E2069" s="7">
        <v>164.68</v>
      </c>
      <c r="F2069" s="7">
        <v>164.2</v>
      </c>
      <c r="G2069" s="7" t="s">
        <v>19</v>
      </c>
    </row>
    <row r="2070" spans="1:7" x14ac:dyDescent="0.2">
      <c r="A2070" s="7">
        <v>26420</v>
      </c>
      <c r="B2070" s="7" t="s">
        <v>33</v>
      </c>
      <c r="C2070" s="7">
        <v>2012</v>
      </c>
      <c r="D2070" s="7">
        <v>1</v>
      </c>
      <c r="E2070" s="7">
        <v>166.57</v>
      </c>
      <c r="F2070" s="7">
        <v>166.94</v>
      </c>
      <c r="G2070" s="7" t="s">
        <v>19</v>
      </c>
    </row>
    <row r="2071" spans="1:7" x14ac:dyDescent="0.2">
      <c r="A2071" s="7">
        <v>26420</v>
      </c>
      <c r="B2071" s="7" t="s">
        <v>33</v>
      </c>
      <c r="C2071" s="7">
        <v>2012</v>
      </c>
      <c r="D2071" s="7">
        <v>2</v>
      </c>
      <c r="E2071" s="7">
        <v>170.75</v>
      </c>
      <c r="F2071" s="7">
        <v>169.13</v>
      </c>
      <c r="G2071" s="7" t="s">
        <v>19</v>
      </c>
    </row>
    <row r="2072" spans="1:7" x14ac:dyDescent="0.2">
      <c r="A2072" s="7">
        <v>26420</v>
      </c>
      <c r="B2072" s="7" t="s">
        <v>33</v>
      </c>
      <c r="C2072" s="7">
        <v>2012</v>
      </c>
      <c r="D2072" s="7">
        <v>3</v>
      </c>
      <c r="E2072" s="7">
        <v>172.53</v>
      </c>
      <c r="F2072" s="7">
        <v>171.01</v>
      </c>
      <c r="G2072" s="7" t="s">
        <v>19</v>
      </c>
    </row>
    <row r="2073" spans="1:7" x14ac:dyDescent="0.2">
      <c r="A2073" s="7">
        <v>26420</v>
      </c>
      <c r="B2073" s="7" t="s">
        <v>33</v>
      </c>
      <c r="C2073" s="7">
        <v>2012</v>
      </c>
      <c r="D2073" s="7">
        <v>4</v>
      </c>
      <c r="E2073" s="7">
        <v>174.95</v>
      </c>
      <c r="F2073" s="7">
        <v>174.43</v>
      </c>
      <c r="G2073" s="7" t="s">
        <v>19</v>
      </c>
    </row>
    <row r="2074" spans="1:7" x14ac:dyDescent="0.2">
      <c r="A2074" s="7">
        <v>26420</v>
      </c>
      <c r="B2074" s="7" t="s">
        <v>33</v>
      </c>
      <c r="C2074" s="7">
        <v>2013</v>
      </c>
      <c r="D2074" s="7">
        <v>1</v>
      </c>
      <c r="E2074" s="7">
        <v>178.89</v>
      </c>
      <c r="F2074" s="7">
        <v>179.21</v>
      </c>
      <c r="G2074" s="7" t="s">
        <v>19</v>
      </c>
    </row>
    <row r="2075" spans="1:7" x14ac:dyDescent="0.2">
      <c r="A2075" s="7">
        <v>26420</v>
      </c>
      <c r="B2075" s="7" t="s">
        <v>33</v>
      </c>
      <c r="C2075" s="7">
        <v>2013</v>
      </c>
      <c r="D2075" s="7">
        <v>2</v>
      </c>
      <c r="E2075" s="7">
        <v>185.77</v>
      </c>
      <c r="F2075" s="7">
        <v>184.03</v>
      </c>
      <c r="G2075" s="7" t="s">
        <v>19</v>
      </c>
    </row>
    <row r="2076" spans="1:7" x14ac:dyDescent="0.2">
      <c r="A2076" s="7">
        <v>26420</v>
      </c>
      <c r="B2076" s="7" t="s">
        <v>33</v>
      </c>
      <c r="C2076" s="7">
        <v>2013</v>
      </c>
      <c r="D2076" s="7">
        <v>3</v>
      </c>
      <c r="E2076" s="7">
        <v>189.89</v>
      </c>
      <c r="F2076" s="7">
        <v>188.27</v>
      </c>
      <c r="G2076" s="7" t="s">
        <v>19</v>
      </c>
    </row>
    <row r="2077" spans="1:7" x14ac:dyDescent="0.2">
      <c r="A2077" s="7">
        <v>26420</v>
      </c>
      <c r="B2077" s="7" t="s">
        <v>33</v>
      </c>
      <c r="C2077" s="7">
        <v>2013</v>
      </c>
      <c r="D2077" s="7">
        <v>4</v>
      </c>
      <c r="E2077" s="7">
        <v>194.58</v>
      </c>
      <c r="F2077" s="7">
        <v>193.95</v>
      </c>
      <c r="G2077" s="7" t="s">
        <v>19</v>
      </c>
    </row>
    <row r="2078" spans="1:7" x14ac:dyDescent="0.2">
      <c r="A2078" s="7">
        <v>26420</v>
      </c>
      <c r="B2078" s="7" t="s">
        <v>33</v>
      </c>
      <c r="C2078" s="7">
        <v>2014</v>
      </c>
      <c r="D2078" s="7">
        <v>1</v>
      </c>
      <c r="E2078" s="7">
        <v>198.53</v>
      </c>
      <c r="F2078" s="7">
        <v>198.92</v>
      </c>
      <c r="G2078" s="7" t="s">
        <v>19</v>
      </c>
    </row>
    <row r="2079" spans="1:7" x14ac:dyDescent="0.2">
      <c r="A2079" s="7">
        <v>26420</v>
      </c>
      <c r="B2079" s="7" t="s">
        <v>33</v>
      </c>
      <c r="C2079" s="7">
        <v>2014</v>
      </c>
      <c r="D2079" s="7">
        <v>2</v>
      </c>
      <c r="E2079" s="7">
        <v>204.95</v>
      </c>
      <c r="F2079" s="7">
        <v>202.99</v>
      </c>
      <c r="G2079" s="7" t="s">
        <v>19</v>
      </c>
    </row>
    <row r="2080" spans="1:7" x14ac:dyDescent="0.2">
      <c r="A2080" s="7">
        <v>26420</v>
      </c>
      <c r="B2080" s="7" t="s">
        <v>33</v>
      </c>
      <c r="C2080" s="7">
        <v>2014</v>
      </c>
      <c r="D2080" s="7">
        <v>3</v>
      </c>
      <c r="E2080" s="7">
        <v>209.61</v>
      </c>
      <c r="F2080" s="7">
        <v>207.87</v>
      </c>
      <c r="G2080" s="7" t="s">
        <v>19</v>
      </c>
    </row>
    <row r="2081" spans="1:7" x14ac:dyDescent="0.2">
      <c r="A2081" s="7">
        <v>26420</v>
      </c>
      <c r="B2081" s="7" t="s">
        <v>33</v>
      </c>
      <c r="C2081" s="7">
        <v>2014</v>
      </c>
      <c r="D2081" s="7">
        <v>4</v>
      </c>
      <c r="E2081" s="7">
        <v>213.97</v>
      </c>
      <c r="F2081" s="7">
        <v>213.23</v>
      </c>
      <c r="G2081" s="7" t="s">
        <v>19</v>
      </c>
    </row>
    <row r="2082" spans="1:7" x14ac:dyDescent="0.2">
      <c r="A2082" s="7">
        <v>26420</v>
      </c>
      <c r="B2082" s="7" t="s">
        <v>33</v>
      </c>
      <c r="C2082" s="7">
        <v>2015</v>
      </c>
      <c r="D2082" s="7">
        <v>1</v>
      </c>
      <c r="E2082" s="7">
        <v>215.09</v>
      </c>
      <c r="F2082" s="7">
        <v>215.55</v>
      </c>
      <c r="G2082" s="7" t="s">
        <v>19</v>
      </c>
    </row>
    <row r="2083" spans="1:7" x14ac:dyDescent="0.2">
      <c r="A2083" s="7">
        <v>26420</v>
      </c>
      <c r="B2083" s="7" t="s">
        <v>33</v>
      </c>
      <c r="C2083" s="7">
        <v>2015</v>
      </c>
      <c r="D2083" s="7">
        <v>2</v>
      </c>
      <c r="E2083" s="7">
        <v>221.77</v>
      </c>
      <c r="F2083" s="7">
        <v>219.65</v>
      </c>
      <c r="G2083" s="7" t="s">
        <v>19</v>
      </c>
    </row>
    <row r="2084" spans="1:7" x14ac:dyDescent="0.2">
      <c r="A2084" s="7">
        <v>26420</v>
      </c>
      <c r="B2084" s="7" t="s">
        <v>33</v>
      </c>
      <c r="C2084" s="7">
        <v>2015</v>
      </c>
      <c r="D2084" s="7">
        <v>3</v>
      </c>
      <c r="E2084" s="7">
        <v>225.36</v>
      </c>
      <c r="F2084" s="7">
        <v>223.45</v>
      </c>
      <c r="G2084" s="7" t="s">
        <v>19</v>
      </c>
    </row>
    <row r="2085" spans="1:7" x14ac:dyDescent="0.2">
      <c r="A2085" s="7">
        <v>26420</v>
      </c>
      <c r="B2085" s="7" t="s">
        <v>33</v>
      </c>
      <c r="C2085" s="7">
        <v>2015</v>
      </c>
      <c r="D2085" s="7">
        <v>4</v>
      </c>
      <c r="E2085" s="7">
        <v>226.35</v>
      </c>
      <c r="F2085" s="7">
        <v>225.56</v>
      </c>
      <c r="G2085" s="7" t="s">
        <v>19</v>
      </c>
    </row>
    <row r="2086" spans="1:7" x14ac:dyDescent="0.2">
      <c r="A2086" s="7">
        <v>26420</v>
      </c>
      <c r="B2086" s="7" t="s">
        <v>33</v>
      </c>
      <c r="C2086" s="7">
        <v>2016</v>
      </c>
      <c r="D2086" s="7">
        <v>1</v>
      </c>
      <c r="E2086" s="7">
        <v>227.88</v>
      </c>
      <c r="F2086" s="7">
        <v>228.43</v>
      </c>
      <c r="G2086" s="7" t="s">
        <v>19</v>
      </c>
    </row>
    <row r="2087" spans="1:7" x14ac:dyDescent="0.2">
      <c r="A2087" s="7">
        <v>26420</v>
      </c>
      <c r="B2087" s="7" t="s">
        <v>33</v>
      </c>
      <c r="C2087" s="7">
        <v>2016</v>
      </c>
      <c r="D2087" s="7">
        <v>2</v>
      </c>
      <c r="E2087" s="7">
        <v>233.42</v>
      </c>
      <c r="F2087" s="7">
        <v>231.17</v>
      </c>
      <c r="G2087" s="7" t="s">
        <v>19</v>
      </c>
    </row>
    <row r="2088" spans="1:7" x14ac:dyDescent="0.2">
      <c r="A2088" s="7">
        <v>26420</v>
      </c>
      <c r="B2088" s="7" t="s">
        <v>33</v>
      </c>
      <c r="C2088" s="7">
        <v>2016</v>
      </c>
      <c r="D2088" s="7">
        <v>3</v>
      </c>
      <c r="E2088" s="7">
        <v>236.62</v>
      </c>
      <c r="F2088" s="7">
        <v>234.56</v>
      </c>
      <c r="G2088" s="7" t="s">
        <v>19</v>
      </c>
    </row>
    <row r="2089" spans="1:7" x14ac:dyDescent="0.2">
      <c r="A2089" s="7">
        <v>26420</v>
      </c>
      <c r="B2089" s="7" t="s">
        <v>33</v>
      </c>
      <c r="C2089" s="7">
        <v>2016</v>
      </c>
      <c r="D2089" s="7">
        <v>4</v>
      </c>
      <c r="E2089" s="7">
        <v>238.39</v>
      </c>
      <c r="F2089" s="7">
        <v>237.61</v>
      </c>
      <c r="G2089" s="7" t="s">
        <v>19</v>
      </c>
    </row>
    <row r="2090" spans="1:7" x14ac:dyDescent="0.2">
      <c r="A2090" s="7">
        <v>26420</v>
      </c>
      <c r="B2090" s="7" t="s">
        <v>33</v>
      </c>
      <c r="C2090" s="7">
        <v>2017</v>
      </c>
      <c r="D2090" s="7">
        <v>1</v>
      </c>
      <c r="E2090" s="7">
        <v>238.62</v>
      </c>
      <c r="F2090" s="7">
        <v>239.22</v>
      </c>
      <c r="G2090" s="7" t="s">
        <v>19</v>
      </c>
    </row>
    <row r="2091" spans="1:7" x14ac:dyDescent="0.2">
      <c r="A2091" s="7">
        <v>26420</v>
      </c>
      <c r="B2091" s="7" t="s">
        <v>33</v>
      </c>
      <c r="C2091" s="7">
        <v>2017</v>
      </c>
      <c r="D2091" s="7">
        <v>2</v>
      </c>
      <c r="E2091" s="7">
        <v>244.92</v>
      </c>
      <c r="F2091" s="7">
        <v>242.59</v>
      </c>
      <c r="G2091" s="7" t="s">
        <v>19</v>
      </c>
    </row>
    <row r="2092" spans="1:7" x14ac:dyDescent="0.2">
      <c r="A2092" s="7">
        <v>26420</v>
      </c>
      <c r="B2092" s="7" t="s">
        <v>33</v>
      </c>
      <c r="C2092" s="7">
        <v>2017</v>
      </c>
      <c r="D2092" s="7">
        <v>3</v>
      </c>
      <c r="E2092" s="7">
        <v>245.76</v>
      </c>
      <c r="F2092" s="7">
        <v>243.46</v>
      </c>
      <c r="G2092" s="7" t="s">
        <v>19</v>
      </c>
    </row>
    <row r="2093" spans="1:7" x14ac:dyDescent="0.2">
      <c r="A2093" s="7">
        <v>26420</v>
      </c>
      <c r="B2093" s="7" t="s">
        <v>33</v>
      </c>
      <c r="C2093" s="7">
        <v>2017</v>
      </c>
      <c r="D2093" s="7">
        <v>4</v>
      </c>
      <c r="E2093" s="7">
        <v>248.91</v>
      </c>
      <c r="F2093" s="7">
        <v>248.17</v>
      </c>
      <c r="G2093" s="7" t="s">
        <v>19</v>
      </c>
    </row>
    <row r="2094" spans="1:7" x14ac:dyDescent="0.2">
      <c r="A2094" s="7">
        <v>26420</v>
      </c>
      <c r="B2094" s="7" t="s">
        <v>33</v>
      </c>
      <c r="C2094" s="7">
        <v>2018</v>
      </c>
      <c r="D2094" s="7">
        <v>1</v>
      </c>
      <c r="E2094" s="7">
        <v>252.73</v>
      </c>
      <c r="F2094" s="7">
        <v>253.47</v>
      </c>
      <c r="G2094" s="7" t="s">
        <v>19</v>
      </c>
    </row>
    <row r="2095" spans="1:7" x14ac:dyDescent="0.2">
      <c r="A2095" s="7">
        <v>26420</v>
      </c>
      <c r="B2095" s="7" t="s">
        <v>33</v>
      </c>
      <c r="C2095" s="7">
        <v>2018</v>
      </c>
      <c r="D2095" s="7">
        <v>2</v>
      </c>
      <c r="E2095" s="7">
        <v>256.56</v>
      </c>
      <c r="F2095" s="7">
        <v>254.09</v>
      </c>
      <c r="G2095" s="7" t="s">
        <v>19</v>
      </c>
    </row>
    <row r="2096" spans="1:7" x14ac:dyDescent="0.2">
      <c r="A2096" s="7">
        <v>26420</v>
      </c>
      <c r="B2096" s="7" t="s">
        <v>33</v>
      </c>
      <c r="C2096" s="7">
        <v>2018</v>
      </c>
      <c r="D2096" s="7">
        <v>3</v>
      </c>
      <c r="E2096" s="7">
        <v>260.72000000000003</v>
      </c>
      <c r="F2096" s="7">
        <v>258.14999999999998</v>
      </c>
      <c r="G2096" s="7" t="s">
        <v>19</v>
      </c>
    </row>
    <row r="2097" spans="1:7" x14ac:dyDescent="0.2">
      <c r="A2097" s="7">
        <v>26420</v>
      </c>
      <c r="B2097" s="7" t="s">
        <v>33</v>
      </c>
      <c r="C2097" s="7">
        <v>2018</v>
      </c>
      <c r="D2097" s="7">
        <v>4</v>
      </c>
      <c r="E2097" s="7">
        <v>259.42</v>
      </c>
      <c r="F2097" s="7">
        <v>258.64</v>
      </c>
      <c r="G2097" s="7" t="s">
        <v>19</v>
      </c>
    </row>
    <row r="2098" spans="1:7" x14ac:dyDescent="0.2">
      <c r="A2098" s="7">
        <v>26420</v>
      </c>
      <c r="B2098" s="7" t="s">
        <v>33</v>
      </c>
      <c r="C2098" s="7">
        <v>2019</v>
      </c>
      <c r="D2098" s="7">
        <v>1</v>
      </c>
      <c r="E2098" s="7">
        <v>261.39999999999998</v>
      </c>
      <c r="F2098" s="7">
        <v>262.27999999999997</v>
      </c>
      <c r="G2098" s="7" t="s">
        <v>19</v>
      </c>
    </row>
    <row r="2099" spans="1:7" x14ac:dyDescent="0.2">
      <c r="A2099" s="7">
        <v>26420</v>
      </c>
      <c r="B2099" s="7" t="s">
        <v>33</v>
      </c>
      <c r="C2099" s="7">
        <v>2019</v>
      </c>
      <c r="D2099" s="7">
        <v>2</v>
      </c>
      <c r="E2099" s="7">
        <v>267.64</v>
      </c>
      <c r="F2099" s="7">
        <v>265.19</v>
      </c>
      <c r="G2099" s="7" t="s">
        <v>19</v>
      </c>
    </row>
    <row r="2100" spans="1:7" x14ac:dyDescent="0.2">
      <c r="A2100" s="7">
        <v>26420</v>
      </c>
      <c r="B2100" s="7" t="s">
        <v>33</v>
      </c>
      <c r="C2100" s="7">
        <v>2019</v>
      </c>
      <c r="D2100" s="7">
        <v>3</v>
      </c>
      <c r="E2100" s="7">
        <v>269.11</v>
      </c>
      <c r="F2100" s="7">
        <v>266.20999999999998</v>
      </c>
      <c r="G2100" s="7" t="s">
        <v>19</v>
      </c>
    </row>
    <row r="2101" spans="1:7" x14ac:dyDescent="0.2">
      <c r="A2101" s="7">
        <v>26420</v>
      </c>
      <c r="B2101" s="7" t="s">
        <v>33</v>
      </c>
      <c r="C2101" s="7">
        <v>2019</v>
      </c>
      <c r="D2101" s="7">
        <v>4</v>
      </c>
      <c r="E2101" s="7">
        <v>270.99</v>
      </c>
      <c r="F2101" s="7">
        <v>270.14999999999998</v>
      </c>
      <c r="G2101" s="7" t="s">
        <v>19</v>
      </c>
    </row>
    <row r="2102" spans="1:7" x14ac:dyDescent="0.2">
      <c r="A2102" s="7">
        <v>26420</v>
      </c>
      <c r="B2102" s="7" t="s">
        <v>33</v>
      </c>
      <c r="C2102" s="7">
        <v>2020</v>
      </c>
      <c r="D2102" s="7">
        <v>1</v>
      </c>
      <c r="E2102" s="7">
        <v>271.72000000000003</v>
      </c>
      <c r="F2102" s="7">
        <v>272.83</v>
      </c>
      <c r="G2102" s="7" t="s">
        <v>19</v>
      </c>
    </row>
    <row r="2103" spans="1:7" x14ac:dyDescent="0.2">
      <c r="A2103" s="7">
        <v>26420</v>
      </c>
      <c r="B2103" s="7" t="s">
        <v>33</v>
      </c>
      <c r="C2103" s="7">
        <v>2020</v>
      </c>
      <c r="D2103" s="7">
        <v>2</v>
      </c>
      <c r="E2103" s="7">
        <v>278.18</v>
      </c>
      <c r="F2103" s="7">
        <v>275.70999999999998</v>
      </c>
      <c r="G2103" s="7" t="s">
        <v>19</v>
      </c>
    </row>
    <row r="2104" spans="1:7" x14ac:dyDescent="0.2">
      <c r="A2104" s="7">
        <v>26420</v>
      </c>
      <c r="B2104" s="7" t="s">
        <v>33</v>
      </c>
      <c r="C2104" s="7">
        <v>2020</v>
      </c>
      <c r="D2104" s="7">
        <v>3</v>
      </c>
      <c r="E2104" s="7">
        <v>283.10000000000002</v>
      </c>
      <c r="F2104" s="7">
        <v>279.87</v>
      </c>
      <c r="G2104" s="7" t="s">
        <v>19</v>
      </c>
    </row>
    <row r="2105" spans="1:7" x14ac:dyDescent="0.2">
      <c r="A2105" s="7">
        <v>26420</v>
      </c>
      <c r="B2105" s="7" t="s">
        <v>33</v>
      </c>
      <c r="C2105" s="7">
        <v>2020</v>
      </c>
      <c r="D2105" s="7">
        <v>4</v>
      </c>
      <c r="E2105" s="7">
        <v>285.06</v>
      </c>
      <c r="F2105" s="7">
        <v>284.05</v>
      </c>
    </row>
    <row r="2106" spans="1:7" x14ac:dyDescent="0.2">
      <c r="A2106" s="7">
        <v>26420</v>
      </c>
      <c r="B2106" s="7" t="s">
        <v>33</v>
      </c>
      <c r="C2106" s="7">
        <v>2021</v>
      </c>
      <c r="D2106" s="7">
        <v>1</v>
      </c>
      <c r="E2106" s="7">
        <v>291.68</v>
      </c>
      <c r="F2106" s="7">
        <v>293.04000000000002</v>
      </c>
    </row>
    <row r="2107" spans="1:7" x14ac:dyDescent="0.2">
      <c r="A2107" s="7">
        <v>26420</v>
      </c>
      <c r="B2107" s="7" t="s">
        <v>33</v>
      </c>
      <c r="C2107" s="7">
        <v>2021</v>
      </c>
      <c r="D2107" s="7">
        <v>2</v>
      </c>
      <c r="E2107" s="7">
        <v>310.33</v>
      </c>
      <c r="F2107" s="7">
        <v>307.72000000000003</v>
      </c>
      <c r="G2107" s="7" t="s">
        <v>19</v>
      </c>
    </row>
    <row r="2108" spans="1:7" x14ac:dyDescent="0.2">
      <c r="A2108" s="7">
        <v>26420</v>
      </c>
      <c r="B2108" s="7" t="s">
        <v>33</v>
      </c>
      <c r="C2108" s="7">
        <v>2021</v>
      </c>
      <c r="D2108" s="7">
        <v>3</v>
      </c>
      <c r="E2108" s="7">
        <v>327.43</v>
      </c>
      <c r="F2108" s="7">
        <v>323.51</v>
      </c>
      <c r="G2108" s="7" t="s">
        <v>19</v>
      </c>
    </row>
    <row r="2109" spans="1:7" x14ac:dyDescent="0.2">
      <c r="A2109" s="7">
        <v>26420</v>
      </c>
      <c r="B2109" s="7" t="s">
        <v>33</v>
      </c>
      <c r="C2109" s="7">
        <v>2021</v>
      </c>
      <c r="D2109" s="7">
        <v>4</v>
      </c>
      <c r="E2109" s="7">
        <v>338.08</v>
      </c>
      <c r="F2109" s="7">
        <v>336.77</v>
      </c>
      <c r="G2109" s="7" t="s">
        <v>19</v>
      </c>
    </row>
    <row r="2110" spans="1:7" x14ac:dyDescent="0.2">
      <c r="A2110" s="7">
        <v>26900</v>
      </c>
      <c r="B2110" s="7" t="s">
        <v>34</v>
      </c>
      <c r="C2110" s="7">
        <v>1991</v>
      </c>
      <c r="D2110" s="7">
        <v>1</v>
      </c>
      <c r="E2110" s="7">
        <v>100</v>
      </c>
      <c r="F2110" s="7">
        <v>100</v>
      </c>
      <c r="G2110" s="7" t="s">
        <v>19</v>
      </c>
    </row>
    <row r="2111" spans="1:7" x14ac:dyDescent="0.2">
      <c r="A2111" s="7">
        <v>26900</v>
      </c>
      <c r="B2111" s="7" t="s">
        <v>34</v>
      </c>
      <c r="C2111" s="7">
        <v>1991</v>
      </c>
      <c r="D2111" s="7">
        <v>2</v>
      </c>
      <c r="E2111" s="7">
        <v>99.99</v>
      </c>
      <c r="F2111" s="7">
        <v>99.97</v>
      </c>
      <c r="G2111" s="7" t="s">
        <v>19</v>
      </c>
    </row>
    <row r="2112" spans="1:7" x14ac:dyDescent="0.2">
      <c r="A2112" s="7">
        <v>26900</v>
      </c>
      <c r="B2112" s="7" t="s">
        <v>34</v>
      </c>
      <c r="C2112" s="7">
        <v>1991</v>
      </c>
      <c r="D2112" s="7">
        <v>3</v>
      </c>
      <c r="E2112" s="7">
        <v>101.15</v>
      </c>
      <c r="F2112" s="7">
        <v>101.02</v>
      </c>
      <c r="G2112" s="7" t="s">
        <v>19</v>
      </c>
    </row>
    <row r="2113" spans="1:7" x14ac:dyDescent="0.2">
      <c r="A2113" s="7">
        <v>26900</v>
      </c>
      <c r="B2113" s="7" t="s">
        <v>34</v>
      </c>
      <c r="C2113" s="7">
        <v>1991</v>
      </c>
      <c r="D2113" s="7">
        <v>4</v>
      </c>
      <c r="E2113" s="7">
        <v>102.04</v>
      </c>
      <c r="F2113" s="7">
        <v>102.03</v>
      </c>
      <c r="G2113" s="7" t="s">
        <v>19</v>
      </c>
    </row>
    <row r="2114" spans="1:7" x14ac:dyDescent="0.2">
      <c r="A2114" s="7">
        <v>26900</v>
      </c>
      <c r="B2114" s="7" t="s">
        <v>34</v>
      </c>
      <c r="C2114" s="7">
        <v>1992</v>
      </c>
      <c r="D2114" s="7">
        <v>1</v>
      </c>
      <c r="E2114" s="7">
        <v>102.94</v>
      </c>
      <c r="F2114" s="7">
        <v>102.96</v>
      </c>
      <c r="G2114" s="7" t="s">
        <v>19</v>
      </c>
    </row>
    <row r="2115" spans="1:7" x14ac:dyDescent="0.2">
      <c r="A2115" s="7">
        <v>26900</v>
      </c>
      <c r="B2115" s="7" t="s">
        <v>34</v>
      </c>
      <c r="C2115" s="7">
        <v>1992</v>
      </c>
      <c r="D2115" s="7">
        <v>2</v>
      </c>
      <c r="E2115" s="7">
        <v>104.07</v>
      </c>
      <c r="F2115" s="7">
        <v>104.06</v>
      </c>
      <c r="G2115" s="7" t="s">
        <v>19</v>
      </c>
    </row>
    <row r="2116" spans="1:7" x14ac:dyDescent="0.2">
      <c r="A2116" s="7">
        <v>26900</v>
      </c>
      <c r="B2116" s="7" t="s">
        <v>34</v>
      </c>
      <c r="C2116" s="7">
        <v>1992</v>
      </c>
      <c r="D2116" s="7">
        <v>3</v>
      </c>
      <c r="E2116" s="7">
        <v>104.9</v>
      </c>
      <c r="F2116" s="7">
        <v>104.75</v>
      </c>
      <c r="G2116" s="7" t="s">
        <v>19</v>
      </c>
    </row>
    <row r="2117" spans="1:7" x14ac:dyDescent="0.2">
      <c r="A2117" s="7">
        <v>26900</v>
      </c>
      <c r="B2117" s="7" t="s">
        <v>34</v>
      </c>
      <c r="C2117" s="7">
        <v>1992</v>
      </c>
      <c r="D2117" s="7">
        <v>4</v>
      </c>
      <c r="E2117" s="7">
        <v>105.13</v>
      </c>
      <c r="F2117" s="7">
        <v>105.09</v>
      </c>
      <c r="G2117" s="7" t="s">
        <v>19</v>
      </c>
    </row>
    <row r="2118" spans="1:7" x14ac:dyDescent="0.2">
      <c r="A2118" s="7">
        <v>26900</v>
      </c>
      <c r="B2118" s="7" t="s">
        <v>34</v>
      </c>
      <c r="C2118" s="7">
        <v>1993</v>
      </c>
      <c r="D2118" s="7">
        <v>1</v>
      </c>
      <c r="E2118" s="7">
        <v>106.75</v>
      </c>
      <c r="F2118" s="7">
        <v>106.83</v>
      </c>
      <c r="G2118" s="7" t="s">
        <v>19</v>
      </c>
    </row>
    <row r="2119" spans="1:7" x14ac:dyDescent="0.2">
      <c r="A2119" s="7">
        <v>26900</v>
      </c>
      <c r="B2119" s="7" t="s">
        <v>34</v>
      </c>
      <c r="C2119" s="7">
        <v>1993</v>
      </c>
      <c r="D2119" s="7">
        <v>2</v>
      </c>
      <c r="E2119" s="7">
        <v>108.24</v>
      </c>
      <c r="F2119" s="7">
        <v>108.21</v>
      </c>
      <c r="G2119" s="7" t="s">
        <v>19</v>
      </c>
    </row>
    <row r="2120" spans="1:7" x14ac:dyDescent="0.2">
      <c r="A2120" s="7">
        <v>26900</v>
      </c>
      <c r="B2120" s="7" t="s">
        <v>34</v>
      </c>
      <c r="C2120" s="7">
        <v>1993</v>
      </c>
      <c r="D2120" s="7">
        <v>3</v>
      </c>
      <c r="E2120" s="7">
        <v>109.32</v>
      </c>
      <c r="F2120" s="7">
        <v>109.14</v>
      </c>
      <c r="G2120" s="7" t="s">
        <v>19</v>
      </c>
    </row>
    <row r="2121" spans="1:7" x14ac:dyDescent="0.2">
      <c r="A2121" s="7">
        <v>26900</v>
      </c>
      <c r="B2121" s="7" t="s">
        <v>34</v>
      </c>
      <c r="C2121" s="7">
        <v>1993</v>
      </c>
      <c r="D2121" s="7">
        <v>4</v>
      </c>
      <c r="E2121" s="7">
        <v>110.53</v>
      </c>
      <c r="F2121" s="7">
        <v>110.44</v>
      </c>
      <c r="G2121" s="7" t="s">
        <v>19</v>
      </c>
    </row>
    <row r="2122" spans="1:7" x14ac:dyDescent="0.2">
      <c r="A2122" s="7">
        <v>26900</v>
      </c>
      <c r="B2122" s="7" t="s">
        <v>34</v>
      </c>
      <c r="C2122" s="7">
        <v>1994</v>
      </c>
      <c r="D2122" s="7">
        <v>1</v>
      </c>
      <c r="E2122" s="7">
        <v>111.62</v>
      </c>
      <c r="F2122" s="7">
        <v>111.81</v>
      </c>
      <c r="G2122" s="7" t="s">
        <v>19</v>
      </c>
    </row>
    <row r="2123" spans="1:7" x14ac:dyDescent="0.2">
      <c r="A2123" s="7">
        <v>26900</v>
      </c>
      <c r="B2123" s="7" t="s">
        <v>34</v>
      </c>
      <c r="C2123" s="7">
        <v>1994</v>
      </c>
      <c r="D2123" s="7">
        <v>2</v>
      </c>
      <c r="E2123" s="7">
        <v>112.86</v>
      </c>
      <c r="F2123" s="7">
        <v>112.8</v>
      </c>
      <c r="G2123" s="7" t="s">
        <v>19</v>
      </c>
    </row>
    <row r="2124" spans="1:7" x14ac:dyDescent="0.2">
      <c r="A2124" s="7">
        <v>26900</v>
      </c>
      <c r="B2124" s="7" t="s">
        <v>34</v>
      </c>
      <c r="C2124" s="7">
        <v>1994</v>
      </c>
      <c r="D2124" s="7">
        <v>3</v>
      </c>
      <c r="E2124" s="7">
        <v>114.3</v>
      </c>
      <c r="F2124" s="7">
        <v>114.07</v>
      </c>
      <c r="G2124" s="7" t="s">
        <v>19</v>
      </c>
    </row>
    <row r="2125" spans="1:7" x14ac:dyDescent="0.2">
      <c r="A2125" s="7">
        <v>26900</v>
      </c>
      <c r="B2125" s="7" t="s">
        <v>34</v>
      </c>
      <c r="C2125" s="7">
        <v>1994</v>
      </c>
      <c r="D2125" s="7">
        <v>4</v>
      </c>
      <c r="E2125" s="7">
        <v>115.62</v>
      </c>
      <c r="F2125" s="7">
        <v>115.51</v>
      </c>
      <c r="G2125" s="7" t="s">
        <v>19</v>
      </c>
    </row>
    <row r="2126" spans="1:7" x14ac:dyDescent="0.2">
      <c r="A2126" s="7">
        <v>26900</v>
      </c>
      <c r="B2126" s="7" t="s">
        <v>34</v>
      </c>
      <c r="C2126" s="7">
        <v>1995</v>
      </c>
      <c r="D2126" s="7">
        <v>1</v>
      </c>
      <c r="E2126" s="7">
        <v>116.06</v>
      </c>
      <c r="F2126" s="7">
        <v>116.33</v>
      </c>
      <c r="G2126" s="7" t="s">
        <v>19</v>
      </c>
    </row>
    <row r="2127" spans="1:7" x14ac:dyDescent="0.2">
      <c r="A2127" s="7">
        <v>26900</v>
      </c>
      <c r="B2127" s="7" t="s">
        <v>34</v>
      </c>
      <c r="C2127" s="7">
        <v>1995</v>
      </c>
      <c r="D2127" s="7">
        <v>2</v>
      </c>
      <c r="E2127" s="7">
        <v>117.5</v>
      </c>
      <c r="F2127" s="7">
        <v>117.41</v>
      </c>
      <c r="G2127" s="7" t="s">
        <v>19</v>
      </c>
    </row>
    <row r="2128" spans="1:7" x14ac:dyDescent="0.2">
      <c r="A2128" s="7">
        <v>26900</v>
      </c>
      <c r="B2128" s="7" t="s">
        <v>34</v>
      </c>
      <c r="C2128" s="7">
        <v>1995</v>
      </c>
      <c r="D2128" s="7">
        <v>3</v>
      </c>
      <c r="E2128" s="7">
        <v>119.33</v>
      </c>
      <c r="F2128" s="7">
        <v>119.05</v>
      </c>
      <c r="G2128" s="7" t="s">
        <v>19</v>
      </c>
    </row>
    <row r="2129" spans="1:7" x14ac:dyDescent="0.2">
      <c r="A2129" s="7">
        <v>26900</v>
      </c>
      <c r="B2129" s="7" t="s">
        <v>34</v>
      </c>
      <c r="C2129" s="7">
        <v>1995</v>
      </c>
      <c r="D2129" s="7">
        <v>4</v>
      </c>
      <c r="E2129" s="7">
        <v>121</v>
      </c>
      <c r="F2129" s="7">
        <v>120.91</v>
      </c>
      <c r="G2129" s="7" t="s">
        <v>19</v>
      </c>
    </row>
    <row r="2130" spans="1:7" x14ac:dyDescent="0.2">
      <c r="A2130" s="7">
        <v>26900</v>
      </c>
      <c r="B2130" s="7" t="s">
        <v>34</v>
      </c>
      <c r="C2130" s="7">
        <v>1996</v>
      </c>
      <c r="D2130" s="7">
        <v>1</v>
      </c>
      <c r="E2130" s="7">
        <v>120.43</v>
      </c>
      <c r="F2130" s="7">
        <v>120.76</v>
      </c>
      <c r="G2130" s="7" t="s">
        <v>19</v>
      </c>
    </row>
    <row r="2131" spans="1:7" x14ac:dyDescent="0.2">
      <c r="A2131" s="7">
        <v>26900</v>
      </c>
      <c r="B2131" s="7" t="s">
        <v>34</v>
      </c>
      <c r="C2131" s="7">
        <v>1996</v>
      </c>
      <c r="D2131" s="7">
        <v>2</v>
      </c>
      <c r="E2131" s="7">
        <v>122.84</v>
      </c>
      <c r="F2131" s="7">
        <v>122.71</v>
      </c>
      <c r="G2131" s="7" t="s">
        <v>19</v>
      </c>
    </row>
    <row r="2132" spans="1:7" x14ac:dyDescent="0.2">
      <c r="A2132" s="7">
        <v>26900</v>
      </c>
      <c r="B2132" s="7" t="s">
        <v>34</v>
      </c>
      <c r="C2132" s="7">
        <v>1996</v>
      </c>
      <c r="D2132" s="7">
        <v>3</v>
      </c>
      <c r="E2132" s="7">
        <v>123.9</v>
      </c>
      <c r="F2132" s="7">
        <v>123.58</v>
      </c>
      <c r="G2132" s="7" t="s">
        <v>19</v>
      </c>
    </row>
    <row r="2133" spans="1:7" x14ac:dyDescent="0.2">
      <c r="A2133" s="7">
        <v>26900</v>
      </c>
      <c r="B2133" s="7" t="s">
        <v>34</v>
      </c>
      <c r="C2133" s="7">
        <v>1996</v>
      </c>
      <c r="D2133" s="7">
        <v>4</v>
      </c>
      <c r="E2133" s="7">
        <v>123.87</v>
      </c>
      <c r="F2133" s="7">
        <v>123.8</v>
      </c>
      <c r="G2133" s="7" t="s">
        <v>19</v>
      </c>
    </row>
    <row r="2134" spans="1:7" x14ac:dyDescent="0.2">
      <c r="A2134" s="7">
        <v>26900</v>
      </c>
      <c r="B2134" s="7" t="s">
        <v>34</v>
      </c>
      <c r="C2134" s="7">
        <v>1997</v>
      </c>
      <c r="D2134" s="7">
        <v>1</v>
      </c>
      <c r="E2134" s="7">
        <v>123.85</v>
      </c>
      <c r="F2134" s="7">
        <v>124.19</v>
      </c>
      <c r="G2134" s="7" t="s">
        <v>19</v>
      </c>
    </row>
    <row r="2135" spans="1:7" x14ac:dyDescent="0.2">
      <c r="A2135" s="7">
        <v>26900</v>
      </c>
      <c r="B2135" s="7" t="s">
        <v>34</v>
      </c>
      <c r="C2135" s="7">
        <v>1997</v>
      </c>
      <c r="D2135" s="7">
        <v>2</v>
      </c>
      <c r="E2135" s="7">
        <v>126.34</v>
      </c>
      <c r="F2135" s="7">
        <v>126.22</v>
      </c>
      <c r="G2135" s="7" t="s">
        <v>19</v>
      </c>
    </row>
    <row r="2136" spans="1:7" x14ac:dyDescent="0.2">
      <c r="A2136" s="7">
        <v>26900</v>
      </c>
      <c r="B2136" s="7" t="s">
        <v>34</v>
      </c>
      <c r="C2136" s="7">
        <v>1997</v>
      </c>
      <c r="D2136" s="7">
        <v>3</v>
      </c>
      <c r="E2136" s="7">
        <v>126.45</v>
      </c>
      <c r="F2136" s="7">
        <v>126.09</v>
      </c>
      <c r="G2136" s="7" t="s">
        <v>19</v>
      </c>
    </row>
    <row r="2137" spans="1:7" x14ac:dyDescent="0.2">
      <c r="A2137" s="7">
        <v>26900</v>
      </c>
      <c r="B2137" s="7" t="s">
        <v>34</v>
      </c>
      <c r="C2137" s="7">
        <v>1997</v>
      </c>
      <c r="D2137" s="7">
        <v>4</v>
      </c>
      <c r="E2137" s="7">
        <v>126.3</v>
      </c>
      <c r="F2137" s="7">
        <v>126.27</v>
      </c>
      <c r="G2137" s="7" t="s">
        <v>19</v>
      </c>
    </row>
    <row r="2138" spans="1:7" x14ac:dyDescent="0.2">
      <c r="A2138" s="7">
        <v>26900</v>
      </c>
      <c r="B2138" s="7" t="s">
        <v>34</v>
      </c>
      <c r="C2138" s="7">
        <v>1998</v>
      </c>
      <c r="D2138" s="7">
        <v>1</v>
      </c>
      <c r="E2138" s="7">
        <v>127.18</v>
      </c>
      <c r="F2138" s="7">
        <v>127.49</v>
      </c>
      <c r="G2138" s="7" t="s">
        <v>19</v>
      </c>
    </row>
    <row r="2139" spans="1:7" x14ac:dyDescent="0.2">
      <c r="A2139" s="7">
        <v>26900</v>
      </c>
      <c r="B2139" s="7" t="s">
        <v>34</v>
      </c>
      <c r="C2139" s="7">
        <v>1998</v>
      </c>
      <c r="D2139" s="7">
        <v>2</v>
      </c>
      <c r="E2139" s="7">
        <v>127.88</v>
      </c>
      <c r="F2139" s="7">
        <v>127.78</v>
      </c>
      <c r="G2139" s="7" t="s">
        <v>19</v>
      </c>
    </row>
    <row r="2140" spans="1:7" x14ac:dyDescent="0.2">
      <c r="A2140" s="7">
        <v>26900</v>
      </c>
      <c r="B2140" s="7" t="s">
        <v>34</v>
      </c>
      <c r="C2140" s="7">
        <v>1998</v>
      </c>
      <c r="D2140" s="7">
        <v>3</v>
      </c>
      <c r="E2140" s="7">
        <v>129.22999999999999</v>
      </c>
      <c r="F2140" s="7">
        <v>128.85</v>
      </c>
      <c r="G2140" s="7" t="s">
        <v>19</v>
      </c>
    </row>
    <row r="2141" spans="1:7" x14ac:dyDescent="0.2">
      <c r="A2141" s="7">
        <v>26900</v>
      </c>
      <c r="B2141" s="7" t="s">
        <v>34</v>
      </c>
      <c r="C2141" s="7">
        <v>1998</v>
      </c>
      <c r="D2141" s="7">
        <v>4</v>
      </c>
      <c r="E2141" s="7">
        <v>130.04</v>
      </c>
      <c r="F2141" s="7">
        <v>130.02000000000001</v>
      </c>
      <c r="G2141" s="7" t="s">
        <v>19</v>
      </c>
    </row>
    <row r="2142" spans="1:7" x14ac:dyDescent="0.2">
      <c r="A2142" s="7">
        <v>26900</v>
      </c>
      <c r="B2142" s="7" t="s">
        <v>34</v>
      </c>
      <c r="C2142" s="7">
        <v>1999</v>
      </c>
      <c r="D2142" s="7">
        <v>1</v>
      </c>
      <c r="E2142" s="7">
        <v>131.15</v>
      </c>
      <c r="F2142" s="7">
        <v>131.44999999999999</v>
      </c>
      <c r="G2142" s="7" t="s">
        <v>19</v>
      </c>
    </row>
    <row r="2143" spans="1:7" x14ac:dyDescent="0.2">
      <c r="A2143" s="7">
        <v>26900</v>
      </c>
      <c r="B2143" s="7" t="s">
        <v>34</v>
      </c>
      <c r="C2143" s="7">
        <v>1999</v>
      </c>
      <c r="D2143" s="7">
        <v>2</v>
      </c>
      <c r="E2143" s="7">
        <v>133.22999999999999</v>
      </c>
      <c r="F2143" s="7">
        <v>133.19</v>
      </c>
      <c r="G2143" s="7" t="s">
        <v>19</v>
      </c>
    </row>
    <row r="2144" spans="1:7" x14ac:dyDescent="0.2">
      <c r="A2144" s="7">
        <v>26900</v>
      </c>
      <c r="B2144" s="7" t="s">
        <v>34</v>
      </c>
      <c r="C2144" s="7">
        <v>1999</v>
      </c>
      <c r="D2144" s="7">
        <v>3</v>
      </c>
      <c r="E2144" s="7">
        <v>134.35</v>
      </c>
      <c r="F2144" s="7">
        <v>133.88999999999999</v>
      </c>
      <c r="G2144" s="7" t="s">
        <v>19</v>
      </c>
    </row>
    <row r="2145" spans="1:7" x14ac:dyDescent="0.2">
      <c r="A2145" s="7">
        <v>26900</v>
      </c>
      <c r="B2145" s="7" t="s">
        <v>34</v>
      </c>
      <c r="C2145" s="7">
        <v>1999</v>
      </c>
      <c r="D2145" s="7">
        <v>4</v>
      </c>
      <c r="E2145" s="7">
        <v>135.66999999999999</v>
      </c>
      <c r="F2145" s="7">
        <v>135.69</v>
      </c>
      <c r="G2145" s="7" t="s">
        <v>19</v>
      </c>
    </row>
    <row r="2146" spans="1:7" x14ac:dyDescent="0.2">
      <c r="A2146" s="7">
        <v>26900</v>
      </c>
      <c r="B2146" s="7" t="s">
        <v>34</v>
      </c>
      <c r="C2146" s="7">
        <v>2000</v>
      </c>
      <c r="D2146" s="7">
        <v>1</v>
      </c>
      <c r="E2146" s="7">
        <v>136.29</v>
      </c>
      <c r="F2146" s="7">
        <v>136.59</v>
      </c>
      <c r="G2146" s="7" t="s">
        <v>19</v>
      </c>
    </row>
    <row r="2147" spans="1:7" x14ac:dyDescent="0.2">
      <c r="A2147" s="7">
        <v>26900</v>
      </c>
      <c r="B2147" s="7" t="s">
        <v>34</v>
      </c>
      <c r="C2147" s="7">
        <v>2000</v>
      </c>
      <c r="D2147" s="7">
        <v>2</v>
      </c>
      <c r="E2147" s="7">
        <v>135.87</v>
      </c>
      <c r="F2147" s="7">
        <v>135.86000000000001</v>
      </c>
      <c r="G2147" s="7" t="s">
        <v>19</v>
      </c>
    </row>
    <row r="2148" spans="1:7" x14ac:dyDescent="0.2">
      <c r="A2148" s="7">
        <v>26900</v>
      </c>
      <c r="B2148" s="7" t="s">
        <v>34</v>
      </c>
      <c r="C2148" s="7">
        <v>2000</v>
      </c>
      <c r="D2148" s="7">
        <v>3</v>
      </c>
      <c r="E2148" s="7">
        <v>138.72999999999999</v>
      </c>
      <c r="F2148" s="7">
        <v>138.16999999999999</v>
      </c>
      <c r="G2148" s="7" t="s">
        <v>19</v>
      </c>
    </row>
    <row r="2149" spans="1:7" x14ac:dyDescent="0.2">
      <c r="A2149" s="7">
        <v>26900</v>
      </c>
      <c r="B2149" s="7" t="s">
        <v>34</v>
      </c>
      <c r="C2149" s="7">
        <v>2000</v>
      </c>
      <c r="D2149" s="7">
        <v>4</v>
      </c>
      <c r="E2149" s="7">
        <v>138.58000000000001</v>
      </c>
      <c r="F2149" s="7">
        <v>138.62</v>
      </c>
      <c r="G2149" s="7" t="s">
        <v>19</v>
      </c>
    </row>
    <row r="2150" spans="1:7" x14ac:dyDescent="0.2">
      <c r="A2150" s="7">
        <v>26900</v>
      </c>
      <c r="B2150" s="7" t="s">
        <v>34</v>
      </c>
      <c r="C2150" s="7">
        <v>2001</v>
      </c>
      <c r="D2150" s="7">
        <v>1</v>
      </c>
      <c r="E2150" s="7">
        <v>139.12</v>
      </c>
      <c r="F2150" s="7">
        <v>139.52000000000001</v>
      </c>
      <c r="G2150" s="7" t="s">
        <v>19</v>
      </c>
    </row>
    <row r="2151" spans="1:7" x14ac:dyDescent="0.2">
      <c r="A2151" s="7">
        <v>26900</v>
      </c>
      <c r="B2151" s="7" t="s">
        <v>34</v>
      </c>
      <c r="C2151" s="7">
        <v>2001</v>
      </c>
      <c r="D2151" s="7">
        <v>2</v>
      </c>
      <c r="E2151" s="7">
        <v>139.06</v>
      </c>
      <c r="F2151" s="7">
        <v>139.01</v>
      </c>
      <c r="G2151" s="7" t="s">
        <v>19</v>
      </c>
    </row>
    <row r="2152" spans="1:7" x14ac:dyDescent="0.2">
      <c r="A2152" s="7">
        <v>26900</v>
      </c>
      <c r="B2152" s="7" t="s">
        <v>34</v>
      </c>
      <c r="C2152" s="7">
        <v>2001</v>
      </c>
      <c r="D2152" s="7">
        <v>3</v>
      </c>
      <c r="E2152" s="7">
        <v>140.55000000000001</v>
      </c>
      <c r="F2152" s="7">
        <v>139.85</v>
      </c>
      <c r="G2152" s="7" t="s">
        <v>19</v>
      </c>
    </row>
    <row r="2153" spans="1:7" x14ac:dyDescent="0.2">
      <c r="A2153" s="7">
        <v>26900</v>
      </c>
      <c r="B2153" s="7" t="s">
        <v>34</v>
      </c>
      <c r="C2153" s="7">
        <v>2001</v>
      </c>
      <c r="D2153" s="7">
        <v>4</v>
      </c>
      <c r="E2153" s="7">
        <v>142.03</v>
      </c>
      <c r="F2153" s="7">
        <v>142.16999999999999</v>
      </c>
      <c r="G2153" s="7" t="s">
        <v>19</v>
      </c>
    </row>
    <row r="2154" spans="1:7" x14ac:dyDescent="0.2">
      <c r="A2154" s="7">
        <v>26900</v>
      </c>
      <c r="B2154" s="7" t="s">
        <v>34</v>
      </c>
      <c r="C2154" s="7">
        <v>2002</v>
      </c>
      <c r="D2154" s="7">
        <v>1</v>
      </c>
      <c r="E2154" s="7">
        <v>140.66999999999999</v>
      </c>
      <c r="F2154" s="7">
        <v>141.19999999999999</v>
      </c>
      <c r="G2154" s="7" t="s">
        <v>19</v>
      </c>
    </row>
    <row r="2155" spans="1:7" x14ac:dyDescent="0.2">
      <c r="A2155" s="7">
        <v>26900</v>
      </c>
      <c r="B2155" s="7" t="s">
        <v>34</v>
      </c>
      <c r="C2155" s="7">
        <v>2002</v>
      </c>
      <c r="D2155" s="7">
        <v>2</v>
      </c>
      <c r="E2155" s="7">
        <v>142.34</v>
      </c>
      <c r="F2155" s="7">
        <v>142.19</v>
      </c>
      <c r="G2155" s="7" t="s">
        <v>19</v>
      </c>
    </row>
    <row r="2156" spans="1:7" x14ac:dyDescent="0.2">
      <c r="A2156" s="7">
        <v>26900</v>
      </c>
      <c r="B2156" s="7" t="s">
        <v>34</v>
      </c>
      <c r="C2156" s="7">
        <v>2002</v>
      </c>
      <c r="D2156" s="7">
        <v>3</v>
      </c>
      <c r="E2156" s="7">
        <v>143.37</v>
      </c>
      <c r="F2156" s="7">
        <v>142.53</v>
      </c>
      <c r="G2156" s="7" t="s">
        <v>19</v>
      </c>
    </row>
    <row r="2157" spans="1:7" x14ac:dyDescent="0.2">
      <c r="A2157" s="7">
        <v>26900</v>
      </c>
      <c r="B2157" s="7" t="s">
        <v>34</v>
      </c>
      <c r="C2157" s="7">
        <v>2002</v>
      </c>
      <c r="D2157" s="7">
        <v>4</v>
      </c>
      <c r="E2157" s="7">
        <v>141.08000000000001</v>
      </c>
      <c r="F2157" s="7">
        <v>141.24</v>
      </c>
      <c r="G2157" s="7" t="s">
        <v>19</v>
      </c>
    </row>
    <row r="2158" spans="1:7" x14ac:dyDescent="0.2">
      <c r="A2158" s="7">
        <v>26900</v>
      </c>
      <c r="B2158" s="7" t="s">
        <v>34</v>
      </c>
      <c r="C2158" s="7">
        <v>2003</v>
      </c>
      <c r="D2158" s="7">
        <v>1</v>
      </c>
      <c r="E2158" s="7">
        <v>141.74</v>
      </c>
      <c r="F2158" s="7">
        <v>142.52000000000001</v>
      </c>
      <c r="G2158" s="7" t="s">
        <v>19</v>
      </c>
    </row>
    <row r="2159" spans="1:7" x14ac:dyDescent="0.2">
      <c r="A2159" s="7">
        <v>26900</v>
      </c>
      <c r="B2159" s="7" t="s">
        <v>34</v>
      </c>
      <c r="C2159" s="7">
        <v>2003</v>
      </c>
      <c r="D2159" s="7">
        <v>2</v>
      </c>
      <c r="E2159" s="7">
        <v>142.19</v>
      </c>
      <c r="F2159" s="7">
        <v>141.97999999999999</v>
      </c>
      <c r="G2159" s="7" t="s">
        <v>19</v>
      </c>
    </row>
    <row r="2160" spans="1:7" x14ac:dyDescent="0.2">
      <c r="A2160" s="7">
        <v>26900</v>
      </c>
      <c r="B2160" s="7" t="s">
        <v>34</v>
      </c>
      <c r="C2160" s="7">
        <v>2003</v>
      </c>
      <c r="D2160" s="7">
        <v>3</v>
      </c>
      <c r="E2160" s="7">
        <v>142.37</v>
      </c>
      <c r="F2160" s="7">
        <v>141.32</v>
      </c>
      <c r="G2160" s="7" t="s">
        <v>19</v>
      </c>
    </row>
    <row r="2161" spans="1:7" x14ac:dyDescent="0.2">
      <c r="A2161" s="7">
        <v>26900</v>
      </c>
      <c r="B2161" s="7" t="s">
        <v>34</v>
      </c>
      <c r="C2161" s="7">
        <v>2003</v>
      </c>
      <c r="D2161" s="7">
        <v>4</v>
      </c>
      <c r="E2161" s="7">
        <v>140.66999999999999</v>
      </c>
      <c r="F2161" s="7">
        <v>140.78</v>
      </c>
      <c r="G2161" s="7" t="s">
        <v>19</v>
      </c>
    </row>
    <row r="2162" spans="1:7" x14ac:dyDescent="0.2">
      <c r="A2162" s="7">
        <v>26900</v>
      </c>
      <c r="B2162" s="7" t="s">
        <v>34</v>
      </c>
      <c r="C2162" s="7">
        <v>2004</v>
      </c>
      <c r="D2162" s="7">
        <v>1</v>
      </c>
      <c r="E2162" s="7">
        <v>140.46</v>
      </c>
      <c r="F2162" s="7">
        <v>141.56</v>
      </c>
    </row>
    <row r="2163" spans="1:7" x14ac:dyDescent="0.2">
      <c r="A2163" s="7">
        <v>26900</v>
      </c>
      <c r="B2163" s="7" t="s">
        <v>34</v>
      </c>
      <c r="C2163" s="7">
        <v>2004</v>
      </c>
      <c r="D2163" s="7">
        <v>2</v>
      </c>
      <c r="E2163" s="7">
        <v>143.41</v>
      </c>
      <c r="F2163" s="7">
        <v>143.22</v>
      </c>
    </row>
    <row r="2164" spans="1:7" x14ac:dyDescent="0.2">
      <c r="A2164" s="7">
        <v>26900</v>
      </c>
      <c r="B2164" s="7" t="s">
        <v>34</v>
      </c>
      <c r="C2164" s="7">
        <v>2004</v>
      </c>
      <c r="D2164" s="7">
        <v>3</v>
      </c>
      <c r="E2164" s="7">
        <v>143.9</v>
      </c>
      <c r="F2164" s="7">
        <v>142.44</v>
      </c>
    </row>
    <row r="2165" spans="1:7" x14ac:dyDescent="0.2">
      <c r="A2165" s="7">
        <v>26900</v>
      </c>
      <c r="B2165" s="7" t="s">
        <v>34</v>
      </c>
      <c r="C2165" s="7">
        <v>2004</v>
      </c>
      <c r="D2165" s="7">
        <v>4</v>
      </c>
      <c r="E2165" s="7">
        <v>144.03</v>
      </c>
      <c r="F2165" s="7">
        <v>144.29</v>
      </c>
    </row>
    <row r="2166" spans="1:7" x14ac:dyDescent="0.2">
      <c r="A2166" s="7">
        <v>26900</v>
      </c>
      <c r="B2166" s="7" t="s">
        <v>34</v>
      </c>
      <c r="C2166" s="7">
        <v>2005</v>
      </c>
      <c r="D2166" s="7">
        <v>1</v>
      </c>
      <c r="E2166" s="7">
        <v>145.06</v>
      </c>
      <c r="F2166" s="7">
        <v>146.36000000000001</v>
      </c>
    </row>
    <row r="2167" spans="1:7" x14ac:dyDescent="0.2">
      <c r="A2167" s="7">
        <v>26900</v>
      </c>
      <c r="B2167" s="7" t="s">
        <v>34</v>
      </c>
      <c r="C2167" s="7">
        <v>2005</v>
      </c>
      <c r="D2167" s="7">
        <v>2</v>
      </c>
      <c r="E2167" s="7">
        <v>146.53</v>
      </c>
      <c r="F2167" s="7">
        <v>146.51</v>
      </c>
    </row>
    <row r="2168" spans="1:7" x14ac:dyDescent="0.2">
      <c r="A2168" s="7">
        <v>26900</v>
      </c>
      <c r="B2168" s="7" t="s">
        <v>34</v>
      </c>
      <c r="C2168" s="7">
        <v>2005</v>
      </c>
      <c r="D2168" s="7">
        <v>3</v>
      </c>
      <c r="E2168" s="7">
        <v>147</v>
      </c>
      <c r="F2168" s="7">
        <v>144.96</v>
      </c>
    </row>
    <row r="2169" spans="1:7" x14ac:dyDescent="0.2">
      <c r="A2169" s="7">
        <v>26900</v>
      </c>
      <c r="B2169" s="7" t="s">
        <v>34</v>
      </c>
      <c r="C2169" s="7">
        <v>2005</v>
      </c>
      <c r="D2169" s="7">
        <v>4</v>
      </c>
      <c r="E2169" s="7">
        <v>146.13</v>
      </c>
      <c r="F2169" s="7">
        <v>146.62</v>
      </c>
    </row>
    <row r="2170" spans="1:7" x14ac:dyDescent="0.2">
      <c r="A2170" s="7">
        <v>26900</v>
      </c>
      <c r="B2170" s="7" t="s">
        <v>34</v>
      </c>
      <c r="C2170" s="7">
        <v>2006</v>
      </c>
      <c r="D2170" s="7">
        <v>1</v>
      </c>
      <c r="E2170" s="7">
        <v>144.25</v>
      </c>
      <c r="F2170" s="7">
        <v>145.79</v>
      </c>
    </row>
    <row r="2171" spans="1:7" x14ac:dyDescent="0.2">
      <c r="A2171" s="7">
        <v>26900</v>
      </c>
      <c r="B2171" s="7" t="s">
        <v>34</v>
      </c>
      <c r="C2171" s="7">
        <v>2006</v>
      </c>
      <c r="D2171" s="7">
        <v>2</v>
      </c>
      <c r="E2171" s="7">
        <v>145.97</v>
      </c>
      <c r="F2171" s="7">
        <v>145.99</v>
      </c>
    </row>
    <row r="2172" spans="1:7" x14ac:dyDescent="0.2">
      <c r="A2172" s="7">
        <v>26900</v>
      </c>
      <c r="B2172" s="7" t="s">
        <v>34</v>
      </c>
      <c r="C2172" s="7">
        <v>2006</v>
      </c>
      <c r="D2172" s="7">
        <v>3</v>
      </c>
      <c r="E2172" s="7">
        <v>146.43</v>
      </c>
      <c r="F2172" s="7">
        <v>143.91</v>
      </c>
    </row>
    <row r="2173" spans="1:7" x14ac:dyDescent="0.2">
      <c r="A2173" s="7">
        <v>26900</v>
      </c>
      <c r="B2173" s="7" t="s">
        <v>34</v>
      </c>
      <c r="C2173" s="7">
        <v>2006</v>
      </c>
      <c r="D2173" s="7">
        <v>4</v>
      </c>
      <c r="E2173" s="7">
        <v>144.07</v>
      </c>
      <c r="F2173" s="7">
        <v>144.81</v>
      </c>
    </row>
    <row r="2174" spans="1:7" x14ac:dyDescent="0.2">
      <c r="A2174" s="7">
        <v>26900</v>
      </c>
      <c r="B2174" s="7" t="s">
        <v>34</v>
      </c>
      <c r="C2174" s="7">
        <v>2007</v>
      </c>
      <c r="D2174" s="7">
        <v>1</v>
      </c>
      <c r="E2174" s="7">
        <v>113.35</v>
      </c>
      <c r="F2174" s="7">
        <v>114.79</v>
      </c>
    </row>
    <row r="2175" spans="1:7" x14ac:dyDescent="0.2">
      <c r="A2175" s="7">
        <v>26900</v>
      </c>
      <c r="B2175" s="7" t="s">
        <v>34</v>
      </c>
      <c r="C2175" s="7">
        <v>2007</v>
      </c>
      <c r="D2175" s="7">
        <v>2</v>
      </c>
      <c r="E2175" s="7">
        <v>115.72</v>
      </c>
      <c r="F2175" s="7">
        <v>115.55</v>
      </c>
    </row>
    <row r="2176" spans="1:7" x14ac:dyDescent="0.2">
      <c r="A2176" s="7">
        <v>26900</v>
      </c>
      <c r="B2176" s="7" t="s">
        <v>34</v>
      </c>
      <c r="C2176" s="7">
        <v>2007</v>
      </c>
      <c r="D2176" s="7">
        <v>3</v>
      </c>
      <c r="E2176" s="7">
        <v>120.6</v>
      </c>
      <c r="F2176" s="7">
        <v>118.4</v>
      </c>
    </row>
    <row r="2177" spans="1:7" x14ac:dyDescent="0.2">
      <c r="A2177" s="7">
        <v>26900</v>
      </c>
      <c r="B2177" s="7" t="s">
        <v>34</v>
      </c>
      <c r="C2177" s="7">
        <v>2007</v>
      </c>
      <c r="D2177" s="7">
        <v>4</v>
      </c>
      <c r="E2177" s="7">
        <v>117.09</v>
      </c>
      <c r="F2177" s="7">
        <v>117.67</v>
      </c>
    </row>
    <row r="2178" spans="1:7" x14ac:dyDescent="0.2">
      <c r="A2178" s="7">
        <v>26900</v>
      </c>
      <c r="B2178" s="7" t="s">
        <v>34</v>
      </c>
      <c r="C2178" s="7">
        <v>2008</v>
      </c>
      <c r="D2178" s="7">
        <v>1</v>
      </c>
      <c r="E2178" s="7">
        <v>136.13</v>
      </c>
      <c r="F2178" s="7">
        <v>138.32</v>
      </c>
    </row>
    <row r="2179" spans="1:7" x14ac:dyDescent="0.2">
      <c r="A2179" s="7">
        <v>26900</v>
      </c>
      <c r="B2179" s="7" t="s">
        <v>34</v>
      </c>
      <c r="C2179" s="7">
        <v>2008</v>
      </c>
      <c r="D2179" s="7">
        <v>2</v>
      </c>
      <c r="E2179" s="7">
        <v>136.74</v>
      </c>
      <c r="F2179" s="7">
        <v>136.12</v>
      </c>
      <c r="G2179" s="7" t="s">
        <v>19</v>
      </c>
    </row>
    <row r="2180" spans="1:7" x14ac:dyDescent="0.2">
      <c r="A2180" s="7">
        <v>26900</v>
      </c>
      <c r="B2180" s="7" t="s">
        <v>34</v>
      </c>
      <c r="C2180" s="7">
        <v>2008</v>
      </c>
      <c r="D2180" s="7">
        <v>3</v>
      </c>
      <c r="E2180" s="7">
        <v>136.29</v>
      </c>
      <c r="F2180" s="7">
        <v>133.88</v>
      </c>
      <c r="G2180" s="7" t="s">
        <v>19</v>
      </c>
    </row>
    <row r="2181" spans="1:7" x14ac:dyDescent="0.2">
      <c r="A2181" s="7">
        <v>26900</v>
      </c>
      <c r="B2181" s="7" t="s">
        <v>34</v>
      </c>
      <c r="C2181" s="7">
        <v>2008</v>
      </c>
      <c r="D2181" s="7">
        <v>4</v>
      </c>
      <c r="E2181" s="7">
        <v>124.7</v>
      </c>
      <c r="F2181" s="7">
        <v>125.35</v>
      </c>
    </row>
    <row r="2182" spans="1:7" x14ac:dyDescent="0.2">
      <c r="A2182" s="7">
        <v>26900</v>
      </c>
      <c r="B2182" s="7" t="s">
        <v>34</v>
      </c>
      <c r="C2182" s="7">
        <v>2009</v>
      </c>
      <c r="D2182" s="7">
        <v>1</v>
      </c>
      <c r="E2182" s="7">
        <v>116.84</v>
      </c>
      <c r="F2182" s="7">
        <v>118.92</v>
      </c>
    </row>
    <row r="2183" spans="1:7" x14ac:dyDescent="0.2">
      <c r="A2183" s="7">
        <v>26900</v>
      </c>
      <c r="B2183" s="7" t="s">
        <v>34</v>
      </c>
      <c r="C2183" s="7">
        <v>2009</v>
      </c>
      <c r="D2183" s="7">
        <v>2</v>
      </c>
      <c r="E2183" s="7">
        <v>123.32</v>
      </c>
      <c r="F2183" s="7">
        <v>122.36</v>
      </c>
    </row>
    <row r="2184" spans="1:7" x14ac:dyDescent="0.2">
      <c r="A2184" s="7">
        <v>26900</v>
      </c>
      <c r="B2184" s="7" t="s">
        <v>34</v>
      </c>
      <c r="C2184" s="7">
        <v>2009</v>
      </c>
      <c r="D2184" s="7">
        <v>3</v>
      </c>
      <c r="E2184" s="7">
        <v>125.47</v>
      </c>
      <c r="F2184" s="7">
        <v>123.58</v>
      </c>
    </row>
    <row r="2185" spans="1:7" x14ac:dyDescent="0.2">
      <c r="A2185" s="7">
        <v>26900</v>
      </c>
      <c r="B2185" s="7" t="s">
        <v>34</v>
      </c>
      <c r="C2185" s="7">
        <v>2009</v>
      </c>
      <c r="D2185" s="7">
        <v>4</v>
      </c>
      <c r="E2185" s="7">
        <v>125.51</v>
      </c>
      <c r="F2185" s="7">
        <v>125.93</v>
      </c>
    </row>
    <row r="2186" spans="1:7" x14ac:dyDescent="0.2">
      <c r="A2186" s="7">
        <v>26900</v>
      </c>
      <c r="B2186" s="7" t="s">
        <v>34</v>
      </c>
      <c r="C2186" s="7">
        <v>2010</v>
      </c>
      <c r="D2186" s="7">
        <v>1</v>
      </c>
      <c r="E2186" s="7">
        <v>122.55</v>
      </c>
      <c r="F2186" s="7">
        <v>125.03</v>
      </c>
    </row>
    <row r="2187" spans="1:7" x14ac:dyDescent="0.2">
      <c r="A2187" s="7">
        <v>26900</v>
      </c>
      <c r="B2187" s="7" t="s">
        <v>34</v>
      </c>
      <c r="C2187" s="7">
        <v>2010</v>
      </c>
      <c r="D2187" s="7">
        <v>2</v>
      </c>
      <c r="E2187" s="7">
        <v>127.75</v>
      </c>
      <c r="F2187" s="7">
        <v>126.36</v>
      </c>
    </row>
    <row r="2188" spans="1:7" x14ac:dyDescent="0.2">
      <c r="A2188" s="7">
        <v>26900</v>
      </c>
      <c r="B2188" s="7" t="s">
        <v>34</v>
      </c>
      <c r="C2188" s="7">
        <v>2010</v>
      </c>
      <c r="D2188" s="7">
        <v>3</v>
      </c>
      <c r="E2188" s="7">
        <v>123.67</v>
      </c>
      <c r="F2188" s="7">
        <v>122.18</v>
      </c>
    </row>
    <row r="2189" spans="1:7" x14ac:dyDescent="0.2">
      <c r="A2189" s="7">
        <v>26900</v>
      </c>
      <c r="B2189" s="7" t="s">
        <v>34</v>
      </c>
      <c r="C2189" s="7">
        <v>2010</v>
      </c>
      <c r="D2189" s="7">
        <v>4</v>
      </c>
      <c r="E2189" s="7">
        <v>123.57</v>
      </c>
      <c r="F2189" s="7">
        <v>123.77</v>
      </c>
    </row>
    <row r="2190" spans="1:7" x14ac:dyDescent="0.2">
      <c r="A2190" s="7">
        <v>26900</v>
      </c>
      <c r="B2190" s="7" t="s">
        <v>34</v>
      </c>
      <c r="C2190" s="7">
        <v>2011</v>
      </c>
      <c r="D2190" s="7">
        <v>1</v>
      </c>
      <c r="E2190" s="7">
        <v>119.5</v>
      </c>
      <c r="F2190" s="7">
        <v>122.02</v>
      </c>
    </row>
    <row r="2191" spans="1:7" x14ac:dyDescent="0.2">
      <c r="A2191" s="7">
        <v>26900</v>
      </c>
      <c r="B2191" s="7" t="s">
        <v>34</v>
      </c>
      <c r="C2191" s="7">
        <v>2011</v>
      </c>
      <c r="D2191" s="7">
        <v>2</v>
      </c>
      <c r="E2191" s="7">
        <v>122.05</v>
      </c>
      <c r="F2191" s="7">
        <v>120.51</v>
      </c>
    </row>
    <row r="2192" spans="1:7" x14ac:dyDescent="0.2">
      <c r="A2192" s="7">
        <v>26900</v>
      </c>
      <c r="B2192" s="7" t="s">
        <v>34</v>
      </c>
      <c r="C2192" s="7">
        <v>2011</v>
      </c>
      <c r="D2192" s="7">
        <v>3</v>
      </c>
      <c r="E2192" s="7">
        <v>123.24</v>
      </c>
      <c r="F2192" s="7">
        <v>122.13</v>
      </c>
    </row>
    <row r="2193" spans="1:6" x14ac:dyDescent="0.2">
      <c r="A2193" s="7">
        <v>26900</v>
      </c>
      <c r="B2193" s="7" t="s">
        <v>34</v>
      </c>
      <c r="C2193" s="7">
        <v>2011</v>
      </c>
      <c r="D2193" s="7">
        <v>4</v>
      </c>
      <c r="E2193" s="7">
        <v>122.98</v>
      </c>
      <c r="F2193" s="7">
        <v>122.87</v>
      </c>
    </row>
    <row r="2194" spans="1:6" x14ac:dyDescent="0.2">
      <c r="A2194" s="7">
        <v>26900</v>
      </c>
      <c r="B2194" s="7" t="s">
        <v>34</v>
      </c>
      <c r="C2194" s="7">
        <v>2012</v>
      </c>
      <c r="D2194" s="7">
        <v>1</v>
      </c>
      <c r="E2194" s="7">
        <v>121.08</v>
      </c>
      <c r="F2194" s="7">
        <v>123.67</v>
      </c>
    </row>
    <row r="2195" spans="1:6" x14ac:dyDescent="0.2">
      <c r="A2195" s="7">
        <v>26900</v>
      </c>
      <c r="B2195" s="7" t="s">
        <v>34</v>
      </c>
      <c r="C2195" s="7">
        <v>2012</v>
      </c>
      <c r="D2195" s="7">
        <v>2</v>
      </c>
      <c r="E2195" s="7">
        <v>126</v>
      </c>
      <c r="F2195" s="7">
        <v>124.46</v>
      </c>
    </row>
    <row r="2196" spans="1:6" x14ac:dyDescent="0.2">
      <c r="A2196" s="7">
        <v>26900</v>
      </c>
      <c r="B2196" s="7" t="s">
        <v>34</v>
      </c>
      <c r="C2196" s="7">
        <v>2012</v>
      </c>
      <c r="D2196" s="7">
        <v>3</v>
      </c>
      <c r="E2196" s="7">
        <v>125.83</v>
      </c>
      <c r="F2196" s="7">
        <v>124.77</v>
      </c>
    </row>
    <row r="2197" spans="1:6" x14ac:dyDescent="0.2">
      <c r="A2197" s="7">
        <v>26900</v>
      </c>
      <c r="B2197" s="7" t="s">
        <v>34</v>
      </c>
      <c r="C2197" s="7">
        <v>2012</v>
      </c>
      <c r="D2197" s="7">
        <v>4</v>
      </c>
      <c r="E2197" s="7">
        <v>126.69</v>
      </c>
      <c r="F2197" s="7">
        <v>126.61</v>
      </c>
    </row>
    <row r="2198" spans="1:6" x14ac:dyDescent="0.2">
      <c r="A2198" s="7">
        <v>26900</v>
      </c>
      <c r="B2198" s="7" t="s">
        <v>34</v>
      </c>
      <c r="C2198" s="7">
        <v>2013</v>
      </c>
      <c r="D2198" s="7">
        <v>1</v>
      </c>
      <c r="E2198" s="7">
        <v>127.12</v>
      </c>
      <c r="F2198" s="7">
        <v>129.54</v>
      </c>
    </row>
    <row r="2199" spans="1:6" x14ac:dyDescent="0.2">
      <c r="A2199" s="7">
        <v>26900</v>
      </c>
      <c r="B2199" s="7" t="s">
        <v>34</v>
      </c>
      <c r="C2199" s="7">
        <v>2013</v>
      </c>
      <c r="D2199" s="7">
        <v>2</v>
      </c>
      <c r="E2199" s="7">
        <v>134.68</v>
      </c>
      <c r="F2199" s="7">
        <v>133.22999999999999</v>
      </c>
    </row>
    <row r="2200" spans="1:6" x14ac:dyDescent="0.2">
      <c r="A2200" s="7">
        <v>26900</v>
      </c>
      <c r="B2200" s="7" t="s">
        <v>34</v>
      </c>
      <c r="C2200" s="7">
        <v>2013</v>
      </c>
      <c r="D2200" s="7">
        <v>3</v>
      </c>
      <c r="E2200" s="7">
        <v>137.61000000000001</v>
      </c>
      <c r="F2200" s="7">
        <v>136.47</v>
      </c>
    </row>
    <row r="2201" spans="1:6" x14ac:dyDescent="0.2">
      <c r="A2201" s="7">
        <v>26900</v>
      </c>
      <c r="B2201" s="7" t="s">
        <v>34</v>
      </c>
      <c r="C2201" s="7">
        <v>2013</v>
      </c>
      <c r="D2201" s="7">
        <v>4</v>
      </c>
      <c r="E2201" s="7">
        <v>136.99</v>
      </c>
      <c r="F2201" s="7">
        <v>136.94999999999999</v>
      </c>
    </row>
    <row r="2202" spans="1:6" x14ac:dyDescent="0.2">
      <c r="A2202" s="7">
        <v>26900</v>
      </c>
      <c r="B2202" s="7" t="s">
        <v>34</v>
      </c>
      <c r="C2202" s="7">
        <v>2014</v>
      </c>
      <c r="D2202" s="7">
        <v>1</v>
      </c>
      <c r="E2202" s="7">
        <v>136.41999999999999</v>
      </c>
      <c r="F2202" s="7">
        <v>138.81</v>
      </c>
    </row>
    <row r="2203" spans="1:6" x14ac:dyDescent="0.2">
      <c r="A2203" s="7">
        <v>26900</v>
      </c>
      <c r="B2203" s="7" t="s">
        <v>34</v>
      </c>
      <c r="C2203" s="7">
        <v>2014</v>
      </c>
      <c r="D2203" s="7">
        <v>2</v>
      </c>
      <c r="E2203" s="7">
        <v>140.66</v>
      </c>
      <c r="F2203" s="7">
        <v>139.32</v>
      </c>
    </row>
    <row r="2204" spans="1:6" x14ac:dyDescent="0.2">
      <c r="A2204" s="7">
        <v>26900</v>
      </c>
      <c r="B2204" s="7" t="s">
        <v>34</v>
      </c>
      <c r="C2204" s="7">
        <v>2014</v>
      </c>
      <c r="D2204" s="7">
        <v>3</v>
      </c>
      <c r="E2204" s="7">
        <v>142.68</v>
      </c>
      <c r="F2204" s="7">
        <v>141.44999999999999</v>
      </c>
    </row>
    <row r="2205" spans="1:6" x14ac:dyDescent="0.2">
      <c r="A2205" s="7">
        <v>26900</v>
      </c>
      <c r="B2205" s="7" t="s">
        <v>34</v>
      </c>
      <c r="C2205" s="7">
        <v>2014</v>
      </c>
      <c r="D2205" s="7">
        <v>4</v>
      </c>
      <c r="E2205" s="7">
        <v>144.78</v>
      </c>
      <c r="F2205" s="7">
        <v>144.84</v>
      </c>
    </row>
    <row r="2206" spans="1:6" x14ac:dyDescent="0.2">
      <c r="A2206" s="7">
        <v>26900</v>
      </c>
      <c r="B2206" s="7" t="s">
        <v>34</v>
      </c>
      <c r="C2206" s="7">
        <v>2015</v>
      </c>
      <c r="D2206" s="7">
        <v>1</v>
      </c>
      <c r="E2206" s="7">
        <v>142.66999999999999</v>
      </c>
      <c r="F2206" s="7">
        <v>145</v>
      </c>
    </row>
    <row r="2207" spans="1:6" x14ac:dyDescent="0.2">
      <c r="A2207" s="7">
        <v>26900</v>
      </c>
      <c r="B2207" s="7" t="s">
        <v>34</v>
      </c>
      <c r="C2207" s="7">
        <v>2015</v>
      </c>
      <c r="D2207" s="7">
        <v>2</v>
      </c>
      <c r="E2207" s="7">
        <v>147.63999999999999</v>
      </c>
      <c r="F2207" s="7">
        <v>146.26</v>
      </c>
    </row>
    <row r="2208" spans="1:6" x14ac:dyDescent="0.2">
      <c r="A2208" s="7">
        <v>26900</v>
      </c>
      <c r="B2208" s="7" t="s">
        <v>34</v>
      </c>
      <c r="C2208" s="7">
        <v>2015</v>
      </c>
      <c r="D2208" s="7">
        <v>3</v>
      </c>
      <c r="E2208" s="7">
        <v>148.83000000000001</v>
      </c>
      <c r="F2208" s="7">
        <v>147.63999999999999</v>
      </c>
    </row>
    <row r="2209" spans="1:6" x14ac:dyDescent="0.2">
      <c r="A2209" s="7">
        <v>26900</v>
      </c>
      <c r="B2209" s="7" t="s">
        <v>34</v>
      </c>
      <c r="C2209" s="7">
        <v>2015</v>
      </c>
      <c r="D2209" s="7">
        <v>4</v>
      </c>
      <c r="E2209" s="7">
        <v>148.6</v>
      </c>
      <c r="F2209" s="7">
        <v>148.65</v>
      </c>
    </row>
    <row r="2210" spans="1:6" x14ac:dyDescent="0.2">
      <c r="A2210" s="7">
        <v>26900</v>
      </c>
      <c r="B2210" s="7" t="s">
        <v>34</v>
      </c>
      <c r="C2210" s="7">
        <v>2016</v>
      </c>
      <c r="D2210" s="7">
        <v>1</v>
      </c>
      <c r="E2210" s="7">
        <v>150.18</v>
      </c>
      <c r="F2210" s="7">
        <v>152.47</v>
      </c>
    </row>
    <row r="2211" spans="1:6" x14ac:dyDescent="0.2">
      <c r="A2211" s="7">
        <v>26900</v>
      </c>
      <c r="B2211" s="7" t="s">
        <v>34</v>
      </c>
      <c r="C2211" s="7">
        <v>2016</v>
      </c>
      <c r="D2211" s="7">
        <v>2</v>
      </c>
      <c r="E2211" s="7">
        <v>156.43</v>
      </c>
      <c r="F2211" s="7">
        <v>155.1</v>
      </c>
    </row>
    <row r="2212" spans="1:6" x14ac:dyDescent="0.2">
      <c r="A2212" s="7">
        <v>26900</v>
      </c>
      <c r="B2212" s="7" t="s">
        <v>34</v>
      </c>
      <c r="C2212" s="7">
        <v>2016</v>
      </c>
      <c r="D2212" s="7">
        <v>3</v>
      </c>
      <c r="E2212" s="7">
        <v>157.97999999999999</v>
      </c>
      <c r="F2212" s="7">
        <v>156.72</v>
      </c>
    </row>
    <row r="2213" spans="1:6" x14ac:dyDescent="0.2">
      <c r="A2213" s="7">
        <v>26900</v>
      </c>
      <c r="B2213" s="7" t="s">
        <v>34</v>
      </c>
      <c r="C2213" s="7">
        <v>2016</v>
      </c>
      <c r="D2213" s="7">
        <v>4</v>
      </c>
      <c r="E2213" s="7">
        <v>160.49</v>
      </c>
      <c r="F2213" s="7">
        <v>160.65</v>
      </c>
    </row>
    <row r="2214" spans="1:6" x14ac:dyDescent="0.2">
      <c r="A2214" s="7">
        <v>26900</v>
      </c>
      <c r="B2214" s="7" t="s">
        <v>34</v>
      </c>
      <c r="C2214" s="7">
        <v>2017</v>
      </c>
      <c r="D2214" s="7">
        <v>1</v>
      </c>
      <c r="E2214" s="7">
        <v>160.44999999999999</v>
      </c>
      <c r="F2214" s="7">
        <v>162.63999999999999</v>
      </c>
    </row>
    <row r="2215" spans="1:6" x14ac:dyDescent="0.2">
      <c r="A2215" s="7">
        <v>26900</v>
      </c>
      <c r="B2215" s="7" t="s">
        <v>34</v>
      </c>
      <c r="C2215" s="7">
        <v>2017</v>
      </c>
      <c r="D2215" s="7">
        <v>2</v>
      </c>
      <c r="E2215" s="7">
        <v>167.02</v>
      </c>
      <c r="F2215" s="7">
        <v>165.7</v>
      </c>
    </row>
    <row r="2216" spans="1:6" x14ac:dyDescent="0.2">
      <c r="A2216" s="7">
        <v>26900</v>
      </c>
      <c r="B2216" s="7" t="s">
        <v>34</v>
      </c>
      <c r="C2216" s="7">
        <v>2017</v>
      </c>
      <c r="D2216" s="7">
        <v>3</v>
      </c>
      <c r="E2216" s="7">
        <v>171.58</v>
      </c>
      <c r="F2216" s="7">
        <v>170.28</v>
      </c>
    </row>
    <row r="2217" spans="1:6" x14ac:dyDescent="0.2">
      <c r="A2217" s="7">
        <v>26900</v>
      </c>
      <c r="B2217" s="7" t="s">
        <v>34</v>
      </c>
      <c r="C2217" s="7">
        <v>2017</v>
      </c>
      <c r="D2217" s="7">
        <v>4</v>
      </c>
      <c r="E2217" s="7">
        <v>172.53</v>
      </c>
      <c r="F2217" s="7">
        <v>172.8</v>
      </c>
    </row>
    <row r="2218" spans="1:6" x14ac:dyDescent="0.2">
      <c r="A2218" s="7">
        <v>26900</v>
      </c>
      <c r="B2218" s="7" t="s">
        <v>34</v>
      </c>
      <c r="C2218" s="7">
        <v>2018</v>
      </c>
      <c r="D2218" s="7">
        <v>1</v>
      </c>
      <c r="E2218" s="7">
        <v>168.86</v>
      </c>
      <c r="F2218" s="7">
        <v>170.81</v>
      </c>
    </row>
    <row r="2219" spans="1:6" x14ac:dyDescent="0.2">
      <c r="A2219" s="7">
        <v>26900</v>
      </c>
      <c r="B2219" s="7" t="s">
        <v>34</v>
      </c>
      <c r="C2219" s="7">
        <v>2018</v>
      </c>
      <c r="D2219" s="7">
        <v>2</v>
      </c>
      <c r="E2219" s="7">
        <v>181.7</v>
      </c>
      <c r="F2219" s="7">
        <v>180.5</v>
      </c>
    </row>
    <row r="2220" spans="1:6" x14ac:dyDescent="0.2">
      <c r="A2220" s="7">
        <v>26900</v>
      </c>
      <c r="B2220" s="7" t="s">
        <v>34</v>
      </c>
      <c r="C2220" s="7">
        <v>2018</v>
      </c>
      <c r="D2220" s="7">
        <v>3</v>
      </c>
      <c r="E2220" s="7">
        <v>183.38</v>
      </c>
      <c r="F2220" s="7">
        <v>182.01</v>
      </c>
    </row>
    <row r="2221" spans="1:6" x14ac:dyDescent="0.2">
      <c r="A2221" s="7">
        <v>26900</v>
      </c>
      <c r="B2221" s="7" t="s">
        <v>34</v>
      </c>
      <c r="C2221" s="7">
        <v>2018</v>
      </c>
      <c r="D2221" s="7">
        <v>4</v>
      </c>
      <c r="E2221" s="7">
        <v>184.28</v>
      </c>
      <c r="F2221" s="7">
        <v>184.67</v>
      </c>
    </row>
    <row r="2222" spans="1:6" x14ac:dyDescent="0.2">
      <c r="A2222" s="7">
        <v>26900</v>
      </c>
      <c r="B2222" s="7" t="s">
        <v>34</v>
      </c>
      <c r="C2222" s="7">
        <v>2019</v>
      </c>
      <c r="D2222" s="7">
        <v>1</v>
      </c>
      <c r="E2222" s="7">
        <v>189.72</v>
      </c>
      <c r="F2222" s="7">
        <v>191.53</v>
      </c>
    </row>
    <row r="2223" spans="1:6" x14ac:dyDescent="0.2">
      <c r="A2223" s="7">
        <v>26900</v>
      </c>
      <c r="B2223" s="7" t="s">
        <v>34</v>
      </c>
      <c r="C2223" s="7">
        <v>2019</v>
      </c>
      <c r="D2223" s="7">
        <v>2</v>
      </c>
      <c r="E2223" s="7">
        <v>187.82</v>
      </c>
      <c r="F2223" s="7">
        <v>186.78</v>
      </c>
    </row>
    <row r="2224" spans="1:6" x14ac:dyDescent="0.2">
      <c r="A2224" s="7">
        <v>26900</v>
      </c>
      <c r="B2224" s="7" t="s">
        <v>34</v>
      </c>
      <c r="C2224" s="7">
        <v>2019</v>
      </c>
      <c r="D2224" s="7">
        <v>3</v>
      </c>
      <c r="E2224" s="7">
        <v>195.96</v>
      </c>
      <c r="F2224" s="7">
        <v>194.61</v>
      </c>
    </row>
    <row r="2225" spans="1:6" x14ac:dyDescent="0.2">
      <c r="A2225" s="7">
        <v>26900</v>
      </c>
      <c r="B2225" s="7" t="s">
        <v>34</v>
      </c>
      <c r="C2225" s="7">
        <v>2019</v>
      </c>
      <c r="D2225" s="7">
        <v>4</v>
      </c>
      <c r="E2225" s="7">
        <v>198.48</v>
      </c>
      <c r="F2225" s="7">
        <v>198.93</v>
      </c>
    </row>
    <row r="2226" spans="1:6" x14ac:dyDescent="0.2">
      <c r="A2226" s="7">
        <v>26900</v>
      </c>
      <c r="B2226" s="7" t="s">
        <v>34</v>
      </c>
      <c r="C2226" s="7">
        <v>2020</v>
      </c>
      <c r="D2226" s="7">
        <v>1</v>
      </c>
      <c r="E2226" s="7">
        <v>202.18</v>
      </c>
      <c r="F2226" s="7">
        <v>203.72</v>
      </c>
    </row>
    <row r="2227" spans="1:6" x14ac:dyDescent="0.2">
      <c r="A2227" s="7">
        <v>26900</v>
      </c>
      <c r="B2227" s="7" t="s">
        <v>34</v>
      </c>
      <c r="C2227" s="7">
        <v>2020</v>
      </c>
      <c r="D2227" s="7">
        <v>2</v>
      </c>
      <c r="E2227" s="7">
        <v>208.73</v>
      </c>
      <c r="F2227" s="7">
        <v>207.84</v>
      </c>
    </row>
    <row r="2228" spans="1:6" x14ac:dyDescent="0.2">
      <c r="A2228" s="7">
        <v>26900</v>
      </c>
      <c r="B2228" s="7" t="s">
        <v>34</v>
      </c>
      <c r="C2228" s="7">
        <v>2020</v>
      </c>
      <c r="D2228" s="7">
        <v>3</v>
      </c>
      <c r="E2228" s="7">
        <v>215.29</v>
      </c>
      <c r="F2228" s="7">
        <v>213.92</v>
      </c>
    </row>
    <row r="2229" spans="1:6" x14ac:dyDescent="0.2">
      <c r="A2229" s="7">
        <v>26900</v>
      </c>
      <c r="B2229" s="7" t="s">
        <v>34</v>
      </c>
      <c r="C2229" s="7">
        <v>2020</v>
      </c>
      <c r="D2229" s="7">
        <v>4</v>
      </c>
      <c r="E2229" s="7">
        <v>219.86</v>
      </c>
      <c r="F2229" s="7">
        <v>220.33</v>
      </c>
    </row>
    <row r="2230" spans="1:6" x14ac:dyDescent="0.2">
      <c r="A2230" s="7">
        <v>26900</v>
      </c>
      <c r="B2230" s="7" t="s">
        <v>34</v>
      </c>
      <c r="C2230" s="7">
        <v>2021</v>
      </c>
      <c r="D2230" s="7">
        <v>1</v>
      </c>
      <c r="E2230" s="7">
        <v>230.56</v>
      </c>
      <c r="F2230" s="7">
        <v>232.02</v>
      </c>
    </row>
    <row r="2231" spans="1:6" x14ac:dyDescent="0.2">
      <c r="A2231" s="7">
        <v>26900</v>
      </c>
      <c r="B2231" s="7" t="s">
        <v>34</v>
      </c>
      <c r="C2231" s="7">
        <v>2021</v>
      </c>
      <c r="D2231" s="7">
        <v>2</v>
      </c>
      <c r="E2231" s="7">
        <v>242.77</v>
      </c>
      <c r="F2231" s="7">
        <v>241.92</v>
      </c>
    </row>
    <row r="2232" spans="1:6" x14ac:dyDescent="0.2">
      <c r="A2232" s="7">
        <v>26900</v>
      </c>
      <c r="B2232" s="7" t="s">
        <v>34</v>
      </c>
      <c r="C2232" s="7">
        <v>2021</v>
      </c>
      <c r="D2232" s="7">
        <v>3</v>
      </c>
      <c r="E2232" s="7">
        <v>253.24</v>
      </c>
      <c r="F2232" s="7">
        <v>251.75</v>
      </c>
    </row>
    <row r="2233" spans="1:6" x14ac:dyDescent="0.2">
      <c r="A2233" s="7">
        <v>26900</v>
      </c>
      <c r="B2233" s="7" t="s">
        <v>34</v>
      </c>
      <c r="C2233" s="7">
        <v>2021</v>
      </c>
      <c r="D2233" s="7">
        <v>4</v>
      </c>
      <c r="E2233" s="7">
        <v>261.31</v>
      </c>
      <c r="F2233" s="7">
        <v>261.83</v>
      </c>
    </row>
    <row r="2234" spans="1:6" x14ac:dyDescent="0.2">
      <c r="A2234" s="7">
        <v>27260</v>
      </c>
      <c r="B2234" s="7" t="s">
        <v>35</v>
      </c>
      <c r="C2234" s="7">
        <v>1991</v>
      </c>
      <c r="D2234" s="7">
        <v>1</v>
      </c>
      <c r="E2234" s="7">
        <v>100</v>
      </c>
      <c r="F2234" s="7">
        <v>100</v>
      </c>
    </row>
    <row r="2235" spans="1:6" x14ac:dyDescent="0.2">
      <c r="A2235" s="7">
        <v>27260</v>
      </c>
      <c r="B2235" s="7" t="s">
        <v>35</v>
      </c>
      <c r="C2235" s="7">
        <v>1991</v>
      </c>
      <c r="D2235" s="7">
        <v>2</v>
      </c>
      <c r="E2235" s="7">
        <v>101.1</v>
      </c>
      <c r="F2235" s="7">
        <v>100.19</v>
      </c>
    </row>
    <row r="2236" spans="1:6" x14ac:dyDescent="0.2">
      <c r="A2236" s="7">
        <v>27260</v>
      </c>
      <c r="B2236" s="7" t="s">
        <v>35</v>
      </c>
      <c r="C2236" s="7">
        <v>1991</v>
      </c>
      <c r="D2236" s="7">
        <v>3</v>
      </c>
      <c r="E2236" s="7">
        <v>100.86</v>
      </c>
      <c r="F2236" s="7">
        <v>99.61</v>
      </c>
    </row>
    <row r="2237" spans="1:6" x14ac:dyDescent="0.2">
      <c r="A2237" s="7">
        <v>27260</v>
      </c>
      <c r="B2237" s="7" t="s">
        <v>35</v>
      </c>
      <c r="C2237" s="7">
        <v>1991</v>
      </c>
      <c r="D2237" s="7">
        <v>4</v>
      </c>
      <c r="E2237" s="7">
        <v>101</v>
      </c>
      <c r="F2237" s="7">
        <v>100.23</v>
      </c>
    </row>
    <row r="2238" spans="1:6" x14ac:dyDescent="0.2">
      <c r="A2238" s="7">
        <v>27260</v>
      </c>
      <c r="B2238" s="7" t="s">
        <v>35</v>
      </c>
      <c r="C2238" s="7">
        <v>1992</v>
      </c>
      <c r="D2238" s="7">
        <v>1</v>
      </c>
      <c r="E2238" s="7">
        <v>101.63</v>
      </c>
      <c r="F2238" s="7">
        <v>101.69</v>
      </c>
    </row>
    <row r="2239" spans="1:6" x14ac:dyDescent="0.2">
      <c r="A2239" s="7">
        <v>27260</v>
      </c>
      <c r="B2239" s="7" t="s">
        <v>35</v>
      </c>
      <c r="C2239" s="7">
        <v>1992</v>
      </c>
      <c r="D2239" s="7">
        <v>2</v>
      </c>
      <c r="E2239" s="7">
        <v>102.96</v>
      </c>
      <c r="F2239" s="7">
        <v>102.04</v>
      </c>
    </row>
    <row r="2240" spans="1:6" x14ac:dyDescent="0.2">
      <c r="A2240" s="7">
        <v>27260</v>
      </c>
      <c r="B2240" s="7" t="s">
        <v>35</v>
      </c>
      <c r="C2240" s="7">
        <v>1992</v>
      </c>
      <c r="D2240" s="7">
        <v>3</v>
      </c>
      <c r="E2240" s="7">
        <v>104</v>
      </c>
      <c r="F2240" s="7">
        <v>102.64</v>
      </c>
    </row>
    <row r="2241" spans="1:6" x14ac:dyDescent="0.2">
      <c r="A2241" s="7">
        <v>27260</v>
      </c>
      <c r="B2241" s="7" t="s">
        <v>35</v>
      </c>
      <c r="C2241" s="7">
        <v>1992</v>
      </c>
      <c r="D2241" s="7">
        <v>4</v>
      </c>
      <c r="E2241" s="7">
        <v>101.98</v>
      </c>
      <c r="F2241" s="7">
        <v>101.2</v>
      </c>
    </row>
    <row r="2242" spans="1:6" x14ac:dyDescent="0.2">
      <c r="A2242" s="7">
        <v>27260</v>
      </c>
      <c r="B2242" s="7" t="s">
        <v>35</v>
      </c>
      <c r="C2242" s="7">
        <v>1993</v>
      </c>
      <c r="D2242" s="7">
        <v>1</v>
      </c>
      <c r="E2242" s="7">
        <v>103.71</v>
      </c>
      <c r="F2242" s="7">
        <v>103.87</v>
      </c>
    </row>
    <row r="2243" spans="1:6" x14ac:dyDescent="0.2">
      <c r="A2243" s="7">
        <v>27260</v>
      </c>
      <c r="B2243" s="7" t="s">
        <v>35</v>
      </c>
      <c r="C2243" s="7">
        <v>1993</v>
      </c>
      <c r="D2243" s="7">
        <v>2</v>
      </c>
      <c r="E2243" s="7">
        <v>104.31</v>
      </c>
      <c r="F2243" s="7">
        <v>103.37</v>
      </c>
    </row>
    <row r="2244" spans="1:6" x14ac:dyDescent="0.2">
      <c r="A2244" s="7">
        <v>27260</v>
      </c>
      <c r="B2244" s="7" t="s">
        <v>35</v>
      </c>
      <c r="C2244" s="7">
        <v>1993</v>
      </c>
      <c r="D2244" s="7">
        <v>3</v>
      </c>
      <c r="E2244" s="7">
        <v>105.54</v>
      </c>
      <c r="F2244" s="7">
        <v>104.14</v>
      </c>
    </row>
    <row r="2245" spans="1:6" x14ac:dyDescent="0.2">
      <c r="A2245" s="7">
        <v>27260</v>
      </c>
      <c r="B2245" s="7" t="s">
        <v>35</v>
      </c>
      <c r="C2245" s="7">
        <v>1993</v>
      </c>
      <c r="D2245" s="7">
        <v>4</v>
      </c>
      <c r="E2245" s="7">
        <v>106.17</v>
      </c>
      <c r="F2245" s="7">
        <v>105.27</v>
      </c>
    </row>
    <row r="2246" spans="1:6" x14ac:dyDescent="0.2">
      <c r="A2246" s="7">
        <v>27260</v>
      </c>
      <c r="B2246" s="7" t="s">
        <v>35</v>
      </c>
      <c r="C2246" s="7">
        <v>1994</v>
      </c>
      <c r="D2246" s="7">
        <v>1</v>
      </c>
      <c r="E2246" s="7">
        <v>104.23</v>
      </c>
      <c r="F2246" s="7">
        <v>104.46</v>
      </c>
    </row>
    <row r="2247" spans="1:6" x14ac:dyDescent="0.2">
      <c r="A2247" s="7">
        <v>27260</v>
      </c>
      <c r="B2247" s="7" t="s">
        <v>35</v>
      </c>
      <c r="C2247" s="7">
        <v>1994</v>
      </c>
      <c r="D2247" s="7">
        <v>2</v>
      </c>
      <c r="E2247" s="7">
        <v>108.12</v>
      </c>
      <c r="F2247" s="7">
        <v>107.18</v>
      </c>
    </row>
    <row r="2248" spans="1:6" x14ac:dyDescent="0.2">
      <c r="A2248" s="7">
        <v>27260</v>
      </c>
      <c r="B2248" s="7" t="s">
        <v>35</v>
      </c>
      <c r="C2248" s="7">
        <v>1994</v>
      </c>
      <c r="D2248" s="7">
        <v>3</v>
      </c>
      <c r="E2248" s="7">
        <v>109.3</v>
      </c>
      <c r="F2248" s="7">
        <v>107.86</v>
      </c>
    </row>
    <row r="2249" spans="1:6" x14ac:dyDescent="0.2">
      <c r="A2249" s="7">
        <v>27260</v>
      </c>
      <c r="B2249" s="7" t="s">
        <v>35</v>
      </c>
      <c r="C2249" s="7">
        <v>1994</v>
      </c>
      <c r="D2249" s="7">
        <v>4</v>
      </c>
      <c r="E2249" s="7">
        <v>109.14</v>
      </c>
      <c r="F2249" s="7">
        <v>108.11</v>
      </c>
    </row>
    <row r="2250" spans="1:6" x14ac:dyDescent="0.2">
      <c r="A2250" s="7">
        <v>27260</v>
      </c>
      <c r="B2250" s="7" t="s">
        <v>35</v>
      </c>
      <c r="C2250" s="7">
        <v>1995</v>
      </c>
      <c r="D2250" s="7">
        <v>1</v>
      </c>
      <c r="E2250" s="7">
        <v>108.38</v>
      </c>
      <c r="F2250" s="7">
        <v>108.72</v>
      </c>
    </row>
    <row r="2251" spans="1:6" x14ac:dyDescent="0.2">
      <c r="A2251" s="7">
        <v>27260</v>
      </c>
      <c r="B2251" s="7" t="s">
        <v>35</v>
      </c>
      <c r="C2251" s="7">
        <v>1995</v>
      </c>
      <c r="D2251" s="7">
        <v>2</v>
      </c>
      <c r="E2251" s="7">
        <v>110.09</v>
      </c>
      <c r="F2251" s="7">
        <v>109.09</v>
      </c>
    </row>
    <row r="2252" spans="1:6" x14ac:dyDescent="0.2">
      <c r="A2252" s="7">
        <v>27260</v>
      </c>
      <c r="B2252" s="7" t="s">
        <v>35</v>
      </c>
      <c r="C2252" s="7">
        <v>1995</v>
      </c>
      <c r="D2252" s="7">
        <v>3</v>
      </c>
      <c r="E2252" s="7">
        <v>113.1</v>
      </c>
      <c r="F2252" s="7">
        <v>111.69</v>
      </c>
    </row>
    <row r="2253" spans="1:6" x14ac:dyDescent="0.2">
      <c r="A2253" s="7">
        <v>27260</v>
      </c>
      <c r="B2253" s="7" t="s">
        <v>35</v>
      </c>
      <c r="C2253" s="7">
        <v>1995</v>
      </c>
      <c r="D2253" s="7">
        <v>4</v>
      </c>
      <c r="E2253" s="7">
        <v>112.28</v>
      </c>
      <c r="F2253" s="7">
        <v>111.11</v>
      </c>
    </row>
    <row r="2254" spans="1:6" x14ac:dyDescent="0.2">
      <c r="A2254" s="7">
        <v>27260</v>
      </c>
      <c r="B2254" s="7" t="s">
        <v>35</v>
      </c>
      <c r="C2254" s="7">
        <v>1996</v>
      </c>
      <c r="D2254" s="7">
        <v>1</v>
      </c>
      <c r="E2254" s="7">
        <v>111.7</v>
      </c>
      <c r="F2254" s="7">
        <v>112.04</v>
      </c>
    </row>
    <row r="2255" spans="1:6" x14ac:dyDescent="0.2">
      <c r="A2255" s="7">
        <v>27260</v>
      </c>
      <c r="B2255" s="7" t="s">
        <v>35</v>
      </c>
      <c r="C2255" s="7">
        <v>1996</v>
      </c>
      <c r="D2255" s="7">
        <v>2</v>
      </c>
      <c r="E2255" s="7">
        <v>114.78</v>
      </c>
      <c r="F2255" s="7">
        <v>113.74</v>
      </c>
    </row>
    <row r="2256" spans="1:6" x14ac:dyDescent="0.2">
      <c r="A2256" s="7">
        <v>27260</v>
      </c>
      <c r="B2256" s="7" t="s">
        <v>35</v>
      </c>
      <c r="C2256" s="7">
        <v>1996</v>
      </c>
      <c r="D2256" s="7">
        <v>3</v>
      </c>
      <c r="E2256" s="7">
        <v>114.4</v>
      </c>
      <c r="F2256" s="7">
        <v>113.08</v>
      </c>
    </row>
    <row r="2257" spans="1:6" x14ac:dyDescent="0.2">
      <c r="A2257" s="7">
        <v>27260</v>
      </c>
      <c r="B2257" s="7" t="s">
        <v>35</v>
      </c>
      <c r="C2257" s="7">
        <v>1996</v>
      </c>
      <c r="D2257" s="7">
        <v>4</v>
      </c>
      <c r="E2257" s="7">
        <v>117.23</v>
      </c>
      <c r="F2257" s="7">
        <v>115.97</v>
      </c>
    </row>
    <row r="2258" spans="1:6" x14ac:dyDescent="0.2">
      <c r="A2258" s="7">
        <v>27260</v>
      </c>
      <c r="B2258" s="7" t="s">
        <v>35</v>
      </c>
      <c r="C2258" s="7">
        <v>1997</v>
      </c>
      <c r="D2258" s="7">
        <v>1</v>
      </c>
      <c r="E2258" s="7">
        <v>116.45</v>
      </c>
      <c r="F2258" s="7">
        <v>116.74</v>
      </c>
    </row>
    <row r="2259" spans="1:6" x14ac:dyDescent="0.2">
      <c r="A2259" s="7">
        <v>27260</v>
      </c>
      <c r="B2259" s="7" t="s">
        <v>35</v>
      </c>
      <c r="C2259" s="7">
        <v>1997</v>
      </c>
      <c r="D2259" s="7">
        <v>2</v>
      </c>
      <c r="E2259" s="7">
        <v>118.27</v>
      </c>
      <c r="F2259" s="7">
        <v>117.14</v>
      </c>
    </row>
    <row r="2260" spans="1:6" x14ac:dyDescent="0.2">
      <c r="A2260" s="7">
        <v>27260</v>
      </c>
      <c r="B2260" s="7" t="s">
        <v>35</v>
      </c>
      <c r="C2260" s="7">
        <v>1997</v>
      </c>
      <c r="D2260" s="7">
        <v>3</v>
      </c>
      <c r="E2260" s="7">
        <v>120.55</v>
      </c>
      <c r="F2260" s="7">
        <v>119.34</v>
      </c>
    </row>
    <row r="2261" spans="1:6" x14ac:dyDescent="0.2">
      <c r="A2261" s="7">
        <v>27260</v>
      </c>
      <c r="B2261" s="7" t="s">
        <v>35</v>
      </c>
      <c r="C2261" s="7">
        <v>1997</v>
      </c>
      <c r="D2261" s="7">
        <v>4</v>
      </c>
      <c r="E2261" s="7">
        <v>122.25</v>
      </c>
      <c r="F2261" s="7">
        <v>120.93</v>
      </c>
    </row>
    <row r="2262" spans="1:6" x14ac:dyDescent="0.2">
      <c r="A2262" s="7">
        <v>27260</v>
      </c>
      <c r="B2262" s="7" t="s">
        <v>35</v>
      </c>
      <c r="C2262" s="7">
        <v>1998</v>
      </c>
      <c r="D2262" s="7">
        <v>1</v>
      </c>
      <c r="E2262" s="7">
        <v>122.23</v>
      </c>
      <c r="F2262" s="7">
        <v>122.38</v>
      </c>
    </row>
    <row r="2263" spans="1:6" x14ac:dyDescent="0.2">
      <c r="A2263" s="7">
        <v>27260</v>
      </c>
      <c r="B2263" s="7" t="s">
        <v>35</v>
      </c>
      <c r="C2263" s="7">
        <v>1998</v>
      </c>
      <c r="D2263" s="7">
        <v>2</v>
      </c>
      <c r="E2263" s="7">
        <v>124.97</v>
      </c>
      <c r="F2263" s="7">
        <v>123.78</v>
      </c>
    </row>
    <row r="2264" spans="1:6" x14ac:dyDescent="0.2">
      <c r="A2264" s="7">
        <v>27260</v>
      </c>
      <c r="B2264" s="7" t="s">
        <v>35</v>
      </c>
      <c r="C2264" s="7">
        <v>1998</v>
      </c>
      <c r="D2264" s="7">
        <v>3</v>
      </c>
      <c r="E2264" s="7">
        <v>126.38</v>
      </c>
      <c r="F2264" s="7">
        <v>125.25</v>
      </c>
    </row>
    <row r="2265" spans="1:6" x14ac:dyDescent="0.2">
      <c r="A2265" s="7">
        <v>27260</v>
      </c>
      <c r="B2265" s="7" t="s">
        <v>35</v>
      </c>
      <c r="C2265" s="7">
        <v>1998</v>
      </c>
      <c r="D2265" s="7">
        <v>4</v>
      </c>
      <c r="E2265" s="7">
        <v>128.27000000000001</v>
      </c>
      <c r="F2265" s="7">
        <v>126.88</v>
      </c>
    </row>
    <row r="2266" spans="1:6" x14ac:dyDescent="0.2">
      <c r="A2266" s="7">
        <v>27260</v>
      </c>
      <c r="B2266" s="7" t="s">
        <v>35</v>
      </c>
      <c r="C2266" s="7">
        <v>1999</v>
      </c>
      <c r="D2266" s="7">
        <v>1</v>
      </c>
      <c r="E2266" s="7">
        <v>128.76</v>
      </c>
      <c r="F2266" s="7">
        <v>128.84</v>
      </c>
    </row>
    <row r="2267" spans="1:6" x14ac:dyDescent="0.2">
      <c r="A2267" s="7">
        <v>27260</v>
      </c>
      <c r="B2267" s="7" t="s">
        <v>35</v>
      </c>
      <c r="C2267" s="7">
        <v>1999</v>
      </c>
      <c r="D2267" s="7">
        <v>2</v>
      </c>
      <c r="E2267" s="7">
        <v>132.56</v>
      </c>
      <c r="F2267" s="7">
        <v>131.26</v>
      </c>
    </row>
    <row r="2268" spans="1:6" x14ac:dyDescent="0.2">
      <c r="A2268" s="7">
        <v>27260</v>
      </c>
      <c r="B2268" s="7" t="s">
        <v>35</v>
      </c>
      <c r="C2268" s="7">
        <v>1999</v>
      </c>
      <c r="D2268" s="7">
        <v>3</v>
      </c>
      <c r="E2268" s="7">
        <v>134.28</v>
      </c>
      <c r="F2268" s="7">
        <v>133.13</v>
      </c>
    </row>
    <row r="2269" spans="1:6" x14ac:dyDescent="0.2">
      <c r="A2269" s="7">
        <v>27260</v>
      </c>
      <c r="B2269" s="7" t="s">
        <v>35</v>
      </c>
      <c r="C2269" s="7">
        <v>1999</v>
      </c>
      <c r="D2269" s="7">
        <v>4</v>
      </c>
      <c r="E2269" s="7">
        <v>136.84</v>
      </c>
      <c r="F2269" s="7">
        <v>135.41</v>
      </c>
    </row>
    <row r="2270" spans="1:6" x14ac:dyDescent="0.2">
      <c r="A2270" s="7">
        <v>27260</v>
      </c>
      <c r="B2270" s="7" t="s">
        <v>35</v>
      </c>
      <c r="C2270" s="7">
        <v>2000</v>
      </c>
      <c r="D2270" s="7">
        <v>1</v>
      </c>
      <c r="E2270" s="7">
        <v>137.9</v>
      </c>
      <c r="F2270" s="7">
        <v>137.9</v>
      </c>
    </row>
    <row r="2271" spans="1:6" x14ac:dyDescent="0.2">
      <c r="A2271" s="7">
        <v>27260</v>
      </c>
      <c r="B2271" s="7" t="s">
        <v>35</v>
      </c>
      <c r="C2271" s="7">
        <v>2000</v>
      </c>
      <c r="D2271" s="7">
        <v>2</v>
      </c>
      <c r="E2271" s="7">
        <v>141.08000000000001</v>
      </c>
      <c r="F2271" s="7">
        <v>139.72</v>
      </c>
    </row>
    <row r="2272" spans="1:6" x14ac:dyDescent="0.2">
      <c r="A2272" s="7">
        <v>27260</v>
      </c>
      <c r="B2272" s="7" t="s">
        <v>35</v>
      </c>
      <c r="C2272" s="7">
        <v>2000</v>
      </c>
      <c r="D2272" s="7">
        <v>3</v>
      </c>
      <c r="E2272" s="7">
        <v>142.6</v>
      </c>
      <c r="F2272" s="7">
        <v>141.32</v>
      </c>
    </row>
    <row r="2273" spans="1:6" x14ac:dyDescent="0.2">
      <c r="A2273" s="7">
        <v>27260</v>
      </c>
      <c r="B2273" s="7" t="s">
        <v>35</v>
      </c>
      <c r="C2273" s="7">
        <v>2000</v>
      </c>
      <c r="D2273" s="7">
        <v>4</v>
      </c>
      <c r="E2273" s="7">
        <v>145.54</v>
      </c>
      <c r="F2273" s="7">
        <v>144.12</v>
      </c>
    </row>
    <row r="2274" spans="1:6" x14ac:dyDescent="0.2">
      <c r="A2274" s="7">
        <v>27260</v>
      </c>
      <c r="B2274" s="7" t="s">
        <v>35</v>
      </c>
      <c r="C2274" s="7">
        <v>2001</v>
      </c>
      <c r="D2274" s="7">
        <v>1</v>
      </c>
      <c r="E2274" s="7">
        <v>147.88</v>
      </c>
      <c r="F2274" s="7">
        <v>147.88</v>
      </c>
    </row>
    <row r="2275" spans="1:6" x14ac:dyDescent="0.2">
      <c r="A2275" s="7">
        <v>27260</v>
      </c>
      <c r="B2275" s="7" t="s">
        <v>35</v>
      </c>
      <c r="C2275" s="7">
        <v>2001</v>
      </c>
      <c r="D2275" s="7">
        <v>2</v>
      </c>
      <c r="E2275" s="7">
        <v>150.16</v>
      </c>
      <c r="F2275" s="7">
        <v>148.68</v>
      </c>
    </row>
    <row r="2276" spans="1:6" x14ac:dyDescent="0.2">
      <c r="A2276" s="7">
        <v>27260</v>
      </c>
      <c r="B2276" s="7" t="s">
        <v>35</v>
      </c>
      <c r="C2276" s="7">
        <v>2001</v>
      </c>
      <c r="D2276" s="7">
        <v>3</v>
      </c>
      <c r="E2276" s="7">
        <v>152.24</v>
      </c>
      <c r="F2276" s="7">
        <v>150.81</v>
      </c>
    </row>
    <row r="2277" spans="1:6" x14ac:dyDescent="0.2">
      <c r="A2277" s="7">
        <v>27260</v>
      </c>
      <c r="B2277" s="7" t="s">
        <v>35</v>
      </c>
      <c r="C2277" s="7">
        <v>2001</v>
      </c>
      <c r="D2277" s="7">
        <v>4</v>
      </c>
      <c r="E2277" s="7">
        <v>155.09</v>
      </c>
      <c r="F2277" s="7">
        <v>153.66999999999999</v>
      </c>
    </row>
    <row r="2278" spans="1:6" x14ac:dyDescent="0.2">
      <c r="A2278" s="7">
        <v>27260</v>
      </c>
      <c r="B2278" s="7" t="s">
        <v>35</v>
      </c>
      <c r="C2278" s="7">
        <v>2002</v>
      </c>
      <c r="D2278" s="7">
        <v>1</v>
      </c>
      <c r="E2278" s="7">
        <v>155.59</v>
      </c>
      <c r="F2278" s="7">
        <v>155.56</v>
      </c>
    </row>
    <row r="2279" spans="1:6" x14ac:dyDescent="0.2">
      <c r="A2279" s="7">
        <v>27260</v>
      </c>
      <c r="B2279" s="7" t="s">
        <v>35</v>
      </c>
      <c r="C2279" s="7">
        <v>2002</v>
      </c>
      <c r="D2279" s="7">
        <v>2</v>
      </c>
      <c r="E2279" s="7">
        <v>160.82</v>
      </c>
      <c r="F2279" s="7">
        <v>159.29</v>
      </c>
    </row>
    <row r="2280" spans="1:6" x14ac:dyDescent="0.2">
      <c r="A2280" s="7">
        <v>27260</v>
      </c>
      <c r="B2280" s="7" t="s">
        <v>35</v>
      </c>
      <c r="C2280" s="7">
        <v>2002</v>
      </c>
      <c r="D2280" s="7">
        <v>3</v>
      </c>
      <c r="E2280" s="7">
        <v>164.59</v>
      </c>
      <c r="F2280" s="7">
        <v>162.91</v>
      </c>
    </row>
    <row r="2281" spans="1:6" x14ac:dyDescent="0.2">
      <c r="A2281" s="7">
        <v>27260</v>
      </c>
      <c r="B2281" s="7" t="s">
        <v>35</v>
      </c>
      <c r="C2281" s="7">
        <v>2002</v>
      </c>
      <c r="D2281" s="7">
        <v>4</v>
      </c>
      <c r="E2281" s="7">
        <v>165.85</v>
      </c>
      <c r="F2281" s="7">
        <v>164.43</v>
      </c>
    </row>
    <row r="2282" spans="1:6" x14ac:dyDescent="0.2">
      <c r="A2282" s="7">
        <v>27260</v>
      </c>
      <c r="B2282" s="7" t="s">
        <v>35</v>
      </c>
      <c r="C2282" s="7">
        <v>2003</v>
      </c>
      <c r="D2282" s="7">
        <v>1</v>
      </c>
      <c r="E2282" s="7">
        <v>168.53</v>
      </c>
      <c r="F2282" s="7">
        <v>168.5</v>
      </c>
    </row>
    <row r="2283" spans="1:6" x14ac:dyDescent="0.2">
      <c r="A2283" s="7">
        <v>27260</v>
      </c>
      <c r="B2283" s="7" t="s">
        <v>35</v>
      </c>
      <c r="C2283" s="7">
        <v>2003</v>
      </c>
      <c r="D2283" s="7">
        <v>2</v>
      </c>
      <c r="E2283" s="7">
        <v>173.85</v>
      </c>
      <c r="F2283" s="7">
        <v>172.24</v>
      </c>
    </row>
    <row r="2284" spans="1:6" x14ac:dyDescent="0.2">
      <c r="A2284" s="7">
        <v>27260</v>
      </c>
      <c r="B2284" s="7" t="s">
        <v>35</v>
      </c>
      <c r="C2284" s="7">
        <v>2003</v>
      </c>
      <c r="D2284" s="7">
        <v>3</v>
      </c>
      <c r="E2284" s="7">
        <v>178.62</v>
      </c>
      <c r="F2284" s="7">
        <v>176.61</v>
      </c>
    </row>
    <row r="2285" spans="1:6" x14ac:dyDescent="0.2">
      <c r="A2285" s="7">
        <v>27260</v>
      </c>
      <c r="B2285" s="7" t="s">
        <v>35</v>
      </c>
      <c r="C2285" s="7">
        <v>2003</v>
      </c>
      <c r="D2285" s="7">
        <v>4</v>
      </c>
      <c r="E2285" s="7">
        <v>183.29</v>
      </c>
      <c r="F2285" s="7">
        <v>181.89</v>
      </c>
    </row>
    <row r="2286" spans="1:6" x14ac:dyDescent="0.2">
      <c r="A2286" s="7">
        <v>27260</v>
      </c>
      <c r="B2286" s="7" t="s">
        <v>35</v>
      </c>
      <c r="C2286" s="7">
        <v>2004</v>
      </c>
      <c r="D2286" s="7">
        <v>1</v>
      </c>
      <c r="E2286" s="7">
        <v>186.33</v>
      </c>
      <c r="F2286" s="7">
        <v>186.27</v>
      </c>
    </row>
    <row r="2287" spans="1:6" x14ac:dyDescent="0.2">
      <c r="A2287" s="7">
        <v>27260</v>
      </c>
      <c r="B2287" s="7" t="s">
        <v>35</v>
      </c>
      <c r="C2287" s="7">
        <v>2004</v>
      </c>
      <c r="D2287" s="7">
        <v>2</v>
      </c>
      <c r="E2287" s="7">
        <v>194.25</v>
      </c>
      <c r="F2287" s="7">
        <v>192.49</v>
      </c>
    </row>
    <row r="2288" spans="1:6" x14ac:dyDescent="0.2">
      <c r="A2288" s="7">
        <v>27260</v>
      </c>
      <c r="B2288" s="7" t="s">
        <v>35</v>
      </c>
      <c r="C2288" s="7">
        <v>2004</v>
      </c>
      <c r="D2288" s="7">
        <v>3</v>
      </c>
      <c r="E2288" s="7">
        <v>200.56</v>
      </c>
      <c r="F2288" s="7">
        <v>198.13</v>
      </c>
    </row>
    <row r="2289" spans="1:6" x14ac:dyDescent="0.2">
      <c r="A2289" s="7">
        <v>27260</v>
      </c>
      <c r="B2289" s="7" t="s">
        <v>35</v>
      </c>
      <c r="C2289" s="7">
        <v>2004</v>
      </c>
      <c r="D2289" s="7">
        <v>4</v>
      </c>
      <c r="E2289" s="7">
        <v>207.77</v>
      </c>
      <c r="F2289" s="7">
        <v>206.33</v>
      </c>
    </row>
    <row r="2290" spans="1:6" x14ac:dyDescent="0.2">
      <c r="A2290" s="7">
        <v>27260</v>
      </c>
      <c r="B2290" s="7" t="s">
        <v>35</v>
      </c>
      <c r="C2290" s="7">
        <v>2005</v>
      </c>
      <c r="D2290" s="7">
        <v>1</v>
      </c>
      <c r="E2290" s="7">
        <v>215.64</v>
      </c>
      <c r="F2290" s="7">
        <v>215.59</v>
      </c>
    </row>
    <row r="2291" spans="1:6" x14ac:dyDescent="0.2">
      <c r="A2291" s="7">
        <v>27260</v>
      </c>
      <c r="B2291" s="7" t="s">
        <v>35</v>
      </c>
      <c r="C2291" s="7">
        <v>2005</v>
      </c>
      <c r="D2291" s="7">
        <v>2</v>
      </c>
      <c r="E2291" s="7">
        <v>225.67</v>
      </c>
      <c r="F2291" s="7">
        <v>223.57</v>
      </c>
    </row>
    <row r="2292" spans="1:6" x14ac:dyDescent="0.2">
      <c r="A2292" s="7">
        <v>27260</v>
      </c>
      <c r="B2292" s="7" t="s">
        <v>35</v>
      </c>
      <c r="C2292" s="7">
        <v>2005</v>
      </c>
      <c r="D2292" s="7">
        <v>3</v>
      </c>
      <c r="E2292" s="7">
        <v>238.79</v>
      </c>
      <c r="F2292" s="7">
        <v>235.85</v>
      </c>
    </row>
    <row r="2293" spans="1:6" x14ac:dyDescent="0.2">
      <c r="A2293" s="7">
        <v>27260</v>
      </c>
      <c r="B2293" s="7" t="s">
        <v>35</v>
      </c>
      <c r="C2293" s="7">
        <v>2005</v>
      </c>
      <c r="D2293" s="7">
        <v>4</v>
      </c>
      <c r="E2293" s="7">
        <v>246.74</v>
      </c>
      <c r="F2293" s="7">
        <v>245.03</v>
      </c>
    </row>
    <row r="2294" spans="1:6" x14ac:dyDescent="0.2">
      <c r="A2294" s="7">
        <v>27260</v>
      </c>
      <c r="B2294" s="7" t="s">
        <v>35</v>
      </c>
      <c r="C2294" s="7">
        <v>2006</v>
      </c>
      <c r="D2294" s="7">
        <v>1</v>
      </c>
      <c r="E2294" s="7">
        <v>254.29</v>
      </c>
      <c r="F2294" s="7">
        <v>254.35</v>
      </c>
    </row>
    <row r="2295" spans="1:6" x14ac:dyDescent="0.2">
      <c r="A2295" s="7">
        <v>27260</v>
      </c>
      <c r="B2295" s="7" t="s">
        <v>35</v>
      </c>
      <c r="C2295" s="7">
        <v>2006</v>
      </c>
      <c r="D2295" s="7">
        <v>2</v>
      </c>
      <c r="E2295" s="7">
        <v>263.29000000000002</v>
      </c>
      <c r="F2295" s="7">
        <v>260.87</v>
      </c>
    </row>
    <row r="2296" spans="1:6" x14ac:dyDescent="0.2">
      <c r="A2296" s="7">
        <v>27260</v>
      </c>
      <c r="B2296" s="7" t="s">
        <v>35</v>
      </c>
      <c r="C2296" s="7">
        <v>2006</v>
      </c>
      <c r="D2296" s="7">
        <v>3</v>
      </c>
      <c r="E2296" s="7">
        <v>267.07</v>
      </c>
      <c r="F2296" s="7">
        <v>263.70999999999998</v>
      </c>
    </row>
    <row r="2297" spans="1:6" x14ac:dyDescent="0.2">
      <c r="A2297" s="7">
        <v>27260</v>
      </c>
      <c r="B2297" s="7" t="s">
        <v>35</v>
      </c>
      <c r="C2297" s="7">
        <v>2006</v>
      </c>
      <c r="D2297" s="7">
        <v>4</v>
      </c>
      <c r="E2297" s="7">
        <v>261.49</v>
      </c>
      <c r="F2297" s="7">
        <v>259.33999999999997</v>
      </c>
    </row>
    <row r="2298" spans="1:6" x14ac:dyDescent="0.2">
      <c r="A2298" s="7">
        <v>27260</v>
      </c>
      <c r="B2298" s="7" t="s">
        <v>35</v>
      </c>
      <c r="C2298" s="7">
        <v>2007</v>
      </c>
      <c r="D2298" s="7">
        <v>1</v>
      </c>
      <c r="E2298" s="7">
        <v>260.98</v>
      </c>
      <c r="F2298" s="7">
        <v>261.58999999999997</v>
      </c>
    </row>
    <row r="2299" spans="1:6" x14ac:dyDescent="0.2">
      <c r="A2299" s="7">
        <v>27260</v>
      </c>
      <c r="B2299" s="7" t="s">
        <v>35</v>
      </c>
      <c r="C2299" s="7">
        <v>2007</v>
      </c>
      <c r="D2299" s="7">
        <v>2</v>
      </c>
      <c r="E2299" s="7">
        <v>257.70999999999998</v>
      </c>
      <c r="F2299" s="7">
        <v>255.19</v>
      </c>
    </row>
    <row r="2300" spans="1:6" x14ac:dyDescent="0.2">
      <c r="A2300" s="7">
        <v>27260</v>
      </c>
      <c r="B2300" s="7" t="s">
        <v>35</v>
      </c>
      <c r="C2300" s="7">
        <v>2007</v>
      </c>
      <c r="D2300" s="7">
        <v>3</v>
      </c>
      <c r="E2300" s="7">
        <v>248.88</v>
      </c>
      <c r="F2300" s="7">
        <v>245.79</v>
      </c>
    </row>
    <row r="2301" spans="1:6" x14ac:dyDescent="0.2">
      <c r="A2301" s="7">
        <v>27260</v>
      </c>
      <c r="B2301" s="7" t="s">
        <v>35</v>
      </c>
      <c r="C2301" s="7">
        <v>2007</v>
      </c>
      <c r="D2301" s="7">
        <v>4</v>
      </c>
      <c r="E2301" s="7">
        <v>237.46</v>
      </c>
      <c r="F2301" s="7">
        <v>234.96</v>
      </c>
    </row>
    <row r="2302" spans="1:6" x14ac:dyDescent="0.2">
      <c r="A2302" s="7">
        <v>27260</v>
      </c>
      <c r="B2302" s="7" t="s">
        <v>35</v>
      </c>
      <c r="C2302" s="7">
        <v>2008</v>
      </c>
      <c r="D2302" s="7">
        <v>1</v>
      </c>
      <c r="E2302" s="7">
        <v>227.75</v>
      </c>
      <c r="F2302" s="7">
        <v>229.03</v>
      </c>
    </row>
    <row r="2303" spans="1:6" x14ac:dyDescent="0.2">
      <c r="A2303" s="7">
        <v>27260</v>
      </c>
      <c r="B2303" s="7" t="s">
        <v>35</v>
      </c>
      <c r="C2303" s="7">
        <v>2008</v>
      </c>
      <c r="D2303" s="7">
        <v>2</v>
      </c>
      <c r="E2303" s="7">
        <v>221.76</v>
      </c>
      <c r="F2303" s="7">
        <v>219.43</v>
      </c>
    </row>
    <row r="2304" spans="1:6" x14ac:dyDescent="0.2">
      <c r="A2304" s="7">
        <v>27260</v>
      </c>
      <c r="B2304" s="7" t="s">
        <v>35</v>
      </c>
      <c r="C2304" s="7">
        <v>2008</v>
      </c>
      <c r="D2304" s="7">
        <v>3</v>
      </c>
      <c r="E2304" s="7">
        <v>210.48</v>
      </c>
      <c r="F2304" s="7">
        <v>207.72</v>
      </c>
    </row>
    <row r="2305" spans="1:6" x14ac:dyDescent="0.2">
      <c r="A2305" s="7">
        <v>27260</v>
      </c>
      <c r="B2305" s="7" t="s">
        <v>35</v>
      </c>
      <c r="C2305" s="7">
        <v>2008</v>
      </c>
      <c r="D2305" s="7">
        <v>4</v>
      </c>
      <c r="E2305" s="7">
        <v>200.07</v>
      </c>
      <c r="F2305" s="7">
        <v>197.63</v>
      </c>
    </row>
    <row r="2306" spans="1:6" x14ac:dyDescent="0.2">
      <c r="A2306" s="7">
        <v>27260</v>
      </c>
      <c r="B2306" s="7" t="s">
        <v>35</v>
      </c>
      <c r="C2306" s="7">
        <v>2009</v>
      </c>
      <c r="D2306" s="7">
        <v>1</v>
      </c>
      <c r="E2306" s="7">
        <v>184.02</v>
      </c>
      <c r="F2306" s="7">
        <v>185.75</v>
      </c>
    </row>
    <row r="2307" spans="1:6" x14ac:dyDescent="0.2">
      <c r="A2307" s="7">
        <v>27260</v>
      </c>
      <c r="B2307" s="7" t="s">
        <v>35</v>
      </c>
      <c r="C2307" s="7">
        <v>2009</v>
      </c>
      <c r="D2307" s="7">
        <v>2</v>
      </c>
      <c r="E2307" s="7">
        <v>175.2</v>
      </c>
      <c r="F2307" s="7">
        <v>173.05</v>
      </c>
    </row>
    <row r="2308" spans="1:6" x14ac:dyDescent="0.2">
      <c r="A2308" s="7">
        <v>27260</v>
      </c>
      <c r="B2308" s="7" t="s">
        <v>35</v>
      </c>
      <c r="C2308" s="7">
        <v>2009</v>
      </c>
      <c r="D2308" s="7">
        <v>3</v>
      </c>
      <c r="E2308" s="7">
        <v>177.15</v>
      </c>
      <c r="F2308" s="7">
        <v>174.71</v>
      </c>
    </row>
    <row r="2309" spans="1:6" x14ac:dyDescent="0.2">
      <c r="A2309" s="7">
        <v>27260</v>
      </c>
      <c r="B2309" s="7" t="s">
        <v>35</v>
      </c>
      <c r="C2309" s="7">
        <v>2009</v>
      </c>
      <c r="D2309" s="7">
        <v>4</v>
      </c>
      <c r="E2309" s="7">
        <v>175.6</v>
      </c>
      <c r="F2309" s="7">
        <v>173.33</v>
      </c>
    </row>
    <row r="2310" spans="1:6" x14ac:dyDescent="0.2">
      <c r="A2310" s="7">
        <v>27260</v>
      </c>
      <c r="B2310" s="7" t="s">
        <v>35</v>
      </c>
      <c r="C2310" s="7">
        <v>2010</v>
      </c>
      <c r="D2310" s="7">
        <v>1</v>
      </c>
      <c r="E2310" s="7">
        <v>163.74</v>
      </c>
      <c r="F2310" s="7">
        <v>165.77</v>
      </c>
    </row>
    <row r="2311" spans="1:6" x14ac:dyDescent="0.2">
      <c r="A2311" s="7">
        <v>27260</v>
      </c>
      <c r="B2311" s="7" t="s">
        <v>35</v>
      </c>
      <c r="C2311" s="7">
        <v>2010</v>
      </c>
      <c r="D2311" s="7">
        <v>2</v>
      </c>
      <c r="E2311" s="7">
        <v>166.74</v>
      </c>
      <c r="F2311" s="7">
        <v>164.46</v>
      </c>
    </row>
    <row r="2312" spans="1:6" x14ac:dyDescent="0.2">
      <c r="A2312" s="7">
        <v>27260</v>
      </c>
      <c r="B2312" s="7" t="s">
        <v>35</v>
      </c>
      <c r="C2312" s="7">
        <v>2010</v>
      </c>
      <c r="D2312" s="7">
        <v>3</v>
      </c>
      <c r="E2312" s="7">
        <v>160.01</v>
      </c>
      <c r="F2312" s="7">
        <v>157.6</v>
      </c>
    </row>
    <row r="2313" spans="1:6" x14ac:dyDescent="0.2">
      <c r="A2313" s="7">
        <v>27260</v>
      </c>
      <c r="B2313" s="7" t="s">
        <v>35</v>
      </c>
      <c r="C2313" s="7">
        <v>2010</v>
      </c>
      <c r="D2313" s="7">
        <v>4</v>
      </c>
      <c r="E2313" s="7">
        <v>156.81</v>
      </c>
      <c r="F2313" s="7">
        <v>154.91999999999999</v>
      </c>
    </row>
    <row r="2314" spans="1:6" x14ac:dyDescent="0.2">
      <c r="A2314" s="7">
        <v>27260</v>
      </c>
      <c r="B2314" s="7" t="s">
        <v>35</v>
      </c>
      <c r="C2314" s="7">
        <v>2011</v>
      </c>
      <c r="D2314" s="7">
        <v>1</v>
      </c>
      <c r="E2314" s="7">
        <v>147.27000000000001</v>
      </c>
      <c r="F2314" s="7">
        <v>149.35</v>
      </c>
    </row>
    <row r="2315" spans="1:6" x14ac:dyDescent="0.2">
      <c r="A2315" s="7">
        <v>27260</v>
      </c>
      <c r="B2315" s="7" t="s">
        <v>35</v>
      </c>
      <c r="C2315" s="7">
        <v>2011</v>
      </c>
      <c r="D2315" s="7">
        <v>2</v>
      </c>
      <c r="E2315" s="7">
        <v>150.71</v>
      </c>
      <c r="F2315" s="7">
        <v>148.37</v>
      </c>
    </row>
    <row r="2316" spans="1:6" x14ac:dyDescent="0.2">
      <c r="A2316" s="7">
        <v>27260</v>
      </c>
      <c r="B2316" s="7" t="s">
        <v>35</v>
      </c>
      <c r="C2316" s="7">
        <v>2011</v>
      </c>
      <c r="D2316" s="7">
        <v>3</v>
      </c>
      <c r="E2316" s="7">
        <v>151.71</v>
      </c>
      <c r="F2316" s="7">
        <v>149.34</v>
      </c>
    </row>
    <row r="2317" spans="1:6" x14ac:dyDescent="0.2">
      <c r="A2317" s="7">
        <v>27260</v>
      </c>
      <c r="B2317" s="7" t="s">
        <v>35</v>
      </c>
      <c r="C2317" s="7">
        <v>2011</v>
      </c>
      <c r="D2317" s="7">
        <v>4</v>
      </c>
      <c r="E2317" s="7">
        <v>148.5</v>
      </c>
      <c r="F2317" s="7">
        <v>146.94999999999999</v>
      </c>
    </row>
    <row r="2318" spans="1:6" x14ac:dyDescent="0.2">
      <c r="A2318" s="7">
        <v>27260</v>
      </c>
      <c r="B2318" s="7" t="s">
        <v>35</v>
      </c>
      <c r="C2318" s="7">
        <v>2012</v>
      </c>
      <c r="D2318" s="7">
        <v>1</v>
      </c>
      <c r="E2318" s="7">
        <v>146.49</v>
      </c>
      <c r="F2318" s="7">
        <v>148.56</v>
      </c>
    </row>
    <row r="2319" spans="1:6" x14ac:dyDescent="0.2">
      <c r="A2319" s="7">
        <v>27260</v>
      </c>
      <c r="B2319" s="7" t="s">
        <v>35</v>
      </c>
      <c r="C2319" s="7">
        <v>2012</v>
      </c>
      <c r="D2319" s="7">
        <v>2</v>
      </c>
      <c r="E2319" s="7">
        <v>152.84</v>
      </c>
      <c r="F2319" s="7">
        <v>150.33000000000001</v>
      </c>
    </row>
    <row r="2320" spans="1:6" x14ac:dyDescent="0.2">
      <c r="A2320" s="7">
        <v>27260</v>
      </c>
      <c r="B2320" s="7" t="s">
        <v>35</v>
      </c>
      <c r="C2320" s="7">
        <v>2012</v>
      </c>
      <c r="D2320" s="7">
        <v>3</v>
      </c>
      <c r="E2320" s="7">
        <v>153.16999999999999</v>
      </c>
      <c r="F2320" s="7">
        <v>150.65</v>
      </c>
    </row>
    <row r="2321" spans="1:6" x14ac:dyDescent="0.2">
      <c r="A2321" s="7">
        <v>27260</v>
      </c>
      <c r="B2321" s="7" t="s">
        <v>35</v>
      </c>
      <c r="C2321" s="7">
        <v>2012</v>
      </c>
      <c r="D2321" s="7">
        <v>4</v>
      </c>
      <c r="E2321" s="7">
        <v>153.38</v>
      </c>
      <c r="F2321" s="7">
        <v>152.18</v>
      </c>
    </row>
    <row r="2322" spans="1:6" x14ac:dyDescent="0.2">
      <c r="A2322" s="7">
        <v>27260</v>
      </c>
      <c r="B2322" s="7" t="s">
        <v>35</v>
      </c>
      <c r="C2322" s="7">
        <v>2013</v>
      </c>
      <c r="D2322" s="7">
        <v>1</v>
      </c>
      <c r="E2322" s="7">
        <v>155.9</v>
      </c>
      <c r="F2322" s="7">
        <v>157.83000000000001</v>
      </c>
    </row>
    <row r="2323" spans="1:6" x14ac:dyDescent="0.2">
      <c r="A2323" s="7">
        <v>27260</v>
      </c>
      <c r="B2323" s="7" t="s">
        <v>35</v>
      </c>
      <c r="C2323" s="7">
        <v>2013</v>
      </c>
      <c r="D2323" s="7">
        <v>2</v>
      </c>
      <c r="E2323" s="7">
        <v>165.18</v>
      </c>
      <c r="F2323" s="7">
        <v>162.4</v>
      </c>
    </row>
    <row r="2324" spans="1:6" x14ac:dyDescent="0.2">
      <c r="A2324" s="7">
        <v>27260</v>
      </c>
      <c r="B2324" s="7" t="s">
        <v>35</v>
      </c>
      <c r="C2324" s="7">
        <v>2013</v>
      </c>
      <c r="D2324" s="7">
        <v>3</v>
      </c>
      <c r="E2324" s="7">
        <v>167.84</v>
      </c>
      <c r="F2324" s="7">
        <v>165.11</v>
      </c>
    </row>
    <row r="2325" spans="1:6" x14ac:dyDescent="0.2">
      <c r="A2325" s="7">
        <v>27260</v>
      </c>
      <c r="B2325" s="7" t="s">
        <v>35</v>
      </c>
      <c r="C2325" s="7">
        <v>2013</v>
      </c>
      <c r="D2325" s="7">
        <v>4</v>
      </c>
      <c r="E2325" s="7">
        <v>169.2</v>
      </c>
      <c r="F2325" s="7">
        <v>168.21</v>
      </c>
    </row>
    <row r="2326" spans="1:6" x14ac:dyDescent="0.2">
      <c r="A2326" s="7">
        <v>27260</v>
      </c>
      <c r="B2326" s="7" t="s">
        <v>35</v>
      </c>
      <c r="C2326" s="7">
        <v>2014</v>
      </c>
      <c r="D2326" s="7">
        <v>1</v>
      </c>
      <c r="E2326" s="7">
        <v>166.73</v>
      </c>
      <c r="F2326" s="7">
        <v>168.32</v>
      </c>
    </row>
    <row r="2327" spans="1:6" x14ac:dyDescent="0.2">
      <c r="A2327" s="7">
        <v>27260</v>
      </c>
      <c r="B2327" s="7" t="s">
        <v>35</v>
      </c>
      <c r="C2327" s="7">
        <v>2014</v>
      </c>
      <c r="D2327" s="7">
        <v>2</v>
      </c>
      <c r="E2327" s="7">
        <v>172.62</v>
      </c>
      <c r="F2327" s="7">
        <v>169.86</v>
      </c>
    </row>
    <row r="2328" spans="1:6" x14ac:dyDescent="0.2">
      <c r="A2328" s="7">
        <v>27260</v>
      </c>
      <c r="B2328" s="7" t="s">
        <v>35</v>
      </c>
      <c r="C2328" s="7">
        <v>2014</v>
      </c>
      <c r="D2328" s="7">
        <v>3</v>
      </c>
      <c r="E2328" s="7">
        <v>176.94</v>
      </c>
      <c r="F2328" s="7">
        <v>174.15</v>
      </c>
    </row>
    <row r="2329" spans="1:6" x14ac:dyDescent="0.2">
      <c r="A2329" s="7">
        <v>27260</v>
      </c>
      <c r="B2329" s="7" t="s">
        <v>35</v>
      </c>
      <c r="C2329" s="7">
        <v>2014</v>
      </c>
      <c r="D2329" s="7">
        <v>4</v>
      </c>
      <c r="E2329" s="7">
        <v>179.75</v>
      </c>
      <c r="F2329" s="7">
        <v>178.89</v>
      </c>
    </row>
    <row r="2330" spans="1:6" x14ac:dyDescent="0.2">
      <c r="A2330" s="7">
        <v>27260</v>
      </c>
      <c r="B2330" s="7" t="s">
        <v>35</v>
      </c>
      <c r="C2330" s="7">
        <v>2015</v>
      </c>
      <c r="D2330" s="7">
        <v>1</v>
      </c>
      <c r="E2330" s="7">
        <v>178.89</v>
      </c>
      <c r="F2330" s="7">
        <v>180.09</v>
      </c>
    </row>
    <row r="2331" spans="1:6" x14ac:dyDescent="0.2">
      <c r="A2331" s="7">
        <v>27260</v>
      </c>
      <c r="B2331" s="7" t="s">
        <v>35</v>
      </c>
      <c r="C2331" s="7">
        <v>2015</v>
      </c>
      <c r="D2331" s="7">
        <v>2</v>
      </c>
      <c r="E2331" s="7">
        <v>188.19</v>
      </c>
      <c r="F2331" s="7">
        <v>185.4</v>
      </c>
    </row>
    <row r="2332" spans="1:6" x14ac:dyDescent="0.2">
      <c r="A2332" s="7">
        <v>27260</v>
      </c>
      <c r="B2332" s="7" t="s">
        <v>35</v>
      </c>
      <c r="C2332" s="7">
        <v>2015</v>
      </c>
      <c r="D2332" s="7">
        <v>3</v>
      </c>
      <c r="E2332" s="7">
        <v>191.17</v>
      </c>
      <c r="F2332" s="7">
        <v>188.35</v>
      </c>
    </row>
    <row r="2333" spans="1:6" x14ac:dyDescent="0.2">
      <c r="A2333" s="7">
        <v>27260</v>
      </c>
      <c r="B2333" s="7" t="s">
        <v>35</v>
      </c>
      <c r="C2333" s="7">
        <v>2015</v>
      </c>
      <c r="D2333" s="7">
        <v>4</v>
      </c>
      <c r="E2333" s="7">
        <v>192.16</v>
      </c>
      <c r="F2333" s="7">
        <v>191.26</v>
      </c>
    </row>
    <row r="2334" spans="1:6" x14ac:dyDescent="0.2">
      <c r="A2334" s="7">
        <v>27260</v>
      </c>
      <c r="B2334" s="7" t="s">
        <v>35</v>
      </c>
      <c r="C2334" s="7">
        <v>2016</v>
      </c>
      <c r="D2334" s="7">
        <v>1</v>
      </c>
      <c r="E2334" s="7">
        <v>195.86</v>
      </c>
      <c r="F2334" s="7">
        <v>196.72</v>
      </c>
    </row>
    <row r="2335" spans="1:6" x14ac:dyDescent="0.2">
      <c r="A2335" s="7">
        <v>27260</v>
      </c>
      <c r="B2335" s="7" t="s">
        <v>35</v>
      </c>
      <c r="C2335" s="7">
        <v>2016</v>
      </c>
      <c r="D2335" s="7">
        <v>2</v>
      </c>
      <c r="E2335" s="7">
        <v>203.57</v>
      </c>
      <c r="F2335" s="7">
        <v>200.83</v>
      </c>
    </row>
    <row r="2336" spans="1:6" x14ac:dyDescent="0.2">
      <c r="A2336" s="7">
        <v>27260</v>
      </c>
      <c r="B2336" s="7" t="s">
        <v>35</v>
      </c>
      <c r="C2336" s="7">
        <v>2016</v>
      </c>
      <c r="D2336" s="7">
        <v>3</v>
      </c>
      <c r="E2336" s="7">
        <v>208.44</v>
      </c>
      <c r="F2336" s="7">
        <v>205.49</v>
      </c>
    </row>
    <row r="2337" spans="1:6" x14ac:dyDescent="0.2">
      <c r="A2337" s="7">
        <v>27260</v>
      </c>
      <c r="B2337" s="7" t="s">
        <v>35</v>
      </c>
      <c r="C2337" s="7">
        <v>2016</v>
      </c>
      <c r="D2337" s="7">
        <v>4</v>
      </c>
      <c r="E2337" s="7">
        <v>211.7</v>
      </c>
      <c r="F2337" s="7">
        <v>210.78</v>
      </c>
    </row>
    <row r="2338" spans="1:6" x14ac:dyDescent="0.2">
      <c r="A2338" s="7">
        <v>27260</v>
      </c>
      <c r="B2338" s="7" t="s">
        <v>35</v>
      </c>
      <c r="C2338" s="7">
        <v>2017</v>
      </c>
      <c r="D2338" s="7">
        <v>1</v>
      </c>
      <c r="E2338" s="7">
        <v>214.86</v>
      </c>
      <c r="F2338" s="7">
        <v>215.32</v>
      </c>
    </row>
    <row r="2339" spans="1:6" x14ac:dyDescent="0.2">
      <c r="A2339" s="7">
        <v>27260</v>
      </c>
      <c r="B2339" s="7" t="s">
        <v>35</v>
      </c>
      <c r="C2339" s="7">
        <v>2017</v>
      </c>
      <c r="D2339" s="7">
        <v>2</v>
      </c>
      <c r="E2339" s="7">
        <v>222.06</v>
      </c>
      <c r="F2339" s="7">
        <v>219.31</v>
      </c>
    </row>
    <row r="2340" spans="1:6" x14ac:dyDescent="0.2">
      <c r="A2340" s="7">
        <v>27260</v>
      </c>
      <c r="B2340" s="7" t="s">
        <v>35</v>
      </c>
      <c r="C2340" s="7">
        <v>2017</v>
      </c>
      <c r="D2340" s="7">
        <v>3</v>
      </c>
      <c r="E2340" s="7">
        <v>227.65</v>
      </c>
      <c r="F2340" s="7">
        <v>224.62</v>
      </c>
    </row>
    <row r="2341" spans="1:6" x14ac:dyDescent="0.2">
      <c r="A2341" s="7">
        <v>27260</v>
      </c>
      <c r="B2341" s="7" t="s">
        <v>35</v>
      </c>
      <c r="C2341" s="7">
        <v>2017</v>
      </c>
      <c r="D2341" s="7">
        <v>4</v>
      </c>
      <c r="E2341" s="7">
        <v>229.86</v>
      </c>
      <c r="F2341" s="7">
        <v>228.89</v>
      </c>
    </row>
    <row r="2342" spans="1:6" x14ac:dyDescent="0.2">
      <c r="A2342" s="7">
        <v>27260</v>
      </c>
      <c r="B2342" s="7" t="s">
        <v>35</v>
      </c>
      <c r="C2342" s="7">
        <v>2018</v>
      </c>
      <c r="D2342" s="7">
        <v>1</v>
      </c>
      <c r="E2342" s="7">
        <v>233.42</v>
      </c>
      <c r="F2342" s="7">
        <v>233.5</v>
      </c>
    </row>
    <row r="2343" spans="1:6" x14ac:dyDescent="0.2">
      <c r="A2343" s="7">
        <v>27260</v>
      </c>
      <c r="B2343" s="7" t="s">
        <v>35</v>
      </c>
      <c r="C2343" s="7">
        <v>2018</v>
      </c>
      <c r="D2343" s="7">
        <v>2</v>
      </c>
      <c r="E2343" s="7">
        <v>240.58</v>
      </c>
      <c r="F2343" s="7">
        <v>237.82</v>
      </c>
    </row>
    <row r="2344" spans="1:6" x14ac:dyDescent="0.2">
      <c r="A2344" s="7">
        <v>27260</v>
      </c>
      <c r="B2344" s="7" t="s">
        <v>35</v>
      </c>
      <c r="C2344" s="7">
        <v>2018</v>
      </c>
      <c r="D2344" s="7">
        <v>3</v>
      </c>
      <c r="E2344" s="7">
        <v>243.27</v>
      </c>
      <c r="F2344" s="7">
        <v>240.18</v>
      </c>
    </row>
    <row r="2345" spans="1:6" x14ac:dyDescent="0.2">
      <c r="A2345" s="7">
        <v>27260</v>
      </c>
      <c r="B2345" s="7" t="s">
        <v>35</v>
      </c>
      <c r="C2345" s="7">
        <v>2018</v>
      </c>
      <c r="D2345" s="7">
        <v>4</v>
      </c>
      <c r="E2345" s="7">
        <v>246.59</v>
      </c>
      <c r="F2345" s="7">
        <v>245.57</v>
      </c>
    </row>
    <row r="2346" spans="1:6" x14ac:dyDescent="0.2">
      <c r="A2346" s="7">
        <v>27260</v>
      </c>
      <c r="B2346" s="7" t="s">
        <v>35</v>
      </c>
      <c r="C2346" s="7">
        <v>2019</v>
      </c>
      <c r="D2346" s="7">
        <v>1</v>
      </c>
      <c r="E2346" s="7">
        <v>247.4</v>
      </c>
      <c r="F2346" s="7">
        <v>247.15</v>
      </c>
    </row>
    <row r="2347" spans="1:6" x14ac:dyDescent="0.2">
      <c r="A2347" s="7">
        <v>27260</v>
      </c>
      <c r="B2347" s="7" t="s">
        <v>35</v>
      </c>
      <c r="C2347" s="7">
        <v>2019</v>
      </c>
      <c r="D2347" s="7">
        <v>2</v>
      </c>
      <c r="E2347" s="7">
        <v>253.16</v>
      </c>
      <c r="F2347" s="7">
        <v>250.41</v>
      </c>
    </row>
    <row r="2348" spans="1:6" x14ac:dyDescent="0.2">
      <c r="A2348" s="7">
        <v>27260</v>
      </c>
      <c r="B2348" s="7" t="s">
        <v>35</v>
      </c>
      <c r="C2348" s="7">
        <v>2019</v>
      </c>
      <c r="D2348" s="7">
        <v>3</v>
      </c>
      <c r="E2348" s="7">
        <v>257.04000000000002</v>
      </c>
      <c r="F2348" s="7">
        <v>253.9</v>
      </c>
    </row>
    <row r="2349" spans="1:6" x14ac:dyDescent="0.2">
      <c r="A2349" s="7">
        <v>27260</v>
      </c>
      <c r="B2349" s="7" t="s">
        <v>35</v>
      </c>
      <c r="C2349" s="7">
        <v>2019</v>
      </c>
      <c r="D2349" s="7">
        <v>4</v>
      </c>
      <c r="E2349" s="7">
        <v>259.13</v>
      </c>
      <c r="F2349" s="7">
        <v>258.02</v>
      </c>
    </row>
    <row r="2350" spans="1:6" x14ac:dyDescent="0.2">
      <c r="A2350" s="7">
        <v>27260</v>
      </c>
      <c r="B2350" s="7" t="s">
        <v>35</v>
      </c>
      <c r="C2350" s="7">
        <v>2020</v>
      </c>
      <c r="D2350" s="7">
        <v>1</v>
      </c>
      <c r="E2350" s="7">
        <v>263.58</v>
      </c>
      <c r="F2350" s="7">
        <v>263.14999999999998</v>
      </c>
    </row>
    <row r="2351" spans="1:6" x14ac:dyDescent="0.2">
      <c r="A2351" s="7">
        <v>27260</v>
      </c>
      <c r="B2351" s="7" t="s">
        <v>35</v>
      </c>
      <c r="C2351" s="7">
        <v>2020</v>
      </c>
      <c r="D2351" s="7">
        <v>2</v>
      </c>
      <c r="E2351" s="7">
        <v>269.69</v>
      </c>
      <c r="F2351" s="7">
        <v>266.86</v>
      </c>
    </row>
    <row r="2352" spans="1:6" x14ac:dyDescent="0.2">
      <c r="A2352" s="7">
        <v>27260</v>
      </c>
      <c r="B2352" s="7" t="s">
        <v>35</v>
      </c>
      <c r="C2352" s="7">
        <v>2020</v>
      </c>
      <c r="D2352" s="7">
        <v>3</v>
      </c>
      <c r="E2352" s="7">
        <v>277.57</v>
      </c>
      <c r="F2352" s="7">
        <v>274.20999999999998</v>
      </c>
    </row>
    <row r="2353" spans="1:7" x14ac:dyDescent="0.2">
      <c r="A2353" s="7">
        <v>27260</v>
      </c>
      <c r="B2353" s="7" t="s">
        <v>35</v>
      </c>
      <c r="C2353" s="7">
        <v>2020</v>
      </c>
      <c r="D2353" s="7">
        <v>4</v>
      </c>
      <c r="E2353" s="7">
        <v>288.70999999999998</v>
      </c>
      <c r="F2353" s="7">
        <v>287.52999999999997</v>
      </c>
    </row>
    <row r="2354" spans="1:7" x14ac:dyDescent="0.2">
      <c r="A2354" s="7">
        <v>27260</v>
      </c>
      <c r="B2354" s="7" t="s">
        <v>35</v>
      </c>
      <c r="C2354" s="7">
        <v>2021</v>
      </c>
      <c r="D2354" s="7">
        <v>1</v>
      </c>
      <c r="E2354" s="7">
        <v>302.94</v>
      </c>
      <c r="F2354" s="7">
        <v>302.27999999999997</v>
      </c>
    </row>
    <row r="2355" spans="1:7" x14ac:dyDescent="0.2">
      <c r="A2355" s="7">
        <v>27260</v>
      </c>
      <c r="B2355" s="7" t="s">
        <v>35</v>
      </c>
      <c r="C2355" s="7">
        <v>2021</v>
      </c>
      <c r="D2355" s="7">
        <v>2</v>
      </c>
      <c r="E2355" s="7">
        <v>323.33</v>
      </c>
      <c r="F2355" s="7">
        <v>319.99</v>
      </c>
    </row>
    <row r="2356" spans="1:7" x14ac:dyDescent="0.2">
      <c r="A2356" s="7">
        <v>27260</v>
      </c>
      <c r="B2356" s="7" t="s">
        <v>35</v>
      </c>
      <c r="C2356" s="7">
        <v>2021</v>
      </c>
      <c r="D2356" s="7">
        <v>3</v>
      </c>
      <c r="E2356" s="7">
        <v>343.88</v>
      </c>
      <c r="F2356" s="7">
        <v>339.79</v>
      </c>
    </row>
    <row r="2357" spans="1:7" x14ac:dyDescent="0.2">
      <c r="A2357" s="7">
        <v>27260</v>
      </c>
      <c r="B2357" s="7" t="s">
        <v>35</v>
      </c>
      <c r="C2357" s="7">
        <v>2021</v>
      </c>
      <c r="D2357" s="7">
        <v>4</v>
      </c>
      <c r="E2357" s="7">
        <v>356.68</v>
      </c>
      <c r="F2357" s="7">
        <v>355.22</v>
      </c>
    </row>
    <row r="2358" spans="1:7" x14ac:dyDescent="0.2">
      <c r="A2358" s="7">
        <v>28140</v>
      </c>
      <c r="B2358" s="7" t="s">
        <v>36</v>
      </c>
      <c r="C2358" s="7">
        <v>1991</v>
      </c>
      <c r="D2358" s="7">
        <v>1</v>
      </c>
      <c r="E2358" s="7">
        <v>100</v>
      </c>
      <c r="F2358" s="7">
        <v>100</v>
      </c>
      <c r="G2358" s="7" t="s">
        <v>19</v>
      </c>
    </row>
    <row r="2359" spans="1:7" x14ac:dyDescent="0.2">
      <c r="A2359" s="7">
        <v>28140</v>
      </c>
      <c r="B2359" s="7" t="s">
        <v>36</v>
      </c>
      <c r="C2359" s="7">
        <v>1991</v>
      </c>
      <c r="D2359" s="7">
        <v>2</v>
      </c>
      <c r="E2359" s="7">
        <v>100.39</v>
      </c>
      <c r="F2359" s="7">
        <v>99.89</v>
      </c>
      <c r="G2359" s="7" t="s">
        <v>19</v>
      </c>
    </row>
    <row r="2360" spans="1:7" x14ac:dyDescent="0.2">
      <c r="A2360" s="7">
        <v>28140</v>
      </c>
      <c r="B2360" s="7" t="s">
        <v>36</v>
      </c>
      <c r="C2360" s="7">
        <v>1991</v>
      </c>
      <c r="D2360" s="7">
        <v>3</v>
      </c>
      <c r="E2360" s="7">
        <v>100.01</v>
      </c>
      <c r="F2360" s="7">
        <v>99.28</v>
      </c>
      <c r="G2360" s="7" t="s">
        <v>19</v>
      </c>
    </row>
    <row r="2361" spans="1:7" x14ac:dyDescent="0.2">
      <c r="A2361" s="7">
        <v>28140</v>
      </c>
      <c r="B2361" s="7" t="s">
        <v>36</v>
      </c>
      <c r="C2361" s="7">
        <v>1991</v>
      </c>
      <c r="D2361" s="7">
        <v>4</v>
      </c>
      <c r="E2361" s="7">
        <v>101.37</v>
      </c>
      <c r="F2361" s="7">
        <v>101.13</v>
      </c>
      <c r="G2361" s="7" t="s">
        <v>19</v>
      </c>
    </row>
    <row r="2362" spans="1:7" x14ac:dyDescent="0.2">
      <c r="A2362" s="7">
        <v>28140</v>
      </c>
      <c r="B2362" s="7" t="s">
        <v>36</v>
      </c>
      <c r="C2362" s="7">
        <v>1992</v>
      </c>
      <c r="D2362" s="7">
        <v>1</v>
      </c>
      <c r="E2362" s="7">
        <v>100.92</v>
      </c>
      <c r="F2362" s="7">
        <v>100.91</v>
      </c>
      <c r="G2362" s="7" t="s">
        <v>19</v>
      </c>
    </row>
    <row r="2363" spans="1:7" x14ac:dyDescent="0.2">
      <c r="A2363" s="7">
        <v>28140</v>
      </c>
      <c r="B2363" s="7" t="s">
        <v>36</v>
      </c>
      <c r="C2363" s="7">
        <v>1992</v>
      </c>
      <c r="D2363" s="7">
        <v>2</v>
      </c>
      <c r="E2363" s="7">
        <v>101.66</v>
      </c>
      <c r="F2363" s="7">
        <v>101.15</v>
      </c>
      <c r="G2363" s="7" t="s">
        <v>19</v>
      </c>
    </row>
    <row r="2364" spans="1:7" x14ac:dyDescent="0.2">
      <c r="A2364" s="7">
        <v>28140</v>
      </c>
      <c r="B2364" s="7" t="s">
        <v>36</v>
      </c>
      <c r="C2364" s="7">
        <v>1992</v>
      </c>
      <c r="D2364" s="7">
        <v>3</v>
      </c>
      <c r="E2364" s="7">
        <v>102.49</v>
      </c>
      <c r="F2364" s="7">
        <v>101.74</v>
      </c>
      <c r="G2364" s="7" t="s">
        <v>19</v>
      </c>
    </row>
    <row r="2365" spans="1:7" x14ac:dyDescent="0.2">
      <c r="A2365" s="7">
        <v>28140</v>
      </c>
      <c r="B2365" s="7" t="s">
        <v>36</v>
      </c>
      <c r="C2365" s="7">
        <v>1992</v>
      </c>
      <c r="D2365" s="7">
        <v>4</v>
      </c>
      <c r="E2365" s="7">
        <v>103.01</v>
      </c>
      <c r="F2365" s="7">
        <v>102.78</v>
      </c>
      <c r="G2365" s="7" t="s">
        <v>19</v>
      </c>
    </row>
    <row r="2366" spans="1:7" x14ac:dyDescent="0.2">
      <c r="A2366" s="7">
        <v>28140</v>
      </c>
      <c r="B2366" s="7" t="s">
        <v>36</v>
      </c>
      <c r="C2366" s="7">
        <v>1993</v>
      </c>
      <c r="D2366" s="7">
        <v>1</v>
      </c>
      <c r="E2366" s="7">
        <v>102.7</v>
      </c>
      <c r="F2366" s="7">
        <v>102.68</v>
      </c>
      <c r="G2366" s="7" t="s">
        <v>19</v>
      </c>
    </row>
    <row r="2367" spans="1:7" x14ac:dyDescent="0.2">
      <c r="A2367" s="7">
        <v>28140</v>
      </c>
      <c r="B2367" s="7" t="s">
        <v>36</v>
      </c>
      <c r="C2367" s="7">
        <v>1993</v>
      </c>
      <c r="D2367" s="7">
        <v>2</v>
      </c>
      <c r="E2367" s="7">
        <v>104.35</v>
      </c>
      <c r="F2367" s="7">
        <v>103.81</v>
      </c>
      <c r="G2367" s="7" t="s">
        <v>19</v>
      </c>
    </row>
    <row r="2368" spans="1:7" x14ac:dyDescent="0.2">
      <c r="A2368" s="7">
        <v>28140</v>
      </c>
      <c r="B2368" s="7" t="s">
        <v>36</v>
      </c>
      <c r="C2368" s="7">
        <v>1993</v>
      </c>
      <c r="D2368" s="7">
        <v>3</v>
      </c>
      <c r="E2368" s="7">
        <v>106.01</v>
      </c>
      <c r="F2368" s="7">
        <v>105.23</v>
      </c>
      <c r="G2368" s="7" t="s">
        <v>19</v>
      </c>
    </row>
    <row r="2369" spans="1:7" x14ac:dyDescent="0.2">
      <c r="A2369" s="7">
        <v>28140</v>
      </c>
      <c r="B2369" s="7" t="s">
        <v>36</v>
      </c>
      <c r="C2369" s="7">
        <v>1993</v>
      </c>
      <c r="D2369" s="7">
        <v>4</v>
      </c>
      <c r="E2369" s="7">
        <v>106.82</v>
      </c>
      <c r="F2369" s="7">
        <v>106.6</v>
      </c>
      <c r="G2369" s="7" t="s">
        <v>19</v>
      </c>
    </row>
    <row r="2370" spans="1:7" x14ac:dyDescent="0.2">
      <c r="A2370" s="7">
        <v>28140</v>
      </c>
      <c r="B2370" s="7" t="s">
        <v>36</v>
      </c>
      <c r="C2370" s="7">
        <v>1994</v>
      </c>
      <c r="D2370" s="7">
        <v>1</v>
      </c>
      <c r="E2370" s="7">
        <v>108.25</v>
      </c>
      <c r="F2370" s="7">
        <v>108.23</v>
      </c>
      <c r="G2370" s="7" t="s">
        <v>19</v>
      </c>
    </row>
    <row r="2371" spans="1:7" x14ac:dyDescent="0.2">
      <c r="A2371" s="7">
        <v>28140</v>
      </c>
      <c r="B2371" s="7" t="s">
        <v>36</v>
      </c>
      <c r="C2371" s="7">
        <v>1994</v>
      </c>
      <c r="D2371" s="7">
        <v>2</v>
      </c>
      <c r="E2371" s="7">
        <v>110.31</v>
      </c>
      <c r="F2371" s="7">
        <v>109.71</v>
      </c>
      <c r="G2371" s="7" t="s">
        <v>19</v>
      </c>
    </row>
    <row r="2372" spans="1:7" x14ac:dyDescent="0.2">
      <c r="A2372" s="7">
        <v>28140</v>
      </c>
      <c r="B2372" s="7" t="s">
        <v>36</v>
      </c>
      <c r="C2372" s="7">
        <v>1994</v>
      </c>
      <c r="D2372" s="7">
        <v>3</v>
      </c>
      <c r="E2372" s="7">
        <v>111.31</v>
      </c>
      <c r="F2372" s="7">
        <v>110.51</v>
      </c>
      <c r="G2372" s="7" t="s">
        <v>19</v>
      </c>
    </row>
    <row r="2373" spans="1:7" x14ac:dyDescent="0.2">
      <c r="A2373" s="7">
        <v>28140</v>
      </c>
      <c r="B2373" s="7" t="s">
        <v>36</v>
      </c>
      <c r="C2373" s="7">
        <v>1994</v>
      </c>
      <c r="D2373" s="7">
        <v>4</v>
      </c>
      <c r="E2373" s="7">
        <v>111.68</v>
      </c>
      <c r="F2373" s="7">
        <v>111.47</v>
      </c>
      <c r="G2373" s="7" t="s">
        <v>19</v>
      </c>
    </row>
    <row r="2374" spans="1:7" x14ac:dyDescent="0.2">
      <c r="A2374" s="7">
        <v>28140</v>
      </c>
      <c r="B2374" s="7" t="s">
        <v>36</v>
      </c>
      <c r="C2374" s="7">
        <v>1995</v>
      </c>
      <c r="D2374" s="7">
        <v>1</v>
      </c>
      <c r="E2374" s="7">
        <v>112.83</v>
      </c>
      <c r="F2374" s="7">
        <v>112.83</v>
      </c>
      <c r="G2374" s="7" t="s">
        <v>19</v>
      </c>
    </row>
    <row r="2375" spans="1:7" x14ac:dyDescent="0.2">
      <c r="A2375" s="7">
        <v>28140</v>
      </c>
      <c r="B2375" s="7" t="s">
        <v>36</v>
      </c>
      <c r="C2375" s="7">
        <v>1995</v>
      </c>
      <c r="D2375" s="7">
        <v>2</v>
      </c>
      <c r="E2375" s="7">
        <v>114.57</v>
      </c>
      <c r="F2375" s="7">
        <v>113.89</v>
      </c>
      <c r="G2375" s="7" t="s">
        <v>19</v>
      </c>
    </row>
    <row r="2376" spans="1:7" x14ac:dyDescent="0.2">
      <c r="A2376" s="7">
        <v>28140</v>
      </c>
      <c r="B2376" s="7" t="s">
        <v>36</v>
      </c>
      <c r="C2376" s="7">
        <v>1995</v>
      </c>
      <c r="D2376" s="7">
        <v>3</v>
      </c>
      <c r="E2376" s="7">
        <v>116.64</v>
      </c>
      <c r="F2376" s="7">
        <v>115.84</v>
      </c>
      <c r="G2376" s="7" t="s">
        <v>19</v>
      </c>
    </row>
    <row r="2377" spans="1:7" x14ac:dyDescent="0.2">
      <c r="A2377" s="7">
        <v>28140</v>
      </c>
      <c r="B2377" s="7" t="s">
        <v>36</v>
      </c>
      <c r="C2377" s="7">
        <v>1995</v>
      </c>
      <c r="D2377" s="7">
        <v>4</v>
      </c>
      <c r="E2377" s="7">
        <v>117.74</v>
      </c>
      <c r="F2377" s="7">
        <v>117.51</v>
      </c>
      <c r="G2377" s="7" t="s">
        <v>19</v>
      </c>
    </row>
    <row r="2378" spans="1:7" x14ac:dyDescent="0.2">
      <c r="A2378" s="7">
        <v>28140</v>
      </c>
      <c r="B2378" s="7" t="s">
        <v>36</v>
      </c>
      <c r="C2378" s="7">
        <v>1996</v>
      </c>
      <c r="D2378" s="7">
        <v>1</v>
      </c>
      <c r="E2378" s="7">
        <v>119.29</v>
      </c>
      <c r="F2378" s="7">
        <v>119.34</v>
      </c>
      <c r="G2378" s="7" t="s">
        <v>19</v>
      </c>
    </row>
    <row r="2379" spans="1:7" x14ac:dyDescent="0.2">
      <c r="A2379" s="7">
        <v>28140</v>
      </c>
      <c r="B2379" s="7" t="s">
        <v>36</v>
      </c>
      <c r="C2379" s="7">
        <v>1996</v>
      </c>
      <c r="D2379" s="7">
        <v>2</v>
      </c>
      <c r="E2379" s="7">
        <v>121.34</v>
      </c>
      <c r="F2379" s="7">
        <v>120.55</v>
      </c>
      <c r="G2379" s="7" t="s">
        <v>19</v>
      </c>
    </row>
    <row r="2380" spans="1:7" x14ac:dyDescent="0.2">
      <c r="A2380" s="7">
        <v>28140</v>
      </c>
      <c r="B2380" s="7" t="s">
        <v>36</v>
      </c>
      <c r="C2380" s="7">
        <v>1996</v>
      </c>
      <c r="D2380" s="7">
        <v>3</v>
      </c>
      <c r="E2380" s="7">
        <v>122.81</v>
      </c>
      <c r="F2380" s="7">
        <v>122</v>
      </c>
      <c r="G2380" s="7" t="s">
        <v>19</v>
      </c>
    </row>
    <row r="2381" spans="1:7" x14ac:dyDescent="0.2">
      <c r="A2381" s="7">
        <v>28140</v>
      </c>
      <c r="B2381" s="7" t="s">
        <v>36</v>
      </c>
      <c r="C2381" s="7">
        <v>1996</v>
      </c>
      <c r="D2381" s="7">
        <v>4</v>
      </c>
      <c r="E2381" s="7">
        <v>123.44</v>
      </c>
      <c r="F2381" s="7">
        <v>123.16</v>
      </c>
      <c r="G2381" s="7" t="s">
        <v>19</v>
      </c>
    </row>
    <row r="2382" spans="1:7" x14ac:dyDescent="0.2">
      <c r="A2382" s="7">
        <v>28140</v>
      </c>
      <c r="B2382" s="7" t="s">
        <v>36</v>
      </c>
      <c r="C2382" s="7">
        <v>1997</v>
      </c>
      <c r="D2382" s="7">
        <v>1</v>
      </c>
      <c r="E2382" s="7">
        <v>124.54</v>
      </c>
      <c r="F2382" s="7">
        <v>124.66</v>
      </c>
      <c r="G2382" s="7" t="s">
        <v>19</v>
      </c>
    </row>
    <row r="2383" spans="1:7" x14ac:dyDescent="0.2">
      <c r="A2383" s="7">
        <v>28140</v>
      </c>
      <c r="B2383" s="7" t="s">
        <v>36</v>
      </c>
      <c r="C2383" s="7">
        <v>1997</v>
      </c>
      <c r="D2383" s="7">
        <v>2</v>
      </c>
      <c r="E2383" s="7">
        <v>127.34</v>
      </c>
      <c r="F2383" s="7">
        <v>126.44</v>
      </c>
      <c r="G2383" s="7" t="s">
        <v>19</v>
      </c>
    </row>
    <row r="2384" spans="1:7" x14ac:dyDescent="0.2">
      <c r="A2384" s="7">
        <v>28140</v>
      </c>
      <c r="B2384" s="7" t="s">
        <v>36</v>
      </c>
      <c r="C2384" s="7">
        <v>1997</v>
      </c>
      <c r="D2384" s="7">
        <v>3</v>
      </c>
      <c r="E2384" s="7">
        <v>128.47999999999999</v>
      </c>
      <c r="F2384" s="7">
        <v>127.65</v>
      </c>
      <c r="G2384" s="7" t="s">
        <v>19</v>
      </c>
    </row>
    <row r="2385" spans="1:7" x14ac:dyDescent="0.2">
      <c r="A2385" s="7">
        <v>28140</v>
      </c>
      <c r="B2385" s="7" t="s">
        <v>36</v>
      </c>
      <c r="C2385" s="7">
        <v>1997</v>
      </c>
      <c r="D2385" s="7">
        <v>4</v>
      </c>
      <c r="E2385" s="7">
        <v>130.31</v>
      </c>
      <c r="F2385" s="7">
        <v>129.99</v>
      </c>
      <c r="G2385" s="7" t="s">
        <v>19</v>
      </c>
    </row>
    <row r="2386" spans="1:7" x14ac:dyDescent="0.2">
      <c r="A2386" s="7">
        <v>28140</v>
      </c>
      <c r="B2386" s="7" t="s">
        <v>36</v>
      </c>
      <c r="C2386" s="7">
        <v>1998</v>
      </c>
      <c r="D2386" s="7">
        <v>1</v>
      </c>
      <c r="E2386" s="7">
        <v>131.80000000000001</v>
      </c>
      <c r="F2386" s="7">
        <v>132.01</v>
      </c>
      <c r="G2386" s="7" t="s">
        <v>19</v>
      </c>
    </row>
    <row r="2387" spans="1:7" x14ac:dyDescent="0.2">
      <c r="A2387" s="7">
        <v>28140</v>
      </c>
      <c r="B2387" s="7" t="s">
        <v>36</v>
      </c>
      <c r="C2387" s="7">
        <v>1998</v>
      </c>
      <c r="D2387" s="7">
        <v>2</v>
      </c>
      <c r="E2387" s="7">
        <v>135.16999999999999</v>
      </c>
      <c r="F2387" s="7">
        <v>134.18</v>
      </c>
      <c r="G2387" s="7" t="s">
        <v>19</v>
      </c>
    </row>
    <row r="2388" spans="1:7" x14ac:dyDescent="0.2">
      <c r="A2388" s="7">
        <v>28140</v>
      </c>
      <c r="B2388" s="7" t="s">
        <v>36</v>
      </c>
      <c r="C2388" s="7">
        <v>1998</v>
      </c>
      <c r="D2388" s="7">
        <v>3</v>
      </c>
      <c r="E2388" s="7">
        <v>137.19999999999999</v>
      </c>
      <c r="F2388" s="7">
        <v>136.30000000000001</v>
      </c>
      <c r="G2388" s="7" t="s">
        <v>19</v>
      </c>
    </row>
    <row r="2389" spans="1:7" x14ac:dyDescent="0.2">
      <c r="A2389" s="7">
        <v>28140</v>
      </c>
      <c r="B2389" s="7" t="s">
        <v>36</v>
      </c>
      <c r="C2389" s="7">
        <v>1998</v>
      </c>
      <c r="D2389" s="7">
        <v>4</v>
      </c>
      <c r="E2389" s="7">
        <v>139.6</v>
      </c>
      <c r="F2389" s="7">
        <v>139.22999999999999</v>
      </c>
      <c r="G2389" s="7" t="s">
        <v>19</v>
      </c>
    </row>
    <row r="2390" spans="1:7" x14ac:dyDescent="0.2">
      <c r="A2390" s="7">
        <v>28140</v>
      </c>
      <c r="B2390" s="7" t="s">
        <v>36</v>
      </c>
      <c r="C2390" s="7">
        <v>1999</v>
      </c>
      <c r="D2390" s="7">
        <v>1</v>
      </c>
      <c r="E2390" s="7">
        <v>140.94</v>
      </c>
      <c r="F2390" s="7">
        <v>141.24</v>
      </c>
      <c r="G2390" s="7" t="s">
        <v>19</v>
      </c>
    </row>
    <row r="2391" spans="1:7" x14ac:dyDescent="0.2">
      <c r="A2391" s="7">
        <v>28140</v>
      </c>
      <c r="B2391" s="7" t="s">
        <v>36</v>
      </c>
      <c r="C2391" s="7">
        <v>1999</v>
      </c>
      <c r="D2391" s="7">
        <v>2</v>
      </c>
      <c r="E2391" s="7">
        <v>145.41999999999999</v>
      </c>
      <c r="F2391" s="7">
        <v>144.35</v>
      </c>
      <c r="G2391" s="7" t="s">
        <v>19</v>
      </c>
    </row>
    <row r="2392" spans="1:7" x14ac:dyDescent="0.2">
      <c r="A2392" s="7">
        <v>28140</v>
      </c>
      <c r="B2392" s="7" t="s">
        <v>36</v>
      </c>
      <c r="C2392" s="7">
        <v>1999</v>
      </c>
      <c r="D2392" s="7">
        <v>3</v>
      </c>
      <c r="E2392" s="7">
        <v>147.88</v>
      </c>
      <c r="F2392" s="7">
        <v>146.85</v>
      </c>
      <c r="G2392" s="7" t="s">
        <v>19</v>
      </c>
    </row>
    <row r="2393" spans="1:7" x14ac:dyDescent="0.2">
      <c r="A2393" s="7">
        <v>28140</v>
      </c>
      <c r="B2393" s="7" t="s">
        <v>36</v>
      </c>
      <c r="C2393" s="7">
        <v>1999</v>
      </c>
      <c r="D2393" s="7">
        <v>4</v>
      </c>
      <c r="E2393" s="7">
        <v>149.26</v>
      </c>
      <c r="F2393" s="7">
        <v>148.87</v>
      </c>
      <c r="G2393" s="7" t="s">
        <v>19</v>
      </c>
    </row>
    <row r="2394" spans="1:7" x14ac:dyDescent="0.2">
      <c r="A2394" s="7">
        <v>28140</v>
      </c>
      <c r="B2394" s="7" t="s">
        <v>36</v>
      </c>
      <c r="C2394" s="7">
        <v>2000</v>
      </c>
      <c r="D2394" s="7">
        <v>1</v>
      </c>
      <c r="E2394" s="7">
        <v>151.16999999999999</v>
      </c>
      <c r="F2394" s="7">
        <v>151.51</v>
      </c>
      <c r="G2394" s="7" t="s">
        <v>19</v>
      </c>
    </row>
    <row r="2395" spans="1:7" x14ac:dyDescent="0.2">
      <c r="A2395" s="7">
        <v>28140</v>
      </c>
      <c r="B2395" s="7" t="s">
        <v>36</v>
      </c>
      <c r="C2395" s="7">
        <v>2000</v>
      </c>
      <c r="D2395" s="7">
        <v>2</v>
      </c>
      <c r="E2395" s="7">
        <v>155.68</v>
      </c>
      <c r="F2395" s="7">
        <v>154.57</v>
      </c>
      <c r="G2395" s="7" t="s">
        <v>19</v>
      </c>
    </row>
    <row r="2396" spans="1:7" x14ac:dyDescent="0.2">
      <c r="A2396" s="7">
        <v>28140</v>
      </c>
      <c r="B2396" s="7" t="s">
        <v>36</v>
      </c>
      <c r="C2396" s="7">
        <v>2000</v>
      </c>
      <c r="D2396" s="7">
        <v>3</v>
      </c>
      <c r="E2396" s="7">
        <v>157.86000000000001</v>
      </c>
      <c r="F2396" s="7">
        <v>156.69999999999999</v>
      </c>
      <c r="G2396" s="7" t="s">
        <v>19</v>
      </c>
    </row>
    <row r="2397" spans="1:7" x14ac:dyDescent="0.2">
      <c r="A2397" s="7">
        <v>28140</v>
      </c>
      <c r="B2397" s="7" t="s">
        <v>36</v>
      </c>
      <c r="C2397" s="7">
        <v>2000</v>
      </c>
      <c r="D2397" s="7">
        <v>4</v>
      </c>
      <c r="E2397" s="7">
        <v>159.08000000000001</v>
      </c>
      <c r="F2397" s="7">
        <v>158.66999999999999</v>
      </c>
      <c r="G2397" s="7" t="s">
        <v>19</v>
      </c>
    </row>
    <row r="2398" spans="1:7" x14ac:dyDescent="0.2">
      <c r="A2398" s="7">
        <v>28140</v>
      </c>
      <c r="B2398" s="7" t="s">
        <v>36</v>
      </c>
      <c r="C2398" s="7">
        <v>2001</v>
      </c>
      <c r="D2398" s="7">
        <v>1</v>
      </c>
      <c r="E2398" s="7">
        <v>160.91999999999999</v>
      </c>
      <c r="F2398" s="7">
        <v>161.29</v>
      </c>
      <c r="G2398" s="7" t="s">
        <v>19</v>
      </c>
    </row>
    <row r="2399" spans="1:7" x14ac:dyDescent="0.2">
      <c r="A2399" s="7">
        <v>28140</v>
      </c>
      <c r="B2399" s="7" t="s">
        <v>36</v>
      </c>
      <c r="C2399" s="7">
        <v>2001</v>
      </c>
      <c r="D2399" s="7">
        <v>2</v>
      </c>
      <c r="E2399" s="7">
        <v>164.21</v>
      </c>
      <c r="F2399" s="7">
        <v>163.06</v>
      </c>
      <c r="G2399" s="7" t="s">
        <v>19</v>
      </c>
    </row>
    <row r="2400" spans="1:7" x14ac:dyDescent="0.2">
      <c r="A2400" s="7">
        <v>28140</v>
      </c>
      <c r="B2400" s="7" t="s">
        <v>36</v>
      </c>
      <c r="C2400" s="7">
        <v>2001</v>
      </c>
      <c r="D2400" s="7">
        <v>3</v>
      </c>
      <c r="E2400" s="7">
        <v>167.46</v>
      </c>
      <c r="F2400" s="7">
        <v>166.19</v>
      </c>
      <c r="G2400" s="7" t="s">
        <v>19</v>
      </c>
    </row>
    <row r="2401" spans="1:7" x14ac:dyDescent="0.2">
      <c r="A2401" s="7">
        <v>28140</v>
      </c>
      <c r="B2401" s="7" t="s">
        <v>36</v>
      </c>
      <c r="C2401" s="7">
        <v>2001</v>
      </c>
      <c r="D2401" s="7">
        <v>4</v>
      </c>
      <c r="E2401" s="7">
        <v>169.42</v>
      </c>
      <c r="F2401" s="7">
        <v>169.01</v>
      </c>
      <c r="G2401" s="7" t="s">
        <v>19</v>
      </c>
    </row>
    <row r="2402" spans="1:7" x14ac:dyDescent="0.2">
      <c r="A2402" s="7">
        <v>28140</v>
      </c>
      <c r="B2402" s="7" t="s">
        <v>36</v>
      </c>
      <c r="C2402" s="7">
        <v>2002</v>
      </c>
      <c r="D2402" s="7">
        <v>1</v>
      </c>
      <c r="E2402" s="7">
        <v>169.95</v>
      </c>
      <c r="F2402" s="7">
        <v>170.35</v>
      </c>
      <c r="G2402" s="7" t="s">
        <v>19</v>
      </c>
    </row>
    <row r="2403" spans="1:7" x14ac:dyDescent="0.2">
      <c r="A2403" s="7">
        <v>28140</v>
      </c>
      <c r="B2403" s="7" t="s">
        <v>36</v>
      </c>
      <c r="C2403" s="7">
        <v>2002</v>
      </c>
      <c r="D2403" s="7">
        <v>2</v>
      </c>
      <c r="E2403" s="7">
        <v>173.02</v>
      </c>
      <c r="F2403" s="7">
        <v>171.78</v>
      </c>
      <c r="G2403" s="7" t="s">
        <v>19</v>
      </c>
    </row>
    <row r="2404" spans="1:7" x14ac:dyDescent="0.2">
      <c r="A2404" s="7">
        <v>28140</v>
      </c>
      <c r="B2404" s="7" t="s">
        <v>36</v>
      </c>
      <c r="C2404" s="7">
        <v>2002</v>
      </c>
      <c r="D2404" s="7">
        <v>3</v>
      </c>
      <c r="E2404" s="7">
        <v>175.7</v>
      </c>
      <c r="F2404" s="7">
        <v>174.39</v>
      </c>
      <c r="G2404" s="7" t="s">
        <v>19</v>
      </c>
    </row>
    <row r="2405" spans="1:7" x14ac:dyDescent="0.2">
      <c r="A2405" s="7">
        <v>28140</v>
      </c>
      <c r="B2405" s="7" t="s">
        <v>36</v>
      </c>
      <c r="C2405" s="7">
        <v>2002</v>
      </c>
      <c r="D2405" s="7">
        <v>4</v>
      </c>
      <c r="E2405" s="7">
        <v>175.87</v>
      </c>
      <c r="F2405" s="7">
        <v>175.42</v>
      </c>
      <c r="G2405" s="7" t="s">
        <v>19</v>
      </c>
    </row>
    <row r="2406" spans="1:7" x14ac:dyDescent="0.2">
      <c r="A2406" s="7">
        <v>28140</v>
      </c>
      <c r="B2406" s="7" t="s">
        <v>36</v>
      </c>
      <c r="C2406" s="7">
        <v>2003</v>
      </c>
      <c r="D2406" s="7">
        <v>1</v>
      </c>
      <c r="E2406" s="7">
        <v>178.08</v>
      </c>
      <c r="F2406" s="7">
        <v>178.55</v>
      </c>
      <c r="G2406" s="7" t="s">
        <v>19</v>
      </c>
    </row>
    <row r="2407" spans="1:7" x14ac:dyDescent="0.2">
      <c r="A2407" s="7">
        <v>28140</v>
      </c>
      <c r="B2407" s="7" t="s">
        <v>36</v>
      </c>
      <c r="C2407" s="7">
        <v>2003</v>
      </c>
      <c r="D2407" s="7">
        <v>2</v>
      </c>
      <c r="E2407" s="7">
        <v>181.51</v>
      </c>
      <c r="F2407" s="7">
        <v>180.17</v>
      </c>
      <c r="G2407" s="7" t="s">
        <v>19</v>
      </c>
    </row>
    <row r="2408" spans="1:7" x14ac:dyDescent="0.2">
      <c r="A2408" s="7">
        <v>28140</v>
      </c>
      <c r="B2408" s="7" t="s">
        <v>36</v>
      </c>
      <c r="C2408" s="7">
        <v>2003</v>
      </c>
      <c r="D2408" s="7">
        <v>3</v>
      </c>
      <c r="E2408" s="7">
        <v>182.44</v>
      </c>
      <c r="F2408" s="7">
        <v>181.02</v>
      </c>
      <c r="G2408" s="7" t="s">
        <v>19</v>
      </c>
    </row>
    <row r="2409" spans="1:7" x14ac:dyDescent="0.2">
      <c r="A2409" s="7">
        <v>28140</v>
      </c>
      <c r="B2409" s="7" t="s">
        <v>36</v>
      </c>
      <c r="C2409" s="7">
        <v>2003</v>
      </c>
      <c r="D2409" s="7">
        <v>4</v>
      </c>
      <c r="E2409" s="7">
        <v>184.37</v>
      </c>
      <c r="F2409" s="7">
        <v>183.92</v>
      </c>
      <c r="G2409" s="7" t="s">
        <v>19</v>
      </c>
    </row>
    <row r="2410" spans="1:7" x14ac:dyDescent="0.2">
      <c r="A2410" s="7">
        <v>28140</v>
      </c>
      <c r="B2410" s="7" t="s">
        <v>36</v>
      </c>
      <c r="C2410" s="7">
        <v>2004</v>
      </c>
      <c r="D2410" s="7">
        <v>1</v>
      </c>
      <c r="E2410" s="7">
        <v>185.06</v>
      </c>
      <c r="F2410" s="7">
        <v>185.72</v>
      </c>
      <c r="G2410" s="7" t="s">
        <v>19</v>
      </c>
    </row>
    <row r="2411" spans="1:7" x14ac:dyDescent="0.2">
      <c r="A2411" s="7">
        <v>28140</v>
      </c>
      <c r="B2411" s="7" t="s">
        <v>36</v>
      </c>
      <c r="C2411" s="7">
        <v>2004</v>
      </c>
      <c r="D2411" s="7">
        <v>2</v>
      </c>
      <c r="E2411" s="7">
        <v>189.74</v>
      </c>
      <c r="F2411" s="7">
        <v>188.26</v>
      </c>
      <c r="G2411" s="7" t="s">
        <v>19</v>
      </c>
    </row>
    <row r="2412" spans="1:7" x14ac:dyDescent="0.2">
      <c r="A2412" s="7">
        <v>28140</v>
      </c>
      <c r="B2412" s="7" t="s">
        <v>36</v>
      </c>
      <c r="C2412" s="7">
        <v>2004</v>
      </c>
      <c r="D2412" s="7">
        <v>3</v>
      </c>
      <c r="E2412" s="7">
        <v>190.88</v>
      </c>
      <c r="F2412" s="7">
        <v>189.2</v>
      </c>
      <c r="G2412" s="7" t="s">
        <v>19</v>
      </c>
    </row>
    <row r="2413" spans="1:7" x14ac:dyDescent="0.2">
      <c r="A2413" s="7">
        <v>28140</v>
      </c>
      <c r="B2413" s="7" t="s">
        <v>36</v>
      </c>
      <c r="C2413" s="7">
        <v>2004</v>
      </c>
      <c r="D2413" s="7">
        <v>4</v>
      </c>
      <c r="E2413" s="7">
        <v>192.05</v>
      </c>
      <c r="F2413" s="7">
        <v>191.62</v>
      </c>
      <c r="G2413" s="7" t="s">
        <v>19</v>
      </c>
    </row>
    <row r="2414" spans="1:7" x14ac:dyDescent="0.2">
      <c r="A2414" s="7">
        <v>28140</v>
      </c>
      <c r="B2414" s="7" t="s">
        <v>36</v>
      </c>
      <c r="C2414" s="7">
        <v>2005</v>
      </c>
      <c r="D2414" s="7">
        <v>1</v>
      </c>
      <c r="E2414" s="7">
        <v>191.94</v>
      </c>
      <c r="F2414" s="7">
        <v>193</v>
      </c>
      <c r="G2414" s="7" t="s">
        <v>19</v>
      </c>
    </row>
    <row r="2415" spans="1:7" x14ac:dyDescent="0.2">
      <c r="A2415" s="7">
        <v>28140</v>
      </c>
      <c r="B2415" s="7" t="s">
        <v>36</v>
      </c>
      <c r="C2415" s="7">
        <v>2005</v>
      </c>
      <c r="D2415" s="7">
        <v>2</v>
      </c>
      <c r="E2415" s="7">
        <v>196.07</v>
      </c>
      <c r="F2415" s="7">
        <v>194.39</v>
      </c>
      <c r="G2415" s="7" t="s">
        <v>19</v>
      </c>
    </row>
    <row r="2416" spans="1:7" x14ac:dyDescent="0.2">
      <c r="A2416" s="7">
        <v>28140</v>
      </c>
      <c r="B2416" s="7" t="s">
        <v>36</v>
      </c>
      <c r="C2416" s="7">
        <v>2005</v>
      </c>
      <c r="D2416" s="7">
        <v>3</v>
      </c>
      <c r="E2416" s="7">
        <v>197.59</v>
      </c>
      <c r="F2416" s="7">
        <v>195.41</v>
      </c>
      <c r="G2416" s="7" t="s">
        <v>19</v>
      </c>
    </row>
    <row r="2417" spans="1:7" x14ac:dyDescent="0.2">
      <c r="A2417" s="7">
        <v>28140</v>
      </c>
      <c r="B2417" s="7" t="s">
        <v>36</v>
      </c>
      <c r="C2417" s="7">
        <v>2005</v>
      </c>
      <c r="D2417" s="7">
        <v>4</v>
      </c>
      <c r="E2417" s="7">
        <v>198.23</v>
      </c>
      <c r="F2417" s="7">
        <v>197.98</v>
      </c>
      <c r="G2417" s="7" t="s">
        <v>19</v>
      </c>
    </row>
    <row r="2418" spans="1:7" x14ac:dyDescent="0.2">
      <c r="A2418" s="7">
        <v>28140</v>
      </c>
      <c r="B2418" s="7" t="s">
        <v>36</v>
      </c>
      <c r="C2418" s="7">
        <v>2006</v>
      </c>
      <c r="D2418" s="7">
        <v>1</v>
      </c>
      <c r="E2418" s="7">
        <v>199.35</v>
      </c>
      <c r="F2418" s="7">
        <v>200.96</v>
      </c>
      <c r="G2418" s="7" t="s">
        <v>19</v>
      </c>
    </row>
    <row r="2419" spans="1:7" x14ac:dyDescent="0.2">
      <c r="A2419" s="7">
        <v>28140</v>
      </c>
      <c r="B2419" s="7" t="s">
        <v>36</v>
      </c>
      <c r="C2419" s="7">
        <v>2006</v>
      </c>
      <c r="D2419" s="7">
        <v>2</v>
      </c>
      <c r="E2419" s="7">
        <v>200.9</v>
      </c>
      <c r="F2419" s="7">
        <v>198.96</v>
      </c>
      <c r="G2419" s="7" t="s">
        <v>19</v>
      </c>
    </row>
    <row r="2420" spans="1:7" x14ac:dyDescent="0.2">
      <c r="A2420" s="7">
        <v>28140</v>
      </c>
      <c r="B2420" s="7" t="s">
        <v>36</v>
      </c>
      <c r="C2420" s="7">
        <v>2006</v>
      </c>
      <c r="D2420" s="7">
        <v>3</v>
      </c>
      <c r="E2420" s="7">
        <v>201.7</v>
      </c>
      <c r="F2420" s="7">
        <v>199.02</v>
      </c>
      <c r="G2420" s="7" t="s">
        <v>19</v>
      </c>
    </row>
    <row r="2421" spans="1:7" x14ac:dyDescent="0.2">
      <c r="A2421" s="7">
        <v>28140</v>
      </c>
      <c r="B2421" s="7" t="s">
        <v>36</v>
      </c>
      <c r="C2421" s="7">
        <v>2006</v>
      </c>
      <c r="D2421" s="7">
        <v>4</v>
      </c>
      <c r="E2421" s="7">
        <v>199.93</v>
      </c>
      <c r="F2421" s="7">
        <v>199.81</v>
      </c>
      <c r="G2421" s="7" t="s">
        <v>19</v>
      </c>
    </row>
    <row r="2422" spans="1:7" x14ac:dyDescent="0.2">
      <c r="A2422" s="7">
        <v>28140</v>
      </c>
      <c r="B2422" s="7" t="s">
        <v>36</v>
      </c>
      <c r="C2422" s="7">
        <v>2007</v>
      </c>
      <c r="D2422" s="7">
        <v>1</v>
      </c>
      <c r="E2422" s="7">
        <v>197.73</v>
      </c>
      <c r="F2422" s="7">
        <v>199.93</v>
      </c>
      <c r="G2422" s="7" t="s">
        <v>19</v>
      </c>
    </row>
    <row r="2423" spans="1:7" x14ac:dyDescent="0.2">
      <c r="A2423" s="7">
        <v>28140</v>
      </c>
      <c r="B2423" s="7" t="s">
        <v>36</v>
      </c>
      <c r="C2423" s="7">
        <v>2007</v>
      </c>
      <c r="D2423" s="7">
        <v>2</v>
      </c>
      <c r="E2423" s="7">
        <v>202.21</v>
      </c>
      <c r="F2423" s="7">
        <v>199.94</v>
      </c>
      <c r="G2423" s="7" t="s">
        <v>19</v>
      </c>
    </row>
    <row r="2424" spans="1:7" x14ac:dyDescent="0.2">
      <c r="A2424" s="7">
        <v>28140</v>
      </c>
      <c r="B2424" s="7" t="s">
        <v>36</v>
      </c>
      <c r="C2424" s="7">
        <v>2007</v>
      </c>
      <c r="D2424" s="7">
        <v>3</v>
      </c>
      <c r="E2424" s="7">
        <v>202.15</v>
      </c>
      <c r="F2424" s="7">
        <v>199.1</v>
      </c>
      <c r="G2424" s="7" t="s">
        <v>19</v>
      </c>
    </row>
    <row r="2425" spans="1:7" x14ac:dyDescent="0.2">
      <c r="A2425" s="7">
        <v>28140</v>
      </c>
      <c r="B2425" s="7" t="s">
        <v>36</v>
      </c>
      <c r="C2425" s="7">
        <v>2007</v>
      </c>
      <c r="D2425" s="7">
        <v>4</v>
      </c>
      <c r="E2425" s="7">
        <v>195.12</v>
      </c>
      <c r="F2425" s="7">
        <v>195.16</v>
      </c>
      <c r="G2425" s="7" t="s">
        <v>19</v>
      </c>
    </row>
    <row r="2426" spans="1:7" x14ac:dyDescent="0.2">
      <c r="A2426" s="7">
        <v>28140</v>
      </c>
      <c r="B2426" s="7" t="s">
        <v>36</v>
      </c>
      <c r="C2426" s="7">
        <v>2008</v>
      </c>
      <c r="D2426" s="7">
        <v>1</v>
      </c>
      <c r="E2426" s="7">
        <v>188.48</v>
      </c>
      <c r="F2426" s="7">
        <v>191.02</v>
      </c>
      <c r="G2426" s="7" t="s">
        <v>19</v>
      </c>
    </row>
    <row r="2427" spans="1:7" x14ac:dyDescent="0.2">
      <c r="A2427" s="7">
        <v>28140</v>
      </c>
      <c r="B2427" s="7" t="s">
        <v>36</v>
      </c>
      <c r="C2427" s="7">
        <v>2008</v>
      </c>
      <c r="D2427" s="7">
        <v>2</v>
      </c>
      <c r="E2427" s="7">
        <v>192.59</v>
      </c>
      <c r="F2427" s="7">
        <v>190.13</v>
      </c>
      <c r="G2427" s="7" t="s">
        <v>19</v>
      </c>
    </row>
    <row r="2428" spans="1:7" x14ac:dyDescent="0.2">
      <c r="A2428" s="7">
        <v>28140</v>
      </c>
      <c r="B2428" s="7" t="s">
        <v>36</v>
      </c>
      <c r="C2428" s="7">
        <v>2008</v>
      </c>
      <c r="D2428" s="7">
        <v>3</v>
      </c>
      <c r="E2428" s="7">
        <v>192.72</v>
      </c>
      <c r="F2428" s="7">
        <v>189.62</v>
      </c>
      <c r="G2428" s="7" t="s">
        <v>19</v>
      </c>
    </row>
    <row r="2429" spans="1:7" x14ac:dyDescent="0.2">
      <c r="A2429" s="7">
        <v>28140</v>
      </c>
      <c r="B2429" s="7" t="s">
        <v>36</v>
      </c>
      <c r="C2429" s="7">
        <v>2008</v>
      </c>
      <c r="D2429" s="7">
        <v>4</v>
      </c>
      <c r="E2429" s="7">
        <v>180.48</v>
      </c>
      <c r="F2429" s="7">
        <v>180.61</v>
      </c>
      <c r="G2429" s="7" t="s">
        <v>19</v>
      </c>
    </row>
    <row r="2430" spans="1:7" x14ac:dyDescent="0.2">
      <c r="A2430" s="7">
        <v>28140</v>
      </c>
      <c r="B2430" s="7" t="s">
        <v>36</v>
      </c>
      <c r="C2430" s="7">
        <v>2009</v>
      </c>
      <c r="D2430" s="7">
        <v>1</v>
      </c>
      <c r="E2430" s="7">
        <v>177.62</v>
      </c>
      <c r="F2430" s="7">
        <v>180.3</v>
      </c>
      <c r="G2430" s="7" t="s">
        <v>19</v>
      </c>
    </row>
    <row r="2431" spans="1:7" x14ac:dyDescent="0.2">
      <c r="A2431" s="7">
        <v>28140</v>
      </c>
      <c r="B2431" s="7" t="s">
        <v>36</v>
      </c>
      <c r="C2431" s="7">
        <v>2009</v>
      </c>
      <c r="D2431" s="7">
        <v>2</v>
      </c>
      <c r="E2431" s="7">
        <v>183.48</v>
      </c>
      <c r="F2431" s="7">
        <v>180.92</v>
      </c>
      <c r="G2431" s="7" t="s">
        <v>19</v>
      </c>
    </row>
    <row r="2432" spans="1:7" x14ac:dyDescent="0.2">
      <c r="A2432" s="7">
        <v>28140</v>
      </c>
      <c r="B2432" s="7" t="s">
        <v>36</v>
      </c>
      <c r="C2432" s="7">
        <v>2009</v>
      </c>
      <c r="D2432" s="7">
        <v>3</v>
      </c>
      <c r="E2432" s="7">
        <v>184.51</v>
      </c>
      <c r="F2432" s="7">
        <v>181.42</v>
      </c>
      <c r="G2432" s="7" t="s">
        <v>19</v>
      </c>
    </row>
    <row r="2433" spans="1:7" x14ac:dyDescent="0.2">
      <c r="A2433" s="7">
        <v>28140</v>
      </c>
      <c r="B2433" s="7" t="s">
        <v>36</v>
      </c>
      <c r="C2433" s="7">
        <v>2009</v>
      </c>
      <c r="D2433" s="7">
        <v>4</v>
      </c>
      <c r="E2433" s="7">
        <v>183.92</v>
      </c>
      <c r="F2433" s="7">
        <v>184.2</v>
      </c>
      <c r="G2433" s="7" t="s">
        <v>19</v>
      </c>
    </row>
    <row r="2434" spans="1:7" x14ac:dyDescent="0.2">
      <c r="A2434" s="7">
        <v>28140</v>
      </c>
      <c r="B2434" s="7" t="s">
        <v>36</v>
      </c>
      <c r="C2434" s="7">
        <v>2010</v>
      </c>
      <c r="D2434" s="7">
        <v>1</v>
      </c>
      <c r="E2434" s="7">
        <v>177.02</v>
      </c>
      <c r="F2434" s="7">
        <v>179.81</v>
      </c>
      <c r="G2434" s="7" t="s">
        <v>19</v>
      </c>
    </row>
    <row r="2435" spans="1:7" x14ac:dyDescent="0.2">
      <c r="A2435" s="7">
        <v>28140</v>
      </c>
      <c r="B2435" s="7" t="s">
        <v>36</v>
      </c>
      <c r="C2435" s="7">
        <v>2010</v>
      </c>
      <c r="D2435" s="7">
        <v>2</v>
      </c>
      <c r="E2435" s="7">
        <v>182.08</v>
      </c>
      <c r="F2435" s="7">
        <v>179.42</v>
      </c>
      <c r="G2435" s="7" t="s">
        <v>19</v>
      </c>
    </row>
    <row r="2436" spans="1:7" x14ac:dyDescent="0.2">
      <c r="A2436" s="7">
        <v>28140</v>
      </c>
      <c r="B2436" s="7" t="s">
        <v>36</v>
      </c>
      <c r="C2436" s="7">
        <v>2010</v>
      </c>
      <c r="D2436" s="7">
        <v>3</v>
      </c>
      <c r="E2436" s="7">
        <v>173.02</v>
      </c>
      <c r="F2436" s="7">
        <v>170.04</v>
      </c>
      <c r="G2436" s="7" t="s">
        <v>19</v>
      </c>
    </row>
    <row r="2437" spans="1:7" x14ac:dyDescent="0.2">
      <c r="A2437" s="7">
        <v>28140</v>
      </c>
      <c r="B2437" s="7" t="s">
        <v>36</v>
      </c>
      <c r="C2437" s="7">
        <v>2010</v>
      </c>
      <c r="D2437" s="7">
        <v>4</v>
      </c>
      <c r="E2437" s="7">
        <v>168.13</v>
      </c>
      <c r="F2437" s="7">
        <v>168.48</v>
      </c>
      <c r="G2437" s="7" t="s">
        <v>19</v>
      </c>
    </row>
    <row r="2438" spans="1:7" x14ac:dyDescent="0.2">
      <c r="A2438" s="7">
        <v>28140</v>
      </c>
      <c r="B2438" s="7" t="s">
        <v>36</v>
      </c>
      <c r="C2438" s="7">
        <v>2011</v>
      </c>
      <c r="D2438" s="7">
        <v>1</v>
      </c>
      <c r="E2438" s="7">
        <v>164.33</v>
      </c>
      <c r="F2438" s="7">
        <v>166.99</v>
      </c>
      <c r="G2438" s="7" t="s">
        <v>19</v>
      </c>
    </row>
    <row r="2439" spans="1:7" x14ac:dyDescent="0.2">
      <c r="A2439" s="7">
        <v>28140</v>
      </c>
      <c r="B2439" s="7" t="s">
        <v>36</v>
      </c>
      <c r="C2439" s="7">
        <v>2011</v>
      </c>
      <c r="D2439" s="7">
        <v>2</v>
      </c>
      <c r="E2439" s="7">
        <v>164.96</v>
      </c>
      <c r="F2439" s="7">
        <v>162.46</v>
      </c>
      <c r="G2439" s="7" t="s">
        <v>19</v>
      </c>
    </row>
    <row r="2440" spans="1:7" x14ac:dyDescent="0.2">
      <c r="A2440" s="7">
        <v>28140</v>
      </c>
      <c r="B2440" s="7" t="s">
        <v>36</v>
      </c>
      <c r="C2440" s="7">
        <v>2011</v>
      </c>
      <c r="D2440" s="7">
        <v>3</v>
      </c>
      <c r="E2440" s="7">
        <v>164.71</v>
      </c>
      <c r="F2440" s="7">
        <v>161.79</v>
      </c>
      <c r="G2440" s="7" t="s">
        <v>19</v>
      </c>
    </row>
    <row r="2441" spans="1:7" x14ac:dyDescent="0.2">
      <c r="A2441" s="7">
        <v>28140</v>
      </c>
      <c r="B2441" s="7" t="s">
        <v>36</v>
      </c>
      <c r="C2441" s="7">
        <v>2011</v>
      </c>
      <c r="D2441" s="7">
        <v>4</v>
      </c>
      <c r="E2441" s="7">
        <v>161.1</v>
      </c>
      <c r="F2441" s="7">
        <v>161.58000000000001</v>
      </c>
      <c r="G2441" s="7" t="s">
        <v>19</v>
      </c>
    </row>
    <row r="2442" spans="1:7" x14ac:dyDescent="0.2">
      <c r="A2442" s="7">
        <v>28140</v>
      </c>
      <c r="B2442" s="7" t="s">
        <v>36</v>
      </c>
      <c r="C2442" s="7">
        <v>2012</v>
      </c>
      <c r="D2442" s="7">
        <v>1</v>
      </c>
      <c r="E2442" s="7">
        <v>161.65</v>
      </c>
      <c r="F2442" s="7">
        <v>164.26</v>
      </c>
      <c r="G2442" s="7" t="s">
        <v>19</v>
      </c>
    </row>
    <row r="2443" spans="1:7" x14ac:dyDescent="0.2">
      <c r="A2443" s="7">
        <v>28140</v>
      </c>
      <c r="B2443" s="7" t="s">
        <v>36</v>
      </c>
      <c r="C2443" s="7">
        <v>2012</v>
      </c>
      <c r="D2443" s="7">
        <v>2</v>
      </c>
      <c r="E2443" s="7">
        <v>168.05</v>
      </c>
      <c r="F2443" s="7">
        <v>165.46</v>
      </c>
      <c r="G2443" s="7" t="s">
        <v>19</v>
      </c>
    </row>
    <row r="2444" spans="1:7" x14ac:dyDescent="0.2">
      <c r="A2444" s="7">
        <v>28140</v>
      </c>
      <c r="B2444" s="7" t="s">
        <v>36</v>
      </c>
      <c r="C2444" s="7">
        <v>2012</v>
      </c>
      <c r="D2444" s="7">
        <v>3</v>
      </c>
      <c r="E2444" s="7">
        <v>171.54</v>
      </c>
      <c r="F2444" s="7">
        <v>168.38</v>
      </c>
      <c r="G2444" s="7" t="s">
        <v>19</v>
      </c>
    </row>
    <row r="2445" spans="1:7" x14ac:dyDescent="0.2">
      <c r="A2445" s="7">
        <v>28140</v>
      </c>
      <c r="B2445" s="7" t="s">
        <v>36</v>
      </c>
      <c r="C2445" s="7">
        <v>2012</v>
      </c>
      <c r="D2445" s="7">
        <v>4</v>
      </c>
      <c r="E2445" s="7">
        <v>168.16</v>
      </c>
      <c r="F2445" s="7">
        <v>168.83</v>
      </c>
      <c r="G2445" s="7" t="s">
        <v>19</v>
      </c>
    </row>
    <row r="2446" spans="1:7" x14ac:dyDescent="0.2">
      <c r="A2446" s="7">
        <v>28140</v>
      </c>
      <c r="B2446" s="7" t="s">
        <v>36</v>
      </c>
      <c r="C2446" s="7">
        <v>2013</v>
      </c>
      <c r="D2446" s="7">
        <v>1</v>
      </c>
      <c r="E2446" s="7">
        <v>165.98</v>
      </c>
      <c r="F2446" s="7">
        <v>168.65</v>
      </c>
      <c r="G2446" s="7" t="s">
        <v>19</v>
      </c>
    </row>
    <row r="2447" spans="1:7" x14ac:dyDescent="0.2">
      <c r="A2447" s="7">
        <v>28140</v>
      </c>
      <c r="B2447" s="7" t="s">
        <v>36</v>
      </c>
      <c r="C2447" s="7">
        <v>2013</v>
      </c>
      <c r="D2447" s="7">
        <v>2</v>
      </c>
      <c r="E2447" s="7">
        <v>174.69</v>
      </c>
      <c r="F2447" s="7">
        <v>171.96</v>
      </c>
      <c r="G2447" s="7" t="s">
        <v>19</v>
      </c>
    </row>
    <row r="2448" spans="1:7" x14ac:dyDescent="0.2">
      <c r="A2448" s="7">
        <v>28140</v>
      </c>
      <c r="B2448" s="7" t="s">
        <v>36</v>
      </c>
      <c r="C2448" s="7">
        <v>2013</v>
      </c>
      <c r="D2448" s="7">
        <v>3</v>
      </c>
      <c r="E2448" s="7">
        <v>179.45</v>
      </c>
      <c r="F2448" s="7">
        <v>176.08</v>
      </c>
      <c r="G2448" s="7" t="s">
        <v>19</v>
      </c>
    </row>
    <row r="2449" spans="1:7" x14ac:dyDescent="0.2">
      <c r="A2449" s="7">
        <v>28140</v>
      </c>
      <c r="B2449" s="7" t="s">
        <v>36</v>
      </c>
      <c r="C2449" s="7">
        <v>2013</v>
      </c>
      <c r="D2449" s="7">
        <v>4</v>
      </c>
      <c r="E2449" s="7">
        <v>174.3</v>
      </c>
      <c r="F2449" s="7">
        <v>175.15</v>
      </c>
      <c r="G2449" s="7" t="s">
        <v>19</v>
      </c>
    </row>
    <row r="2450" spans="1:7" x14ac:dyDescent="0.2">
      <c r="A2450" s="7">
        <v>28140</v>
      </c>
      <c r="B2450" s="7" t="s">
        <v>36</v>
      </c>
      <c r="C2450" s="7">
        <v>2014</v>
      </c>
      <c r="D2450" s="7">
        <v>1</v>
      </c>
      <c r="E2450" s="7">
        <v>174.48</v>
      </c>
      <c r="F2450" s="7">
        <v>177.19</v>
      </c>
      <c r="G2450" s="7" t="s">
        <v>19</v>
      </c>
    </row>
    <row r="2451" spans="1:7" x14ac:dyDescent="0.2">
      <c r="A2451" s="7">
        <v>28140</v>
      </c>
      <c r="B2451" s="7" t="s">
        <v>36</v>
      </c>
      <c r="C2451" s="7">
        <v>2014</v>
      </c>
      <c r="D2451" s="7">
        <v>2</v>
      </c>
      <c r="E2451" s="7">
        <v>184.41</v>
      </c>
      <c r="F2451" s="7">
        <v>181.49</v>
      </c>
      <c r="G2451" s="7" t="s">
        <v>19</v>
      </c>
    </row>
    <row r="2452" spans="1:7" x14ac:dyDescent="0.2">
      <c r="A2452" s="7">
        <v>28140</v>
      </c>
      <c r="B2452" s="7" t="s">
        <v>36</v>
      </c>
      <c r="C2452" s="7">
        <v>2014</v>
      </c>
      <c r="D2452" s="7">
        <v>3</v>
      </c>
      <c r="E2452" s="7">
        <v>188.05</v>
      </c>
      <c r="F2452" s="7">
        <v>184.63</v>
      </c>
      <c r="G2452" s="7" t="s">
        <v>19</v>
      </c>
    </row>
    <row r="2453" spans="1:7" x14ac:dyDescent="0.2">
      <c r="A2453" s="7">
        <v>28140</v>
      </c>
      <c r="B2453" s="7" t="s">
        <v>36</v>
      </c>
      <c r="C2453" s="7">
        <v>2014</v>
      </c>
      <c r="D2453" s="7">
        <v>4</v>
      </c>
      <c r="E2453" s="7">
        <v>186.02</v>
      </c>
      <c r="F2453" s="7">
        <v>186.95</v>
      </c>
      <c r="G2453" s="7" t="s">
        <v>19</v>
      </c>
    </row>
    <row r="2454" spans="1:7" x14ac:dyDescent="0.2">
      <c r="A2454" s="7">
        <v>28140</v>
      </c>
      <c r="B2454" s="7" t="s">
        <v>36</v>
      </c>
      <c r="C2454" s="7">
        <v>2015</v>
      </c>
      <c r="D2454" s="7">
        <v>1</v>
      </c>
      <c r="E2454" s="7">
        <v>186.88</v>
      </c>
      <c r="F2454" s="7">
        <v>189.58</v>
      </c>
      <c r="G2454" s="7" t="s">
        <v>19</v>
      </c>
    </row>
    <row r="2455" spans="1:7" x14ac:dyDescent="0.2">
      <c r="A2455" s="7">
        <v>28140</v>
      </c>
      <c r="B2455" s="7" t="s">
        <v>36</v>
      </c>
      <c r="C2455" s="7">
        <v>2015</v>
      </c>
      <c r="D2455" s="7">
        <v>2</v>
      </c>
      <c r="E2455" s="7">
        <v>195.43</v>
      </c>
      <c r="F2455" s="7">
        <v>192.3</v>
      </c>
      <c r="G2455" s="7" t="s">
        <v>19</v>
      </c>
    </row>
    <row r="2456" spans="1:7" x14ac:dyDescent="0.2">
      <c r="A2456" s="7">
        <v>28140</v>
      </c>
      <c r="B2456" s="7" t="s">
        <v>36</v>
      </c>
      <c r="C2456" s="7">
        <v>2015</v>
      </c>
      <c r="D2456" s="7">
        <v>3</v>
      </c>
      <c r="E2456" s="7">
        <v>197.26</v>
      </c>
      <c r="F2456" s="7">
        <v>193.99</v>
      </c>
      <c r="G2456" s="7" t="s">
        <v>19</v>
      </c>
    </row>
    <row r="2457" spans="1:7" x14ac:dyDescent="0.2">
      <c r="A2457" s="7">
        <v>28140</v>
      </c>
      <c r="B2457" s="7" t="s">
        <v>36</v>
      </c>
      <c r="C2457" s="7">
        <v>2015</v>
      </c>
      <c r="D2457" s="7">
        <v>4</v>
      </c>
      <c r="E2457" s="7">
        <v>196.87</v>
      </c>
      <c r="F2457" s="7">
        <v>197.8</v>
      </c>
      <c r="G2457" s="7" t="s">
        <v>19</v>
      </c>
    </row>
    <row r="2458" spans="1:7" x14ac:dyDescent="0.2">
      <c r="A2458" s="7">
        <v>28140</v>
      </c>
      <c r="B2458" s="7" t="s">
        <v>36</v>
      </c>
      <c r="C2458" s="7">
        <v>2016</v>
      </c>
      <c r="D2458" s="7">
        <v>1</v>
      </c>
      <c r="E2458" s="7">
        <v>199.23</v>
      </c>
      <c r="F2458" s="7">
        <v>201.77</v>
      </c>
      <c r="G2458" s="7" t="s">
        <v>19</v>
      </c>
    </row>
    <row r="2459" spans="1:7" x14ac:dyDescent="0.2">
      <c r="A2459" s="7">
        <v>28140</v>
      </c>
      <c r="B2459" s="7" t="s">
        <v>36</v>
      </c>
      <c r="C2459" s="7">
        <v>2016</v>
      </c>
      <c r="D2459" s="7">
        <v>2</v>
      </c>
      <c r="E2459" s="7">
        <v>208.55</v>
      </c>
      <c r="F2459" s="7">
        <v>205.27</v>
      </c>
      <c r="G2459" s="7" t="s">
        <v>19</v>
      </c>
    </row>
    <row r="2460" spans="1:7" x14ac:dyDescent="0.2">
      <c r="A2460" s="7">
        <v>28140</v>
      </c>
      <c r="B2460" s="7" t="s">
        <v>36</v>
      </c>
      <c r="C2460" s="7">
        <v>2016</v>
      </c>
      <c r="D2460" s="7">
        <v>3</v>
      </c>
      <c r="E2460" s="7">
        <v>213.57</v>
      </c>
      <c r="F2460" s="7">
        <v>210.43</v>
      </c>
      <c r="G2460" s="7" t="s">
        <v>19</v>
      </c>
    </row>
    <row r="2461" spans="1:7" x14ac:dyDescent="0.2">
      <c r="A2461" s="7">
        <v>28140</v>
      </c>
      <c r="B2461" s="7" t="s">
        <v>36</v>
      </c>
      <c r="C2461" s="7">
        <v>2016</v>
      </c>
      <c r="D2461" s="7">
        <v>4</v>
      </c>
      <c r="E2461" s="7">
        <v>214.47</v>
      </c>
      <c r="F2461" s="7">
        <v>215.33</v>
      </c>
      <c r="G2461" s="7" t="s">
        <v>19</v>
      </c>
    </row>
    <row r="2462" spans="1:7" x14ac:dyDescent="0.2">
      <c r="A2462" s="7">
        <v>28140</v>
      </c>
      <c r="B2462" s="7" t="s">
        <v>36</v>
      </c>
      <c r="C2462" s="7">
        <v>2017</v>
      </c>
      <c r="D2462" s="7">
        <v>1</v>
      </c>
      <c r="E2462" s="7">
        <v>217.7</v>
      </c>
      <c r="F2462" s="7">
        <v>220.12</v>
      </c>
      <c r="G2462" s="7" t="s">
        <v>19</v>
      </c>
    </row>
    <row r="2463" spans="1:7" x14ac:dyDescent="0.2">
      <c r="A2463" s="7">
        <v>28140</v>
      </c>
      <c r="B2463" s="7" t="s">
        <v>36</v>
      </c>
      <c r="C2463" s="7">
        <v>2017</v>
      </c>
      <c r="D2463" s="7">
        <v>2</v>
      </c>
      <c r="E2463" s="7">
        <v>225.33</v>
      </c>
      <c r="F2463" s="7">
        <v>221.93</v>
      </c>
      <c r="G2463" s="7" t="s">
        <v>19</v>
      </c>
    </row>
    <row r="2464" spans="1:7" x14ac:dyDescent="0.2">
      <c r="A2464" s="7">
        <v>28140</v>
      </c>
      <c r="B2464" s="7" t="s">
        <v>36</v>
      </c>
      <c r="C2464" s="7">
        <v>2017</v>
      </c>
      <c r="D2464" s="7">
        <v>3</v>
      </c>
      <c r="E2464" s="7">
        <v>229.57</v>
      </c>
      <c r="F2464" s="7">
        <v>226.51</v>
      </c>
      <c r="G2464" s="7" t="s">
        <v>19</v>
      </c>
    </row>
    <row r="2465" spans="1:7" x14ac:dyDescent="0.2">
      <c r="A2465" s="7">
        <v>28140</v>
      </c>
      <c r="B2465" s="7" t="s">
        <v>36</v>
      </c>
      <c r="C2465" s="7">
        <v>2017</v>
      </c>
      <c r="D2465" s="7">
        <v>4</v>
      </c>
      <c r="E2465" s="7">
        <v>230.48</v>
      </c>
      <c r="F2465" s="7">
        <v>231.22</v>
      </c>
      <c r="G2465" s="7" t="s">
        <v>19</v>
      </c>
    </row>
    <row r="2466" spans="1:7" x14ac:dyDescent="0.2">
      <c r="A2466" s="7">
        <v>28140</v>
      </c>
      <c r="B2466" s="7" t="s">
        <v>36</v>
      </c>
      <c r="C2466" s="7">
        <v>2018</v>
      </c>
      <c r="D2466" s="7">
        <v>1</v>
      </c>
      <c r="E2466" s="7">
        <v>237.01</v>
      </c>
      <c r="F2466" s="7">
        <v>239.47</v>
      </c>
      <c r="G2466" s="7" t="s">
        <v>19</v>
      </c>
    </row>
    <row r="2467" spans="1:7" x14ac:dyDescent="0.2">
      <c r="A2467" s="7">
        <v>28140</v>
      </c>
      <c r="B2467" s="7" t="s">
        <v>36</v>
      </c>
      <c r="C2467" s="7">
        <v>2018</v>
      </c>
      <c r="D2467" s="7">
        <v>2</v>
      </c>
      <c r="E2467" s="7">
        <v>244.99</v>
      </c>
      <c r="F2467" s="7">
        <v>241.36</v>
      </c>
      <c r="G2467" s="7" t="s">
        <v>19</v>
      </c>
    </row>
    <row r="2468" spans="1:7" x14ac:dyDescent="0.2">
      <c r="A2468" s="7">
        <v>28140</v>
      </c>
      <c r="B2468" s="7" t="s">
        <v>36</v>
      </c>
      <c r="C2468" s="7">
        <v>2018</v>
      </c>
      <c r="D2468" s="7">
        <v>3</v>
      </c>
      <c r="E2468" s="7">
        <v>247.52</v>
      </c>
      <c r="F2468" s="7">
        <v>244.42</v>
      </c>
      <c r="G2468" s="7" t="s">
        <v>19</v>
      </c>
    </row>
    <row r="2469" spans="1:7" x14ac:dyDescent="0.2">
      <c r="A2469" s="7">
        <v>28140</v>
      </c>
      <c r="B2469" s="7" t="s">
        <v>36</v>
      </c>
      <c r="C2469" s="7">
        <v>2018</v>
      </c>
      <c r="D2469" s="7">
        <v>4</v>
      </c>
      <c r="E2469" s="7">
        <v>247.96</v>
      </c>
      <c r="F2469" s="7">
        <v>248.62</v>
      </c>
      <c r="G2469" s="7" t="s">
        <v>19</v>
      </c>
    </row>
    <row r="2470" spans="1:7" x14ac:dyDescent="0.2">
      <c r="A2470" s="7">
        <v>28140</v>
      </c>
      <c r="B2470" s="7" t="s">
        <v>36</v>
      </c>
      <c r="C2470" s="7">
        <v>2019</v>
      </c>
      <c r="D2470" s="7">
        <v>1</v>
      </c>
      <c r="E2470" s="7">
        <v>250.34</v>
      </c>
      <c r="F2470" s="7">
        <v>252.94</v>
      </c>
      <c r="G2470" s="7" t="s">
        <v>19</v>
      </c>
    </row>
    <row r="2471" spans="1:7" x14ac:dyDescent="0.2">
      <c r="A2471" s="7">
        <v>28140</v>
      </c>
      <c r="B2471" s="7" t="s">
        <v>36</v>
      </c>
      <c r="C2471" s="7">
        <v>2019</v>
      </c>
      <c r="D2471" s="7">
        <v>2</v>
      </c>
      <c r="E2471" s="7">
        <v>260.44</v>
      </c>
      <c r="F2471" s="7">
        <v>256.51</v>
      </c>
      <c r="G2471" s="7" t="s">
        <v>19</v>
      </c>
    </row>
    <row r="2472" spans="1:7" x14ac:dyDescent="0.2">
      <c r="A2472" s="7">
        <v>28140</v>
      </c>
      <c r="B2472" s="7" t="s">
        <v>36</v>
      </c>
      <c r="C2472" s="7">
        <v>2019</v>
      </c>
      <c r="D2472" s="7">
        <v>3</v>
      </c>
      <c r="E2472" s="7">
        <v>263.52999999999997</v>
      </c>
      <c r="F2472" s="7">
        <v>260.33</v>
      </c>
      <c r="G2472" s="7" t="s">
        <v>19</v>
      </c>
    </row>
    <row r="2473" spans="1:7" x14ac:dyDescent="0.2">
      <c r="A2473" s="7">
        <v>28140</v>
      </c>
      <c r="B2473" s="7" t="s">
        <v>36</v>
      </c>
      <c r="C2473" s="7">
        <v>2019</v>
      </c>
      <c r="D2473" s="7">
        <v>4</v>
      </c>
      <c r="E2473" s="7">
        <v>265.19</v>
      </c>
      <c r="F2473" s="7">
        <v>265.86</v>
      </c>
      <c r="G2473" s="7" t="s">
        <v>19</v>
      </c>
    </row>
    <row r="2474" spans="1:7" x14ac:dyDescent="0.2">
      <c r="A2474" s="7">
        <v>28140</v>
      </c>
      <c r="B2474" s="7" t="s">
        <v>36</v>
      </c>
      <c r="C2474" s="7">
        <v>2020</v>
      </c>
      <c r="D2474" s="7">
        <v>1</v>
      </c>
      <c r="E2474" s="7">
        <v>266.24</v>
      </c>
      <c r="F2474" s="7">
        <v>269.07</v>
      </c>
      <c r="G2474" s="7" t="s">
        <v>19</v>
      </c>
    </row>
    <row r="2475" spans="1:7" x14ac:dyDescent="0.2">
      <c r="A2475" s="7">
        <v>28140</v>
      </c>
      <c r="B2475" s="7" t="s">
        <v>36</v>
      </c>
      <c r="C2475" s="7">
        <v>2020</v>
      </c>
      <c r="D2475" s="7">
        <v>2</v>
      </c>
      <c r="E2475" s="7">
        <v>281.43</v>
      </c>
      <c r="F2475" s="7">
        <v>277.02999999999997</v>
      </c>
      <c r="G2475" s="7" t="s">
        <v>19</v>
      </c>
    </row>
    <row r="2476" spans="1:7" x14ac:dyDescent="0.2">
      <c r="A2476" s="7">
        <v>28140</v>
      </c>
      <c r="B2476" s="7" t="s">
        <v>36</v>
      </c>
      <c r="C2476" s="7">
        <v>2020</v>
      </c>
      <c r="D2476" s="7">
        <v>3</v>
      </c>
      <c r="E2476" s="7">
        <v>291.98</v>
      </c>
      <c r="F2476" s="7">
        <v>288.55</v>
      </c>
      <c r="G2476" s="7" t="s">
        <v>19</v>
      </c>
    </row>
    <row r="2477" spans="1:7" x14ac:dyDescent="0.2">
      <c r="A2477" s="7">
        <v>28140</v>
      </c>
      <c r="B2477" s="7" t="s">
        <v>36</v>
      </c>
      <c r="C2477" s="7">
        <v>2020</v>
      </c>
      <c r="D2477" s="7">
        <v>4</v>
      </c>
      <c r="E2477" s="7">
        <v>298.52</v>
      </c>
      <c r="F2477" s="7">
        <v>299.22000000000003</v>
      </c>
      <c r="G2477" s="7" t="s">
        <v>19</v>
      </c>
    </row>
    <row r="2478" spans="1:7" x14ac:dyDescent="0.2">
      <c r="A2478" s="7">
        <v>28140</v>
      </c>
      <c r="B2478" s="7" t="s">
        <v>36</v>
      </c>
      <c r="C2478" s="7">
        <v>2021</v>
      </c>
      <c r="D2478" s="7">
        <v>1</v>
      </c>
      <c r="E2478" s="7">
        <v>308.48</v>
      </c>
      <c r="F2478" s="7">
        <v>311.88</v>
      </c>
      <c r="G2478" s="7" t="s">
        <v>19</v>
      </c>
    </row>
    <row r="2479" spans="1:7" x14ac:dyDescent="0.2">
      <c r="A2479" s="7">
        <v>28140</v>
      </c>
      <c r="B2479" s="7" t="s">
        <v>36</v>
      </c>
      <c r="C2479" s="7">
        <v>2021</v>
      </c>
      <c r="D2479" s="7">
        <v>2</v>
      </c>
      <c r="E2479" s="7">
        <v>331.02</v>
      </c>
      <c r="F2479" s="7">
        <v>325.69</v>
      </c>
      <c r="G2479" s="7" t="s">
        <v>19</v>
      </c>
    </row>
    <row r="2480" spans="1:7" x14ac:dyDescent="0.2">
      <c r="A2480" s="7">
        <v>28140</v>
      </c>
      <c r="B2480" s="7" t="s">
        <v>36</v>
      </c>
      <c r="C2480" s="7">
        <v>2021</v>
      </c>
      <c r="D2480" s="7">
        <v>3</v>
      </c>
      <c r="E2480" s="7">
        <v>336.03</v>
      </c>
      <c r="F2480" s="7">
        <v>332.1</v>
      </c>
      <c r="G2480" s="7" t="s">
        <v>19</v>
      </c>
    </row>
    <row r="2481" spans="1:7" x14ac:dyDescent="0.2">
      <c r="A2481" s="7">
        <v>28140</v>
      </c>
      <c r="B2481" s="7" t="s">
        <v>36</v>
      </c>
      <c r="C2481" s="7">
        <v>2021</v>
      </c>
      <c r="D2481" s="7">
        <v>4</v>
      </c>
      <c r="E2481" s="7">
        <v>339.93</v>
      </c>
      <c r="F2481" s="7">
        <v>340.74</v>
      </c>
      <c r="G2481" s="7" t="s">
        <v>19</v>
      </c>
    </row>
    <row r="2482" spans="1:7" x14ac:dyDescent="0.2">
      <c r="A2482" s="7">
        <v>29820</v>
      </c>
      <c r="B2482" s="7" t="s">
        <v>37</v>
      </c>
      <c r="C2482" s="7">
        <v>1991</v>
      </c>
      <c r="D2482" s="7">
        <v>1</v>
      </c>
      <c r="E2482" s="7">
        <v>100</v>
      </c>
      <c r="F2482" s="7">
        <v>100</v>
      </c>
    </row>
    <row r="2483" spans="1:7" x14ac:dyDescent="0.2">
      <c r="A2483" s="7">
        <v>29820</v>
      </c>
      <c r="B2483" s="7" t="s">
        <v>37</v>
      </c>
      <c r="C2483" s="7">
        <v>1991</v>
      </c>
      <c r="D2483" s="7">
        <v>2</v>
      </c>
      <c r="E2483" s="7">
        <v>101.52</v>
      </c>
      <c r="F2483" s="7">
        <v>100.61</v>
      </c>
    </row>
    <row r="2484" spans="1:7" x14ac:dyDescent="0.2">
      <c r="A2484" s="7">
        <v>29820</v>
      </c>
      <c r="B2484" s="7" t="s">
        <v>37</v>
      </c>
      <c r="C2484" s="7">
        <v>1991</v>
      </c>
      <c r="D2484" s="7">
        <v>3</v>
      </c>
      <c r="E2484" s="7">
        <v>101.64</v>
      </c>
      <c r="F2484" s="7">
        <v>100.78</v>
      </c>
    </row>
    <row r="2485" spans="1:7" x14ac:dyDescent="0.2">
      <c r="A2485" s="7">
        <v>29820</v>
      </c>
      <c r="B2485" s="7" t="s">
        <v>37</v>
      </c>
      <c r="C2485" s="7">
        <v>1991</v>
      </c>
      <c r="D2485" s="7">
        <v>4</v>
      </c>
      <c r="E2485" s="7">
        <v>101.83</v>
      </c>
      <c r="F2485" s="7">
        <v>100.86</v>
      </c>
    </row>
    <row r="2486" spans="1:7" x14ac:dyDescent="0.2">
      <c r="A2486" s="7">
        <v>29820</v>
      </c>
      <c r="B2486" s="7" t="s">
        <v>37</v>
      </c>
      <c r="C2486" s="7">
        <v>1992</v>
      </c>
      <c r="D2486" s="7">
        <v>1</v>
      </c>
      <c r="E2486" s="7">
        <v>100.83</v>
      </c>
      <c r="F2486" s="7">
        <v>100.82</v>
      </c>
    </row>
    <row r="2487" spans="1:7" x14ac:dyDescent="0.2">
      <c r="A2487" s="7">
        <v>29820</v>
      </c>
      <c r="B2487" s="7" t="s">
        <v>37</v>
      </c>
      <c r="C2487" s="7">
        <v>1992</v>
      </c>
      <c r="D2487" s="7">
        <v>2</v>
      </c>
      <c r="E2487" s="7">
        <v>101.24</v>
      </c>
      <c r="F2487" s="7">
        <v>100.32</v>
      </c>
    </row>
    <row r="2488" spans="1:7" x14ac:dyDescent="0.2">
      <c r="A2488" s="7">
        <v>29820</v>
      </c>
      <c r="B2488" s="7" t="s">
        <v>37</v>
      </c>
      <c r="C2488" s="7">
        <v>1992</v>
      </c>
      <c r="D2488" s="7">
        <v>3</v>
      </c>
      <c r="E2488" s="7">
        <v>101.95</v>
      </c>
      <c r="F2488" s="7">
        <v>101.11</v>
      </c>
    </row>
    <row r="2489" spans="1:7" x14ac:dyDescent="0.2">
      <c r="A2489" s="7">
        <v>29820</v>
      </c>
      <c r="B2489" s="7" t="s">
        <v>37</v>
      </c>
      <c r="C2489" s="7">
        <v>1992</v>
      </c>
      <c r="D2489" s="7">
        <v>4</v>
      </c>
      <c r="E2489" s="7">
        <v>101.48</v>
      </c>
      <c r="F2489" s="7">
        <v>100.54</v>
      </c>
    </row>
    <row r="2490" spans="1:7" x14ac:dyDescent="0.2">
      <c r="A2490" s="7">
        <v>29820</v>
      </c>
      <c r="B2490" s="7" t="s">
        <v>37</v>
      </c>
      <c r="C2490" s="7">
        <v>1993</v>
      </c>
      <c r="D2490" s="7">
        <v>1</v>
      </c>
      <c r="E2490" s="7">
        <v>101.11</v>
      </c>
      <c r="F2490" s="7">
        <v>101.05</v>
      </c>
    </row>
    <row r="2491" spans="1:7" x14ac:dyDescent="0.2">
      <c r="A2491" s="7">
        <v>29820</v>
      </c>
      <c r="B2491" s="7" t="s">
        <v>37</v>
      </c>
      <c r="C2491" s="7">
        <v>1993</v>
      </c>
      <c r="D2491" s="7">
        <v>2</v>
      </c>
      <c r="E2491" s="7">
        <v>103.16</v>
      </c>
      <c r="F2491" s="7">
        <v>102.23</v>
      </c>
    </row>
    <row r="2492" spans="1:7" x14ac:dyDescent="0.2">
      <c r="A2492" s="7">
        <v>29820</v>
      </c>
      <c r="B2492" s="7" t="s">
        <v>37</v>
      </c>
      <c r="C2492" s="7">
        <v>1993</v>
      </c>
      <c r="D2492" s="7">
        <v>3</v>
      </c>
      <c r="E2492" s="7">
        <v>104.82</v>
      </c>
      <c r="F2492" s="7">
        <v>103.98</v>
      </c>
    </row>
    <row r="2493" spans="1:7" x14ac:dyDescent="0.2">
      <c r="A2493" s="7">
        <v>29820</v>
      </c>
      <c r="B2493" s="7" t="s">
        <v>37</v>
      </c>
      <c r="C2493" s="7">
        <v>1993</v>
      </c>
      <c r="D2493" s="7">
        <v>4</v>
      </c>
      <c r="E2493" s="7">
        <v>106.58</v>
      </c>
      <c r="F2493" s="7">
        <v>105.65</v>
      </c>
    </row>
    <row r="2494" spans="1:7" x14ac:dyDescent="0.2">
      <c r="A2494" s="7">
        <v>29820</v>
      </c>
      <c r="B2494" s="7" t="s">
        <v>37</v>
      </c>
      <c r="C2494" s="7">
        <v>1994</v>
      </c>
      <c r="D2494" s="7">
        <v>1</v>
      </c>
      <c r="E2494" s="7">
        <v>107.15</v>
      </c>
      <c r="F2494" s="7">
        <v>107.01</v>
      </c>
    </row>
    <row r="2495" spans="1:7" x14ac:dyDescent="0.2">
      <c r="A2495" s="7">
        <v>29820</v>
      </c>
      <c r="B2495" s="7" t="s">
        <v>37</v>
      </c>
      <c r="C2495" s="7">
        <v>1994</v>
      </c>
      <c r="D2495" s="7">
        <v>2</v>
      </c>
      <c r="E2495" s="7">
        <v>109.05</v>
      </c>
      <c r="F2495" s="7">
        <v>108.06</v>
      </c>
    </row>
    <row r="2496" spans="1:7" x14ac:dyDescent="0.2">
      <c r="A2496" s="7">
        <v>29820</v>
      </c>
      <c r="B2496" s="7" t="s">
        <v>37</v>
      </c>
      <c r="C2496" s="7">
        <v>1994</v>
      </c>
      <c r="D2496" s="7">
        <v>3</v>
      </c>
      <c r="E2496" s="7">
        <v>109.83</v>
      </c>
      <c r="F2496" s="7">
        <v>108.96</v>
      </c>
    </row>
    <row r="2497" spans="1:6" x14ac:dyDescent="0.2">
      <c r="A2497" s="7">
        <v>29820</v>
      </c>
      <c r="B2497" s="7" t="s">
        <v>37</v>
      </c>
      <c r="C2497" s="7">
        <v>1994</v>
      </c>
      <c r="D2497" s="7">
        <v>4</v>
      </c>
      <c r="E2497" s="7">
        <v>111.52</v>
      </c>
      <c r="F2497" s="7">
        <v>110.62</v>
      </c>
    </row>
    <row r="2498" spans="1:6" x14ac:dyDescent="0.2">
      <c r="A2498" s="7">
        <v>29820</v>
      </c>
      <c r="B2498" s="7" t="s">
        <v>37</v>
      </c>
      <c r="C2498" s="7">
        <v>1995</v>
      </c>
      <c r="D2498" s="7">
        <v>1</v>
      </c>
      <c r="E2498" s="7">
        <v>111.19</v>
      </c>
      <c r="F2498" s="7">
        <v>110.94</v>
      </c>
    </row>
    <row r="2499" spans="1:6" x14ac:dyDescent="0.2">
      <c r="A2499" s="7">
        <v>29820</v>
      </c>
      <c r="B2499" s="7" t="s">
        <v>37</v>
      </c>
      <c r="C2499" s="7">
        <v>1995</v>
      </c>
      <c r="D2499" s="7">
        <v>2</v>
      </c>
      <c r="E2499" s="7">
        <v>112.85</v>
      </c>
      <c r="F2499" s="7">
        <v>111.83</v>
      </c>
    </row>
    <row r="2500" spans="1:6" x14ac:dyDescent="0.2">
      <c r="A2500" s="7">
        <v>29820</v>
      </c>
      <c r="B2500" s="7" t="s">
        <v>37</v>
      </c>
      <c r="C2500" s="7">
        <v>1995</v>
      </c>
      <c r="D2500" s="7">
        <v>3</v>
      </c>
      <c r="E2500" s="7">
        <v>113.02</v>
      </c>
      <c r="F2500" s="7">
        <v>112.11</v>
      </c>
    </row>
    <row r="2501" spans="1:6" x14ac:dyDescent="0.2">
      <c r="A2501" s="7">
        <v>29820</v>
      </c>
      <c r="B2501" s="7" t="s">
        <v>37</v>
      </c>
      <c r="C2501" s="7">
        <v>1995</v>
      </c>
      <c r="D2501" s="7">
        <v>4</v>
      </c>
      <c r="E2501" s="7">
        <v>113.77</v>
      </c>
      <c r="F2501" s="7">
        <v>112.94</v>
      </c>
    </row>
    <row r="2502" spans="1:6" x14ac:dyDescent="0.2">
      <c r="A2502" s="7">
        <v>29820</v>
      </c>
      <c r="B2502" s="7" t="s">
        <v>37</v>
      </c>
      <c r="C2502" s="7">
        <v>1996</v>
      </c>
      <c r="D2502" s="7">
        <v>1</v>
      </c>
      <c r="E2502" s="7">
        <v>114.43</v>
      </c>
      <c r="F2502" s="7">
        <v>114.1</v>
      </c>
    </row>
    <row r="2503" spans="1:6" x14ac:dyDescent="0.2">
      <c r="A2503" s="7">
        <v>29820</v>
      </c>
      <c r="B2503" s="7" t="s">
        <v>37</v>
      </c>
      <c r="C2503" s="7">
        <v>1996</v>
      </c>
      <c r="D2503" s="7">
        <v>2</v>
      </c>
      <c r="E2503" s="7">
        <v>115.4</v>
      </c>
      <c r="F2503" s="7">
        <v>114.37</v>
      </c>
    </row>
    <row r="2504" spans="1:6" x14ac:dyDescent="0.2">
      <c r="A2504" s="7">
        <v>29820</v>
      </c>
      <c r="B2504" s="7" t="s">
        <v>37</v>
      </c>
      <c r="C2504" s="7">
        <v>1996</v>
      </c>
      <c r="D2504" s="7">
        <v>3</v>
      </c>
      <c r="E2504" s="7">
        <v>116.05</v>
      </c>
      <c r="F2504" s="7">
        <v>115.08</v>
      </c>
    </row>
    <row r="2505" spans="1:6" x14ac:dyDescent="0.2">
      <c r="A2505" s="7">
        <v>29820</v>
      </c>
      <c r="B2505" s="7" t="s">
        <v>37</v>
      </c>
      <c r="C2505" s="7">
        <v>1996</v>
      </c>
      <c r="D2505" s="7">
        <v>4</v>
      </c>
      <c r="E2505" s="7">
        <v>116.4</v>
      </c>
      <c r="F2505" s="7">
        <v>115.65</v>
      </c>
    </row>
    <row r="2506" spans="1:6" x14ac:dyDescent="0.2">
      <c r="A2506" s="7">
        <v>29820</v>
      </c>
      <c r="B2506" s="7" t="s">
        <v>37</v>
      </c>
      <c r="C2506" s="7">
        <v>1997</v>
      </c>
      <c r="D2506" s="7">
        <v>1</v>
      </c>
      <c r="E2506" s="7">
        <v>117.36</v>
      </c>
      <c r="F2506" s="7">
        <v>116.95</v>
      </c>
    </row>
    <row r="2507" spans="1:6" x14ac:dyDescent="0.2">
      <c r="A2507" s="7">
        <v>29820</v>
      </c>
      <c r="B2507" s="7" t="s">
        <v>37</v>
      </c>
      <c r="C2507" s="7">
        <v>1997</v>
      </c>
      <c r="D2507" s="7">
        <v>2</v>
      </c>
      <c r="E2507" s="7">
        <v>119.23</v>
      </c>
      <c r="F2507" s="7">
        <v>118.19</v>
      </c>
    </row>
    <row r="2508" spans="1:6" x14ac:dyDescent="0.2">
      <c r="A2508" s="7">
        <v>29820</v>
      </c>
      <c r="B2508" s="7" t="s">
        <v>37</v>
      </c>
      <c r="C2508" s="7">
        <v>1997</v>
      </c>
      <c r="D2508" s="7">
        <v>3</v>
      </c>
      <c r="E2508" s="7">
        <v>120.53</v>
      </c>
      <c r="F2508" s="7">
        <v>119.48</v>
      </c>
    </row>
    <row r="2509" spans="1:6" x14ac:dyDescent="0.2">
      <c r="A2509" s="7">
        <v>29820</v>
      </c>
      <c r="B2509" s="7" t="s">
        <v>37</v>
      </c>
      <c r="C2509" s="7">
        <v>1997</v>
      </c>
      <c r="D2509" s="7">
        <v>4</v>
      </c>
      <c r="E2509" s="7">
        <v>119.94</v>
      </c>
      <c r="F2509" s="7">
        <v>119.24</v>
      </c>
    </row>
    <row r="2510" spans="1:6" x14ac:dyDescent="0.2">
      <c r="A2510" s="7">
        <v>29820</v>
      </c>
      <c r="B2510" s="7" t="s">
        <v>37</v>
      </c>
      <c r="C2510" s="7">
        <v>1998</v>
      </c>
      <c r="D2510" s="7">
        <v>1</v>
      </c>
      <c r="E2510" s="7">
        <v>120.59</v>
      </c>
      <c r="F2510" s="7">
        <v>120.14</v>
      </c>
    </row>
    <row r="2511" spans="1:6" x14ac:dyDescent="0.2">
      <c r="A2511" s="7">
        <v>29820</v>
      </c>
      <c r="B2511" s="7" t="s">
        <v>37</v>
      </c>
      <c r="C2511" s="7">
        <v>1998</v>
      </c>
      <c r="D2511" s="7">
        <v>2</v>
      </c>
      <c r="E2511" s="7">
        <v>121.87</v>
      </c>
      <c r="F2511" s="7">
        <v>120.83</v>
      </c>
    </row>
    <row r="2512" spans="1:6" x14ac:dyDescent="0.2">
      <c r="A2512" s="7">
        <v>29820</v>
      </c>
      <c r="B2512" s="7" t="s">
        <v>37</v>
      </c>
      <c r="C2512" s="7">
        <v>1998</v>
      </c>
      <c r="D2512" s="7">
        <v>3</v>
      </c>
      <c r="E2512" s="7">
        <v>122.77</v>
      </c>
      <c r="F2512" s="7">
        <v>121.63</v>
      </c>
    </row>
    <row r="2513" spans="1:6" x14ac:dyDescent="0.2">
      <c r="A2513" s="7">
        <v>29820</v>
      </c>
      <c r="B2513" s="7" t="s">
        <v>37</v>
      </c>
      <c r="C2513" s="7">
        <v>1998</v>
      </c>
      <c r="D2513" s="7">
        <v>4</v>
      </c>
      <c r="E2513" s="7">
        <v>123.57</v>
      </c>
      <c r="F2513" s="7">
        <v>122.92</v>
      </c>
    </row>
    <row r="2514" spans="1:6" x14ac:dyDescent="0.2">
      <c r="A2514" s="7">
        <v>29820</v>
      </c>
      <c r="B2514" s="7" t="s">
        <v>37</v>
      </c>
      <c r="C2514" s="7">
        <v>1999</v>
      </c>
      <c r="D2514" s="7">
        <v>1</v>
      </c>
      <c r="E2514" s="7">
        <v>124.37</v>
      </c>
      <c r="F2514" s="7">
        <v>123.9</v>
      </c>
    </row>
    <row r="2515" spans="1:6" x14ac:dyDescent="0.2">
      <c r="A2515" s="7">
        <v>29820</v>
      </c>
      <c r="B2515" s="7" t="s">
        <v>37</v>
      </c>
      <c r="C2515" s="7">
        <v>1999</v>
      </c>
      <c r="D2515" s="7">
        <v>2</v>
      </c>
      <c r="E2515" s="7">
        <v>126.14</v>
      </c>
      <c r="F2515" s="7">
        <v>125.05</v>
      </c>
    </row>
    <row r="2516" spans="1:6" x14ac:dyDescent="0.2">
      <c r="A2516" s="7">
        <v>29820</v>
      </c>
      <c r="B2516" s="7" t="s">
        <v>37</v>
      </c>
      <c r="C2516" s="7">
        <v>1999</v>
      </c>
      <c r="D2516" s="7">
        <v>3</v>
      </c>
      <c r="E2516" s="7">
        <v>127.8</v>
      </c>
      <c r="F2516" s="7">
        <v>126.59</v>
      </c>
    </row>
    <row r="2517" spans="1:6" x14ac:dyDescent="0.2">
      <c r="A2517" s="7">
        <v>29820</v>
      </c>
      <c r="B2517" s="7" t="s">
        <v>37</v>
      </c>
      <c r="C2517" s="7">
        <v>1999</v>
      </c>
      <c r="D2517" s="7">
        <v>4</v>
      </c>
      <c r="E2517" s="7">
        <v>128.79</v>
      </c>
      <c r="F2517" s="7">
        <v>128.12</v>
      </c>
    </row>
    <row r="2518" spans="1:6" x14ac:dyDescent="0.2">
      <c r="A2518" s="7">
        <v>29820</v>
      </c>
      <c r="B2518" s="7" t="s">
        <v>37</v>
      </c>
      <c r="C2518" s="7">
        <v>2000</v>
      </c>
      <c r="D2518" s="7">
        <v>1</v>
      </c>
      <c r="E2518" s="7">
        <v>130.38999999999999</v>
      </c>
      <c r="F2518" s="7">
        <v>129.94</v>
      </c>
    </row>
    <row r="2519" spans="1:6" x14ac:dyDescent="0.2">
      <c r="A2519" s="7">
        <v>29820</v>
      </c>
      <c r="B2519" s="7" t="s">
        <v>37</v>
      </c>
      <c r="C2519" s="7">
        <v>2000</v>
      </c>
      <c r="D2519" s="7">
        <v>2</v>
      </c>
      <c r="E2519" s="7">
        <v>132.69</v>
      </c>
      <c r="F2519" s="7">
        <v>131.51</v>
      </c>
    </row>
    <row r="2520" spans="1:6" x14ac:dyDescent="0.2">
      <c r="A2520" s="7">
        <v>29820</v>
      </c>
      <c r="B2520" s="7" t="s">
        <v>37</v>
      </c>
      <c r="C2520" s="7">
        <v>2000</v>
      </c>
      <c r="D2520" s="7">
        <v>3</v>
      </c>
      <c r="E2520" s="7">
        <v>134.47</v>
      </c>
      <c r="F2520" s="7">
        <v>133.16</v>
      </c>
    </row>
    <row r="2521" spans="1:6" x14ac:dyDescent="0.2">
      <c r="A2521" s="7">
        <v>29820</v>
      </c>
      <c r="B2521" s="7" t="s">
        <v>37</v>
      </c>
      <c r="C2521" s="7">
        <v>2000</v>
      </c>
      <c r="D2521" s="7">
        <v>4</v>
      </c>
      <c r="E2521" s="7">
        <v>135.57</v>
      </c>
      <c r="F2521" s="7">
        <v>134.9</v>
      </c>
    </row>
    <row r="2522" spans="1:6" x14ac:dyDescent="0.2">
      <c r="A2522" s="7">
        <v>29820</v>
      </c>
      <c r="B2522" s="7" t="s">
        <v>37</v>
      </c>
      <c r="C2522" s="7">
        <v>2001</v>
      </c>
      <c r="D2522" s="7">
        <v>1</v>
      </c>
      <c r="E2522" s="7">
        <v>137.51</v>
      </c>
      <c r="F2522" s="7">
        <v>137.12</v>
      </c>
    </row>
    <row r="2523" spans="1:6" x14ac:dyDescent="0.2">
      <c r="A2523" s="7">
        <v>29820</v>
      </c>
      <c r="B2523" s="7" t="s">
        <v>37</v>
      </c>
      <c r="C2523" s="7">
        <v>2001</v>
      </c>
      <c r="D2523" s="7">
        <v>2</v>
      </c>
      <c r="E2523" s="7">
        <v>139.94</v>
      </c>
      <c r="F2523" s="7">
        <v>138.62</v>
      </c>
    </row>
    <row r="2524" spans="1:6" x14ac:dyDescent="0.2">
      <c r="A2524" s="7">
        <v>29820</v>
      </c>
      <c r="B2524" s="7" t="s">
        <v>37</v>
      </c>
      <c r="C2524" s="7">
        <v>2001</v>
      </c>
      <c r="D2524" s="7">
        <v>3</v>
      </c>
      <c r="E2524" s="7">
        <v>142.94999999999999</v>
      </c>
      <c r="F2524" s="7">
        <v>141.47</v>
      </c>
    </row>
    <row r="2525" spans="1:6" x14ac:dyDescent="0.2">
      <c r="A2525" s="7">
        <v>29820</v>
      </c>
      <c r="B2525" s="7" t="s">
        <v>37</v>
      </c>
      <c r="C2525" s="7">
        <v>2001</v>
      </c>
      <c r="D2525" s="7">
        <v>4</v>
      </c>
      <c r="E2525" s="7">
        <v>144.63999999999999</v>
      </c>
      <c r="F2525" s="7">
        <v>143.97999999999999</v>
      </c>
    </row>
    <row r="2526" spans="1:6" x14ac:dyDescent="0.2">
      <c r="A2526" s="7">
        <v>29820</v>
      </c>
      <c r="B2526" s="7" t="s">
        <v>37</v>
      </c>
      <c r="C2526" s="7">
        <v>2002</v>
      </c>
      <c r="D2526" s="7">
        <v>1</v>
      </c>
      <c r="E2526" s="7">
        <v>146.72</v>
      </c>
      <c r="F2526" s="7">
        <v>146.43</v>
      </c>
    </row>
    <row r="2527" spans="1:6" x14ac:dyDescent="0.2">
      <c r="A2527" s="7">
        <v>29820</v>
      </c>
      <c r="B2527" s="7" t="s">
        <v>37</v>
      </c>
      <c r="C2527" s="7">
        <v>2002</v>
      </c>
      <c r="D2527" s="7">
        <v>2</v>
      </c>
      <c r="E2527" s="7">
        <v>150.27000000000001</v>
      </c>
      <c r="F2527" s="7">
        <v>148.77000000000001</v>
      </c>
    </row>
    <row r="2528" spans="1:6" x14ac:dyDescent="0.2">
      <c r="A2528" s="7">
        <v>29820</v>
      </c>
      <c r="B2528" s="7" t="s">
        <v>37</v>
      </c>
      <c r="C2528" s="7">
        <v>2002</v>
      </c>
      <c r="D2528" s="7">
        <v>3</v>
      </c>
      <c r="E2528" s="7">
        <v>152.16</v>
      </c>
      <c r="F2528" s="7">
        <v>150.46</v>
      </c>
    </row>
    <row r="2529" spans="1:6" x14ac:dyDescent="0.2">
      <c r="A2529" s="7">
        <v>29820</v>
      </c>
      <c r="B2529" s="7" t="s">
        <v>37</v>
      </c>
      <c r="C2529" s="7">
        <v>2002</v>
      </c>
      <c r="D2529" s="7">
        <v>4</v>
      </c>
      <c r="E2529" s="7">
        <v>155.28</v>
      </c>
      <c r="F2529" s="7">
        <v>154.65</v>
      </c>
    </row>
    <row r="2530" spans="1:6" x14ac:dyDescent="0.2">
      <c r="A2530" s="7">
        <v>29820</v>
      </c>
      <c r="B2530" s="7" t="s">
        <v>37</v>
      </c>
      <c r="C2530" s="7">
        <v>2003</v>
      </c>
      <c r="D2530" s="7">
        <v>1</v>
      </c>
      <c r="E2530" s="7">
        <v>158.38</v>
      </c>
      <c r="F2530" s="7">
        <v>158.19999999999999</v>
      </c>
    </row>
    <row r="2531" spans="1:6" x14ac:dyDescent="0.2">
      <c r="A2531" s="7">
        <v>29820</v>
      </c>
      <c r="B2531" s="7" t="s">
        <v>37</v>
      </c>
      <c r="C2531" s="7">
        <v>2003</v>
      </c>
      <c r="D2531" s="7">
        <v>2</v>
      </c>
      <c r="E2531" s="7">
        <v>164.4</v>
      </c>
      <c r="F2531" s="7">
        <v>162.68</v>
      </c>
    </row>
    <row r="2532" spans="1:6" x14ac:dyDescent="0.2">
      <c r="A2532" s="7">
        <v>29820</v>
      </c>
      <c r="B2532" s="7" t="s">
        <v>37</v>
      </c>
      <c r="C2532" s="7">
        <v>2003</v>
      </c>
      <c r="D2532" s="7">
        <v>3</v>
      </c>
      <c r="E2532" s="7">
        <v>171.79</v>
      </c>
      <c r="F2532" s="7">
        <v>169.79</v>
      </c>
    </row>
    <row r="2533" spans="1:6" x14ac:dyDescent="0.2">
      <c r="A2533" s="7">
        <v>29820</v>
      </c>
      <c r="B2533" s="7" t="s">
        <v>37</v>
      </c>
      <c r="C2533" s="7">
        <v>2003</v>
      </c>
      <c r="D2533" s="7">
        <v>4</v>
      </c>
      <c r="E2533" s="7">
        <v>181.45</v>
      </c>
      <c r="F2533" s="7">
        <v>180.71</v>
      </c>
    </row>
    <row r="2534" spans="1:6" x14ac:dyDescent="0.2">
      <c r="A2534" s="7">
        <v>29820</v>
      </c>
      <c r="B2534" s="7" t="s">
        <v>37</v>
      </c>
      <c r="C2534" s="7">
        <v>2004</v>
      </c>
      <c r="D2534" s="7">
        <v>1</v>
      </c>
      <c r="E2534" s="7">
        <v>195.61</v>
      </c>
      <c r="F2534" s="7">
        <v>195.48</v>
      </c>
    </row>
    <row r="2535" spans="1:6" x14ac:dyDescent="0.2">
      <c r="A2535" s="7">
        <v>29820</v>
      </c>
      <c r="B2535" s="7" t="s">
        <v>37</v>
      </c>
      <c r="C2535" s="7">
        <v>2004</v>
      </c>
      <c r="D2535" s="7">
        <v>2</v>
      </c>
      <c r="E2535" s="7">
        <v>220.43</v>
      </c>
      <c r="F2535" s="7">
        <v>218.22</v>
      </c>
    </row>
    <row r="2536" spans="1:6" x14ac:dyDescent="0.2">
      <c r="A2536" s="7">
        <v>29820</v>
      </c>
      <c r="B2536" s="7" t="s">
        <v>37</v>
      </c>
      <c r="C2536" s="7">
        <v>2004</v>
      </c>
      <c r="D2536" s="7">
        <v>3</v>
      </c>
      <c r="E2536" s="7">
        <v>239.62</v>
      </c>
      <c r="F2536" s="7">
        <v>236.65</v>
      </c>
    </row>
    <row r="2537" spans="1:6" x14ac:dyDescent="0.2">
      <c r="A2537" s="7">
        <v>29820</v>
      </c>
      <c r="B2537" s="7" t="s">
        <v>37</v>
      </c>
      <c r="C2537" s="7">
        <v>2004</v>
      </c>
      <c r="D2537" s="7">
        <v>4</v>
      </c>
      <c r="E2537" s="7">
        <v>248.66</v>
      </c>
      <c r="F2537" s="7">
        <v>247.51</v>
      </c>
    </row>
    <row r="2538" spans="1:6" x14ac:dyDescent="0.2">
      <c r="A2538" s="7">
        <v>29820</v>
      </c>
      <c r="B2538" s="7" t="s">
        <v>37</v>
      </c>
      <c r="C2538" s="7">
        <v>2005</v>
      </c>
      <c r="D2538" s="7">
        <v>1</v>
      </c>
      <c r="E2538" s="7">
        <v>257.19</v>
      </c>
      <c r="F2538" s="7">
        <v>257.14</v>
      </c>
    </row>
    <row r="2539" spans="1:6" x14ac:dyDescent="0.2">
      <c r="A2539" s="7">
        <v>29820</v>
      </c>
      <c r="B2539" s="7" t="s">
        <v>37</v>
      </c>
      <c r="C2539" s="7">
        <v>2005</v>
      </c>
      <c r="D2539" s="7">
        <v>2</v>
      </c>
      <c r="E2539" s="7">
        <v>269.29000000000002</v>
      </c>
      <c r="F2539" s="7">
        <v>266.95</v>
      </c>
    </row>
    <row r="2540" spans="1:6" x14ac:dyDescent="0.2">
      <c r="A2540" s="7">
        <v>29820</v>
      </c>
      <c r="B2540" s="7" t="s">
        <v>37</v>
      </c>
      <c r="C2540" s="7">
        <v>2005</v>
      </c>
      <c r="D2540" s="7">
        <v>3</v>
      </c>
      <c r="E2540" s="7">
        <v>277.54000000000002</v>
      </c>
      <c r="F2540" s="7">
        <v>273.85000000000002</v>
      </c>
    </row>
    <row r="2541" spans="1:6" x14ac:dyDescent="0.2">
      <c r="A2541" s="7">
        <v>29820</v>
      </c>
      <c r="B2541" s="7" t="s">
        <v>37</v>
      </c>
      <c r="C2541" s="7">
        <v>2005</v>
      </c>
      <c r="D2541" s="7">
        <v>4</v>
      </c>
      <c r="E2541" s="7">
        <v>281.51</v>
      </c>
      <c r="F2541" s="7">
        <v>279.82</v>
      </c>
    </row>
    <row r="2542" spans="1:6" x14ac:dyDescent="0.2">
      <c r="A2542" s="7">
        <v>29820</v>
      </c>
      <c r="B2542" s="7" t="s">
        <v>37</v>
      </c>
      <c r="C2542" s="7">
        <v>2006</v>
      </c>
      <c r="D2542" s="7">
        <v>1</v>
      </c>
      <c r="E2542" s="7">
        <v>284.62</v>
      </c>
      <c r="F2542" s="7">
        <v>284.76</v>
      </c>
    </row>
    <row r="2543" spans="1:6" x14ac:dyDescent="0.2">
      <c r="A2543" s="7">
        <v>29820</v>
      </c>
      <c r="B2543" s="7" t="s">
        <v>37</v>
      </c>
      <c r="C2543" s="7">
        <v>2006</v>
      </c>
      <c r="D2543" s="7">
        <v>2</v>
      </c>
      <c r="E2543" s="7">
        <v>285.01</v>
      </c>
      <c r="F2543" s="7">
        <v>283.11</v>
      </c>
    </row>
    <row r="2544" spans="1:6" x14ac:dyDescent="0.2">
      <c r="A2544" s="7">
        <v>29820</v>
      </c>
      <c r="B2544" s="7" t="s">
        <v>37</v>
      </c>
      <c r="C2544" s="7">
        <v>2006</v>
      </c>
      <c r="D2544" s="7">
        <v>3</v>
      </c>
      <c r="E2544" s="7">
        <v>282.45999999999998</v>
      </c>
      <c r="F2544" s="7">
        <v>278.43</v>
      </c>
    </row>
    <row r="2545" spans="1:6" x14ac:dyDescent="0.2">
      <c r="A2545" s="7">
        <v>29820</v>
      </c>
      <c r="B2545" s="7" t="s">
        <v>37</v>
      </c>
      <c r="C2545" s="7">
        <v>2006</v>
      </c>
      <c r="D2545" s="7">
        <v>4</v>
      </c>
      <c r="E2545" s="7">
        <v>279.92</v>
      </c>
      <c r="F2545" s="7">
        <v>277.76</v>
      </c>
    </row>
    <row r="2546" spans="1:6" x14ac:dyDescent="0.2">
      <c r="A2546" s="7">
        <v>29820</v>
      </c>
      <c r="B2546" s="7" t="s">
        <v>37</v>
      </c>
      <c r="C2546" s="7">
        <v>2007</v>
      </c>
      <c r="D2546" s="7">
        <v>1</v>
      </c>
      <c r="E2546" s="7">
        <v>272.97000000000003</v>
      </c>
      <c r="F2546" s="7">
        <v>273.26</v>
      </c>
    </row>
    <row r="2547" spans="1:6" x14ac:dyDescent="0.2">
      <c r="A2547" s="7">
        <v>29820</v>
      </c>
      <c r="B2547" s="7" t="s">
        <v>37</v>
      </c>
      <c r="C2547" s="7">
        <v>2007</v>
      </c>
      <c r="D2547" s="7">
        <v>2</v>
      </c>
      <c r="E2547" s="7">
        <v>261.82</v>
      </c>
      <c r="F2547" s="7">
        <v>260.5</v>
      </c>
    </row>
    <row r="2548" spans="1:6" x14ac:dyDescent="0.2">
      <c r="A2548" s="7">
        <v>29820</v>
      </c>
      <c r="B2548" s="7" t="s">
        <v>37</v>
      </c>
      <c r="C2548" s="7">
        <v>2007</v>
      </c>
      <c r="D2548" s="7">
        <v>3</v>
      </c>
      <c r="E2548" s="7">
        <v>248.82</v>
      </c>
      <c r="F2548" s="7">
        <v>245.2</v>
      </c>
    </row>
    <row r="2549" spans="1:6" x14ac:dyDescent="0.2">
      <c r="A2549" s="7">
        <v>29820</v>
      </c>
      <c r="B2549" s="7" t="s">
        <v>37</v>
      </c>
      <c r="C2549" s="7">
        <v>2007</v>
      </c>
      <c r="D2549" s="7">
        <v>4</v>
      </c>
      <c r="E2549" s="7">
        <v>224.49</v>
      </c>
      <c r="F2549" s="7">
        <v>222.36</v>
      </c>
    </row>
    <row r="2550" spans="1:6" x14ac:dyDescent="0.2">
      <c r="A2550" s="7">
        <v>29820</v>
      </c>
      <c r="B2550" s="7" t="s">
        <v>37</v>
      </c>
      <c r="C2550" s="7">
        <v>2008</v>
      </c>
      <c r="D2550" s="7">
        <v>1</v>
      </c>
      <c r="E2550" s="7">
        <v>196.64</v>
      </c>
      <c r="F2550" s="7">
        <v>196.95</v>
      </c>
    </row>
    <row r="2551" spans="1:6" x14ac:dyDescent="0.2">
      <c r="A2551" s="7">
        <v>29820</v>
      </c>
      <c r="B2551" s="7" t="s">
        <v>37</v>
      </c>
      <c r="C2551" s="7">
        <v>2008</v>
      </c>
      <c r="D2551" s="7">
        <v>2</v>
      </c>
      <c r="E2551" s="7">
        <v>184.96</v>
      </c>
      <c r="F2551" s="7">
        <v>184.23</v>
      </c>
    </row>
    <row r="2552" spans="1:6" x14ac:dyDescent="0.2">
      <c r="A2552" s="7">
        <v>29820</v>
      </c>
      <c r="B2552" s="7" t="s">
        <v>37</v>
      </c>
      <c r="C2552" s="7">
        <v>2008</v>
      </c>
      <c r="D2552" s="7">
        <v>3</v>
      </c>
      <c r="E2552" s="7">
        <v>173.38</v>
      </c>
      <c r="F2552" s="7">
        <v>170.85</v>
      </c>
    </row>
    <row r="2553" spans="1:6" x14ac:dyDescent="0.2">
      <c r="A2553" s="7">
        <v>29820</v>
      </c>
      <c r="B2553" s="7" t="s">
        <v>37</v>
      </c>
      <c r="C2553" s="7">
        <v>2008</v>
      </c>
      <c r="D2553" s="7">
        <v>4</v>
      </c>
      <c r="E2553" s="7">
        <v>156.81</v>
      </c>
      <c r="F2553" s="7">
        <v>155.16999999999999</v>
      </c>
    </row>
    <row r="2554" spans="1:6" x14ac:dyDescent="0.2">
      <c r="A2554" s="7">
        <v>29820</v>
      </c>
      <c r="B2554" s="7" t="s">
        <v>37</v>
      </c>
      <c r="C2554" s="7">
        <v>2009</v>
      </c>
      <c r="D2554" s="7">
        <v>1</v>
      </c>
      <c r="E2554" s="7">
        <v>138.54</v>
      </c>
      <c r="F2554" s="7">
        <v>138.85</v>
      </c>
    </row>
    <row r="2555" spans="1:6" x14ac:dyDescent="0.2">
      <c r="A2555" s="7">
        <v>29820</v>
      </c>
      <c r="B2555" s="7" t="s">
        <v>37</v>
      </c>
      <c r="C2555" s="7">
        <v>2009</v>
      </c>
      <c r="D2555" s="7">
        <v>2</v>
      </c>
      <c r="E2555" s="7">
        <v>128.44</v>
      </c>
      <c r="F2555" s="7">
        <v>127.9</v>
      </c>
    </row>
    <row r="2556" spans="1:6" x14ac:dyDescent="0.2">
      <c r="A2556" s="7">
        <v>29820</v>
      </c>
      <c r="B2556" s="7" t="s">
        <v>37</v>
      </c>
      <c r="C2556" s="7">
        <v>2009</v>
      </c>
      <c r="D2556" s="7">
        <v>3</v>
      </c>
      <c r="E2556" s="7">
        <v>125.55</v>
      </c>
      <c r="F2556" s="7">
        <v>123.71</v>
      </c>
    </row>
    <row r="2557" spans="1:6" x14ac:dyDescent="0.2">
      <c r="A2557" s="7">
        <v>29820</v>
      </c>
      <c r="B2557" s="7" t="s">
        <v>37</v>
      </c>
      <c r="C2557" s="7">
        <v>2009</v>
      </c>
      <c r="D2557" s="7">
        <v>4</v>
      </c>
      <c r="E2557" s="7">
        <v>124.73</v>
      </c>
      <c r="F2557" s="7">
        <v>123.43</v>
      </c>
    </row>
    <row r="2558" spans="1:6" x14ac:dyDescent="0.2">
      <c r="A2558" s="7">
        <v>29820</v>
      </c>
      <c r="B2558" s="7" t="s">
        <v>37</v>
      </c>
      <c r="C2558" s="7">
        <v>2010</v>
      </c>
      <c r="D2558" s="7">
        <v>1</v>
      </c>
      <c r="E2558" s="7">
        <v>123.75</v>
      </c>
      <c r="F2558" s="7">
        <v>124.09</v>
      </c>
    </row>
    <row r="2559" spans="1:6" x14ac:dyDescent="0.2">
      <c r="A2559" s="7">
        <v>29820</v>
      </c>
      <c r="B2559" s="7" t="s">
        <v>37</v>
      </c>
      <c r="C2559" s="7">
        <v>2010</v>
      </c>
      <c r="D2559" s="7">
        <v>2</v>
      </c>
      <c r="E2559" s="7">
        <v>123.2</v>
      </c>
      <c r="F2559" s="7">
        <v>122.57</v>
      </c>
    </row>
    <row r="2560" spans="1:6" x14ac:dyDescent="0.2">
      <c r="A2560" s="7">
        <v>29820</v>
      </c>
      <c r="B2560" s="7" t="s">
        <v>37</v>
      </c>
      <c r="C2560" s="7">
        <v>2010</v>
      </c>
      <c r="D2560" s="7">
        <v>3</v>
      </c>
      <c r="E2560" s="7">
        <v>120.24</v>
      </c>
      <c r="F2560" s="7">
        <v>118.49</v>
      </c>
    </row>
    <row r="2561" spans="1:6" x14ac:dyDescent="0.2">
      <c r="A2561" s="7">
        <v>29820</v>
      </c>
      <c r="B2561" s="7" t="s">
        <v>37</v>
      </c>
      <c r="C2561" s="7">
        <v>2010</v>
      </c>
      <c r="D2561" s="7">
        <v>4</v>
      </c>
      <c r="E2561" s="7">
        <v>116.51</v>
      </c>
      <c r="F2561" s="7">
        <v>115.44</v>
      </c>
    </row>
    <row r="2562" spans="1:6" x14ac:dyDescent="0.2">
      <c r="A2562" s="7">
        <v>29820</v>
      </c>
      <c r="B2562" s="7" t="s">
        <v>37</v>
      </c>
      <c r="C2562" s="7">
        <v>2011</v>
      </c>
      <c r="D2562" s="7">
        <v>1</v>
      </c>
      <c r="E2562" s="7">
        <v>112.37</v>
      </c>
      <c r="F2562" s="7">
        <v>112.66</v>
      </c>
    </row>
    <row r="2563" spans="1:6" x14ac:dyDescent="0.2">
      <c r="A2563" s="7">
        <v>29820</v>
      </c>
      <c r="B2563" s="7" t="s">
        <v>37</v>
      </c>
      <c r="C2563" s="7">
        <v>2011</v>
      </c>
      <c r="D2563" s="7">
        <v>2</v>
      </c>
      <c r="E2563" s="7">
        <v>110.26</v>
      </c>
      <c r="F2563" s="7">
        <v>109.54</v>
      </c>
    </row>
    <row r="2564" spans="1:6" x14ac:dyDescent="0.2">
      <c r="A2564" s="7">
        <v>29820</v>
      </c>
      <c r="B2564" s="7" t="s">
        <v>37</v>
      </c>
      <c r="C2564" s="7">
        <v>2011</v>
      </c>
      <c r="D2564" s="7">
        <v>3</v>
      </c>
      <c r="E2564" s="7">
        <v>108.13</v>
      </c>
      <c r="F2564" s="7">
        <v>106.58</v>
      </c>
    </row>
    <row r="2565" spans="1:6" x14ac:dyDescent="0.2">
      <c r="A2565" s="7">
        <v>29820</v>
      </c>
      <c r="B2565" s="7" t="s">
        <v>37</v>
      </c>
      <c r="C2565" s="7">
        <v>2011</v>
      </c>
      <c r="D2565" s="7">
        <v>4</v>
      </c>
      <c r="E2565" s="7">
        <v>106.89</v>
      </c>
      <c r="F2565" s="7">
        <v>106.09</v>
      </c>
    </row>
    <row r="2566" spans="1:6" x14ac:dyDescent="0.2">
      <c r="A2566" s="7">
        <v>29820</v>
      </c>
      <c r="B2566" s="7" t="s">
        <v>37</v>
      </c>
      <c r="C2566" s="7">
        <v>2012</v>
      </c>
      <c r="D2566" s="7">
        <v>1</v>
      </c>
      <c r="E2566" s="7">
        <v>106.6</v>
      </c>
      <c r="F2566" s="7">
        <v>106.79</v>
      </c>
    </row>
    <row r="2567" spans="1:6" x14ac:dyDescent="0.2">
      <c r="A2567" s="7">
        <v>29820</v>
      </c>
      <c r="B2567" s="7" t="s">
        <v>37</v>
      </c>
      <c r="C2567" s="7">
        <v>2012</v>
      </c>
      <c r="D2567" s="7">
        <v>2</v>
      </c>
      <c r="E2567" s="7">
        <v>112.02</v>
      </c>
      <c r="F2567" s="7">
        <v>111.14</v>
      </c>
    </row>
    <row r="2568" spans="1:6" x14ac:dyDescent="0.2">
      <c r="A2568" s="7">
        <v>29820</v>
      </c>
      <c r="B2568" s="7" t="s">
        <v>37</v>
      </c>
      <c r="C2568" s="7">
        <v>2012</v>
      </c>
      <c r="D2568" s="7">
        <v>3</v>
      </c>
      <c r="E2568" s="7">
        <v>119.08</v>
      </c>
      <c r="F2568" s="7">
        <v>117.39</v>
      </c>
    </row>
    <row r="2569" spans="1:6" x14ac:dyDescent="0.2">
      <c r="A2569" s="7">
        <v>29820</v>
      </c>
      <c r="B2569" s="7" t="s">
        <v>37</v>
      </c>
      <c r="C2569" s="7">
        <v>2012</v>
      </c>
      <c r="D2569" s="7">
        <v>4</v>
      </c>
      <c r="E2569" s="7">
        <v>123.05</v>
      </c>
      <c r="F2569" s="7">
        <v>122.32</v>
      </c>
    </row>
    <row r="2570" spans="1:6" x14ac:dyDescent="0.2">
      <c r="A2570" s="7">
        <v>29820</v>
      </c>
      <c r="B2570" s="7" t="s">
        <v>37</v>
      </c>
      <c r="C2570" s="7">
        <v>2013</v>
      </c>
      <c r="D2570" s="7">
        <v>1</v>
      </c>
      <c r="E2570" s="7">
        <v>131.33000000000001</v>
      </c>
      <c r="F2570" s="7">
        <v>131.5</v>
      </c>
    </row>
    <row r="2571" spans="1:6" x14ac:dyDescent="0.2">
      <c r="A2571" s="7">
        <v>29820</v>
      </c>
      <c r="B2571" s="7" t="s">
        <v>37</v>
      </c>
      <c r="C2571" s="7">
        <v>2013</v>
      </c>
      <c r="D2571" s="7">
        <v>2</v>
      </c>
      <c r="E2571" s="7">
        <v>140.13999999999999</v>
      </c>
      <c r="F2571" s="7">
        <v>138.91</v>
      </c>
    </row>
    <row r="2572" spans="1:6" x14ac:dyDescent="0.2">
      <c r="A2572" s="7">
        <v>29820</v>
      </c>
      <c r="B2572" s="7" t="s">
        <v>37</v>
      </c>
      <c r="C2572" s="7">
        <v>2013</v>
      </c>
      <c r="D2572" s="7">
        <v>3</v>
      </c>
      <c r="E2572" s="7">
        <v>148.29</v>
      </c>
      <c r="F2572" s="7">
        <v>146.19999999999999</v>
      </c>
    </row>
    <row r="2573" spans="1:6" x14ac:dyDescent="0.2">
      <c r="A2573" s="7">
        <v>29820</v>
      </c>
      <c r="B2573" s="7" t="s">
        <v>37</v>
      </c>
      <c r="C2573" s="7">
        <v>2013</v>
      </c>
      <c r="D2573" s="7">
        <v>4</v>
      </c>
      <c r="E2573" s="7">
        <v>152.03</v>
      </c>
      <c r="F2573" s="7">
        <v>151.31</v>
      </c>
    </row>
    <row r="2574" spans="1:6" x14ac:dyDescent="0.2">
      <c r="A2574" s="7">
        <v>29820</v>
      </c>
      <c r="B2574" s="7" t="s">
        <v>37</v>
      </c>
      <c r="C2574" s="7">
        <v>2014</v>
      </c>
      <c r="D2574" s="7">
        <v>1</v>
      </c>
      <c r="E2574" s="7">
        <v>155.97</v>
      </c>
      <c r="F2574" s="7">
        <v>156.07</v>
      </c>
    </row>
    <row r="2575" spans="1:6" x14ac:dyDescent="0.2">
      <c r="A2575" s="7">
        <v>29820</v>
      </c>
      <c r="B2575" s="7" t="s">
        <v>37</v>
      </c>
      <c r="C2575" s="7">
        <v>2014</v>
      </c>
      <c r="D2575" s="7">
        <v>2</v>
      </c>
      <c r="E2575" s="7">
        <v>161.01</v>
      </c>
      <c r="F2575" s="7">
        <v>159.5</v>
      </c>
    </row>
    <row r="2576" spans="1:6" x14ac:dyDescent="0.2">
      <c r="A2576" s="7">
        <v>29820</v>
      </c>
      <c r="B2576" s="7" t="s">
        <v>37</v>
      </c>
      <c r="C2576" s="7">
        <v>2014</v>
      </c>
      <c r="D2576" s="7">
        <v>3</v>
      </c>
      <c r="E2576" s="7">
        <v>165.06</v>
      </c>
      <c r="F2576" s="7">
        <v>162.83000000000001</v>
      </c>
    </row>
    <row r="2577" spans="1:6" x14ac:dyDescent="0.2">
      <c r="A2577" s="7">
        <v>29820</v>
      </c>
      <c r="B2577" s="7" t="s">
        <v>37</v>
      </c>
      <c r="C2577" s="7">
        <v>2014</v>
      </c>
      <c r="D2577" s="7">
        <v>4</v>
      </c>
      <c r="E2577" s="7">
        <v>166.65</v>
      </c>
      <c r="F2577" s="7">
        <v>165.97</v>
      </c>
    </row>
    <row r="2578" spans="1:6" x14ac:dyDescent="0.2">
      <c r="A2578" s="7">
        <v>29820</v>
      </c>
      <c r="B2578" s="7" t="s">
        <v>37</v>
      </c>
      <c r="C2578" s="7">
        <v>2015</v>
      </c>
      <c r="D2578" s="7">
        <v>1</v>
      </c>
      <c r="E2578" s="7">
        <v>169.43</v>
      </c>
      <c r="F2578" s="7">
        <v>169.39</v>
      </c>
    </row>
    <row r="2579" spans="1:6" x14ac:dyDescent="0.2">
      <c r="A2579" s="7">
        <v>29820</v>
      </c>
      <c r="B2579" s="7" t="s">
        <v>37</v>
      </c>
      <c r="C2579" s="7">
        <v>2015</v>
      </c>
      <c r="D2579" s="7">
        <v>2</v>
      </c>
      <c r="E2579" s="7">
        <v>174.88</v>
      </c>
      <c r="F2579" s="7">
        <v>173.19</v>
      </c>
    </row>
    <row r="2580" spans="1:6" x14ac:dyDescent="0.2">
      <c r="A2580" s="7">
        <v>29820</v>
      </c>
      <c r="B2580" s="7" t="s">
        <v>37</v>
      </c>
      <c r="C2580" s="7">
        <v>2015</v>
      </c>
      <c r="D2580" s="7">
        <v>3</v>
      </c>
      <c r="E2580" s="7">
        <v>177.28</v>
      </c>
      <c r="F2580" s="7">
        <v>175.04</v>
      </c>
    </row>
    <row r="2581" spans="1:6" x14ac:dyDescent="0.2">
      <c r="A2581" s="7">
        <v>29820</v>
      </c>
      <c r="B2581" s="7" t="s">
        <v>37</v>
      </c>
      <c r="C2581" s="7">
        <v>2015</v>
      </c>
      <c r="D2581" s="7">
        <v>4</v>
      </c>
      <c r="E2581" s="7">
        <v>179.18</v>
      </c>
      <c r="F2581" s="7">
        <v>178.48</v>
      </c>
    </row>
    <row r="2582" spans="1:6" x14ac:dyDescent="0.2">
      <c r="A2582" s="7">
        <v>29820</v>
      </c>
      <c r="B2582" s="7" t="s">
        <v>37</v>
      </c>
      <c r="C2582" s="7">
        <v>2016</v>
      </c>
      <c r="D2582" s="7">
        <v>1</v>
      </c>
      <c r="E2582" s="7">
        <v>181.72</v>
      </c>
      <c r="F2582" s="7">
        <v>181.5</v>
      </c>
    </row>
    <row r="2583" spans="1:6" x14ac:dyDescent="0.2">
      <c r="A2583" s="7">
        <v>29820</v>
      </c>
      <c r="B2583" s="7" t="s">
        <v>37</v>
      </c>
      <c r="C2583" s="7">
        <v>2016</v>
      </c>
      <c r="D2583" s="7">
        <v>2</v>
      </c>
      <c r="E2583" s="7">
        <v>186.47</v>
      </c>
      <c r="F2583" s="7">
        <v>184.65</v>
      </c>
    </row>
    <row r="2584" spans="1:6" x14ac:dyDescent="0.2">
      <c r="A2584" s="7">
        <v>29820</v>
      </c>
      <c r="B2584" s="7" t="s">
        <v>37</v>
      </c>
      <c r="C2584" s="7">
        <v>2016</v>
      </c>
      <c r="D2584" s="7">
        <v>3</v>
      </c>
      <c r="E2584" s="7">
        <v>190.25</v>
      </c>
      <c r="F2584" s="7">
        <v>188.08</v>
      </c>
    </row>
    <row r="2585" spans="1:6" x14ac:dyDescent="0.2">
      <c r="A2585" s="7">
        <v>29820</v>
      </c>
      <c r="B2585" s="7" t="s">
        <v>37</v>
      </c>
      <c r="C2585" s="7">
        <v>2016</v>
      </c>
      <c r="D2585" s="7">
        <v>4</v>
      </c>
      <c r="E2585" s="7">
        <v>192.33</v>
      </c>
      <c r="F2585" s="7">
        <v>191.53</v>
      </c>
    </row>
    <row r="2586" spans="1:6" x14ac:dyDescent="0.2">
      <c r="A2586" s="7">
        <v>29820</v>
      </c>
      <c r="B2586" s="7" t="s">
        <v>37</v>
      </c>
      <c r="C2586" s="7">
        <v>2017</v>
      </c>
      <c r="D2586" s="7">
        <v>1</v>
      </c>
      <c r="E2586" s="7">
        <v>196.33</v>
      </c>
      <c r="F2586" s="7">
        <v>195.91</v>
      </c>
    </row>
    <row r="2587" spans="1:6" x14ac:dyDescent="0.2">
      <c r="A2587" s="7">
        <v>29820</v>
      </c>
      <c r="B2587" s="7" t="s">
        <v>37</v>
      </c>
      <c r="C2587" s="7">
        <v>2017</v>
      </c>
      <c r="D2587" s="7">
        <v>2</v>
      </c>
      <c r="E2587" s="7">
        <v>204.01</v>
      </c>
      <c r="F2587" s="7">
        <v>202.05</v>
      </c>
    </row>
    <row r="2588" spans="1:6" x14ac:dyDescent="0.2">
      <c r="A2588" s="7">
        <v>29820</v>
      </c>
      <c r="B2588" s="7" t="s">
        <v>37</v>
      </c>
      <c r="C2588" s="7">
        <v>2017</v>
      </c>
      <c r="D2588" s="7">
        <v>3</v>
      </c>
      <c r="E2588" s="7">
        <v>210.3</v>
      </c>
      <c r="F2588" s="7">
        <v>208.04</v>
      </c>
    </row>
    <row r="2589" spans="1:6" x14ac:dyDescent="0.2">
      <c r="A2589" s="7">
        <v>29820</v>
      </c>
      <c r="B2589" s="7" t="s">
        <v>37</v>
      </c>
      <c r="C2589" s="7">
        <v>2017</v>
      </c>
      <c r="D2589" s="7">
        <v>4</v>
      </c>
      <c r="E2589" s="7">
        <v>216.74</v>
      </c>
      <c r="F2589" s="7">
        <v>215.81</v>
      </c>
    </row>
    <row r="2590" spans="1:6" x14ac:dyDescent="0.2">
      <c r="A2590" s="7">
        <v>29820</v>
      </c>
      <c r="B2590" s="7" t="s">
        <v>37</v>
      </c>
      <c r="C2590" s="7">
        <v>2018</v>
      </c>
      <c r="D2590" s="7">
        <v>1</v>
      </c>
      <c r="E2590" s="7">
        <v>223.64</v>
      </c>
      <c r="F2590" s="7">
        <v>223.03</v>
      </c>
    </row>
    <row r="2591" spans="1:6" x14ac:dyDescent="0.2">
      <c r="A2591" s="7">
        <v>29820</v>
      </c>
      <c r="B2591" s="7" t="s">
        <v>37</v>
      </c>
      <c r="C2591" s="7">
        <v>2018</v>
      </c>
      <c r="D2591" s="7">
        <v>2</v>
      </c>
      <c r="E2591" s="7">
        <v>231.5</v>
      </c>
      <c r="F2591" s="7">
        <v>229.32</v>
      </c>
    </row>
    <row r="2592" spans="1:6" x14ac:dyDescent="0.2">
      <c r="A2592" s="7">
        <v>29820</v>
      </c>
      <c r="B2592" s="7" t="s">
        <v>37</v>
      </c>
      <c r="C2592" s="7">
        <v>2018</v>
      </c>
      <c r="D2592" s="7">
        <v>3</v>
      </c>
      <c r="E2592" s="7">
        <v>238.31</v>
      </c>
      <c r="F2592" s="7">
        <v>235.79</v>
      </c>
    </row>
    <row r="2593" spans="1:6" x14ac:dyDescent="0.2">
      <c r="A2593" s="7">
        <v>29820</v>
      </c>
      <c r="B2593" s="7" t="s">
        <v>37</v>
      </c>
      <c r="C2593" s="7">
        <v>2018</v>
      </c>
      <c r="D2593" s="7">
        <v>4</v>
      </c>
      <c r="E2593" s="7">
        <v>241.63</v>
      </c>
      <c r="F2593" s="7">
        <v>240.59</v>
      </c>
    </row>
    <row r="2594" spans="1:6" x14ac:dyDescent="0.2">
      <c r="A2594" s="7">
        <v>29820</v>
      </c>
      <c r="B2594" s="7" t="s">
        <v>37</v>
      </c>
      <c r="C2594" s="7">
        <v>2019</v>
      </c>
      <c r="D2594" s="7">
        <v>1</v>
      </c>
      <c r="E2594" s="7">
        <v>244.41</v>
      </c>
      <c r="F2594" s="7">
        <v>243.69</v>
      </c>
    </row>
    <row r="2595" spans="1:6" x14ac:dyDescent="0.2">
      <c r="A2595" s="7">
        <v>29820</v>
      </c>
      <c r="B2595" s="7" t="s">
        <v>37</v>
      </c>
      <c r="C2595" s="7">
        <v>2019</v>
      </c>
      <c r="D2595" s="7">
        <v>2</v>
      </c>
      <c r="E2595" s="7">
        <v>246.83</v>
      </c>
      <c r="F2595" s="7">
        <v>244.58</v>
      </c>
    </row>
    <row r="2596" spans="1:6" x14ac:dyDescent="0.2">
      <c r="A2596" s="7">
        <v>29820</v>
      </c>
      <c r="B2596" s="7" t="s">
        <v>37</v>
      </c>
      <c r="C2596" s="7">
        <v>2019</v>
      </c>
      <c r="D2596" s="7">
        <v>3</v>
      </c>
      <c r="E2596" s="7">
        <v>248.88</v>
      </c>
      <c r="F2596" s="7">
        <v>246.19</v>
      </c>
    </row>
    <row r="2597" spans="1:6" x14ac:dyDescent="0.2">
      <c r="A2597" s="7">
        <v>29820</v>
      </c>
      <c r="B2597" s="7" t="s">
        <v>37</v>
      </c>
      <c r="C2597" s="7">
        <v>2019</v>
      </c>
      <c r="D2597" s="7">
        <v>4</v>
      </c>
      <c r="E2597" s="7">
        <v>250.07</v>
      </c>
      <c r="F2597" s="7">
        <v>249.01</v>
      </c>
    </row>
    <row r="2598" spans="1:6" x14ac:dyDescent="0.2">
      <c r="A2598" s="7">
        <v>29820</v>
      </c>
      <c r="B2598" s="7" t="s">
        <v>37</v>
      </c>
      <c r="C2598" s="7">
        <v>2020</v>
      </c>
      <c r="D2598" s="7">
        <v>1</v>
      </c>
      <c r="E2598" s="7">
        <v>255.75</v>
      </c>
      <c r="F2598" s="7">
        <v>255.03</v>
      </c>
    </row>
    <row r="2599" spans="1:6" x14ac:dyDescent="0.2">
      <c r="A2599" s="7">
        <v>29820</v>
      </c>
      <c r="B2599" s="7" t="s">
        <v>37</v>
      </c>
      <c r="C2599" s="7">
        <v>2020</v>
      </c>
      <c r="D2599" s="7">
        <v>2</v>
      </c>
      <c r="E2599" s="7">
        <v>258.32</v>
      </c>
      <c r="F2599" s="7">
        <v>255.99</v>
      </c>
    </row>
    <row r="2600" spans="1:6" x14ac:dyDescent="0.2">
      <c r="A2600" s="7">
        <v>29820</v>
      </c>
      <c r="B2600" s="7" t="s">
        <v>37</v>
      </c>
      <c r="C2600" s="7">
        <v>2020</v>
      </c>
      <c r="D2600" s="7">
        <v>3</v>
      </c>
      <c r="E2600" s="7">
        <v>263.75</v>
      </c>
      <c r="F2600" s="7">
        <v>260.82</v>
      </c>
    </row>
    <row r="2601" spans="1:6" x14ac:dyDescent="0.2">
      <c r="A2601" s="7">
        <v>29820</v>
      </c>
      <c r="B2601" s="7" t="s">
        <v>37</v>
      </c>
      <c r="C2601" s="7">
        <v>2020</v>
      </c>
      <c r="D2601" s="7">
        <v>4</v>
      </c>
      <c r="E2601" s="7">
        <v>271.2</v>
      </c>
      <c r="F2601" s="7">
        <v>270.06</v>
      </c>
    </row>
    <row r="2602" spans="1:6" x14ac:dyDescent="0.2">
      <c r="A2602" s="7">
        <v>29820</v>
      </c>
      <c r="B2602" s="7" t="s">
        <v>37</v>
      </c>
      <c r="C2602" s="7">
        <v>2021</v>
      </c>
      <c r="D2602" s="7">
        <v>1</v>
      </c>
      <c r="E2602" s="7">
        <v>282.68</v>
      </c>
      <c r="F2602" s="7">
        <v>281.95</v>
      </c>
    </row>
    <row r="2603" spans="1:6" x14ac:dyDescent="0.2">
      <c r="A2603" s="7">
        <v>29820</v>
      </c>
      <c r="B2603" s="7" t="s">
        <v>37</v>
      </c>
      <c r="C2603" s="7">
        <v>2021</v>
      </c>
      <c r="D2603" s="7">
        <v>2</v>
      </c>
      <c r="E2603" s="7">
        <v>305.88</v>
      </c>
      <c r="F2603" s="7">
        <v>303.12</v>
      </c>
    </row>
    <row r="2604" spans="1:6" x14ac:dyDescent="0.2">
      <c r="A2604" s="7">
        <v>29820</v>
      </c>
      <c r="B2604" s="7" t="s">
        <v>37</v>
      </c>
      <c r="C2604" s="7">
        <v>2021</v>
      </c>
      <c r="D2604" s="7">
        <v>3</v>
      </c>
      <c r="E2604" s="7">
        <v>325.08</v>
      </c>
      <c r="F2604" s="7">
        <v>321.38</v>
      </c>
    </row>
    <row r="2605" spans="1:6" x14ac:dyDescent="0.2">
      <c r="A2605" s="7">
        <v>29820</v>
      </c>
      <c r="B2605" s="7" t="s">
        <v>37</v>
      </c>
      <c r="C2605" s="7">
        <v>2021</v>
      </c>
      <c r="D2605" s="7">
        <v>4</v>
      </c>
      <c r="E2605" s="7">
        <v>331.62</v>
      </c>
      <c r="F2605" s="7">
        <v>330.25</v>
      </c>
    </row>
    <row r="2606" spans="1:6" x14ac:dyDescent="0.2">
      <c r="A2606" s="7">
        <v>31084</v>
      </c>
      <c r="B2606" s="7" t="s">
        <v>38</v>
      </c>
      <c r="C2606" s="7">
        <v>1991</v>
      </c>
      <c r="D2606" s="7">
        <v>1</v>
      </c>
      <c r="E2606" s="7">
        <v>100</v>
      </c>
      <c r="F2606" s="7">
        <v>100</v>
      </c>
    </row>
    <row r="2607" spans="1:6" x14ac:dyDescent="0.2">
      <c r="A2607" s="7">
        <v>31084</v>
      </c>
      <c r="B2607" s="7" t="s">
        <v>38</v>
      </c>
      <c r="C2607" s="7">
        <v>1991</v>
      </c>
      <c r="D2607" s="7">
        <v>2</v>
      </c>
      <c r="E2607" s="7">
        <v>99.63</v>
      </c>
      <c r="F2607" s="7">
        <v>98.6</v>
      </c>
    </row>
    <row r="2608" spans="1:6" x14ac:dyDescent="0.2">
      <c r="A2608" s="7">
        <v>31084</v>
      </c>
      <c r="B2608" s="7" t="s">
        <v>38</v>
      </c>
      <c r="C2608" s="7">
        <v>1991</v>
      </c>
      <c r="D2608" s="7">
        <v>3</v>
      </c>
      <c r="E2608" s="7">
        <v>100.14</v>
      </c>
      <c r="F2608" s="7">
        <v>98.21</v>
      </c>
    </row>
    <row r="2609" spans="1:6" x14ac:dyDescent="0.2">
      <c r="A2609" s="7">
        <v>31084</v>
      </c>
      <c r="B2609" s="7" t="s">
        <v>38</v>
      </c>
      <c r="C2609" s="7">
        <v>1991</v>
      </c>
      <c r="D2609" s="7">
        <v>4</v>
      </c>
      <c r="E2609" s="7">
        <v>99.24</v>
      </c>
      <c r="F2609" s="7">
        <v>98.14</v>
      </c>
    </row>
    <row r="2610" spans="1:6" x14ac:dyDescent="0.2">
      <c r="A2610" s="7">
        <v>31084</v>
      </c>
      <c r="B2610" s="7" t="s">
        <v>38</v>
      </c>
      <c r="C2610" s="7">
        <v>1992</v>
      </c>
      <c r="D2610" s="7">
        <v>1</v>
      </c>
      <c r="E2610" s="7">
        <v>96.3</v>
      </c>
      <c r="F2610" s="7">
        <v>96.27</v>
      </c>
    </row>
    <row r="2611" spans="1:6" x14ac:dyDescent="0.2">
      <c r="A2611" s="7">
        <v>31084</v>
      </c>
      <c r="B2611" s="7" t="s">
        <v>38</v>
      </c>
      <c r="C2611" s="7">
        <v>1992</v>
      </c>
      <c r="D2611" s="7">
        <v>2</v>
      </c>
      <c r="E2611" s="7">
        <v>95.17</v>
      </c>
      <c r="F2611" s="7">
        <v>94.17</v>
      </c>
    </row>
    <row r="2612" spans="1:6" x14ac:dyDescent="0.2">
      <c r="A2612" s="7">
        <v>31084</v>
      </c>
      <c r="B2612" s="7" t="s">
        <v>38</v>
      </c>
      <c r="C2612" s="7">
        <v>1992</v>
      </c>
      <c r="D2612" s="7">
        <v>3</v>
      </c>
      <c r="E2612" s="7">
        <v>94.47</v>
      </c>
      <c r="F2612" s="7">
        <v>92.69</v>
      </c>
    </row>
    <row r="2613" spans="1:6" x14ac:dyDescent="0.2">
      <c r="A2613" s="7">
        <v>31084</v>
      </c>
      <c r="B2613" s="7" t="s">
        <v>38</v>
      </c>
      <c r="C2613" s="7">
        <v>1992</v>
      </c>
      <c r="D2613" s="7">
        <v>4</v>
      </c>
      <c r="E2613" s="7">
        <v>91.19</v>
      </c>
      <c r="F2613" s="7">
        <v>90.21</v>
      </c>
    </row>
    <row r="2614" spans="1:6" x14ac:dyDescent="0.2">
      <c r="A2614" s="7">
        <v>31084</v>
      </c>
      <c r="B2614" s="7" t="s">
        <v>38</v>
      </c>
      <c r="C2614" s="7">
        <v>1993</v>
      </c>
      <c r="D2614" s="7">
        <v>1</v>
      </c>
      <c r="E2614" s="7">
        <v>87.8</v>
      </c>
      <c r="F2614" s="7">
        <v>87.73</v>
      </c>
    </row>
    <row r="2615" spans="1:6" x14ac:dyDescent="0.2">
      <c r="A2615" s="7">
        <v>31084</v>
      </c>
      <c r="B2615" s="7" t="s">
        <v>38</v>
      </c>
      <c r="C2615" s="7">
        <v>1993</v>
      </c>
      <c r="D2615" s="7">
        <v>2</v>
      </c>
      <c r="E2615" s="7">
        <v>86.87</v>
      </c>
      <c r="F2615" s="7">
        <v>85.91</v>
      </c>
    </row>
    <row r="2616" spans="1:6" x14ac:dyDescent="0.2">
      <c r="A2616" s="7">
        <v>31084</v>
      </c>
      <c r="B2616" s="7" t="s">
        <v>38</v>
      </c>
      <c r="C2616" s="7">
        <v>1993</v>
      </c>
      <c r="D2616" s="7">
        <v>3</v>
      </c>
      <c r="E2616" s="7">
        <v>85.12</v>
      </c>
      <c r="F2616" s="7">
        <v>83.58</v>
      </c>
    </row>
    <row r="2617" spans="1:6" x14ac:dyDescent="0.2">
      <c r="A2617" s="7">
        <v>31084</v>
      </c>
      <c r="B2617" s="7" t="s">
        <v>38</v>
      </c>
      <c r="C2617" s="7">
        <v>1993</v>
      </c>
      <c r="D2617" s="7">
        <v>4</v>
      </c>
      <c r="E2617" s="7">
        <v>83.14</v>
      </c>
      <c r="F2617" s="7">
        <v>82.29</v>
      </c>
    </row>
    <row r="2618" spans="1:6" x14ac:dyDescent="0.2">
      <c r="A2618" s="7">
        <v>31084</v>
      </c>
      <c r="B2618" s="7" t="s">
        <v>38</v>
      </c>
      <c r="C2618" s="7">
        <v>1994</v>
      </c>
      <c r="D2618" s="7">
        <v>1</v>
      </c>
      <c r="E2618" s="7">
        <v>79.400000000000006</v>
      </c>
      <c r="F2618" s="7">
        <v>79.260000000000005</v>
      </c>
    </row>
    <row r="2619" spans="1:6" x14ac:dyDescent="0.2">
      <c r="A2619" s="7">
        <v>31084</v>
      </c>
      <c r="B2619" s="7" t="s">
        <v>38</v>
      </c>
      <c r="C2619" s="7">
        <v>1994</v>
      </c>
      <c r="D2619" s="7">
        <v>2</v>
      </c>
      <c r="E2619" s="7">
        <v>80.89</v>
      </c>
      <c r="F2619" s="7">
        <v>79.94</v>
      </c>
    </row>
    <row r="2620" spans="1:6" x14ac:dyDescent="0.2">
      <c r="A2620" s="7">
        <v>31084</v>
      </c>
      <c r="B2620" s="7" t="s">
        <v>38</v>
      </c>
      <c r="C2620" s="7">
        <v>1994</v>
      </c>
      <c r="D2620" s="7">
        <v>3</v>
      </c>
      <c r="E2620" s="7">
        <v>80.459999999999994</v>
      </c>
      <c r="F2620" s="7">
        <v>79.11</v>
      </c>
    </row>
    <row r="2621" spans="1:6" x14ac:dyDescent="0.2">
      <c r="A2621" s="7">
        <v>31084</v>
      </c>
      <c r="B2621" s="7" t="s">
        <v>38</v>
      </c>
      <c r="C2621" s="7">
        <v>1994</v>
      </c>
      <c r="D2621" s="7">
        <v>4</v>
      </c>
      <c r="E2621" s="7">
        <v>79.31</v>
      </c>
      <c r="F2621" s="7">
        <v>78.52</v>
      </c>
    </row>
    <row r="2622" spans="1:6" x14ac:dyDescent="0.2">
      <c r="A2622" s="7">
        <v>31084</v>
      </c>
      <c r="B2622" s="7" t="s">
        <v>38</v>
      </c>
      <c r="C2622" s="7">
        <v>1995</v>
      </c>
      <c r="D2622" s="7">
        <v>1</v>
      </c>
      <c r="E2622" s="7">
        <v>79.069999999999993</v>
      </c>
      <c r="F2622" s="7">
        <v>78.849999999999994</v>
      </c>
    </row>
    <row r="2623" spans="1:6" x14ac:dyDescent="0.2">
      <c r="A2623" s="7">
        <v>31084</v>
      </c>
      <c r="B2623" s="7" t="s">
        <v>38</v>
      </c>
      <c r="C2623" s="7">
        <v>1995</v>
      </c>
      <c r="D2623" s="7">
        <v>2</v>
      </c>
      <c r="E2623" s="7">
        <v>79.48</v>
      </c>
      <c r="F2623" s="7">
        <v>78.510000000000005</v>
      </c>
    </row>
    <row r="2624" spans="1:6" x14ac:dyDescent="0.2">
      <c r="A2624" s="7">
        <v>31084</v>
      </c>
      <c r="B2624" s="7" t="s">
        <v>38</v>
      </c>
      <c r="C2624" s="7">
        <v>1995</v>
      </c>
      <c r="D2624" s="7">
        <v>3</v>
      </c>
      <c r="E2624" s="7">
        <v>79.260000000000005</v>
      </c>
      <c r="F2624" s="7">
        <v>78.040000000000006</v>
      </c>
    </row>
    <row r="2625" spans="1:6" x14ac:dyDescent="0.2">
      <c r="A2625" s="7">
        <v>31084</v>
      </c>
      <c r="B2625" s="7" t="s">
        <v>38</v>
      </c>
      <c r="C2625" s="7">
        <v>1995</v>
      </c>
      <c r="D2625" s="7">
        <v>4</v>
      </c>
      <c r="E2625" s="7">
        <v>78.89</v>
      </c>
      <c r="F2625" s="7">
        <v>78.11</v>
      </c>
    </row>
    <row r="2626" spans="1:6" x14ac:dyDescent="0.2">
      <c r="A2626" s="7">
        <v>31084</v>
      </c>
      <c r="B2626" s="7" t="s">
        <v>38</v>
      </c>
      <c r="C2626" s="7">
        <v>1996</v>
      </c>
      <c r="D2626" s="7">
        <v>1</v>
      </c>
      <c r="E2626" s="7">
        <v>77.959999999999994</v>
      </c>
      <c r="F2626" s="7">
        <v>77.64</v>
      </c>
    </row>
    <row r="2627" spans="1:6" x14ac:dyDescent="0.2">
      <c r="A2627" s="7">
        <v>31084</v>
      </c>
      <c r="B2627" s="7" t="s">
        <v>38</v>
      </c>
      <c r="C2627" s="7">
        <v>1996</v>
      </c>
      <c r="D2627" s="7">
        <v>2</v>
      </c>
      <c r="E2627" s="7">
        <v>78.3</v>
      </c>
      <c r="F2627" s="7">
        <v>77.33</v>
      </c>
    </row>
    <row r="2628" spans="1:6" x14ac:dyDescent="0.2">
      <c r="A2628" s="7">
        <v>31084</v>
      </c>
      <c r="B2628" s="7" t="s">
        <v>38</v>
      </c>
      <c r="C2628" s="7">
        <v>1996</v>
      </c>
      <c r="D2628" s="7">
        <v>3</v>
      </c>
      <c r="E2628" s="7">
        <v>78.36</v>
      </c>
      <c r="F2628" s="7">
        <v>77.25</v>
      </c>
    </row>
    <row r="2629" spans="1:6" x14ac:dyDescent="0.2">
      <c r="A2629" s="7">
        <v>31084</v>
      </c>
      <c r="B2629" s="7" t="s">
        <v>38</v>
      </c>
      <c r="C2629" s="7">
        <v>1996</v>
      </c>
      <c r="D2629" s="7">
        <v>4</v>
      </c>
      <c r="E2629" s="7">
        <v>77.989999999999995</v>
      </c>
      <c r="F2629" s="7">
        <v>77.209999999999994</v>
      </c>
    </row>
    <row r="2630" spans="1:6" x14ac:dyDescent="0.2">
      <c r="A2630" s="7">
        <v>31084</v>
      </c>
      <c r="B2630" s="7" t="s">
        <v>38</v>
      </c>
      <c r="C2630" s="7">
        <v>1997</v>
      </c>
      <c r="D2630" s="7">
        <v>1</v>
      </c>
      <c r="E2630" s="7">
        <v>78.040000000000006</v>
      </c>
      <c r="F2630" s="7">
        <v>77.650000000000006</v>
      </c>
    </row>
    <row r="2631" spans="1:6" x14ac:dyDescent="0.2">
      <c r="A2631" s="7">
        <v>31084</v>
      </c>
      <c r="B2631" s="7" t="s">
        <v>38</v>
      </c>
      <c r="C2631" s="7">
        <v>1997</v>
      </c>
      <c r="D2631" s="7">
        <v>2</v>
      </c>
      <c r="E2631" s="7">
        <v>78.819999999999993</v>
      </c>
      <c r="F2631" s="7">
        <v>77.84</v>
      </c>
    </row>
    <row r="2632" spans="1:6" x14ac:dyDescent="0.2">
      <c r="A2632" s="7">
        <v>31084</v>
      </c>
      <c r="B2632" s="7" t="s">
        <v>38</v>
      </c>
      <c r="C2632" s="7">
        <v>1997</v>
      </c>
      <c r="D2632" s="7">
        <v>3</v>
      </c>
      <c r="E2632" s="7">
        <v>79.819999999999993</v>
      </c>
      <c r="F2632" s="7">
        <v>78.75</v>
      </c>
    </row>
    <row r="2633" spans="1:6" x14ac:dyDescent="0.2">
      <c r="A2633" s="7">
        <v>31084</v>
      </c>
      <c r="B2633" s="7" t="s">
        <v>38</v>
      </c>
      <c r="C2633" s="7">
        <v>1997</v>
      </c>
      <c r="D2633" s="7">
        <v>4</v>
      </c>
      <c r="E2633" s="7">
        <v>81.290000000000006</v>
      </c>
      <c r="F2633" s="7">
        <v>80.510000000000005</v>
      </c>
    </row>
    <row r="2634" spans="1:6" x14ac:dyDescent="0.2">
      <c r="A2634" s="7">
        <v>31084</v>
      </c>
      <c r="B2634" s="7" t="s">
        <v>38</v>
      </c>
      <c r="C2634" s="7">
        <v>1998</v>
      </c>
      <c r="D2634" s="7">
        <v>1</v>
      </c>
      <c r="E2634" s="7">
        <v>82.29</v>
      </c>
      <c r="F2634" s="7">
        <v>81.819999999999993</v>
      </c>
    </row>
    <row r="2635" spans="1:6" x14ac:dyDescent="0.2">
      <c r="A2635" s="7">
        <v>31084</v>
      </c>
      <c r="B2635" s="7" t="s">
        <v>38</v>
      </c>
      <c r="C2635" s="7">
        <v>1998</v>
      </c>
      <c r="D2635" s="7">
        <v>2</v>
      </c>
      <c r="E2635" s="7">
        <v>85.01</v>
      </c>
      <c r="F2635" s="7">
        <v>83.95</v>
      </c>
    </row>
    <row r="2636" spans="1:6" x14ac:dyDescent="0.2">
      <c r="A2636" s="7">
        <v>31084</v>
      </c>
      <c r="B2636" s="7" t="s">
        <v>38</v>
      </c>
      <c r="C2636" s="7">
        <v>1998</v>
      </c>
      <c r="D2636" s="7">
        <v>3</v>
      </c>
      <c r="E2636" s="7">
        <v>87.31</v>
      </c>
      <c r="F2636" s="7">
        <v>86.14</v>
      </c>
    </row>
    <row r="2637" spans="1:6" x14ac:dyDescent="0.2">
      <c r="A2637" s="7">
        <v>31084</v>
      </c>
      <c r="B2637" s="7" t="s">
        <v>38</v>
      </c>
      <c r="C2637" s="7">
        <v>1998</v>
      </c>
      <c r="D2637" s="7">
        <v>4</v>
      </c>
      <c r="E2637" s="7">
        <v>89.05</v>
      </c>
      <c r="F2637" s="7">
        <v>88.21</v>
      </c>
    </row>
    <row r="2638" spans="1:6" x14ac:dyDescent="0.2">
      <c r="A2638" s="7">
        <v>31084</v>
      </c>
      <c r="B2638" s="7" t="s">
        <v>38</v>
      </c>
      <c r="C2638" s="7">
        <v>1999</v>
      </c>
      <c r="D2638" s="7">
        <v>1</v>
      </c>
      <c r="E2638" s="7">
        <v>89.79</v>
      </c>
      <c r="F2638" s="7">
        <v>89.28</v>
      </c>
    </row>
    <row r="2639" spans="1:6" x14ac:dyDescent="0.2">
      <c r="A2639" s="7">
        <v>31084</v>
      </c>
      <c r="B2639" s="7" t="s">
        <v>38</v>
      </c>
      <c r="C2639" s="7">
        <v>1999</v>
      </c>
      <c r="D2639" s="7">
        <v>2</v>
      </c>
      <c r="E2639" s="7">
        <v>93.25</v>
      </c>
      <c r="F2639" s="7">
        <v>92.09</v>
      </c>
    </row>
    <row r="2640" spans="1:6" x14ac:dyDescent="0.2">
      <c r="A2640" s="7">
        <v>31084</v>
      </c>
      <c r="B2640" s="7" t="s">
        <v>38</v>
      </c>
      <c r="C2640" s="7">
        <v>1999</v>
      </c>
      <c r="D2640" s="7">
        <v>3</v>
      </c>
      <c r="E2640" s="7">
        <v>93.77</v>
      </c>
      <c r="F2640" s="7">
        <v>92.48</v>
      </c>
    </row>
    <row r="2641" spans="1:6" x14ac:dyDescent="0.2">
      <c r="A2641" s="7">
        <v>31084</v>
      </c>
      <c r="B2641" s="7" t="s">
        <v>38</v>
      </c>
      <c r="C2641" s="7">
        <v>1999</v>
      </c>
      <c r="D2641" s="7">
        <v>4</v>
      </c>
      <c r="E2641" s="7">
        <v>95.28</v>
      </c>
      <c r="F2641" s="7">
        <v>94.4</v>
      </c>
    </row>
    <row r="2642" spans="1:6" x14ac:dyDescent="0.2">
      <c r="A2642" s="7">
        <v>31084</v>
      </c>
      <c r="B2642" s="7" t="s">
        <v>38</v>
      </c>
      <c r="C2642" s="7">
        <v>2000</v>
      </c>
      <c r="D2642" s="7">
        <v>1</v>
      </c>
      <c r="E2642" s="7">
        <v>98.06</v>
      </c>
      <c r="F2642" s="7">
        <v>97.53</v>
      </c>
    </row>
    <row r="2643" spans="1:6" x14ac:dyDescent="0.2">
      <c r="A2643" s="7">
        <v>31084</v>
      </c>
      <c r="B2643" s="7" t="s">
        <v>38</v>
      </c>
      <c r="C2643" s="7">
        <v>2000</v>
      </c>
      <c r="D2643" s="7">
        <v>2</v>
      </c>
      <c r="E2643" s="7">
        <v>101.35</v>
      </c>
      <c r="F2643" s="7">
        <v>100.09</v>
      </c>
    </row>
    <row r="2644" spans="1:6" x14ac:dyDescent="0.2">
      <c r="A2644" s="7">
        <v>31084</v>
      </c>
      <c r="B2644" s="7" t="s">
        <v>38</v>
      </c>
      <c r="C2644" s="7">
        <v>2000</v>
      </c>
      <c r="D2644" s="7">
        <v>3</v>
      </c>
      <c r="E2644" s="7">
        <v>104.08</v>
      </c>
      <c r="F2644" s="7">
        <v>102.57</v>
      </c>
    </row>
    <row r="2645" spans="1:6" x14ac:dyDescent="0.2">
      <c r="A2645" s="7">
        <v>31084</v>
      </c>
      <c r="B2645" s="7" t="s">
        <v>38</v>
      </c>
      <c r="C2645" s="7">
        <v>2000</v>
      </c>
      <c r="D2645" s="7">
        <v>4</v>
      </c>
      <c r="E2645" s="7">
        <v>105.87</v>
      </c>
      <c r="F2645" s="7">
        <v>104.91</v>
      </c>
    </row>
    <row r="2646" spans="1:6" x14ac:dyDescent="0.2">
      <c r="A2646" s="7">
        <v>31084</v>
      </c>
      <c r="B2646" s="7" t="s">
        <v>38</v>
      </c>
      <c r="C2646" s="7">
        <v>2001</v>
      </c>
      <c r="D2646" s="7">
        <v>1</v>
      </c>
      <c r="E2646" s="7">
        <v>108.7</v>
      </c>
      <c r="F2646" s="7">
        <v>108.2</v>
      </c>
    </row>
    <row r="2647" spans="1:6" x14ac:dyDescent="0.2">
      <c r="A2647" s="7">
        <v>31084</v>
      </c>
      <c r="B2647" s="7" t="s">
        <v>38</v>
      </c>
      <c r="C2647" s="7">
        <v>2001</v>
      </c>
      <c r="D2647" s="7">
        <v>2</v>
      </c>
      <c r="E2647" s="7">
        <v>112.15</v>
      </c>
      <c r="F2647" s="7">
        <v>110.77</v>
      </c>
    </row>
    <row r="2648" spans="1:6" x14ac:dyDescent="0.2">
      <c r="A2648" s="7">
        <v>31084</v>
      </c>
      <c r="B2648" s="7" t="s">
        <v>38</v>
      </c>
      <c r="C2648" s="7">
        <v>2001</v>
      </c>
      <c r="D2648" s="7">
        <v>3</v>
      </c>
      <c r="E2648" s="7">
        <v>115.49</v>
      </c>
      <c r="F2648" s="7">
        <v>113.71</v>
      </c>
    </row>
    <row r="2649" spans="1:6" x14ac:dyDescent="0.2">
      <c r="A2649" s="7">
        <v>31084</v>
      </c>
      <c r="B2649" s="7" t="s">
        <v>38</v>
      </c>
      <c r="C2649" s="7">
        <v>2001</v>
      </c>
      <c r="D2649" s="7">
        <v>4</v>
      </c>
      <c r="E2649" s="7">
        <v>118.18</v>
      </c>
      <c r="F2649" s="7">
        <v>117.11</v>
      </c>
    </row>
    <row r="2650" spans="1:6" x14ac:dyDescent="0.2">
      <c r="A2650" s="7">
        <v>31084</v>
      </c>
      <c r="B2650" s="7" t="s">
        <v>38</v>
      </c>
      <c r="C2650" s="7">
        <v>2002</v>
      </c>
      <c r="D2650" s="7">
        <v>1</v>
      </c>
      <c r="E2650" s="7">
        <v>121.28</v>
      </c>
      <c r="F2650" s="7">
        <v>120.82</v>
      </c>
    </row>
    <row r="2651" spans="1:6" x14ac:dyDescent="0.2">
      <c r="A2651" s="7">
        <v>31084</v>
      </c>
      <c r="B2651" s="7" t="s">
        <v>38</v>
      </c>
      <c r="C2651" s="7">
        <v>2002</v>
      </c>
      <c r="D2651" s="7">
        <v>2</v>
      </c>
      <c r="E2651" s="7">
        <v>127.78</v>
      </c>
      <c r="F2651" s="7">
        <v>126.23</v>
      </c>
    </row>
    <row r="2652" spans="1:6" x14ac:dyDescent="0.2">
      <c r="A2652" s="7">
        <v>31084</v>
      </c>
      <c r="B2652" s="7" t="s">
        <v>38</v>
      </c>
      <c r="C2652" s="7">
        <v>2002</v>
      </c>
      <c r="D2652" s="7">
        <v>3</v>
      </c>
      <c r="E2652" s="7">
        <v>134.26</v>
      </c>
      <c r="F2652" s="7">
        <v>132.06</v>
      </c>
    </row>
    <row r="2653" spans="1:6" x14ac:dyDescent="0.2">
      <c r="A2653" s="7">
        <v>31084</v>
      </c>
      <c r="B2653" s="7" t="s">
        <v>38</v>
      </c>
      <c r="C2653" s="7">
        <v>2002</v>
      </c>
      <c r="D2653" s="7">
        <v>4</v>
      </c>
      <c r="E2653" s="7">
        <v>139.87</v>
      </c>
      <c r="F2653" s="7">
        <v>138.58000000000001</v>
      </c>
    </row>
    <row r="2654" spans="1:6" x14ac:dyDescent="0.2">
      <c r="A2654" s="7">
        <v>31084</v>
      </c>
      <c r="B2654" s="7" t="s">
        <v>38</v>
      </c>
      <c r="C2654" s="7">
        <v>2003</v>
      </c>
      <c r="D2654" s="7">
        <v>1</v>
      </c>
      <c r="E2654" s="7">
        <v>144.22999999999999</v>
      </c>
      <c r="F2654" s="7">
        <v>143.78</v>
      </c>
    </row>
    <row r="2655" spans="1:6" x14ac:dyDescent="0.2">
      <c r="A2655" s="7">
        <v>31084</v>
      </c>
      <c r="B2655" s="7" t="s">
        <v>38</v>
      </c>
      <c r="C2655" s="7">
        <v>2003</v>
      </c>
      <c r="D2655" s="7">
        <v>2</v>
      </c>
      <c r="E2655" s="7">
        <v>152.38999999999999</v>
      </c>
      <c r="F2655" s="7">
        <v>150.59</v>
      </c>
    </row>
    <row r="2656" spans="1:6" x14ac:dyDescent="0.2">
      <c r="A2656" s="7">
        <v>31084</v>
      </c>
      <c r="B2656" s="7" t="s">
        <v>38</v>
      </c>
      <c r="C2656" s="7">
        <v>2003</v>
      </c>
      <c r="D2656" s="7">
        <v>3</v>
      </c>
      <c r="E2656" s="7">
        <v>161.82</v>
      </c>
      <c r="F2656" s="7">
        <v>159.09</v>
      </c>
    </row>
    <row r="2657" spans="1:6" x14ac:dyDescent="0.2">
      <c r="A2657" s="7">
        <v>31084</v>
      </c>
      <c r="B2657" s="7" t="s">
        <v>38</v>
      </c>
      <c r="C2657" s="7">
        <v>2003</v>
      </c>
      <c r="D2657" s="7">
        <v>4</v>
      </c>
      <c r="E2657" s="7">
        <v>170.23</v>
      </c>
      <c r="F2657" s="7">
        <v>168.57</v>
      </c>
    </row>
    <row r="2658" spans="1:6" x14ac:dyDescent="0.2">
      <c r="A2658" s="7">
        <v>31084</v>
      </c>
      <c r="B2658" s="7" t="s">
        <v>38</v>
      </c>
      <c r="C2658" s="7">
        <v>2004</v>
      </c>
      <c r="D2658" s="7">
        <v>1</v>
      </c>
      <c r="E2658" s="7">
        <v>181.2</v>
      </c>
      <c r="F2658" s="7">
        <v>180.72</v>
      </c>
    </row>
    <row r="2659" spans="1:6" x14ac:dyDescent="0.2">
      <c r="A2659" s="7">
        <v>31084</v>
      </c>
      <c r="B2659" s="7" t="s">
        <v>38</v>
      </c>
      <c r="C2659" s="7">
        <v>2004</v>
      </c>
      <c r="D2659" s="7">
        <v>2</v>
      </c>
      <c r="E2659" s="7">
        <v>196.77</v>
      </c>
      <c r="F2659" s="7">
        <v>194.57</v>
      </c>
    </row>
    <row r="2660" spans="1:6" x14ac:dyDescent="0.2">
      <c r="A2660" s="7">
        <v>31084</v>
      </c>
      <c r="B2660" s="7" t="s">
        <v>38</v>
      </c>
      <c r="C2660" s="7">
        <v>2004</v>
      </c>
      <c r="D2660" s="7">
        <v>3</v>
      </c>
      <c r="E2660" s="7">
        <v>208.5</v>
      </c>
      <c r="F2660" s="7">
        <v>204.91</v>
      </c>
    </row>
    <row r="2661" spans="1:6" x14ac:dyDescent="0.2">
      <c r="A2661" s="7">
        <v>31084</v>
      </c>
      <c r="B2661" s="7" t="s">
        <v>38</v>
      </c>
      <c r="C2661" s="7">
        <v>2004</v>
      </c>
      <c r="D2661" s="7">
        <v>4</v>
      </c>
      <c r="E2661" s="7">
        <v>216.66</v>
      </c>
      <c r="F2661" s="7">
        <v>214.41</v>
      </c>
    </row>
    <row r="2662" spans="1:6" x14ac:dyDescent="0.2">
      <c r="A2662" s="7">
        <v>31084</v>
      </c>
      <c r="B2662" s="7" t="s">
        <v>38</v>
      </c>
      <c r="C2662" s="7">
        <v>2005</v>
      </c>
      <c r="D2662" s="7">
        <v>1</v>
      </c>
      <c r="E2662" s="7">
        <v>226.57</v>
      </c>
      <c r="F2662" s="7">
        <v>226.01</v>
      </c>
    </row>
    <row r="2663" spans="1:6" x14ac:dyDescent="0.2">
      <c r="A2663" s="7">
        <v>31084</v>
      </c>
      <c r="B2663" s="7" t="s">
        <v>38</v>
      </c>
      <c r="C2663" s="7">
        <v>2005</v>
      </c>
      <c r="D2663" s="7">
        <v>2</v>
      </c>
      <c r="E2663" s="7">
        <v>241.37</v>
      </c>
      <c r="F2663" s="7">
        <v>238.88</v>
      </c>
    </row>
    <row r="2664" spans="1:6" x14ac:dyDescent="0.2">
      <c r="A2664" s="7">
        <v>31084</v>
      </c>
      <c r="B2664" s="7" t="s">
        <v>38</v>
      </c>
      <c r="C2664" s="7">
        <v>2005</v>
      </c>
      <c r="D2664" s="7">
        <v>3</v>
      </c>
      <c r="E2664" s="7">
        <v>256.08</v>
      </c>
      <c r="F2664" s="7">
        <v>251.6</v>
      </c>
    </row>
    <row r="2665" spans="1:6" x14ac:dyDescent="0.2">
      <c r="A2665" s="7">
        <v>31084</v>
      </c>
      <c r="B2665" s="7" t="s">
        <v>38</v>
      </c>
      <c r="C2665" s="7">
        <v>2005</v>
      </c>
      <c r="D2665" s="7">
        <v>4</v>
      </c>
      <c r="E2665" s="7">
        <v>265.93</v>
      </c>
      <c r="F2665" s="7">
        <v>262.89</v>
      </c>
    </row>
    <row r="2666" spans="1:6" x14ac:dyDescent="0.2">
      <c r="A2666" s="7">
        <v>31084</v>
      </c>
      <c r="B2666" s="7" t="s">
        <v>38</v>
      </c>
      <c r="C2666" s="7">
        <v>2006</v>
      </c>
      <c r="D2666" s="7">
        <v>1</v>
      </c>
      <c r="E2666" s="7">
        <v>272.69</v>
      </c>
      <c r="F2666" s="7">
        <v>272.13</v>
      </c>
    </row>
    <row r="2667" spans="1:6" x14ac:dyDescent="0.2">
      <c r="A2667" s="7">
        <v>31084</v>
      </c>
      <c r="B2667" s="7" t="s">
        <v>38</v>
      </c>
      <c r="C2667" s="7">
        <v>2006</v>
      </c>
      <c r="D2667" s="7">
        <v>2</v>
      </c>
      <c r="E2667" s="7">
        <v>278.02999999999997</v>
      </c>
      <c r="F2667" s="7">
        <v>275.44</v>
      </c>
    </row>
    <row r="2668" spans="1:6" x14ac:dyDescent="0.2">
      <c r="A2668" s="7">
        <v>31084</v>
      </c>
      <c r="B2668" s="7" t="s">
        <v>38</v>
      </c>
      <c r="C2668" s="7">
        <v>2006</v>
      </c>
      <c r="D2668" s="7">
        <v>3</v>
      </c>
      <c r="E2668" s="7">
        <v>280.16000000000003</v>
      </c>
      <c r="F2668" s="7">
        <v>275.18</v>
      </c>
    </row>
    <row r="2669" spans="1:6" x14ac:dyDescent="0.2">
      <c r="A2669" s="7">
        <v>31084</v>
      </c>
      <c r="B2669" s="7" t="s">
        <v>38</v>
      </c>
      <c r="C2669" s="7">
        <v>2006</v>
      </c>
      <c r="D2669" s="7">
        <v>4</v>
      </c>
      <c r="E2669" s="7">
        <v>278.5</v>
      </c>
      <c r="F2669" s="7">
        <v>274.94</v>
      </c>
    </row>
    <row r="2670" spans="1:6" x14ac:dyDescent="0.2">
      <c r="A2670" s="7">
        <v>31084</v>
      </c>
      <c r="B2670" s="7" t="s">
        <v>38</v>
      </c>
      <c r="C2670" s="7">
        <v>2007</v>
      </c>
      <c r="D2670" s="7">
        <v>1</v>
      </c>
      <c r="E2670" s="7">
        <v>271.61</v>
      </c>
      <c r="F2670" s="7">
        <v>271.33999999999997</v>
      </c>
    </row>
    <row r="2671" spans="1:6" x14ac:dyDescent="0.2">
      <c r="A2671" s="7">
        <v>31084</v>
      </c>
      <c r="B2671" s="7" t="s">
        <v>38</v>
      </c>
      <c r="C2671" s="7">
        <v>2007</v>
      </c>
      <c r="D2671" s="7">
        <v>2</v>
      </c>
      <c r="E2671" s="7">
        <v>263.86</v>
      </c>
      <c r="F2671" s="7">
        <v>261.48</v>
      </c>
    </row>
    <row r="2672" spans="1:6" x14ac:dyDescent="0.2">
      <c r="A2672" s="7">
        <v>31084</v>
      </c>
      <c r="B2672" s="7" t="s">
        <v>38</v>
      </c>
      <c r="C2672" s="7">
        <v>2007</v>
      </c>
      <c r="D2672" s="7">
        <v>3</v>
      </c>
      <c r="E2672" s="7">
        <v>253.14</v>
      </c>
      <c r="F2672" s="7">
        <v>248.63</v>
      </c>
    </row>
    <row r="2673" spans="1:6" x14ac:dyDescent="0.2">
      <c r="A2673" s="7">
        <v>31084</v>
      </c>
      <c r="B2673" s="7" t="s">
        <v>38</v>
      </c>
      <c r="C2673" s="7">
        <v>2007</v>
      </c>
      <c r="D2673" s="7">
        <v>4</v>
      </c>
      <c r="E2673" s="7">
        <v>236.97</v>
      </c>
      <c r="F2673" s="7">
        <v>233.67</v>
      </c>
    </row>
    <row r="2674" spans="1:6" x14ac:dyDescent="0.2">
      <c r="A2674" s="7">
        <v>31084</v>
      </c>
      <c r="B2674" s="7" t="s">
        <v>38</v>
      </c>
      <c r="C2674" s="7">
        <v>2008</v>
      </c>
      <c r="D2674" s="7">
        <v>1</v>
      </c>
      <c r="E2674" s="7">
        <v>212.07</v>
      </c>
      <c r="F2674" s="7">
        <v>212.14</v>
      </c>
    </row>
    <row r="2675" spans="1:6" x14ac:dyDescent="0.2">
      <c r="A2675" s="7">
        <v>31084</v>
      </c>
      <c r="B2675" s="7" t="s">
        <v>38</v>
      </c>
      <c r="C2675" s="7">
        <v>2008</v>
      </c>
      <c r="D2675" s="7">
        <v>2</v>
      </c>
      <c r="E2675" s="7">
        <v>195.58</v>
      </c>
      <c r="F2675" s="7">
        <v>193.73</v>
      </c>
    </row>
    <row r="2676" spans="1:6" x14ac:dyDescent="0.2">
      <c r="A2676" s="7">
        <v>31084</v>
      </c>
      <c r="B2676" s="7" t="s">
        <v>38</v>
      </c>
      <c r="C2676" s="7">
        <v>2008</v>
      </c>
      <c r="D2676" s="7">
        <v>3</v>
      </c>
      <c r="E2676" s="7">
        <v>183.05</v>
      </c>
      <c r="F2676" s="7">
        <v>179.77</v>
      </c>
    </row>
    <row r="2677" spans="1:6" x14ac:dyDescent="0.2">
      <c r="A2677" s="7">
        <v>31084</v>
      </c>
      <c r="B2677" s="7" t="s">
        <v>38</v>
      </c>
      <c r="C2677" s="7">
        <v>2008</v>
      </c>
      <c r="D2677" s="7">
        <v>4</v>
      </c>
      <c r="E2677" s="7">
        <v>170.27</v>
      </c>
      <c r="F2677" s="7">
        <v>167.86</v>
      </c>
    </row>
    <row r="2678" spans="1:6" x14ac:dyDescent="0.2">
      <c r="A2678" s="7">
        <v>31084</v>
      </c>
      <c r="B2678" s="7" t="s">
        <v>38</v>
      </c>
      <c r="C2678" s="7">
        <v>2009</v>
      </c>
      <c r="D2678" s="7">
        <v>1</v>
      </c>
      <c r="E2678" s="7">
        <v>158.44999999999999</v>
      </c>
      <c r="F2678" s="7">
        <v>158.69</v>
      </c>
    </row>
    <row r="2679" spans="1:6" x14ac:dyDescent="0.2">
      <c r="A2679" s="7">
        <v>31084</v>
      </c>
      <c r="B2679" s="7" t="s">
        <v>38</v>
      </c>
      <c r="C2679" s="7">
        <v>2009</v>
      </c>
      <c r="D2679" s="7">
        <v>2</v>
      </c>
      <c r="E2679" s="7">
        <v>155.26</v>
      </c>
      <c r="F2679" s="7">
        <v>153.58000000000001</v>
      </c>
    </row>
    <row r="2680" spans="1:6" x14ac:dyDescent="0.2">
      <c r="A2680" s="7">
        <v>31084</v>
      </c>
      <c r="B2680" s="7" t="s">
        <v>38</v>
      </c>
      <c r="C2680" s="7">
        <v>2009</v>
      </c>
      <c r="D2680" s="7">
        <v>3</v>
      </c>
      <c r="E2680" s="7">
        <v>158.51</v>
      </c>
      <c r="F2680" s="7">
        <v>155.69999999999999</v>
      </c>
    </row>
    <row r="2681" spans="1:6" x14ac:dyDescent="0.2">
      <c r="A2681" s="7">
        <v>31084</v>
      </c>
      <c r="B2681" s="7" t="s">
        <v>38</v>
      </c>
      <c r="C2681" s="7">
        <v>2009</v>
      </c>
      <c r="D2681" s="7">
        <v>4</v>
      </c>
      <c r="E2681" s="7">
        <v>159.74</v>
      </c>
      <c r="F2681" s="7">
        <v>157.6</v>
      </c>
    </row>
    <row r="2682" spans="1:6" x14ac:dyDescent="0.2">
      <c r="A2682" s="7">
        <v>31084</v>
      </c>
      <c r="B2682" s="7" t="s">
        <v>38</v>
      </c>
      <c r="C2682" s="7">
        <v>2010</v>
      </c>
      <c r="D2682" s="7">
        <v>1</v>
      </c>
      <c r="E2682" s="7">
        <v>157.01</v>
      </c>
      <c r="F2682" s="7">
        <v>157.31</v>
      </c>
    </row>
    <row r="2683" spans="1:6" x14ac:dyDescent="0.2">
      <c r="A2683" s="7">
        <v>31084</v>
      </c>
      <c r="B2683" s="7" t="s">
        <v>38</v>
      </c>
      <c r="C2683" s="7">
        <v>2010</v>
      </c>
      <c r="D2683" s="7">
        <v>2</v>
      </c>
      <c r="E2683" s="7">
        <v>159.96</v>
      </c>
      <c r="F2683" s="7">
        <v>157.97</v>
      </c>
    </row>
    <row r="2684" spans="1:6" x14ac:dyDescent="0.2">
      <c r="A2684" s="7">
        <v>31084</v>
      </c>
      <c r="B2684" s="7" t="s">
        <v>38</v>
      </c>
      <c r="C2684" s="7">
        <v>2010</v>
      </c>
      <c r="D2684" s="7">
        <v>3</v>
      </c>
      <c r="E2684" s="7">
        <v>157.94</v>
      </c>
      <c r="F2684" s="7">
        <v>155.19999999999999</v>
      </c>
    </row>
    <row r="2685" spans="1:6" x14ac:dyDescent="0.2">
      <c r="A2685" s="7">
        <v>31084</v>
      </c>
      <c r="B2685" s="7" t="s">
        <v>38</v>
      </c>
      <c r="C2685" s="7">
        <v>2010</v>
      </c>
      <c r="D2685" s="7">
        <v>4</v>
      </c>
      <c r="E2685" s="7">
        <v>155.43</v>
      </c>
      <c r="F2685" s="7">
        <v>153.55000000000001</v>
      </c>
    </row>
    <row r="2686" spans="1:6" x14ac:dyDescent="0.2">
      <c r="A2686" s="7">
        <v>31084</v>
      </c>
      <c r="B2686" s="7" t="s">
        <v>38</v>
      </c>
      <c r="C2686" s="7">
        <v>2011</v>
      </c>
      <c r="D2686" s="7">
        <v>1</v>
      </c>
      <c r="E2686" s="7">
        <v>153.15</v>
      </c>
      <c r="F2686" s="7">
        <v>153.37</v>
      </c>
    </row>
    <row r="2687" spans="1:6" x14ac:dyDescent="0.2">
      <c r="A2687" s="7">
        <v>31084</v>
      </c>
      <c r="B2687" s="7" t="s">
        <v>38</v>
      </c>
      <c r="C2687" s="7">
        <v>2011</v>
      </c>
      <c r="D2687" s="7">
        <v>2</v>
      </c>
      <c r="E2687" s="7">
        <v>155.22999999999999</v>
      </c>
      <c r="F2687" s="7">
        <v>153.06</v>
      </c>
    </row>
    <row r="2688" spans="1:6" x14ac:dyDescent="0.2">
      <c r="A2688" s="7">
        <v>31084</v>
      </c>
      <c r="B2688" s="7" t="s">
        <v>38</v>
      </c>
      <c r="C2688" s="7">
        <v>2011</v>
      </c>
      <c r="D2688" s="7">
        <v>3</v>
      </c>
      <c r="E2688" s="7">
        <v>154.65</v>
      </c>
      <c r="F2688" s="7">
        <v>152.06</v>
      </c>
    </row>
    <row r="2689" spans="1:6" x14ac:dyDescent="0.2">
      <c r="A2689" s="7">
        <v>31084</v>
      </c>
      <c r="B2689" s="7" t="s">
        <v>38</v>
      </c>
      <c r="C2689" s="7">
        <v>2011</v>
      </c>
      <c r="D2689" s="7">
        <v>4</v>
      </c>
      <c r="E2689" s="7">
        <v>153.22</v>
      </c>
      <c r="F2689" s="7">
        <v>151.66</v>
      </c>
    </row>
    <row r="2690" spans="1:6" x14ac:dyDescent="0.2">
      <c r="A2690" s="7">
        <v>31084</v>
      </c>
      <c r="B2690" s="7" t="s">
        <v>38</v>
      </c>
      <c r="C2690" s="7">
        <v>2012</v>
      </c>
      <c r="D2690" s="7">
        <v>1</v>
      </c>
      <c r="E2690" s="7">
        <v>152.84</v>
      </c>
      <c r="F2690" s="7">
        <v>152.82</v>
      </c>
    </row>
    <row r="2691" spans="1:6" x14ac:dyDescent="0.2">
      <c r="A2691" s="7">
        <v>31084</v>
      </c>
      <c r="B2691" s="7" t="s">
        <v>38</v>
      </c>
      <c r="C2691" s="7">
        <v>2012</v>
      </c>
      <c r="D2691" s="7">
        <v>2</v>
      </c>
      <c r="E2691" s="7">
        <v>158.31</v>
      </c>
      <c r="F2691" s="7">
        <v>155.97</v>
      </c>
    </row>
    <row r="2692" spans="1:6" x14ac:dyDescent="0.2">
      <c r="A2692" s="7">
        <v>31084</v>
      </c>
      <c r="B2692" s="7" t="s">
        <v>38</v>
      </c>
      <c r="C2692" s="7">
        <v>2012</v>
      </c>
      <c r="D2692" s="7">
        <v>3</v>
      </c>
      <c r="E2692" s="7">
        <v>162.97</v>
      </c>
      <c r="F2692" s="7">
        <v>160.34</v>
      </c>
    </row>
    <row r="2693" spans="1:6" x14ac:dyDescent="0.2">
      <c r="A2693" s="7">
        <v>31084</v>
      </c>
      <c r="B2693" s="7" t="s">
        <v>38</v>
      </c>
      <c r="C2693" s="7">
        <v>2012</v>
      </c>
      <c r="D2693" s="7">
        <v>4</v>
      </c>
      <c r="E2693" s="7">
        <v>168.85</v>
      </c>
      <c r="F2693" s="7">
        <v>167.43</v>
      </c>
    </row>
    <row r="2694" spans="1:6" x14ac:dyDescent="0.2">
      <c r="A2694" s="7">
        <v>31084</v>
      </c>
      <c r="B2694" s="7" t="s">
        <v>38</v>
      </c>
      <c r="C2694" s="7">
        <v>2013</v>
      </c>
      <c r="D2694" s="7">
        <v>1</v>
      </c>
      <c r="E2694" s="7">
        <v>175.63</v>
      </c>
      <c r="F2694" s="7">
        <v>175.25</v>
      </c>
    </row>
    <row r="2695" spans="1:6" x14ac:dyDescent="0.2">
      <c r="A2695" s="7">
        <v>31084</v>
      </c>
      <c r="B2695" s="7" t="s">
        <v>38</v>
      </c>
      <c r="C2695" s="7">
        <v>2013</v>
      </c>
      <c r="D2695" s="7">
        <v>2</v>
      </c>
      <c r="E2695" s="7">
        <v>185.49</v>
      </c>
      <c r="F2695" s="7">
        <v>182.72</v>
      </c>
    </row>
    <row r="2696" spans="1:6" x14ac:dyDescent="0.2">
      <c r="A2696" s="7">
        <v>31084</v>
      </c>
      <c r="B2696" s="7" t="s">
        <v>38</v>
      </c>
      <c r="C2696" s="7">
        <v>2013</v>
      </c>
      <c r="D2696" s="7">
        <v>3</v>
      </c>
      <c r="E2696" s="7">
        <v>194.03</v>
      </c>
      <c r="F2696" s="7">
        <v>191.02</v>
      </c>
    </row>
    <row r="2697" spans="1:6" x14ac:dyDescent="0.2">
      <c r="A2697" s="7">
        <v>31084</v>
      </c>
      <c r="B2697" s="7" t="s">
        <v>38</v>
      </c>
      <c r="C2697" s="7">
        <v>2013</v>
      </c>
      <c r="D2697" s="7">
        <v>4</v>
      </c>
      <c r="E2697" s="7">
        <v>197.98</v>
      </c>
      <c r="F2697" s="7">
        <v>196.56</v>
      </c>
    </row>
    <row r="2698" spans="1:6" x14ac:dyDescent="0.2">
      <c r="A2698" s="7">
        <v>31084</v>
      </c>
      <c r="B2698" s="7" t="s">
        <v>38</v>
      </c>
      <c r="C2698" s="7">
        <v>2014</v>
      </c>
      <c r="D2698" s="7">
        <v>1</v>
      </c>
      <c r="E2698" s="7">
        <v>201.85</v>
      </c>
      <c r="F2698" s="7">
        <v>200.98</v>
      </c>
    </row>
    <row r="2699" spans="1:6" x14ac:dyDescent="0.2">
      <c r="A2699" s="7">
        <v>31084</v>
      </c>
      <c r="B2699" s="7" t="s">
        <v>38</v>
      </c>
      <c r="C2699" s="7">
        <v>2014</v>
      </c>
      <c r="D2699" s="7">
        <v>2</v>
      </c>
      <c r="E2699" s="7">
        <v>208.66</v>
      </c>
      <c r="F2699" s="7">
        <v>205.65</v>
      </c>
    </row>
    <row r="2700" spans="1:6" x14ac:dyDescent="0.2">
      <c r="A2700" s="7">
        <v>31084</v>
      </c>
      <c r="B2700" s="7" t="s">
        <v>38</v>
      </c>
      <c r="C2700" s="7">
        <v>2014</v>
      </c>
      <c r="D2700" s="7">
        <v>3</v>
      </c>
      <c r="E2700" s="7">
        <v>213.74</v>
      </c>
      <c r="F2700" s="7">
        <v>210.59</v>
      </c>
    </row>
    <row r="2701" spans="1:6" x14ac:dyDescent="0.2">
      <c r="A2701" s="7">
        <v>31084</v>
      </c>
      <c r="B2701" s="7" t="s">
        <v>38</v>
      </c>
      <c r="C2701" s="7">
        <v>2014</v>
      </c>
      <c r="D2701" s="7">
        <v>4</v>
      </c>
      <c r="E2701" s="7">
        <v>215.77</v>
      </c>
      <c r="F2701" s="7">
        <v>214.33</v>
      </c>
    </row>
    <row r="2702" spans="1:6" x14ac:dyDescent="0.2">
      <c r="A2702" s="7">
        <v>31084</v>
      </c>
      <c r="B2702" s="7" t="s">
        <v>38</v>
      </c>
      <c r="C2702" s="7">
        <v>2015</v>
      </c>
      <c r="D2702" s="7">
        <v>1</v>
      </c>
      <c r="E2702" s="7">
        <v>221.15</v>
      </c>
      <c r="F2702" s="7">
        <v>219.8</v>
      </c>
    </row>
    <row r="2703" spans="1:6" x14ac:dyDescent="0.2">
      <c r="A2703" s="7">
        <v>31084</v>
      </c>
      <c r="B2703" s="7" t="s">
        <v>38</v>
      </c>
      <c r="C2703" s="7">
        <v>2015</v>
      </c>
      <c r="D2703" s="7">
        <v>2</v>
      </c>
      <c r="E2703" s="7">
        <v>227.27</v>
      </c>
      <c r="F2703" s="7">
        <v>224.1</v>
      </c>
    </row>
    <row r="2704" spans="1:6" x14ac:dyDescent="0.2">
      <c r="A2704" s="7">
        <v>31084</v>
      </c>
      <c r="B2704" s="7" t="s">
        <v>38</v>
      </c>
      <c r="C2704" s="7">
        <v>2015</v>
      </c>
      <c r="D2704" s="7">
        <v>3</v>
      </c>
      <c r="E2704" s="7">
        <v>230.97</v>
      </c>
      <c r="F2704" s="7">
        <v>227.77</v>
      </c>
    </row>
    <row r="2705" spans="1:6" x14ac:dyDescent="0.2">
      <c r="A2705" s="7">
        <v>31084</v>
      </c>
      <c r="B2705" s="7" t="s">
        <v>38</v>
      </c>
      <c r="C2705" s="7">
        <v>2015</v>
      </c>
      <c r="D2705" s="7">
        <v>4</v>
      </c>
      <c r="E2705" s="7">
        <v>233.28</v>
      </c>
      <c r="F2705" s="7">
        <v>231.77</v>
      </c>
    </row>
    <row r="2706" spans="1:6" x14ac:dyDescent="0.2">
      <c r="A2706" s="7">
        <v>31084</v>
      </c>
      <c r="B2706" s="7" t="s">
        <v>38</v>
      </c>
      <c r="C2706" s="7">
        <v>2016</v>
      </c>
      <c r="D2706" s="7">
        <v>1</v>
      </c>
      <c r="E2706" s="7">
        <v>239.1</v>
      </c>
      <c r="F2706" s="7">
        <v>237.28</v>
      </c>
    </row>
    <row r="2707" spans="1:6" x14ac:dyDescent="0.2">
      <c r="A2707" s="7">
        <v>31084</v>
      </c>
      <c r="B2707" s="7" t="s">
        <v>38</v>
      </c>
      <c r="C2707" s="7">
        <v>2016</v>
      </c>
      <c r="D2707" s="7">
        <v>2</v>
      </c>
      <c r="E2707" s="7">
        <v>243.94</v>
      </c>
      <c r="F2707" s="7">
        <v>240.66</v>
      </c>
    </row>
    <row r="2708" spans="1:6" x14ac:dyDescent="0.2">
      <c r="A2708" s="7">
        <v>31084</v>
      </c>
      <c r="B2708" s="7" t="s">
        <v>38</v>
      </c>
      <c r="C2708" s="7">
        <v>2016</v>
      </c>
      <c r="D2708" s="7">
        <v>3</v>
      </c>
      <c r="E2708" s="7">
        <v>248.9</v>
      </c>
      <c r="F2708" s="7">
        <v>245.69</v>
      </c>
    </row>
    <row r="2709" spans="1:6" x14ac:dyDescent="0.2">
      <c r="A2709" s="7">
        <v>31084</v>
      </c>
      <c r="B2709" s="7" t="s">
        <v>38</v>
      </c>
      <c r="C2709" s="7">
        <v>2016</v>
      </c>
      <c r="D2709" s="7">
        <v>4</v>
      </c>
      <c r="E2709" s="7">
        <v>253.63</v>
      </c>
      <c r="F2709" s="7">
        <v>251.95</v>
      </c>
    </row>
    <row r="2710" spans="1:6" x14ac:dyDescent="0.2">
      <c r="A2710" s="7">
        <v>31084</v>
      </c>
      <c r="B2710" s="7" t="s">
        <v>38</v>
      </c>
      <c r="C2710" s="7">
        <v>2017</v>
      </c>
      <c r="D2710" s="7">
        <v>1</v>
      </c>
      <c r="E2710" s="7">
        <v>257.86</v>
      </c>
      <c r="F2710" s="7">
        <v>255.58</v>
      </c>
    </row>
    <row r="2711" spans="1:6" x14ac:dyDescent="0.2">
      <c r="A2711" s="7">
        <v>31084</v>
      </c>
      <c r="B2711" s="7" t="s">
        <v>38</v>
      </c>
      <c r="C2711" s="7">
        <v>2017</v>
      </c>
      <c r="D2711" s="7">
        <v>2</v>
      </c>
      <c r="E2711" s="7">
        <v>265.3</v>
      </c>
      <c r="F2711" s="7">
        <v>261.86</v>
      </c>
    </row>
    <row r="2712" spans="1:6" x14ac:dyDescent="0.2">
      <c r="A2712" s="7">
        <v>31084</v>
      </c>
      <c r="B2712" s="7" t="s">
        <v>38</v>
      </c>
      <c r="C2712" s="7">
        <v>2017</v>
      </c>
      <c r="D2712" s="7">
        <v>3</v>
      </c>
      <c r="E2712" s="7">
        <v>270.48</v>
      </c>
      <c r="F2712" s="7">
        <v>267.20999999999998</v>
      </c>
    </row>
    <row r="2713" spans="1:6" x14ac:dyDescent="0.2">
      <c r="A2713" s="7">
        <v>31084</v>
      </c>
      <c r="B2713" s="7" t="s">
        <v>38</v>
      </c>
      <c r="C2713" s="7">
        <v>2017</v>
      </c>
      <c r="D2713" s="7">
        <v>4</v>
      </c>
      <c r="E2713" s="7">
        <v>275.16000000000003</v>
      </c>
      <c r="F2713" s="7">
        <v>273.22000000000003</v>
      </c>
    </row>
    <row r="2714" spans="1:6" x14ac:dyDescent="0.2">
      <c r="A2714" s="7">
        <v>31084</v>
      </c>
      <c r="B2714" s="7" t="s">
        <v>38</v>
      </c>
      <c r="C2714" s="7">
        <v>2018</v>
      </c>
      <c r="D2714" s="7">
        <v>1</v>
      </c>
      <c r="E2714" s="7">
        <v>280.82</v>
      </c>
      <c r="F2714" s="7">
        <v>278.18</v>
      </c>
    </row>
    <row r="2715" spans="1:6" x14ac:dyDescent="0.2">
      <c r="A2715" s="7">
        <v>31084</v>
      </c>
      <c r="B2715" s="7" t="s">
        <v>38</v>
      </c>
      <c r="C2715" s="7">
        <v>2018</v>
      </c>
      <c r="D2715" s="7">
        <v>2</v>
      </c>
      <c r="E2715" s="7">
        <v>285.04000000000002</v>
      </c>
      <c r="F2715" s="7">
        <v>281.45</v>
      </c>
    </row>
    <row r="2716" spans="1:6" x14ac:dyDescent="0.2">
      <c r="A2716" s="7">
        <v>31084</v>
      </c>
      <c r="B2716" s="7" t="s">
        <v>38</v>
      </c>
      <c r="C2716" s="7">
        <v>2018</v>
      </c>
      <c r="D2716" s="7">
        <v>3</v>
      </c>
      <c r="E2716" s="7">
        <v>288.93</v>
      </c>
      <c r="F2716" s="7">
        <v>285.54000000000002</v>
      </c>
    </row>
    <row r="2717" spans="1:6" x14ac:dyDescent="0.2">
      <c r="A2717" s="7">
        <v>31084</v>
      </c>
      <c r="B2717" s="7" t="s">
        <v>38</v>
      </c>
      <c r="C2717" s="7">
        <v>2018</v>
      </c>
      <c r="D2717" s="7">
        <v>4</v>
      </c>
      <c r="E2717" s="7">
        <v>292.01</v>
      </c>
      <c r="F2717" s="7">
        <v>289.83</v>
      </c>
    </row>
    <row r="2718" spans="1:6" x14ac:dyDescent="0.2">
      <c r="A2718" s="7">
        <v>31084</v>
      </c>
      <c r="B2718" s="7" t="s">
        <v>38</v>
      </c>
      <c r="C2718" s="7">
        <v>2019</v>
      </c>
      <c r="D2718" s="7">
        <v>1</v>
      </c>
      <c r="E2718" s="7">
        <v>296.62</v>
      </c>
      <c r="F2718" s="7">
        <v>293.82</v>
      </c>
    </row>
    <row r="2719" spans="1:6" x14ac:dyDescent="0.2">
      <c r="A2719" s="7">
        <v>31084</v>
      </c>
      <c r="B2719" s="7" t="s">
        <v>38</v>
      </c>
      <c r="C2719" s="7">
        <v>2019</v>
      </c>
      <c r="D2719" s="7">
        <v>2</v>
      </c>
      <c r="E2719" s="7">
        <v>300.5</v>
      </c>
      <c r="F2719" s="7">
        <v>296.81</v>
      </c>
    </row>
    <row r="2720" spans="1:6" x14ac:dyDescent="0.2">
      <c r="A2720" s="7">
        <v>31084</v>
      </c>
      <c r="B2720" s="7" t="s">
        <v>38</v>
      </c>
      <c r="C2720" s="7">
        <v>2019</v>
      </c>
      <c r="D2720" s="7">
        <v>3</v>
      </c>
      <c r="E2720" s="7">
        <v>303.43</v>
      </c>
      <c r="F2720" s="7">
        <v>299.83999999999997</v>
      </c>
    </row>
    <row r="2721" spans="1:7" x14ac:dyDescent="0.2">
      <c r="A2721" s="7">
        <v>31084</v>
      </c>
      <c r="B2721" s="7" t="s">
        <v>38</v>
      </c>
      <c r="C2721" s="7">
        <v>2019</v>
      </c>
      <c r="D2721" s="7">
        <v>4</v>
      </c>
      <c r="E2721" s="7">
        <v>306.66000000000003</v>
      </c>
      <c r="F2721" s="7">
        <v>304.3</v>
      </c>
    </row>
    <row r="2722" spans="1:7" x14ac:dyDescent="0.2">
      <c r="A2722" s="7">
        <v>31084</v>
      </c>
      <c r="B2722" s="7" t="s">
        <v>38</v>
      </c>
      <c r="C2722" s="7">
        <v>2020</v>
      </c>
      <c r="D2722" s="7">
        <v>1</v>
      </c>
      <c r="E2722" s="7">
        <v>314.54000000000002</v>
      </c>
      <c r="F2722" s="7">
        <v>311.66000000000003</v>
      </c>
    </row>
    <row r="2723" spans="1:7" x14ac:dyDescent="0.2">
      <c r="A2723" s="7">
        <v>31084</v>
      </c>
      <c r="B2723" s="7" t="s">
        <v>38</v>
      </c>
      <c r="C2723" s="7">
        <v>2020</v>
      </c>
      <c r="D2723" s="7">
        <v>2</v>
      </c>
      <c r="E2723" s="7">
        <v>319.88</v>
      </c>
      <c r="F2723" s="7">
        <v>315.97000000000003</v>
      </c>
    </row>
    <row r="2724" spans="1:7" x14ac:dyDescent="0.2">
      <c r="A2724" s="7">
        <v>31084</v>
      </c>
      <c r="B2724" s="7" t="s">
        <v>38</v>
      </c>
      <c r="C2724" s="7">
        <v>2020</v>
      </c>
      <c r="D2724" s="7">
        <v>3</v>
      </c>
      <c r="E2724" s="7">
        <v>328.77</v>
      </c>
      <c r="F2724" s="7">
        <v>324.77</v>
      </c>
    </row>
    <row r="2725" spans="1:7" x14ac:dyDescent="0.2">
      <c r="A2725" s="7">
        <v>31084</v>
      </c>
      <c r="B2725" s="7" t="s">
        <v>38</v>
      </c>
      <c r="C2725" s="7">
        <v>2020</v>
      </c>
      <c r="D2725" s="7">
        <v>4</v>
      </c>
      <c r="E2725" s="7">
        <v>339.8</v>
      </c>
      <c r="F2725" s="7">
        <v>337.18</v>
      </c>
    </row>
    <row r="2726" spans="1:7" x14ac:dyDescent="0.2">
      <c r="A2726" s="7">
        <v>31084</v>
      </c>
      <c r="B2726" s="7" t="s">
        <v>38</v>
      </c>
      <c r="C2726" s="7">
        <v>2021</v>
      </c>
      <c r="D2726" s="7">
        <v>1</v>
      </c>
      <c r="E2726" s="7">
        <v>352.5</v>
      </c>
      <c r="F2726" s="7">
        <v>349.38</v>
      </c>
    </row>
    <row r="2727" spans="1:7" x14ac:dyDescent="0.2">
      <c r="A2727" s="7">
        <v>31084</v>
      </c>
      <c r="B2727" s="7" t="s">
        <v>38</v>
      </c>
      <c r="C2727" s="7">
        <v>2021</v>
      </c>
      <c r="D2727" s="7">
        <v>2</v>
      </c>
      <c r="E2727" s="7">
        <v>373.77</v>
      </c>
      <c r="F2727" s="7">
        <v>369.22</v>
      </c>
    </row>
    <row r="2728" spans="1:7" x14ac:dyDescent="0.2">
      <c r="A2728" s="7">
        <v>31084</v>
      </c>
      <c r="B2728" s="7" t="s">
        <v>38</v>
      </c>
      <c r="C2728" s="7">
        <v>2021</v>
      </c>
      <c r="D2728" s="7">
        <v>3</v>
      </c>
      <c r="E2728" s="7">
        <v>389.79</v>
      </c>
      <c r="F2728" s="7">
        <v>384.93</v>
      </c>
    </row>
    <row r="2729" spans="1:7" x14ac:dyDescent="0.2">
      <c r="A2729" s="7">
        <v>31084</v>
      </c>
      <c r="B2729" s="7" t="s">
        <v>38</v>
      </c>
      <c r="C2729" s="7">
        <v>2021</v>
      </c>
      <c r="D2729" s="7">
        <v>4</v>
      </c>
      <c r="E2729" s="7">
        <v>397.97</v>
      </c>
      <c r="F2729" s="7">
        <v>394.9</v>
      </c>
    </row>
    <row r="2730" spans="1:7" x14ac:dyDescent="0.2">
      <c r="A2730" s="7">
        <v>33124</v>
      </c>
      <c r="B2730" s="7" t="s">
        <v>39</v>
      </c>
      <c r="C2730" s="7">
        <v>1991</v>
      </c>
      <c r="D2730" s="7">
        <v>1</v>
      </c>
      <c r="E2730" s="7">
        <v>100</v>
      </c>
      <c r="F2730" s="7">
        <v>100</v>
      </c>
      <c r="G2730" s="7" t="s">
        <v>19</v>
      </c>
    </row>
    <row r="2731" spans="1:7" x14ac:dyDescent="0.2">
      <c r="A2731" s="7">
        <v>33124</v>
      </c>
      <c r="B2731" s="7" t="s">
        <v>39</v>
      </c>
      <c r="C2731" s="7">
        <v>1991</v>
      </c>
      <c r="D2731" s="7">
        <v>2</v>
      </c>
      <c r="E2731" s="7">
        <v>98.88</v>
      </c>
      <c r="F2731" s="7">
        <v>98.95</v>
      </c>
      <c r="G2731" s="7" t="s">
        <v>19</v>
      </c>
    </row>
    <row r="2732" spans="1:7" x14ac:dyDescent="0.2">
      <c r="A2732" s="7">
        <v>33124</v>
      </c>
      <c r="B2732" s="7" t="s">
        <v>39</v>
      </c>
      <c r="C2732" s="7">
        <v>1991</v>
      </c>
      <c r="D2732" s="7">
        <v>3</v>
      </c>
      <c r="E2732" s="7">
        <v>100.15</v>
      </c>
      <c r="F2732" s="7">
        <v>99.55</v>
      </c>
      <c r="G2732" s="7" t="s">
        <v>19</v>
      </c>
    </row>
    <row r="2733" spans="1:7" x14ac:dyDescent="0.2">
      <c r="A2733" s="7">
        <v>33124</v>
      </c>
      <c r="B2733" s="7" t="s">
        <v>39</v>
      </c>
      <c r="C2733" s="7">
        <v>1991</v>
      </c>
      <c r="D2733" s="7">
        <v>4</v>
      </c>
      <c r="E2733" s="7">
        <v>101.7</v>
      </c>
      <c r="F2733" s="7">
        <v>101.33</v>
      </c>
      <c r="G2733" s="7" t="s">
        <v>19</v>
      </c>
    </row>
    <row r="2734" spans="1:7" x14ac:dyDescent="0.2">
      <c r="A2734" s="7">
        <v>33124</v>
      </c>
      <c r="B2734" s="7" t="s">
        <v>39</v>
      </c>
      <c r="C2734" s="7">
        <v>1992</v>
      </c>
      <c r="D2734" s="7">
        <v>1</v>
      </c>
      <c r="E2734" s="7">
        <v>101.99</v>
      </c>
      <c r="F2734" s="7">
        <v>101.94</v>
      </c>
      <c r="G2734" s="7" t="s">
        <v>19</v>
      </c>
    </row>
    <row r="2735" spans="1:7" x14ac:dyDescent="0.2">
      <c r="A2735" s="7">
        <v>33124</v>
      </c>
      <c r="B2735" s="7" t="s">
        <v>39</v>
      </c>
      <c r="C2735" s="7">
        <v>1992</v>
      </c>
      <c r="D2735" s="7">
        <v>2</v>
      </c>
      <c r="E2735" s="7">
        <v>102.77</v>
      </c>
      <c r="F2735" s="7">
        <v>102.88</v>
      </c>
      <c r="G2735" s="7" t="s">
        <v>19</v>
      </c>
    </row>
    <row r="2736" spans="1:7" x14ac:dyDescent="0.2">
      <c r="A2736" s="7">
        <v>33124</v>
      </c>
      <c r="B2736" s="7" t="s">
        <v>39</v>
      </c>
      <c r="C2736" s="7">
        <v>1992</v>
      </c>
      <c r="D2736" s="7">
        <v>3</v>
      </c>
      <c r="E2736" s="7">
        <v>103.28</v>
      </c>
      <c r="F2736" s="7">
        <v>102.65</v>
      </c>
      <c r="G2736" s="7" t="s">
        <v>19</v>
      </c>
    </row>
    <row r="2737" spans="1:7" x14ac:dyDescent="0.2">
      <c r="A2737" s="7">
        <v>33124</v>
      </c>
      <c r="B2737" s="7" t="s">
        <v>39</v>
      </c>
      <c r="C2737" s="7">
        <v>1992</v>
      </c>
      <c r="D2737" s="7">
        <v>4</v>
      </c>
      <c r="E2737" s="7">
        <v>103.84</v>
      </c>
      <c r="F2737" s="7">
        <v>103.48</v>
      </c>
      <c r="G2737" s="7" t="s">
        <v>19</v>
      </c>
    </row>
    <row r="2738" spans="1:7" x14ac:dyDescent="0.2">
      <c r="A2738" s="7">
        <v>33124</v>
      </c>
      <c r="B2738" s="7" t="s">
        <v>39</v>
      </c>
      <c r="C2738" s="7">
        <v>1993</v>
      </c>
      <c r="D2738" s="7">
        <v>1</v>
      </c>
      <c r="E2738" s="7">
        <v>104.46</v>
      </c>
      <c r="F2738" s="7">
        <v>104.42</v>
      </c>
      <c r="G2738" s="7" t="s">
        <v>19</v>
      </c>
    </row>
    <row r="2739" spans="1:7" x14ac:dyDescent="0.2">
      <c r="A2739" s="7">
        <v>33124</v>
      </c>
      <c r="B2739" s="7" t="s">
        <v>39</v>
      </c>
      <c r="C2739" s="7">
        <v>1993</v>
      </c>
      <c r="D2739" s="7">
        <v>2</v>
      </c>
      <c r="E2739" s="7">
        <v>107.77</v>
      </c>
      <c r="F2739" s="7">
        <v>107.85</v>
      </c>
      <c r="G2739" s="7" t="s">
        <v>19</v>
      </c>
    </row>
    <row r="2740" spans="1:7" x14ac:dyDescent="0.2">
      <c r="A2740" s="7">
        <v>33124</v>
      </c>
      <c r="B2740" s="7" t="s">
        <v>39</v>
      </c>
      <c r="C2740" s="7">
        <v>1993</v>
      </c>
      <c r="D2740" s="7">
        <v>3</v>
      </c>
      <c r="E2740" s="7">
        <v>111.45</v>
      </c>
      <c r="F2740" s="7">
        <v>110.78</v>
      </c>
      <c r="G2740" s="7" t="s">
        <v>19</v>
      </c>
    </row>
    <row r="2741" spans="1:7" x14ac:dyDescent="0.2">
      <c r="A2741" s="7">
        <v>33124</v>
      </c>
      <c r="B2741" s="7" t="s">
        <v>39</v>
      </c>
      <c r="C2741" s="7">
        <v>1993</v>
      </c>
      <c r="D2741" s="7">
        <v>4</v>
      </c>
      <c r="E2741" s="7">
        <v>113.16</v>
      </c>
      <c r="F2741" s="7">
        <v>112.77</v>
      </c>
      <c r="G2741" s="7" t="s">
        <v>19</v>
      </c>
    </row>
    <row r="2742" spans="1:7" x14ac:dyDescent="0.2">
      <c r="A2742" s="7">
        <v>33124</v>
      </c>
      <c r="B2742" s="7" t="s">
        <v>39</v>
      </c>
      <c r="C2742" s="7">
        <v>1994</v>
      </c>
      <c r="D2742" s="7">
        <v>1</v>
      </c>
      <c r="E2742" s="7">
        <v>114.87</v>
      </c>
      <c r="F2742" s="7">
        <v>114.86</v>
      </c>
      <c r="G2742" s="7" t="s">
        <v>19</v>
      </c>
    </row>
    <row r="2743" spans="1:7" x14ac:dyDescent="0.2">
      <c r="A2743" s="7">
        <v>33124</v>
      </c>
      <c r="B2743" s="7" t="s">
        <v>39</v>
      </c>
      <c r="C2743" s="7">
        <v>1994</v>
      </c>
      <c r="D2743" s="7">
        <v>2</v>
      </c>
      <c r="E2743" s="7">
        <v>115.11</v>
      </c>
      <c r="F2743" s="7">
        <v>115.13</v>
      </c>
      <c r="G2743" s="7" t="s">
        <v>19</v>
      </c>
    </row>
    <row r="2744" spans="1:7" x14ac:dyDescent="0.2">
      <c r="A2744" s="7">
        <v>33124</v>
      </c>
      <c r="B2744" s="7" t="s">
        <v>39</v>
      </c>
      <c r="C2744" s="7">
        <v>1994</v>
      </c>
      <c r="D2744" s="7">
        <v>3</v>
      </c>
      <c r="E2744" s="7">
        <v>117.71</v>
      </c>
      <c r="F2744" s="7">
        <v>117.04</v>
      </c>
      <c r="G2744" s="7" t="s">
        <v>19</v>
      </c>
    </row>
    <row r="2745" spans="1:7" x14ac:dyDescent="0.2">
      <c r="A2745" s="7">
        <v>33124</v>
      </c>
      <c r="B2745" s="7" t="s">
        <v>39</v>
      </c>
      <c r="C2745" s="7">
        <v>1994</v>
      </c>
      <c r="D2745" s="7">
        <v>4</v>
      </c>
      <c r="E2745" s="7">
        <v>118.4</v>
      </c>
      <c r="F2745" s="7">
        <v>117.96</v>
      </c>
      <c r="G2745" s="7" t="s">
        <v>19</v>
      </c>
    </row>
    <row r="2746" spans="1:7" x14ac:dyDescent="0.2">
      <c r="A2746" s="7">
        <v>33124</v>
      </c>
      <c r="B2746" s="7" t="s">
        <v>39</v>
      </c>
      <c r="C2746" s="7">
        <v>1995</v>
      </c>
      <c r="D2746" s="7">
        <v>1</v>
      </c>
      <c r="E2746" s="7">
        <v>120.17</v>
      </c>
      <c r="F2746" s="7">
        <v>120.22</v>
      </c>
      <c r="G2746" s="7" t="s">
        <v>19</v>
      </c>
    </row>
    <row r="2747" spans="1:7" x14ac:dyDescent="0.2">
      <c r="A2747" s="7">
        <v>33124</v>
      </c>
      <c r="B2747" s="7" t="s">
        <v>39</v>
      </c>
      <c r="C2747" s="7">
        <v>1995</v>
      </c>
      <c r="D2747" s="7">
        <v>2</v>
      </c>
      <c r="E2747" s="7">
        <v>120.32</v>
      </c>
      <c r="F2747" s="7">
        <v>120.26</v>
      </c>
      <c r="G2747" s="7" t="s">
        <v>19</v>
      </c>
    </row>
    <row r="2748" spans="1:7" x14ac:dyDescent="0.2">
      <c r="A2748" s="7">
        <v>33124</v>
      </c>
      <c r="B2748" s="7" t="s">
        <v>39</v>
      </c>
      <c r="C2748" s="7">
        <v>1995</v>
      </c>
      <c r="D2748" s="7">
        <v>3</v>
      </c>
      <c r="E2748" s="7">
        <v>121.82</v>
      </c>
      <c r="F2748" s="7">
        <v>121.19</v>
      </c>
      <c r="G2748" s="7" t="s">
        <v>19</v>
      </c>
    </row>
    <row r="2749" spans="1:7" x14ac:dyDescent="0.2">
      <c r="A2749" s="7">
        <v>33124</v>
      </c>
      <c r="B2749" s="7" t="s">
        <v>39</v>
      </c>
      <c r="C2749" s="7">
        <v>1995</v>
      </c>
      <c r="D2749" s="7">
        <v>4</v>
      </c>
      <c r="E2749" s="7">
        <v>122.19</v>
      </c>
      <c r="F2749" s="7">
        <v>121.72</v>
      </c>
      <c r="G2749" s="7" t="s">
        <v>19</v>
      </c>
    </row>
    <row r="2750" spans="1:7" x14ac:dyDescent="0.2">
      <c r="A2750" s="7">
        <v>33124</v>
      </c>
      <c r="B2750" s="7" t="s">
        <v>39</v>
      </c>
      <c r="C2750" s="7">
        <v>1996</v>
      </c>
      <c r="D2750" s="7">
        <v>1</v>
      </c>
      <c r="E2750" s="7">
        <v>122.38</v>
      </c>
      <c r="F2750" s="7">
        <v>122.45</v>
      </c>
      <c r="G2750" s="7" t="s">
        <v>19</v>
      </c>
    </row>
    <row r="2751" spans="1:7" x14ac:dyDescent="0.2">
      <c r="A2751" s="7">
        <v>33124</v>
      </c>
      <c r="B2751" s="7" t="s">
        <v>39</v>
      </c>
      <c r="C2751" s="7">
        <v>1996</v>
      </c>
      <c r="D2751" s="7">
        <v>2</v>
      </c>
      <c r="E2751" s="7">
        <v>124.59</v>
      </c>
      <c r="F2751" s="7">
        <v>124.49</v>
      </c>
      <c r="G2751" s="7" t="s">
        <v>19</v>
      </c>
    </row>
    <row r="2752" spans="1:7" x14ac:dyDescent="0.2">
      <c r="A2752" s="7">
        <v>33124</v>
      </c>
      <c r="B2752" s="7" t="s">
        <v>39</v>
      </c>
      <c r="C2752" s="7">
        <v>1996</v>
      </c>
      <c r="D2752" s="7">
        <v>3</v>
      </c>
      <c r="E2752" s="7">
        <v>124.9</v>
      </c>
      <c r="F2752" s="7">
        <v>124.28</v>
      </c>
      <c r="G2752" s="7" t="s">
        <v>19</v>
      </c>
    </row>
    <row r="2753" spans="1:7" x14ac:dyDescent="0.2">
      <c r="A2753" s="7">
        <v>33124</v>
      </c>
      <c r="B2753" s="7" t="s">
        <v>39</v>
      </c>
      <c r="C2753" s="7">
        <v>1996</v>
      </c>
      <c r="D2753" s="7">
        <v>4</v>
      </c>
      <c r="E2753" s="7">
        <v>126.07</v>
      </c>
      <c r="F2753" s="7">
        <v>125.59</v>
      </c>
      <c r="G2753" s="7" t="s">
        <v>19</v>
      </c>
    </row>
    <row r="2754" spans="1:7" x14ac:dyDescent="0.2">
      <c r="A2754" s="7">
        <v>33124</v>
      </c>
      <c r="B2754" s="7" t="s">
        <v>39</v>
      </c>
      <c r="C2754" s="7">
        <v>1997</v>
      </c>
      <c r="D2754" s="7">
        <v>1</v>
      </c>
      <c r="E2754" s="7">
        <v>124.41</v>
      </c>
      <c r="F2754" s="7">
        <v>124.51</v>
      </c>
    </row>
    <row r="2755" spans="1:7" x14ac:dyDescent="0.2">
      <c r="A2755" s="7">
        <v>33124</v>
      </c>
      <c r="B2755" s="7" t="s">
        <v>39</v>
      </c>
      <c r="C2755" s="7">
        <v>1997</v>
      </c>
      <c r="D2755" s="7">
        <v>2</v>
      </c>
      <c r="E2755" s="7">
        <v>125.01</v>
      </c>
      <c r="F2755" s="7">
        <v>124.85</v>
      </c>
    </row>
    <row r="2756" spans="1:7" x14ac:dyDescent="0.2">
      <c r="A2756" s="7">
        <v>33124</v>
      </c>
      <c r="B2756" s="7" t="s">
        <v>39</v>
      </c>
      <c r="C2756" s="7">
        <v>1997</v>
      </c>
      <c r="D2756" s="7">
        <v>3</v>
      </c>
      <c r="E2756" s="7">
        <v>126.04</v>
      </c>
      <c r="F2756" s="7">
        <v>125.41</v>
      </c>
    </row>
    <row r="2757" spans="1:7" x14ac:dyDescent="0.2">
      <c r="A2757" s="7">
        <v>33124</v>
      </c>
      <c r="B2757" s="7" t="s">
        <v>39</v>
      </c>
      <c r="C2757" s="7">
        <v>1997</v>
      </c>
      <c r="D2757" s="7">
        <v>4</v>
      </c>
      <c r="E2757" s="7">
        <v>127.89</v>
      </c>
      <c r="F2757" s="7">
        <v>127.44</v>
      </c>
    </row>
    <row r="2758" spans="1:7" x14ac:dyDescent="0.2">
      <c r="A2758" s="7">
        <v>33124</v>
      </c>
      <c r="B2758" s="7" t="s">
        <v>39</v>
      </c>
      <c r="C2758" s="7">
        <v>1998</v>
      </c>
      <c r="D2758" s="7">
        <v>1</v>
      </c>
      <c r="E2758" s="7">
        <v>128.29</v>
      </c>
      <c r="F2758" s="7">
        <v>128.38999999999999</v>
      </c>
    </row>
    <row r="2759" spans="1:7" x14ac:dyDescent="0.2">
      <c r="A2759" s="7">
        <v>33124</v>
      </c>
      <c r="B2759" s="7" t="s">
        <v>39</v>
      </c>
      <c r="C2759" s="7">
        <v>1998</v>
      </c>
      <c r="D2759" s="7">
        <v>2</v>
      </c>
      <c r="E2759" s="7">
        <v>130.13999999999999</v>
      </c>
      <c r="F2759" s="7">
        <v>129.96</v>
      </c>
    </row>
    <row r="2760" spans="1:7" x14ac:dyDescent="0.2">
      <c r="A2760" s="7">
        <v>33124</v>
      </c>
      <c r="B2760" s="7" t="s">
        <v>39</v>
      </c>
      <c r="C2760" s="7">
        <v>1998</v>
      </c>
      <c r="D2760" s="7">
        <v>3</v>
      </c>
      <c r="E2760" s="7">
        <v>131.38999999999999</v>
      </c>
      <c r="F2760" s="7">
        <v>130.69</v>
      </c>
    </row>
    <row r="2761" spans="1:7" x14ac:dyDescent="0.2">
      <c r="A2761" s="7">
        <v>33124</v>
      </c>
      <c r="B2761" s="7" t="s">
        <v>39</v>
      </c>
      <c r="C2761" s="7">
        <v>1998</v>
      </c>
      <c r="D2761" s="7">
        <v>4</v>
      </c>
      <c r="E2761" s="7">
        <v>131.34</v>
      </c>
      <c r="F2761" s="7">
        <v>130.94999999999999</v>
      </c>
    </row>
    <row r="2762" spans="1:7" x14ac:dyDescent="0.2">
      <c r="A2762" s="7">
        <v>33124</v>
      </c>
      <c r="B2762" s="7" t="s">
        <v>39</v>
      </c>
      <c r="C2762" s="7">
        <v>1999</v>
      </c>
      <c r="D2762" s="7">
        <v>1</v>
      </c>
      <c r="E2762" s="7">
        <v>132.32</v>
      </c>
      <c r="F2762" s="7">
        <v>132.41</v>
      </c>
    </row>
    <row r="2763" spans="1:7" x14ac:dyDescent="0.2">
      <c r="A2763" s="7">
        <v>33124</v>
      </c>
      <c r="B2763" s="7" t="s">
        <v>39</v>
      </c>
      <c r="C2763" s="7">
        <v>1999</v>
      </c>
      <c r="D2763" s="7">
        <v>2</v>
      </c>
      <c r="E2763" s="7">
        <v>133.57</v>
      </c>
      <c r="F2763" s="7">
        <v>133.4</v>
      </c>
    </row>
    <row r="2764" spans="1:7" x14ac:dyDescent="0.2">
      <c r="A2764" s="7">
        <v>33124</v>
      </c>
      <c r="B2764" s="7" t="s">
        <v>39</v>
      </c>
      <c r="C2764" s="7">
        <v>1999</v>
      </c>
      <c r="D2764" s="7">
        <v>3</v>
      </c>
      <c r="E2764" s="7">
        <v>136.16</v>
      </c>
      <c r="F2764" s="7">
        <v>135.33000000000001</v>
      </c>
    </row>
    <row r="2765" spans="1:7" x14ac:dyDescent="0.2">
      <c r="A2765" s="7">
        <v>33124</v>
      </c>
      <c r="B2765" s="7" t="s">
        <v>39</v>
      </c>
      <c r="C2765" s="7">
        <v>1999</v>
      </c>
      <c r="D2765" s="7">
        <v>4</v>
      </c>
      <c r="E2765" s="7">
        <v>137.53</v>
      </c>
      <c r="F2765" s="7">
        <v>137.22</v>
      </c>
    </row>
    <row r="2766" spans="1:7" x14ac:dyDescent="0.2">
      <c r="A2766" s="7">
        <v>33124</v>
      </c>
      <c r="B2766" s="7" t="s">
        <v>39</v>
      </c>
      <c r="C2766" s="7">
        <v>2000</v>
      </c>
      <c r="D2766" s="7">
        <v>1</v>
      </c>
      <c r="E2766" s="7">
        <v>140.53</v>
      </c>
      <c r="F2766" s="7">
        <v>140.62</v>
      </c>
    </row>
    <row r="2767" spans="1:7" x14ac:dyDescent="0.2">
      <c r="A2767" s="7">
        <v>33124</v>
      </c>
      <c r="B2767" s="7" t="s">
        <v>39</v>
      </c>
      <c r="C2767" s="7">
        <v>2000</v>
      </c>
      <c r="D2767" s="7">
        <v>2</v>
      </c>
      <c r="E2767" s="7">
        <v>142.83000000000001</v>
      </c>
      <c r="F2767" s="7">
        <v>142.66999999999999</v>
      </c>
    </row>
    <row r="2768" spans="1:7" x14ac:dyDescent="0.2">
      <c r="A2768" s="7">
        <v>33124</v>
      </c>
      <c r="B2768" s="7" t="s">
        <v>39</v>
      </c>
      <c r="C2768" s="7">
        <v>2000</v>
      </c>
      <c r="D2768" s="7">
        <v>3</v>
      </c>
      <c r="E2768" s="7">
        <v>146.97999999999999</v>
      </c>
      <c r="F2768" s="7">
        <v>145.99</v>
      </c>
    </row>
    <row r="2769" spans="1:6" x14ac:dyDescent="0.2">
      <c r="A2769" s="7">
        <v>33124</v>
      </c>
      <c r="B2769" s="7" t="s">
        <v>39</v>
      </c>
      <c r="C2769" s="7">
        <v>2000</v>
      </c>
      <c r="D2769" s="7">
        <v>4</v>
      </c>
      <c r="E2769" s="7">
        <v>148.93</v>
      </c>
      <c r="F2769" s="7">
        <v>148.63999999999999</v>
      </c>
    </row>
    <row r="2770" spans="1:6" x14ac:dyDescent="0.2">
      <c r="A2770" s="7">
        <v>33124</v>
      </c>
      <c r="B2770" s="7" t="s">
        <v>39</v>
      </c>
      <c r="C2770" s="7">
        <v>2001</v>
      </c>
      <c r="D2770" s="7">
        <v>1</v>
      </c>
      <c r="E2770" s="7">
        <v>152.44999999999999</v>
      </c>
      <c r="F2770" s="7">
        <v>152.62</v>
      </c>
    </row>
    <row r="2771" spans="1:6" x14ac:dyDescent="0.2">
      <c r="A2771" s="7">
        <v>33124</v>
      </c>
      <c r="B2771" s="7" t="s">
        <v>39</v>
      </c>
      <c r="C2771" s="7">
        <v>2001</v>
      </c>
      <c r="D2771" s="7">
        <v>2</v>
      </c>
      <c r="E2771" s="7">
        <v>156.57</v>
      </c>
      <c r="F2771" s="7">
        <v>156.34</v>
      </c>
    </row>
    <row r="2772" spans="1:6" x14ac:dyDescent="0.2">
      <c r="A2772" s="7">
        <v>33124</v>
      </c>
      <c r="B2772" s="7" t="s">
        <v>39</v>
      </c>
      <c r="C2772" s="7">
        <v>2001</v>
      </c>
      <c r="D2772" s="7">
        <v>3</v>
      </c>
      <c r="E2772" s="7">
        <v>162.05000000000001</v>
      </c>
      <c r="F2772" s="7">
        <v>160.94999999999999</v>
      </c>
    </row>
    <row r="2773" spans="1:6" x14ac:dyDescent="0.2">
      <c r="A2773" s="7">
        <v>33124</v>
      </c>
      <c r="B2773" s="7" t="s">
        <v>39</v>
      </c>
      <c r="C2773" s="7">
        <v>2001</v>
      </c>
      <c r="D2773" s="7">
        <v>4</v>
      </c>
      <c r="E2773" s="7">
        <v>166.91</v>
      </c>
      <c r="F2773" s="7">
        <v>166.55</v>
      </c>
    </row>
    <row r="2774" spans="1:6" x14ac:dyDescent="0.2">
      <c r="A2774" s="7">
        <v>33124</v>
      </c>
      <c r="B2774" s="7" t="s">
        <v>39</v>
      </c>
      <c r="C2774" s="7">
        <v>2002</v>
      </c>
      <c r="D2774" s="7">
        <v>1</v>
      </c>
      <c r="E2774" s="7">
        <v>171.11</v>
      </c>
      <c r="F2774" s="7">
        <v>171.41</v>
      </c>
    </row>
    <row r="2775" spans="1:6" x14ac:dyDescent="0.2">
      <c r="A2775" s="7">
        <v>33124</v>
      </c>
      <c r="B2775" s="7" t="s">
        <v>39</v>
      </c>
      <c r="C2775" s="7">
        <v>2002</v>
      </c>
      <c r="D2775" s="7">
        <v>2</v>
      </c>
      <c r="E2775" s="7">
        <v>178.16</v>
      </c>
      <c r="F2775" s="7">
        <v>177.8</v>
      </c>
    </row>
    <row r="2776" spans="1:6" x14ac:dyDescent="0.2">
      <c r="A2776" s="7">
        <v>33124</v>
      </c>
      <c r="B2776" s="7" t="s">
        <v>39</v>
      </c>
      <c r="C2776" s="7">
        <v>2002</v>
      </c>
      <c r="D2776" s="7">
        <v>3</v>
      </c>
      <c r="E2776" s="7">
        <v>184.65</v>
      </c>
      <c r="F2776" s="7">
        <v>183.49</v>
      </c>
    </row>
    <row r="2777" spans="1:6" x14ac:dyDescent="0.2">
      <c r="A2777" s="7">
        <v>33124</v>
      </c>
      <c r="B2777" s="7" t="s">
        <v>39</v>
      </c>
      <c r="C2777" s="7">
        <v>2002</v>
      </c>
      <c r="D2777" s="7">
        <v>4</v>
      </c>
      <c r="E2777" s="7">
        <v>190.67</v>
      </c>
      <c r="F2777" s="7">
        <v>190.13</v>
      </c>
    </row>
    <row r="2778" spans="1:6" x14ac:dyDescent="0.2">
      <c r="A2778" s="7">
        <v>33124</v>
      </c>
      <c r="B2778" s="7" t="s">
        <v>39</v>
      </c>
      <c r="C2778" s="7">
        <v>2003</v>
      </c>
      <c r="D2778" s="7">
        <v>1</v>
      </c>
      <c r="E2778" s="7">
        <v>192.01</v>
      </c>
      <c r="F2778" s="7">
        <v>192.43</v>
      </c>
    </row>
    <row r="2779" spans="1:6" x14ac:dyDescent="0.2">
      <c r="A2779" s="7">
        <v>33124</v>
      </c>
      <c r="B2779" s="7" t="s">
        <v>39</v>
      </c>
      <c r="C2779" s="7">
        <v>2003</v>
      </c>
      <c r="D2779" s="7">
        <v>2</v>
      </c>
      <c r="E2779" s="7">
        <v>203.63</v>
      </c>
      <c r="F2779" s="7">
        <v>203.12</v>
      </c>
    </row>
    <row r="2780" spans="1:6" x14ac:dyDescent="0.2">
      <c r="A2780" s="7">
        <v>33124</v>
      </c>
      <c r="B2780" s="7" t="s">
        <v>39</v>
      </c>
      <c r="C2780" s="7">
        <v>2003</v>
      </c>
      <c r="D2780" s="7">
        <v>3</v>
      </c>
      <c r="E2780" s="7">
        <v>213.16</v>
      </c>
      <c r="F2780" s="7">
        <v>212</v>
      </c>
    </row>
    <row r="2781" spans="1:6" x14ac:dyDescent="0.2">
      <c r="A2781" s="7">
        <v>33124</v>
      </c>
      <c r="B2781" s="7" t="s">
        <v>39</v>
      </c>
      <c r="C2781" s="7">
        <v>2003</v>
      </c>
      <c r="D2781" s="7">
        <v>4</v>
      </c>
      <c r="E2781" s="7">
        <v>222.18</v>
      </c>
      <c r="F2781" s="7">
        <v>221.4</v>
      </c>
    </row>
    <row r="2782" spans="1:6" x14ac:dyDescent="0.2">
      <c r="A2782" s="7">
        <v>33124</v>
      </c>
      <c r="B2782" s="7" t="s">
        <v>39</v>
      </c>
      <c r="C2782" s="7">
        <v>2004</v>
      </c>
      <c r="D2782" s="7">
        <v>1</v>
      </c>
      <c r="E2782" s="7">
        <v>230.54</v>
      </c>
      <c r="F2782" s="7">
        <v>231.04</v>
      </c>
    </row>
    <row r="2783" spans="1:6" x14ac:dyDescent="0.2">
      <c r="A2783" s="7">
        <v>33124</v>
      </c>
      <c r="B2783" s="7" t="s">
        <v>39</v>
      </c>
      <c r="C2783" s="7">
        <v>2004</v>
      </c>
      <c r="D2783" s="7">
        <v>2</v>
      </c>
      <c r="E2783" s="7">
        <v>243.63</v>
      </c>
      <c r="F2783" s="7">
        <v>243.03</v>
      </c>
    </row>
    <row r="2784" spans="1:6" x14ac:dyDescent="0.2">
      <c r="A2784" s="7">
        <v>33124</v>
      </c>
      <c r="B2784" s="7" t="s">
        <v>39</v>
      </c>
      <c r="C2784" s="7">
        <v>2004</v>
      </c>
      <c r="D2784" s="7">
        <v>3</v>
      </c>
      <c r="E2784" s="7">
        <v>256.79000000000002</v>
      </c>
      <c r="F2784" s="7">
        <v>255.59</v>
      </c>
    </row>
    <row r="2785" spans="1:6" x14ac:dyDescent="0.2">
      <c r="A2785" s="7">
        <v>33124</v>
      </c>
      <c r="B2785" s="7" t="s">
        <v>39</v>
      </c>
      <c r="C2785" s="7">
        <v>2004</v>
      </c>
      <c r="D2785" s="7">
        <v>4</v>
      </c>
      <c r="E2785" s="7">
        <v>271.49</v>
      </c>
      <c r="F2785" s="7">
        <v>270.29000000000002</v>
      </c>
    </row>
    <row r="2786" spans="1:6" x14ac:dyDescent="0.2">
      <c r="A2786" s="7">
        <v>33124</v>
      </c>
      <c r="B2786" s="7" t="s">
        <v>39</v>
      </c>
      <c r="C2786" s="7">
        <v>2005</v>
      </c>
      <c r="D2786" s="7">
        <v>1</v>
      </c>
      <c r="E2786" s="7">
        <v>287.08</v>
      </c>
      <c r="F2786" s="7">
        <v>287.63</v>
      </c>
    </row>
    <row r="2787" spans="1:6" x14ac:dyDescent="0.2">
      <c r="A2787" s="7">
        <v>33124</v>
      </c>
      <c r="B2787" s="7" t="s">
        <v>39</v>
      </c>
      <c r="C2787" s="7">
        <v>2005</v>
      </c>
      <c r="D2787" s="7">
        <v>2</v>
      </c>
      <c r="E2787" s="7">
        <v>306.13</v>
      </c>
      <c r="F2787" s="7">
        <v>305.60000000000002</v>
      </c>
    </row>
    <row r="2788" spans="1:6" x14ac:dyDescent="0.2">
      <c r="A2788" s="7">
        <v>33124</v>
      </c>
      <c r="B2788" s="7" t="s">
        <v>39</v>
      </c>
      <c r="C2788" s="7">
        <v>2005</v>
      </c>
      <c r="D2788" s="7">
        <v>3</v>
      </c>
      <c r="E2788" s="7">
        <v>324.99</v>
      </c>
      <c r="F2788" s="7">
        <v>323.64999999999998</v>
      </c>
    </row>
    <row r="2789" spans="1:6" x14ac:dyDescent="0.2">
      <c r="A2789" s="7">
        <v>33124</v>
      </c>
      <c r="B2789" s="7" t="s">
        <v>39</v>
      </c>
      <c r="C2789" s="7">
        <v>2005</v>
      </c>
      <c r="D2789" s="7">
        <v>4</v>
      </c>
      <c r="E2789" s="7">
        <v>344.72</v>
      </c>
      <c r="F2789" s="7">
        <v>342.67</v>
      </c>
    </row>
    <row r="2790" spans="1:6" x14ac:dyDescent="0.2">
      <c r="A2790" s="7">
        <v>33124</v>
      </c>
      <c r="B2790" s="7" t="s">
        <v>39</v>
      </c>
      <c r="C2790" s="7">
        <v>2006</v>
      </c>
      <c r="D2790" s="7">
        <v>1</v>
      </c>
      <c r="E2790" s="7">
        <v>361.74</v>
      </c>
      <c r="F2790" s="7">
        <v>362.6</v>
      </c>
    </row>
    <row r="2791" spans="1:6" x14ac:dyDescent="0.2">
      <c r="A2791" s="7">
        <v>33124</v>
      </c>
      <c r="B2791" s="7" t="s">
        <v>39</v>
      </c>
      <c r="C2791" s="7">
        <v>2006</v>
      </c>
      <c r="D2791" s="7">
        <v>2</v>
      </c>
      <c r="E2791" s="7">
        <v>376.43</v>
      </c>
      <c r="F2791" s="7">
        <v>376.15</v>
      </c>
    </row>
    <row r="2792" spans="1:6" x14ac:dyDescent="0.2">
      <c r="A2792" s="7">
        <v>33124</v>
      </c>
      <c r="B2792" s="7" t="s">
        <v>39</v>
      </c>
      <c r="C2792" s="7">
        <v>2006</v>
      </c>
      <c r="D2792" s="7">
        <v>3</v>
      </c>
      <c r="E2792" s="7">
        <v>387.7</v>
      </c>
      <c r="F2792" s="7">
        <v>386.08</v>
      </c>
    </row>
    <row r="2793" spans="1:6" x14ac:dyDescent="0.2">
      <c r="A2793" s="7">
        <v>33124</v>
      </c>
      <c r="B2793" s="7" t="s">
        <v>39</v>
      </c>
      <c r="C2793" s="7">
        <v>2006</v>
      </c>
      <c r="D2793" s="7">
        <v>4</v>
      </c>
      <c r="E2793" s="7">
        <v>396.27</v>
      </c>
      <c r="F2793" s="7">
        <v>393.25</v>
      </c>
    </row>
    <row r="2794" spans="1:6" x14ac:dyDescent="0.2">
      <c r="A2794" s="7">
        <v>33124</v>
      </c>
      <c r="B2794" s="7" t="s">
        <v>39</v>
      </c>
      <c r="C2794" s="7">
        <v>2007</v>
      </c>
      <c r="D2794" s="7">
        <v>1</v>
      </c>
      <c r="E2794" s="7">
        <v>394.43</v>
      </c>
      <c r="F2794" s="7">
        <v>395.9</v>
      </c>
    </row>
    <row r="2795" spans="1:6" x14ac:dyDescent="0.2">
      <c r="A2795" s="7">
        <v>33124</v>
      </c>
      <c r="B2795" s="7" t="s">
        <v>39</v>
      </c>
      <c r="C2795" s="7">
        <v>2007</v>
      </c>
      <c r="D2795" s="7">
        <v>2</v>
      </c>
      <c r="E2795" s="7">
        <v>388.81</v>
      </c>
      <c r="F2795" s="7">
        <v>388.62</v>
      </c>
    </row>
    <row r="2796" spans="1:6" x14ac:dyDescent="0.2">
      <c r="A2796" s="7">
        <v>33124</v>
      </c>
      <c r="B2796" s="7" t="s">
        <v>39</v>
      </c>
      <c r="C2796" s="7">
        <v>2007</v>
      </c>
      <c r="D2796" s="7">
        <v>3</v>
      </c>
      <c r="E2796" s="7">
        <v>375.57</v>
      </c>
      <c r="F2796" s="7">
        <v>373.98</v>
      </c>
    </row>
    <row r="2797" spans="1:6" x14ac:dyDescent="0.2">
      <c r="A2797" s="7">
        <v>33124</v>
      </c>
      <c r="B2797" s="7" t="s">
        <v>39</v>
      </c>
      <c r="C2797" s="7">
        <v>2007</v>
      </c>
      <c r="D2797" s="7">
        <v>4</v>
      </c>
      <c r="E2797" s="7">
        <v>351.8</v>
      </c>
      <c r="F2797" s="7">
        <v>348.46</v>
      </c>
    </row>
    <row r="2798" spans="1:6" x14ac:dyDescent="0.2">
      <c r="A2798" s="7">
        <v>33124</v>
      </c>
      <c r="B2798" s="7" t="s">
        <v>39</v>
      </c>
      <c r="C2798" s="7">
        <v>2008</v>
      </c>
      <c r="D2798" s="7">
        <v>1</v>
      </c>
      <c r="E2798" s="7">
        <v>320.70999999999998</v>
      </c>
      <c r="F2798" s="7">
        <v>322.66000000000003</v>
      </c>
    </row>
    <row r="2799" spans="1:6" x14ac:dyDescent="0.2">
      <c r="A2799" s="7">
        <v>33124</v>
      </c>
      <c r="B2799" s="7" t="s">
        <v>39</v>
      </c>
      <c r="C2799" s="7">
        <v>2008</v>
      </c>
      <c r="D2799" s="7">
        <v>2</v>
      </c>
      <c r="E2799" s="7">
        <v>282.24</v>
      </c>
      <c r="F2799" s="7">
        <v>282.02</v>
      </c>
    </row>
    <row r="2800" spans="1:6" x14ac:dyDescent="0.2">
      <c r="A2800" s="7">
        <v>33124</v>
      </c>
      <c r="B2800" s="7" t="s">
        <v>39</v>
      </c>
      <c r="C2800" s="7">
        <v>2008</v>
      </c>
      <c r="D2800" s="7">
        <v>3</v>
      </c>
      <c r="E2800" s="7">
        <v>252.37</v>
      </c>
      <c r="F2800" s="7">
        <v>251.09</v>
      </c>
    </row>
    <row r="2801" spans="1:6" x14ac:dyDescent="0.2">
      <c r="A2801" s="7">
        <v>33124</v>
      </c>
      <c r="B2801" s="7" t="s">
        <v>39</v>
      </c>
      <c r="C2801" s="7">
        <v>2008</v>
      </c>
      <c r="D2801" s="7">
        <v>4</v>
      </c>
      <c r="E2801" s="7">
        <v>228.99</v>
      </c>
      <c r="F2801" s="7">
        <v>226.66</v>
      </c>
    </row>
    <row r="2802" spans="1:6" x14ac:dyDescent="0.2">
      <c r="A2802" s="7">
        <v>33124</v>
      </c>
      <c r="B2802" s="7" t="s">
        <v>39</v>
      </c>
      <c r="C2802" s="7">
        <v>2009</v>
      </c>
      <c r="D2802" s="7">
        <v>1</v>
      </c>
      <c r="E2802" s="7">
        <v>200.74</v>
      </c>
      <c r="F2802" s="7">
        <v>202.39</v>
      </c>
    </row>
    <row r="2803" spans="1:6" x14ac:dyDescent="0.2">
      <c r="A2803" s="7">
        <v>33124</v>
      </c>
      <c r="B2803" s="7" t="s">
        <v>39</v>
      </c>
      <c r="C2803" s="7">
        <v>2009</v>
      </c>
      <c r="D2803" s="7">
        <v>2</v>
      </c>
      <c r="E2803" s="7">
        <v>190.8</v>
      </c>
      <c r="F2803" s="7">
        <v>190.44</v>
      </c>
    </row>
    <row r="2804" spans="1:6" x14ac:dyDescent="0.2">
      <c r="A2804" s="7">
        <v>33124</v>
      </c>
      <c r="B2804" s="7" t="s">
        <v>39</v>
      </c>
      <c r="C2804" s="7">
        <v>2009</v>
      </c>
      <c r="D2804" s="7">
        <v>3</v>
      </c>
      <c r="E2804" s="7">
        <v>187.62</v>
      </c>
      <c r="F2804" s="7">
        <v>186.54</v>
      </c>
    </row>
    <row r="2805" spans="1:6" x14ac:dyDescent="0.2">
      <c r="A2805" s="7">
        <v>33124</v>
      </c>
      <c r="B2805" s="7" t="s">
        <v>39</v>
      </c>
      <c r="C2805" s="7">
        <v>2009</v>
      </c>
      <c r="D2805" s="7">
        <v>4</v>
      </c>
      <c r="E2805" s="7">
        <v>186.44</v>
      </c>
      <c r="F2805" s="7">
        <v>184.61</v>
      </c>
    </row>
    <row r="2806" spans="1:6" x14ac:dyDescent="0.2">
      <c r="A2806" s="7">
        <v>33124</v>
      </c>
      <c r="B2806" s="7" t="s">
        <v>39</v>
      </c>
      <c r="C2806" s="7">
        <v>2010</v>
      </c>
      <c r="D2806" s="7">
        <v>1</v>
      </c>
      <c r="E2806" s="7">
        <v>182.31</v>
      </c>
      <c r="F2806" s="7">
        <v>184.1</v>
      </c>
    </row>
    <row r="2807" spans="1:6" x14ac:dyDescent="0.2">
      <c r="A2807" s="7">
        <v>33124</v>
      </c>
      <c r="B2807" s="7" t="s">
        <v>39</v>
      </c>
      <c r="C2807" s="7">
        <v>2010</v>
      </c>
      <c r="D2807" s="7">
        <v>2</v>
      </c>
      <c r="E2807" s="7">
        <v>183.51</v>
      </c>
      <c r="F2807" s="7">
        <v>182.92</v>
      </c>
    </row>
    <row r="2808" spans="1:6" x14ac:dyDescent="0.2">
      <c r="A2808" s="7">
        <v>33124</v>
      </c>
      <c r="B2808" s="7" t="s">
        <v>39</v>
      </c>
      <c r="C2808" s="7">
        <v>2010</v>
      </c>
      <c r="D2808" s="7">
        <v>3</v>
      </c>
      <c r="E2808" s="7">
        <v>177.46</v>
      </c>
      <c r="F2808" s="7">
        <v>176.24</v>
      </c>
    </row>
    <row r="2809" spans="1:6" x14ac:dyDescent="0.2">
      <c r="A2809" s="7">
        <v>33124</v>
      </c>
      <c r="B2809" s="7" t="s">
        <v>39</v>
      </c>
      <c r="C2809" s="7">
        <v>2010</v>
      </c>
      <c r="D2809" s="7">
        <v>4</v>
      </c>
      <c r="E2809" s="7">
        <v>175.1</v>
      </c>
      <c r="F2809" s="7">
        <v>173.71</v>
      </c>
    </row>
    <row r="2810" spans="1:6" x14ac:dyDescent="0.2">
      <c r="A2810" s="7">
        <v>33124</v>
      </c>
      <c r="B2810" s="7" t="s">
        <v>39</v>
      </c>
      <c r="C2810" s="7">
        <v>2011</v>
      </c>
      <c r="D2810" s="7">
        <v>1</v>
      </c>
      <c r="E2810" s="7">
        <v>166.72</v>
      </c>
      <c r="F2810" s="7">
        <v>168.41</v>
      </c>
    </row>
    <row r="2811" spans="1:6" x14ac:dyDescent="0.2">
      <c r="A2811" s="7">
        <v>33124</v>
      </c>
      <c r="B2811" s="7" t="s">
        <v>39</v>
      </c>
      <c r="C2811" s="7">
        <v>2011</v>
      </c>
      <c r="D2811" s="7">
        <v>2</v>
      </c>
      <c r="E2811" s="7">
        <v>170.47</v>
      </c>
      <c r="F2811" s="7">
        <v>169.59</v>
      </c>
    </row>
    <row r="2812" spans="1:6" x14ac:dyDescent="0.2">
      <c r="A2812" s="7">
        <v>33124</v>
      </c>
      <c r="B2812" s="7" t="s">
        <v>39</v>
      </c>
      <c r="C2812" s="7">
        <v>2011</v>
      </c>
      <c r="D2812" s="7">
        <v>3</v>
      </c>
      <c r="E2812" s="7">
        <v>173.37</v>
      </c>
      <c r="F2812" s="7">
        <v>172.17</v>
      </c>
    </row>
    <row r="2813" spans="1:6" x14ac:dyDescent="0.2">
      <c r="A2813" s="7">
        <v>33124</v>
      </c>
      <c r="B2813" s="7" t="s">
        <v>39</v>
      </c>
      <c r="C2813" s="7">
        <v>2011</v>
      </c>
      <c r="D2813" s="7">
        <v>4</v>
      </c>
      <c r="E2813" s="7">
        <v>174.17</v>
      </c>
      <c r="F2813" s="7">
        <v>173.15</v>
      </c>
    </row>
    <row r="2814" spans="1:6" x14ac:dyDescent="0.2">
      <c r="A2814" s="7">
        <v>33124</v>
      </c>
      <c r="B2814" s="7" t="s">
        <v>39</v>
      </c>
      <c r="C2814" s="7">
        <v>2012</v>
      </c>
      <c r="D2814" s="7">
        <v>1</v>
      </c>
      <c r="E2814" s="7">
        <v>174.89</v>
      </c>
      <c r="F2814" s="7">
        <v>176.59</v>
      </c>
    </row>
    <row r="2815" spans="1:6" x14ac:dyDescent="0.2">
      <c r="A2815" s="7">
        <v>33124</v>
      </c>
      <c r="B2815" s="7" t="s">
        <v>39</v>
      </c>
      <c r="C2815" s="7">
        <v>2012</v>
      </c>
      <c r="D2815" s="7">
        <v>2</v>
      </c>
      <c r="E2815" s="7">
        <v>181.56</v>
      </c>
      <c r="F2815" s="7">
        <v>180.34</v>
      </c>
    </row>
    <row r="2816" spans="1:6" x14ac:dyDescent="0.2">
      <c r="A2816" s="7">
        <v>33124</v>
      </c>
      <c r="B2816" s="7" t="s">
        <v>39</v>
      </c>
      <c r="C2816" s="7">
        <v>2012</v>
      </c>
      <c r="D2816" s="7">
        <v>3</v>
      </c>
      <c r="E2816" s="7">
        <v>187.09</v>
      </c>
      <c r="F2816" s="7">
        <v>185.82</v>
      </c>
    </row>
    <row r="2817" spans="1:6" x14ac:dyDescent="0.2">
      <c r="A2817" s="7">
        <v>33124</v>
      </c>
      <c r="B2817" s="7" t="s">
        <v>39</v>
      </c>
      <c r="C2817" s="7">
        <v>2012</v>
      </c>
      <c r="D2817" s="7">
        <v>4</v>
      </c>
      <c r="E2817" s="7">
        <v>192.04</v>
      </c>
      <c r="F2817" s="7">
        <v>191.34</v>
      </c>
    </row>
    <row r="2818" spans="1:6" x14ac:dyDescent="0.2">
      <c r="A2818" s="7">
        <v>33124</v>
      </c>
      <c r="B2818" s="7" t="s">
        <v>39</v>
      </c>
      <c r="C2818" s="7">
        <v>2013</v>
      </c>
      <c r="D2818" s="7">
        <v>1</v>
      </c>
      <c r="E2818" s="7">
        <v>198.35</v>
      </c>
      <c r="F2818" s="7">
        <v>200</v>
      </c>
    </row>
    <row r="2819" spans="1:6" x14ac:dyDescent="0.2">
      <c r="A2819" s="7">
        <v>33124</v>
      </c>
      <c r="B2819" s="7" t="s">
        <v>39</v>
      </c>
      <c r="C2819" s="7">
        <v>2013</v>
      </c>
      <c r="D2819" s="7">
        <v>2</v>
      </c>
      <c r="E2819" s="7">
        <v>207.89</v>
      </c>
      <c r="F2819" s="7">
        <v>206.25</v>
      </c>
    </row>
    <row r="2820" spans="1:6" x14ac:dyDescent="0.2">
      <c r="A2820" s="7">
        <v>33124</v>
      </c>
      <c r="B2820" s="7" t="s">
        <v>39</v>
      </c>
      <c r="C2820" s="7">
        <v>2013</v>
      </c>
      <c r="D2820" s="7">
        <v>3</v>
      </c>
      <c r="E2820" s="7">
        <v>214.48</v>
      </c>
      <c r="F2820" s="7">
        <v>213.2</v>
      </c>
    </row>
    <row r="2821" spans="1:6" x14ac:dyDescent="0.2">
      <c r="A2821" s="7">
        <v>33124</v>
      </c>
      <c r="B2821" s="7" t="s">
        <v>39</v>
      </c>
      <c r="C2821" s="7">
        <v>2013</v>
      </c>
      <c r="D2821" s="7">
        <v>4</v>
      </c>
      <c r="E2821" s="7">
        <v>219.16</v>
      </c>
      <c r="F2821" s="7">
        <v>218.67</v>
      </c>
    </row>
    <row r="2822" spans="1:6" x14ac:dyDescent="0.2">
      <c r="A2822" s="7">
        <v>33124</v>
      </c>
      <c r="B2822" s="7" t="s">
        <v>39</v>
      </c>
      <c r="C2822" s="7">
        <v>2014</v>
      </c>
      <c r="D2822" s="7">
        <v>1</v>
      </c>
      <c r="E2822" s="7">
        <v>222.63</v>
      </c>
      <c r="F2822" s="7">
        <v>224.13</v>
      </c>
    </row>
    <row r="2823" spans="1:6" x14ac:dyDescent="0.2">
      <c r="A2823" s="7">
        <v>33124</v>
      </c>
      <c r="B2823" s="7" t="s">
        <v>39</v>
      </c>
      <c r="C2823" s="7">
        <v>2014</v>
      </c>
      <c r="D2823" s="7">
        <v>2</v>
      </c>
      <c r="E2823" s="7">
        <v>233.99</v>
      </c>
      <c r="F2823" s="7">
        <v>232.05</v>
      </c>
    </row>
    <row r="2824" spans="1:6" x14ac:dyDescent="0.2">
      <c r="A2824" s="7">
        <v>33124</v>
      </c>
      <c r="B2824" s="7" t="s">
        <v>39</v>
      </c>
      <c r="C2824" s="7">
        <v>2014</v>
      </c>
      <c r="D2824" s="7">
        <v>3</v>
      </c>
      <c r="E2824" s="7">
        <v>238.69</v>
      </c>
      <c r="F2824" s="7">
        <v>237.47</v>
      </c>
    </row>
    <row r="2825" spans="1:6" x14ac:dyDescent="0.2">
      <c r="A2825" s="7">
        <v>33124</v>
      </c>
      <c r="B2825" s="7" t="s">
        <v>39</v>
      </c>
      <c r="C2825" s="7">
        <v>2014</v>
      </c>
      <c r="D2825" s="7">
        <v>4</v>
      </c>
      <c r="E2825" s="7">
        <v>246.75</v>
      </c>
      <c r="F2825" s="7">
        <v>246.45</v>
      </c>
    </row>
    <row r="2826" spans="1:6" x14ac:dyDescent="0.2">
      <c r="A2826" s="7">
        <v>33124</v>
      </c>
      <c r="B2826" s="7" t="s">
        <v>39</v>
      </c>
      <c r="C2826" s="7">
        <v>2015</v>
      </c>
      <c r="D2826" s="7">
        <v>1</v>
      </c>
      <c r="E2826" s="7">
        <v>249.19</v>
      </c>
      <c r="F2826" s="7">
        <v>250.44</v>
      </c>
    </row>
    <row r="2827" spans="1:6" x14ac:dyDescent="0.2">
      <c r="A2827" s="7">
        <v>33124</v>
      </c>
      <c r="B2827" s="7" t="s">
        <v>39</v>
      </c>
      <c r="C2827" s="7">
        <v>2015</v>
      </c>
      <c r="D2827" s="7">
        <v>2</v>
      </c>
      <c r="E2827" s="7">
        <v>262.68</v>
      </c>
      <c r="F2827" s="7">
        <v>260.45999999999998</v>
      </c>
    </row>
    <row r="2828" spans="1:6" x14ac:dyDescent="0.2">
      <c r="A2828" s="7">
        <v>33124</v>
      </c>
      <c r="B2828" s="7" t="s">
        <v>39</v>
      </c>
      <c r="C2828" s="7">
        <v>2015</v>
      </c>
      <c r="D2828" s="7">
        <v>3</v>
      </c>
      <c r="E2828" s="7">
        <v>266.58</v>
      </c>
      <c r="F2828" s="7">
        <v>265.55</v>
      </c>
    </row>
    <row r="2829" spans="1:6" x14ac:dyDescent="0.2">
      <c r="A2829" s="7">
        <v>33124</v>
      </c>
      <c r="B2829" s="7" t="s">
        <v>39</v>
      </c>
      <c r="C2829" s="7">
        <v>2015</v>
      </c>
      <c r="D2829" s="7">
        <v>4</v>
      </c>
      <c r="E2829" s="7">
        <v>272.57</v>
      </c>
      <c r="F2829" s="7">
        <v>272.3</v>
      </c>
    </row>
    <row r="2830" spans="1:6" x14ac:dyDescent="0.2">
      <c r="A2830" s="7">
        <v>33124</v>
      </c>
      <c r="B2830" s="7" t="s">
        <v>39</v>
      </c>
      <c r="C2830" s="7">
        <v>2016</v>
      </c>
      <c r="D2830" s="7">
        <v>1</v>
      </c>
      <c r="E2830" s="7">
        <v>279.08999999999997</v>
      </c>
      <c r="F2830" s="7">
        <v>280.06</v>
      </c>
    </row>
    <row r="2831" spans="1:6" x14ac:dyDescent="0.2">
      <c r="A2831" s="7">
        <v>33124</v>
      </c>
      <c r="B2831" s="7" t="s">
        <v>39</v>
      </c>
      <c r="C2831" s="7">
        <v>2016</v>
      </c>
      <c r="D2831" s="7">
        <v>2</v>
      </c>
      <c r="E2831" s="7">
        <v>288.74</v>
      </c>
      <c r="F2831" s="7">
        <v>286.42</v>
      </c>
    </row>
    <row r="2832" spans="1:6" x14ac:dyDescent="0.2">
      <c r="A2832" s="7">
        <v>33124</v>
      </c>
      <c r="B2832" s="7" t="s">
        <v>39</v>
      </c>
      <c r="C2832" s="7">
        <v>2016</v>
      </c>
      <c r="D2832" s="7">
        <v>3</v>
      </c>
      <c r="E2832" s="7">
        <v>296.87</v>
      </c>
      <c r="F2832" s="7">
        <v>295.97000000000003</v>
      </c>
    </row>
    <row r="2833" spans="1:6" x14ac:dyDescent="0.2">
      <c r="A2833" s="7">
        <v>33124</v>
      </c>
      <c r="B2833" s="7" t="s">
        <v>39</v>
      </c>
      <c r="C2833" s="7">
        <v>2016</v>
      </c>
      <c r="D2833" s="7">
        <v>4</v>
      </c>
      <c r="E2833" s="7">
        <v>303.68</v>
      </c>
      <c r="F2833" s="7">
        <v>303.39</v>
      </c>
    </row>
    <row r="2834" spans="1:6" x14ac:dyDescent="0.2">
      <c r="A2834" s="7">
        <v>33124</v>
      </c>
      <c r="B2834" s="7" t="s">
        <v>39</v>
      </c>
      <c r="C2834" s="7">
        <v>2017</v>
      </c>
      <c r="D2834" s="7">
        <v>1</v>
      </c>
      <c r="E2834" s="7">
        <v>309.88</v>
      </c>
      <c r="F2834" s="7">
        <v>310.56</v>
      </c>
    </row>
    <row r="2835" spans="1:6" x14ac:dyDescent="0.2">
      <c r="A2835" s="7">
        <v>33124</v>
      </c>
      <c r="B2835" s="7" t="s">
        <v>39</v>
      </c>
      <c r="C2835" s="7">
        <v>2017</v>
      </c>
      <c r="D2835" s="7">
        <v>2</v>
      </c>
      <c r="E2835" s="7">
        <v>319.39999999999998</v>
      </c>
      <c r="F2835" s="7">
        <v>317.07</v>
      </c>
    </row>
    <row r="2836" spans="1:6" x14ac:dyDescent="0.2">
      <c r="A2836" s="7">
        <v>33124</v>
      </c>
      <c r="B2836" s="7" t="s">
        <v>39</v>
      </c>
      <c r="C2836" s="7">
        <v>2017</v>
      </c>
      <c r="D2836" s="7">
        <v>3</v>
      </c>
      <c r="E2836" s="7">
        <v>322.98</v>
      </c>
      <c r="F2836" s="7">
        <v>322.14</v>
      </c>
    </row>
    <row r="2837" spans="1:6" x14ac:dyDescent="0.2">
      <c r="A2837" s="7">
        <v>33124</v>
      </c>
      <c r="B2837" s="7" t="s">
        <v>39</v>
      </c>
      <c r="C2837" s="7">
        <v>2017</v>
      </c>
      <c r="D2837" s="7">
        <v>4</v>
      </c>
      <c r="E2837" s="7">
        <v>328.76</v>
      </c>
      <c r="F2837" s="7">
        <v>328.38</v>
      </c>
    </row>
    <row r="2838" spans="1:6" x14ac:dyDescent="0.2">
      <c r="A2838" s="7">
        <v>33124</v>
      </c>
      <c r="B2838" s="7" t="s">
        <v>39</v>
      </c>
      <c r="C2838" s="7">
        <v>2018</v>
      </c>
      <c r="D2838" s="7">
        <v>1</v>
      </c>
      <c r="E2838" s="7">
        <v>336.43</v>
      </c>
      <c r="F2838" s="7">
        <v>336.86</v>
      </c>
    </row>
    <row r="2839" spans="1:6" x14ac:dyDescent="0.2">
      <c r="A2839" s="7">
        <v>33124</v>
      </c>
      <c r="B2839" s="7" t="s">
        <v>39</v>
      </c>
      <c r="C2839" s="7">
        <v>2018</v>
      </c>
      <c r="D2839" s="7">
        <v>2</v>
      </c>
      <c r="E2839" s="7">
        <v>342.86</v>
      </c>
      <c r="F2839" s="7">
        <v>340.67</v>
      </c>
    </row>
    <row r="2840" spans="1:6" x14ac:dyDescent="0.2">
      <c r="A2840" s="7">
        <v>33124</v>
      </c>
      <c r="B2840" s="7" t="s">
        <v>39</v>
      </c>
      <c r="C2840" s="7">
        <v>2018</v>
      </c>
      <c r="D2840" s="7">
        <v>3</v>
      </c>
      <c r="E2840" s="7">
        <v>347.96</v>
      </c>
      <c r="F2840" s="7">
        <v>347.09</v>
      </c>
    </row>
    <row r="2841" spans="1:6" x14ac:dyDescent="0.2">
      <c r="A2841" s="7">
        <v>33124</v>
      </c>
      <c r="B2841" s="7" t="s">
        <v>39</v>
      </c>
      <c r="C2841" s="7">
        <v>2018</v>
      </c>
      <c r="D2841" s="7">
        <v>4</v>
      </c>
      <c r="E2841" s="7">
        <v>352.41</v>
      </c>
      <c r="F2841" s="7">
        <v>351.88</v>
      </c>
    </row>
    <row r="2842" spans="1:6" x14ac:dyDescent="0.2">
      <c r="A2842" s="7">
        <v>33124</v>
      </c>
      <c r="B2842" s="7" t="s">
        <v>39</v>
      </c>
      <c r="C2842" s="7">
        <v>2019</v>
      </c>
      <c r="D2842" s="7">
        <v>1</v>
      </c>
      <c r="E2842" s="7">
        <v>357.44</v>
      </c>
      <c r="F2842" s="7">
        <v>357.73</v>
      </c>
    </row>
    <row r="2843" spans="1:6" x14ac:dyDescent="0.2">
      <c r="A2843" s="7">
        <v>33124</v>
      </c>
      <c r="B2843" s="7" t="s">
        <v>39</v>
      </c>
      <c r="C2843" s="7">
        <v>2019</v>
      </c>
      <c r="D2843" s="7">
        <v>2</v>
      </c>
      <c r="E2843" s="7">
        <v>366.24</v>
      </c>
      <c r="F2843" s="7">
        <v>364.19</v>
      </c>
    </row>
    <row r="2844" spans="1:6" x14ac:dyDescent="0.2">
      <c r="A2844" s="7">
        <v>33124</v>
      </c>
      <c r="B2844" s="7" t="s">
        <v>39</v>
      </c>
      <c r="C2844" s="7">
        <v>2019</v>
      </c>
      <c r="D2844" s="7">
        <v>3</v>
      </c>
      <c r="E2844" s="7">
        <v>370.27</v>
      </c>
      <c r="F2844" s="7">
        <v>369.31</v>
      </c>
    </row>
    <row r="2845" spans="1:6" x14ac:dyDescent="0.2">
      <c r="A2845" s="7">
        <v>33124</v>
      </c>
      <c r="B2845" s="7" t="s">
        <v>39</v>
      </c>
      <c r="C2845" s="7">
        <v>2019</v>
      </c>
      <c r="D2845" s="7">
        <v>4</v>
      </c>
      <c r="E2845" s="7">
        <v>376.83</v>
      </c>
      <c r="F2845" s="7">
        <v>376.09</v>
      </c>
    </row>
    <row r="2846" spans="1:6" x14ac:dyDescent="0.2">
      <c r="A2846" s="7">
        <v>33124</v>
      </c>
      <c r="B2846" s="7" t="s">
        <v>39</v>
      </c>
      <c r="C2846" s="7">
        <v>2020</v>
      </c>
      <c r="D2846" s="7">
        <v>1</v>
      </c>
      <c r="E2846" s="7">
        <v>380.34</v>
      </c>
      <c r="F2846" s="7">
        <v>380.65</v>
      </c>
    </row>
    <row r="2847" spans="1:6" x14ac:dyDescent="0.2">
      <c r="A2847" s="7">
        <v>33124</v>
      </c>
      <c r="B2847" s="7" t="s">
        <v>39</v>
      </c>
      <c r="C2847" s="7">
        <v>2020</v>
      </c>
      <c r="D2847" s="7">
        <v>2</v>
      </c>
      <c r="E2847" s="7">
        <v>392.22</v>
      </c>
      <c r="F2847" s="7">
        <v>390.23</v>
      </c>
    </row>
    <row r="2848" spans="1:6" x14ac:dyDescent="0.2">
      <c r="A2848" s="7">
        <v>33124</v>
      </c>
      <c r="B2848" s="7" t="s">
        <v>39</v>
      </c>
      <c r="C2848" s="7">
        <v>2020</v>
      </c>
      <c r="D2848" s="7">
        <v>3</v>
      </c>
      <c r="E2848" s="7">
        <v>398.18</v>
      </c>
      <c r="F2848" s="7">
        <v>397.1</v>
      </c>
    </row>
    <row r="2849" spans="1:7" x14ac:dyDescent="0.2">
      <c r="A2849" s="7">
        <v>33124</v>
      </c>
      <c r="B2849" s="7" t="s">
        <v>39</v>
      </c>
      <c r="C2849" s="7">
        <v>2020</v>
      </c>
      <c r="D2849" s="7">
        <v>4</v>
      </c>
      <c r="E2849" s="7">
        <v>414.47</v>
      </c>
      <c r="F2849" s="7">
        <v>413.5</v>
      </c>
    </row>
    <row r="2850" spans="1:7" x14ac:dyDescent="0.2">
      <c r="A2850" s="7">
        <v>33124</v>
      </c>
      <c r="B2850" s="7" t="s">
        <v>39</v>
      </c>
      <c r="C2850" s="7">
        <v>2021</v>
      </c>
      <c r="D2850" s="7">
        <v>1</v>
      </c>
      <c r="E2850" s="7">
        <v>429.34</v>
      </c>
      <c r="F2850" s="7">
        <v>429.73</v>
      </c>
    </row>
    <row r="2851" spans="1:7" x14ac:dyDescent="0.2">
      <c r="A2851" s="7">
        <v>33124</v>
      </c>
      <c r="B2851" s="7" t="s">
        <v>39</v>
      </c>
      <c r="C2851" s="7">
        <v>2021</v>
      </c>
      <c r="D2851" s="7">
        <v>2</v>
      </c>
      <c r="E2851" s="7">
        <v>450.13</v>
      </c>
      <c r="F2851" s="7">
        <v>448.02</v>
      </c>
    </row>
    <row r="2852" spans="1:7" x14ac:dyDescent="0.2">
      <c r="A2852" s="7">
        <v>33124</v>
      </c>
      <c r="B2852" s="7" t="s">
        <v>39</v>
      </c>
      <c r="C2852" s="7">
        <v>2021</v>
      </c>
      <c r="D2852" s="7">
        <v>3</v>
      </c>
      <c r="E2852" s="7">
        <v>475.29</v>
      </c>
      <c r="F2852" s="7">
        <v>473.9</v>
      </c>
    </row>
    <row r="2853" spans="1:7" x14ac:dyDescent="0.2">
      <c r="A2853" s="7">
        <v>33124</v>
      </c>
      <c r="B2853" s="7" t="s">
        <v>39</v>
      </c>
      <c r="C2853" s="7">
        <v>2021</v>
      </c>
      <c r="D2853" s="7">
        <v>4</v>
      </c>
      <c r="E2853" s="7">
        <v>496.9</v>
      </c>
      <c r="F2853" s="7">
        <v>495.63</v>
      </c>
    </row>
    <row r="2854" spans="1:7" x14ac:dyDescent="0.2">
      <c r="A2854" s="7">
        <v>33340</v>
      </c>
      <c r="B2854" s="7" t="s">
        <v>40</v>
      </c>
      <c r="C2854" s="7">
        <v>1991</v>
      </c>
      <c r="D2854" s="7">
        <v>1</v>
      </c>
      <c r="E2854" s="7">
        <v>100</v>
      </c>
      <c r="F2854" s="7">
        <v>100</v>
      </c>
    </row>
    <row r="2855" spans="1:7" x14ac:dyDescent="0.2">
      <c r="A2855" s="7">
        <v>33340</v>
      </c>
      <c r="B2855" s="7" t="s">
        <v>40</v>
      </c>
      <c r="C2855" s="7">
        <v>1991</v>
      </c>
      <c r="D2855" s="7">
        <v>2</v>
      </c>
      <c r="E2855" s="7">
        <v>102.73</v>
      </c>
      <c r="F2855" s="7">
        <v>101.23</v>
      </c>
    </row>
    <row r="2856" spans="1:7" x14ac:dyDescent="0.2">
      <c r="A2856" s="7">
        <v>33340</v>
      </c>
      <c r="B2856" s="7" t="s">
        <v>40</v>
      </c>
      <c r="C2856" s="7">
        <v>1991</v>
      </c>
      <c r="D2856" s="7">
        <v>3</v>
      </c>
      <c r="E2856" s="7">
        <v>103.94</v>
      </c>
      <c r="F2856" s="7">
        <v>102.46</v>
      </c>
    </row>
    <row r="2857" spans="1:7" x14ac:dyDescent="0.2">
      <c r="A2857" s="7">
        <v>33340</v>
      </c>
      <c r="B2857" s="7" t="s">
        <v>40</v>
      </c>
      <c r="C2857" s="7">
        <v>1991</v>
      </c>
      <c r="D2857" s="7">
        <v>4</v>
      </c>
      <c r="E2857" s="7">
        <v>103.9</v>
      </c>
      <c r="F2857" s="7">
        <v>103.23</v>
      </c>
    </row>
    <row r="2858" spans="1:7" x14ac:dyDescent="0.2">
      <c r="A2858" s="7">
        <v>33340</v>
      </c>
      <c r="B2858" s="7" t="s">
        <v>40</v>
      </c>
      <c r="C2858" s="7">
        <v>1992</v>
      </c>
      <c r="D2858" s="7">
        <v>1</v>
      </c>
      <c r="E2858" s="7">
        <v>105.5</v>
      </c>
      <c r="F2858" s="7">
        <v>105.5</v>
      </c>
      <c r="G2858" s="7" t="s">
        <v>19</v>
      </c>
    </row>
    <row r="2859" spans="1:7" x14ac:dyDescent="0.2">
      <c r="A2859" s="7">
        <v>33340</v>
      </c>
      <c r="B2859" s="7" t="s">
        <v>40</v>
      </c>
      <c r="C2859" s="7">
        <v>1992</v>
      </c>
      <c r="D2859" s="7">
        <v>2</v>
      </c>
      <c r="E2859" s="7">
        <v>109.08</v>
      </c>
      <c r="F2859" s="7">
        <v>107.5</v>
      </c>
    </row>
    <row r="2860" spans="1:7" x14ac:dyDescent="0.2">
      <c r="A2860" s="7">
        <v>33340</v>
      </c>
      <c r="B2860" s="7" t="s">
        <v>40</v>
      </c>
      <c r="C2860" s="7">
        <v>1992</v>
      </c>
      <c r="D2860" s="7">
        <v>3</v>
      </c>
      <c r="E2860" s="7">
        <v>110.84</v>
      </c>
      <c r="F2860" s="7">
        <v>109.27</v>
      </c>
    </row>
    <row r="2861" spans="1:7" x14ac:dyDescent="0.2">
      <c r="A2861" s="7">
        <v>33340</v>
      </c>
      <c r="B2861" s="7" t="s">
        <v>40</v>
      </c>
      <c r="C2861" s="7">
        <v>1992</v>
      </c>
      <c r="D2861" s="7">
        <v>4</v>
      </c>
      <c r="E2861" s="7">
        <v>111.81</v>
      </c>
      <c r="F2861" s="7">
        <v>111.1</v>
      </c>
    </row>
    <row r="2862" spans="1:7" x14ac:dyDescent="0.2">
      <c r="A2862" s="7">
        <v>33340</v>
      </c>
      <c r="B2862" s="7" t="s">
        <v>40</v>
      </c>
      <c r="C2862" s="7">
        <v>1993</v>
      </c>
      <c r="D2862" s="7">
        <v>1</v>
      </c>
      <c r="E2862" s="7">
        <v>112.45</v>
      </c>
      <c r="F2862" s="7">
        <v>112.42</v>
      </c>
    </row>
    <row r="2863" spans="1:7" x14ac:dyDescent="0.2">
      <c r="A2863" s="7">
        <v>33340</v>
      </c>
      <c r="B2863" s="7" t="s">
        <v>40</v>
      </c>
      <c r="C2863" s="7">
        <v>1993</v>
      </c>
      <c r="D2863" s="7">
        <v>2</v>
      </c>
      <c r="E2863" s="7">
        <v>115.94</v>
      </c>
      <c r="F2863" s="7">
        <v>114.29</v>
      </c>
    </row>
    <row r="2864" spans="1:7" x14ac:dyDescent="0.2">
      <c r="A2864" s="7">
        <v>33340</v>
      </c>
      <c r="B2864" s="7" t="s">
        <v>40</v>
      </c>
      <c r="C2864" s="7">
        <v>1993</v>
      </c>
      <c r="D2864" s="7">
        <v>3</v>
      </c>
      <c r="E2864" s="7">
        <v>118.03</v>
      </c>
      <c r="F2864" s="7">
        <v>116.34</v>
      </c>
    </row>
    <row r="2865" spans="1:7" x14ac:dyDescent="0.2">
      <c r="A2865" s="7">
        <v>33340</v>
      </c>
      <c r="B2865" s="7" t="s">
        <v>40</v>
      </c>
      <c r="C2865" s="7">
        <v>1993</v>
      </c>
      <c r="D2865" s="7">
        <v>4</v>
      </c>
      <c r="E2865" s="7">
        <v>120.17</v>
      </c>
      <c r="F2865" s="7">
        <v>119.41</v>
      </c>
    </row>
    <row r="2866" spans="1:7" x14ac:dyDescent="0.2">
      <c r="A2866" s="7">
        <v>33340</v>
      </c>
      <c r="B2866" s="7" t="s">
        <v>40</v>
      </c>
      <c r="C2866" s="7">
        <v>1994</v>
      </c>
      <c r="D2866" s="7">
        <v>1</v>
      </c>
      <c r="E2866" s="7">
        <v>121.56</v>
      </c>
      <c r="F2866" s="7">
        <v>121.5</v>
      </c>
    </row>
    <row r="2867" spans="1:7" x14ac:dyDescent="0.2">
      <c r="A2867" s="7">
        <v>33340</v>
      </c>
      <c r="B2867" s="7" t="s">
        <v>40</v>
      </c>
      <c r="C2867" s="7">
        <v>1994</v>
      </c>
      <c r="D2867" s="7">
        <v>2</v>
      </c>
      <c r="E2867" s="7">
        <v>124.5</v>
      </c>
      <c r="F2867" s="7">
        <v>122.77</v>
      </c>
    </row>
    <row r="2868" spans="1:7" x14ac:dyDescent="0.2">
      <c r="A2868" s="7">
        <v>33340</v>
      </c>
      <c r="B2868" s="7" t="s">
        <v>40</v>
      </c>
      <c r="C2868" s="7">
        <v>1994</v>
      </c>
      <c r="D2868" s="7">
        <v>3</v>
      </c>
      <c r="E2868" s="7">
        <v>125.01</v>
      </c>
      <c r="F2868" s="7">
        <v>123.17</v>
      </c>
    </row>
    <row r="2869" spans="1:7" x14ac:dyDescent="0.2">
      <c r="A2869" s="7">
        <v>33340</v>
      </c>
      <c r="B2869" s="7" t="s">
        <v>40</v>
      </c>
      <c r="C2869" s="7">
        <v>1994</v>
      </c>
      <c r="D2869" s="7">
        <v>4</v>
      </c>
      <c r="E2869" s="7">
        <v>124.08</v>
      </c>
      <c r="F2869" s="7">
        <v>123.34</v>
      </c>
    </row>
    <row r="2870" spans="1:7" x14ac:dyDescent="0.2">
      <c r="A2870" s="7">
        <v>33340</v>
      </c>
      <c r="B2870" s="7" t="s">
        <v>40</v>
      </c>
      <c r="C2870" s="7">
        <v>1995</v>
      </c>
      <c r="D2870" s="7">
        <v>1</v>
      </c>
      <c r="E2870" s="7">
        <v>124.57</v>
      </c>
      <c r="F2870" s="7">
        <v>124.46</v>
      </c>
    </row>
    <row r="2871" spans="1:7" x14ac:dyDescent="0.2">
      <c r="A2871" s="7">
        <v>33340</v>
      </c>
      <c r="B2871" s="7" t="s">
        <v>40</v>
      </c>
      <c r="C2871" s="7">
        <v>1995</v>
      </c>
      <c r="D2871" s="7">
        <v>2</v>
      </c>
      <c r="E2871" s="7">
        <v>127.21</v>
      </c>
      <c r="F2871" s="7">
        <v>125.53</v>
      </c>
    </row>
    <row r="2872" spans="1:7" x14ac:dyDescent="0.2">
      <c r="A2872" s="7">
        <v>33340</v>
      </c>
      <c r="B2872" s="7" t="s">
        <v>40</v>
      </c>
      <c r="C2872" s="7">
        <v>1995</v>
      </c>
      <c r="D2872" s="7">
        <v>3</v>
      </c>
      <c r="E2872" s="7">
        <v>128.87</v>
      </c>
      <c r="F2872" s="7">
        <v>126.92</v>
      </c>
    </row>
    <row r="2873" spans="1:7" x14ac:dyDescent="0.2">
      <c r="A2873" s="7">
        <v>33340</v>
      </c>
      <c r="B2873" s="7" t="s">
        <v>40</v>
      </c>
      <c r="C2873" s="7">
        <v>1995</v>
      </c>
      <c r="D2873" s="7">
        <v>4</v>
      </c>
      <c r="E2873" s="7">
        <v>128.71</v>
      </c>
      <c r="F2873" s="7">
        <v>127.94</v>
      </c>
    </row>
    <row r="2874" spans="1:7" x14ac:dyDescent="0.2">
      <c r="A2874" s="7">
        <v>33340</v>
      </c>
      <c r="B2874" s="7" t="s">
        <v>40</v>
      </c>
      <c r="C2874" s="7">
        <v>1996</v>
      </c>
      <c r="D2874" s="7">
        <v>1</v>
      </c>
      <c r="E2874" s="7">
        <v>128.51</v>
      </c>
      <c r="F2874" s="7">
        <v>128.33000000000001</v>
      </c>
    </row>
    <row r="2875" spans="1:7" x14ac:dyDescent="0.2">
      <c r="A2875" s="7">
        <v>33340</v>
      </c>
      <c r="B2875" s="7" t="s">
        <v>40</v>
      </c>
      <c r="C2875" s="7">
        <v>1996</v>
      </c>
      <c r="D2875" s="7">
        <v>2</v>
      </c>
      <c r="E2875" s="7">
        <v>131.29</v>
      </c>
      <c r="F2875" s="7">
        <v>129.66999999999999</v>
      </c>
    </row>
    <row r="2876" spans="1:7" x14ac:dyDescent="0.2">
      <c r="A2876" s="7">
        <v>33340</v>
      </c>
      <c r="B2876" s="7" t="s">
        <v>40</v>
      </c>
      <c r="C2876" s="7">
        <v>1996</v>
      </c>
      <c r="D2876" s="7">
        <v>3</v>
      </c>
      <c r="E2876" s="7">
        <v>132.72</v>
      </c>
      <c r="F2876" s="7">
        <v>130.66999999999999</v>
      </c>
    </row>
    <row r="2877" spans="1:7" x14ac:dyDescent="0.2">
      <c r="A2877" s="7">
        <v>33340</v>
      </c>
      <c r="B2877" s="7" t="s">
        <v>40</v>
      </c>
      <c r="C2877" s="7">
        <v>1996</v>
      </c>
      <c r="D2877" s="7">
        <v>4</v>
      </c>
      <c r="E2877" s="7">
        <v>131.15</v>
      </c>
      <c r="F2877" s="7">
        <v>130.36000000000001</v>
      </c>
    </row>
    <row r="2878" spans="1:7" x14ac:dyDescent="0.2">
      <c r="A2878" s="7">
        <v>33340</v>
      </c>
      <c r="B2878" s="7" t="s">
        <v>40</v>
      </c>
      <c r="C2878" s="7">
        <v>1997</v>
      </c>
      <c r="D2878" s="7">
        <v>1</v>
      </c>
      <c r="E2878" s="7">
        <v>132.69999999999999</v>
      </c>
      <c r="F2878" s="7">
        <v>132.41999999999999</v>
      </c>
    </row>
    <row r="2879" spans="1:7" x14ac:dyDescent="0.2">
      <c r="A2879" s="7">
        <v>33340</v>
      </c>
      <c r="B2879" s="7" t="s">
        <v>40</v>
      </c>
      <c r="C2879" s="7">
        <v>1997</v>
      </c>
      <c r="D2879" s="7">
        <v>2</v>
      </c>
      <c r="E2879" s="7">
        <v>134.58000000000001</v>
      </c>
      <c r="F2879" s="7">
        <v>133.07</v>
      </c>
      <c r="G2879" s="7" t="s">
        <v>19</v>
      </c>
    </row>
    <row r="2880" spans="1:7" x14ac:dyDescent="0.2">
      <c r="A2880" s="7">
        <v>33340</v>
      </c>
      <c r="B2880" s="7" t="s">
        <v>40</v>
      </c>
      <c r="C2880" s="7">
        <v>1997</v>
      </c>
      <c r="D2880" s="7">
        <v>3</v>
      </c>
      <c r="E2880" s="7">
        <v>135.46</v>
      </c>
      <c r="F2880" s="7">
        <v>133.36000000000001</v>
      </c>
      <c r="G2880" s="7" t="s">
        <v>19</v>
      </c>
    </row>
    <row r="2881" spans="1:7" x14ac:dyDescent="0.2">
      <c r="A2881" s="7">
        <v>33340</v>
      </c>
      <c r="B2881" s="7" t="s">
        <v>40</v>
      </c>
      <c r="C2881" s="7">
        <v>1997</v>
      </c>
      <c r="D2881" s="7">
        <v>4</v>
      </c>
      <c r="E2881" s="7">
        <v>135.85</v>
      </c>
      <c r="F2881" s="7">
        <v>134.93</v>
      </c>
      <c r="G2881" s="7" t="s">
        <v>19</v>
      </c>
    </row>
    <row r="2882" spans="1:7" x14ac:dyDescent="0.2">
      <c r="A2882" s="7">
        <v>33340</v>
      </c>
      <c r="B2882" s="7" t="s">
        <v>40</v>
      </c>
      <c r="C2882" s="7">
        <v>1998</v>
      </c>
      <c r="D2882" s="7">
        <v>1</v>
      </c>
      <c r="E2882" s="7">
        <v>136.72999999999999</v>
      </c>
      <c r="F2882" s="7">
        <v>136.43</v>
      </c>
      <c r="G2882" s="7" t="s">
        <v>19</v>
      </c>
    </row>
    <row r="2883" spans="1:7" x14ac:dyDescent="0.2">
      <c r="A2883" s="7">
        <v>33340</v>
      </c>
      <c r="B2883" s="7" t="s">
        <v>40</v>
      </c>
      <c r="C2883" s="7">
        <v>1998</v>
      </c>
      <c r="D2883" s="7">
        <v>2</v>
      </c>
      <c r="E2883" s="7">
        <v>137.88</v>
      </c>
      <c r="F2883" s="7">
        <v>136.47999999999999</v>
      </c>
    </row>
    <row r="2884" spans="1:7" x14ac:dyDescent="0.2">
      <c r="A2884" s="7">
        <v>33340</v>
      </c>
      <c r="B2884" s="7" t="s">
        <v>40</v>
      </c>
      <c r="C2884" s="7">
        <v>1998</v>
      </c>
      <c r="D2884" s="7">
        <v>3</v>
      </c>
      <c r="E2884" s="7">
        <v>140.16</v>
      </c>
      <c r="F2884" s="7">
        <v>137.88999999999999</v>
      </c>
    </row>
    <row r="2885" spans="1:7" x14ac:dyDescent="0.2">
      <c r="A2885" s="7">
        <v>33340</v>
      </c>
      <c r="B2885" s="7" t="s">
        <v>40</v>
      </c>
      <c r="C2885" s="7">
        <v>1998</v>
      </c>
      <c r="D2885" s="7">
        <v>4</v>
      </c>
      <c r="E2885" s="7">
        <v>140.32</v>
      </c>
      <c r="F2885" s="7">
        <v>139.33000000000001</v>
      </c>
    </row>
    <row r="2886" spans="1:7" x14ac:dyDescent="0.2">
      <c r="A2886" s="7">
        <v>33340</v>
      </c>
      <c r="B2886" s="7" t="s">
        <v>40</v>
      </c>
      <c r="C2886" s="7">
        <v>1999</v>
      </c>
      <c r="D2886" s="7">
        <v>1</v>
      </c>
      <c r="E2886" s="7">
        <v>141.13999999999999</v>
      </c>
      <c r="F2886" s="7">
        <v>140.9</v>
      </c>
    </row>
    <row r="2887" spans="1:7" x14ac:dyDescent="0.2">
      <c r="A2887" s="7">
        <v>33340</v>
      </c>
      <c r="B2887" s="7" t="s">
        <v>40</v>
      </c>
      <c r="C2887" s="7">
        <v>1999</v>
      </c>
      <c r="D2887" s="7">
        <v>2</v>
      </c>
      <c r="E2887" s="7">
        <v>144.69</v>
      </c>
      <c r="F2887" s="7">
        <v>143.26</v>
      </c>
    </row>
    <row r="2888" spans="1:7" x14ac:dyDescent="0.2">
      <c r="A2888" s="7">
        <v>33340</v>
      </c>
      <c r="B2888" s="7" t="s">
        <v>40</v>
      </c>
      <c r="C2888" s="7">
        <v>1999</v>
      </c>
      <c r="D2888" s="7">
        <v>3</v>
      </c>
      <c r="E2888" s="7">
        <v>148.31</v>
      </c>
      <c r="F2888" s="7">
        <v>145.80000000000001</v>
      </c>
    </row>
    <row r="2889" spans="1:7" x14ac:dyDescent="0.2">
      <c r="A2889" s="7">
        <v>33340</v>
      </c>
      <c r="B2889" s="7" t="s">
        <v>40</v>
      </c>
      <c r="C2889" s="7">
        <v>1999</v>
      </c>
      <c r="D2889" s="7">
        <v>4</v>
      </c>
      <c r="E2889" s="7">
        <v>149.29</v>
      </c>
      <c r="F2889" s="7">
        <v>148.24</v>
      </c>
    </row>
    <row r="2890" spans="1:7" x14ac:dyDescent="0.2">
      <c r="A2890" s="7">
        <v>33340</v>
      </c>
      <c r="B2890" s="7" t="s">
        <v>40</v>
      </c>
      <c r="C2890" s="7">
        <v>2000</v>
      </c>
      <c r="D2890" s="7">
        <v>1</v>
      </c>
      <c r="E2890" s="7">
        <v>150.65</v>
      </c>
      <c r="F2890" s="7">
        <v>150.5</v>
      </c>
    </row>
    <row r="2891" spans="1:7" x14ac:dyDescent="0.2">
      <c r="A2891" s="7">
        <v>33340</v>
      </c>
      <c r="B2891" s="7" t="s">
        <v>40</v>
      </c>
      <c r="C2891" s="7">
        <v>2000</v>
      </c>
      <c r="D2891" s="7">
        <v>2</v>
      </c>
      <c r="E2891" s="7">
        <v>154.63999999999999</v>
      </c>
      <c r="F2891" s="7">
        <v>153.12</v>
      </c>
    </row>
    <row r="2892" spans="1:7" x14ac:dyDescent="0.2">
      <c r="A2892" s="7">
        <v>33340</v>
      </c>
      <c r="B2892" s="7" t="s">
        <v>40</v>
      </c>
      <c r="C2892" s="7">
        <v>2000</v>
      </c>
      <c r="D2892" s="7">
        <v>3</v>
      </c>
      <c r="E2892" s="7">
        <v>158.75</v>
      </c>
      <c r="F2892" s="7">
        <v>155.93</v>
      </c>
    </row>
    <row r="2893" spans="1:7" x14ac:dyDescent="0.2">
      <c r="A2893" s="7">
        <v>33340</v>
      </c>
      <c r="B2893" s="7" t="s">
        <v>40</v>
      </c>
      <c r="C2893" s="7">
        <v>2000</v>
      </c>
      <c r="D2893" s="7">
        <v>4</v>
      </c>
      <c r="E2893" s="7">
        <v>159.69</v>
      </c>
      <c r="F2893" s="7">
        <v>158.6</v>
      </c>
    </row>
    <row r="2894" spans="1:7" x14ac:dyDescent="0.2">
      <c r="A2894" s="7">
        <v>33340</v>
      </c>
      <c r="B2894" s="7" t="s">
        <v>40</v>
      </c>
      <c r="C2894" s="7">
        <v>2001</v>
      </c>
      <c r="D2894" s="7">
        <v>1</v>
      </c>
      <c r="E2894" s="7">
        <v>161.69</v>
      </c>
      <c r="F2894" s="7">
        <v>161.66</v>
      </c>
    </row>
    <row r="2895" spans="1:7" x14ac:dyDescent="0.2">
      <c r="A2895" s="7">
        <v>33340</v>
      </c>
      <c r="B2895" s="7" t="s">
        <v>40</v>
      </c>
      <c r="C2895" s="7">
        <v>2001</v>
      </c>
      <c r="D2895" s="7">
        <v>2</v>
      </c>
      <c r="E2895" s="7">
        <v>165.93</v>
      </c>
      <c r="F2895" s="7">
        <v>164.24</v>
      </c>
    </row>
    <row r="2896" spans="1:7" x14ac:dyDescent="0.2">
      <c r="A2896" s="7">
        <v>33340</v>
      </c>
      <c r="B2896" s="7" t="s">
        <v>40</v>
      </c>
      <c r="C2896" s="7">
        <v>2001</v>
      </c>
      <c r="D2896" s="7">
        <v>3</v>
      </c>
      <c r="E2896" s="7">
        <v>169.19</v>
      </c>
      <c r="F2896" s="7">
        <v>166.12</v>
      </c>
    </row>
    <row r="2897" spans="1:7" x14ac:dyDescent="0.2">
      <c r="A2897" s="7">
        <v>33340</v>
      </c>
      <c r="B2897" s="7" t="s">
        <v>40</v>
      </c>
      <c r="C2897" s="7">
        <v>2001</v>
      </c>
      <c r="D2897" s="7">
        <v>4</v>
      </c>
      <c r="E2897" s="7">
        <v>169.72</v>
      </c>
      <c r="F2897" s="7">
        <v>168.53</v>
      </c>
    </row>
    <row r="2898" spans="1:7" x14ac:dyDescent="0.2">
      <c r="A2898" s="7">
        <v>33340</v>
      </c>
      <c r="B2898" s="7" t="s">
        <v>40</v>
      </c>
      <c r="C2898" s="7">
        <v>2002</v>
      </c>
      <c r="D2898" s="7">
        <v>1</v>
      </c>
      <c r="E2898" s="7">
        <v>172.06</v>
      </c>
      <c r="F2898" s="7">
        <v>172.14</v>
      </c>
    </row>
    <row r="2899" spans="1:7" x14ac:dyDescent="0.2">
      <c r="A2899" s="7">
        <v>33340</v>
      </c>
      <c r="B2899" s="7" t="s">
        <v>40</v>
      </c>
      <c r="C2899" s="7">
        <v>2002</v>
      </c>
      <c r="D2899" s="7">
        <v>2</v>
      </c>
      <c r="E2899" s="7">
        <v>177.37</v>
      </c>
      <c r="F2899" s="7">
        <v>175.57</v>
      </c>
    </row>
    <row r="2900" spans="1:7" x14ac:dyDescent="0.2">
      <c r="A2900" s="7">
        <v>33340</v>
      </c>
      <c r="B2900" s="7" t="s">
        <v>40</v>
      </c>
      <c r="C2900" s="7">
        <v>2002</v>
      </c>
      <c r="D2900" s="7">
        <v>3</v>
      </c>
      <c r="E2900" s="7">
        <v>183.05</v>
      </c>
      <c r="F2900" s="7">
        <v>179.7</v>
      </c>
    </row>
    <row r="2901" spans="1:7" x14ac:dyDescent="0.2">
      <c r="A2901" s="7">
        <v>33340</v>
      </c>
      <c r="B2901" s="7" t="s">
        <v>40</v>
      </c>
      <c r="C2901" s="7">
        <v>2002</v>
      </c>
      <c r="D2901" s="7">
        <v>4</v>
      </c>
      <c r="E2901" s="7">
        <v>184.65</v>
      </c>
      <c r="F2901" s="7">
        <v>183.22</v>
      </c>
    </row>
    <row r="2902" spans="1:7" x14ac:dyDescent="0.2">
      <c r="A2902" s="7">
        <v>33340</v>
      </c>
      <c r="B2902" s="7" t="s">
        <v>40</v>
      </c>
      <c r="C2902" s="7">
        <v>2003</v>
      </c>
      <c r="D2902" s="7">
        <v>1</v>
      </c>
      <c r="E2902" s="7">
        <v>185.24</v>
      </c>
      <c r="F2902" s="7">
        <v>185.51</v>
      </c>
    </row>
    <row r="2903" spans="1:7" x14ac:dyDescent="0.2">
      <c r="A2903" s="7">
        <v>33340</v>
      </c>
      <c r="B2903" s="7" t="s">
        <v>40</v>
      </c>
      <c r="C2903" s="7">
        <v>2003</v>
      </c>
      <c r="D2903" s="7">
        <v>2</v>
      </c>
      <c r="E2903" s="7">
        <v>192.75</v>
      </c>
      <c r="F2903" s="7">
        <v>190.76</v>
      </c>
    </row>
    <row r="2904" spans="1:7" x14ac:dyDescent="0.2">
      <c r="A2904" s="7">
        <v>33340</v>
      </c>
      <c r="B2904" s="7" t="s">
        <v>40</v>
      </c>
      <c r="C2904" s="7">
        <v>2003</v>
      </c>
      <c r="D2904" s="7">
        <v>3</v>
      </c>
      <c r="E2904" s="7">
        <v>197.81</v>
      </c>
      <c r="F2904" s="7">
        <v>194.25</v>
      </c>
    </row>
    <row r="2905" spans="1:7" x14ac:dyDescent="0.2">
      <c r="A2905" s="7">
        <v>33340</v>
      </c>
      <c r="B2905" s="7" t="s">
        <v>40</v>
      </c>
      <c r="C2905" s="7">
        <v>2003</v>
      </c>
      <c r="D2905" s="7">
        <v>4</v>
      </c>
      <c r="E2905" s="7">
        <v>199.38</v>
      </c>
      <c r="F2905" s="7">
        <v>197.66</v>
      </c>
      <c r="G2905" s="7" t="s">
        <v>19</v>
      </c>
    </row>
    <row r="2906" spans="1:7" x14ac:dyDescent="0.2">
      <c r="A2906" s="7">
        <v>33340</v>
      </c>
      <c r="B2906" s="7" t="s">
        <v>40</v>
      </c>
      <c r="C2906" s="7">
        <v>2004</v>
      </c>
      <c r="D2906" s="7">
        <v>1</v>
      </c>
      <c r="E2906" s="7">
        <v>198.03</v>
      </c>
      <c r="F2906" s="7">
        <v>198.36</v>
      </c>
    </row>
    <row r="2907" spans="1:7" x14ac:dyDescent="0.2">
      <c r="A2907" s="7">
        <v>33340</v>
      </c>
      <c r="B2907" s="7" t="s">
        <v>40</v>
      </c>
      <c r="C2907" s="7">
        <v>2004</v>
      </c>
      <c r="D2907" s="7">
        <v>2</v>
      </c>
      <c r="E2907" s="7">
        <v>205.16</v>
      </c>
      <c r="F2907" s="7">
        <v>203.06</v>
      </c>
    </row>
    <row r="2908" spans="1:7" x14ac:dyDescent="0.2">
      <c r="A2908" s="7">
        <v>33340</v>
      </c>
      <c r="B2908" s="7" t="s">
        <v>40</v>
      </c>
      <c r="C2908" s="7">
        <v>2004</v>
      </c>
      <c r="D2908" s="7">
        <v>3</v>
      </c>
      <c r="E2908" s="7">
        <v>210.31</v>
      </c>
      <c r="F2908" s="7">
        <v>206.68</v>
      </c>
    </row>
    <row r="2909" spans="1:7" x14ac:dyDescent="0.2">
      <c r="A2909" s="7">
        <v>33340</v>
      </c>
      <c r="B2909" s="7" t="s">
        <v>40</v>
      </c>
      <c r="C2909" s="7">
        <v>2004</v>
      </c>
      <c r="D2909" s="7">
        <v>4</v>
      </c>
      <c r="E2909" s="7">
        <v>212.73</v>
      </c>
      <c r="F2909" s="7">
        <v>210.77</v>
      </c>
    </row>
    <row r="2910" spans="1:7" x14ac:dyDescent="0.2">
      <c r="A2910" s="7">
        <v>33340</v>
      </c>
      <c r="B2910" s="7" t="s">
        <v>40</v>
      </c>
      <c r="C2910" s="7">
        <v>2005</v>
      </c>
      <c r="D2910" s="7">
        <v>1</v>
      </c>
      <c r="E2910" s="7">
        <v>214.67</v>
      </c>
      <c r="F2910" s="7">
        <v>214.97</v>
      </c>
    </row>
    <row r="2911" spans="1:7" x14ac:dyDescent="0.2">
      <c r="A2911" s="7">
        <v>33340</v>
      </c>
      <c r="B2911" s="7" t="s">
        <v>40</v>
      </c>
      <c r="C2911" s="7">
        <v>2005</v>
      </c>
      <c r="D2911" s="7">
        <v>2</v>
      </c>
      <c r="E2911" s="7">
        <v>222.65</v>
      </c>
      <c r="F2911" s="7">
        <v>220.35</v>
      </c>
    </row>
    <row r="2912" spans="1:7" x14ac:dyDescent="0.2">
      <c r="A2912" s="7">
        <v>33340</v>
      </c>
      <c r="B2912" s="7" t="s">
        <v>40</v>
      </c>
      <c r="C2912" s="7">
        <v>2005</v>
      </c>
      <c r="D2912" s="7">
        <v>3</v>
      </c>
      <c r="E2912" s="7">
        <v>229.57</v>
      </c>
      <c r="F2912" s="7">
        <v>225.81</v>
      </c>
    </row>
    <row r="2913" spans="1:6" x14ac:dyDescent="0.2">
      <c r="A2913" s="7">
        <v>33340</v>
      </c>
      <c r="B2913" s="7" t="s">
        <v>40</v>
      </c>
      <c r="C2913" s="7">
        <v>2005</v>
      </c>
      <c r="D2913" s="7">
        <v>4</v>
      </c>
      <c r="E2913" s="7">
        <v>232.11</v>
      </c>
      <c r="F2913" s="7">
        <v>229.85</v>
      </c>
    </row>
    <row r="2914" spans="1:6" x14ac:dyDescent="0.2">
      <c r="A2914" s="7">
        <v>33340</v>
      </c>
      <c r="B2914" s="7" t="s">
        <v>40</v>
      </c>
      <c r="C2914" s="7">
        <v>2006</v>
      </c>
      <c r="D2914" s="7">
        <v>1</v>
      </c>
      <c r="E2914" s="7">
        <v>232.77</v>
      </c>
      <c r="F2914" s="7">
        <v>233.03</v>
      </c>
    </row>
    <row r="2915" spans="1:6" x14ac:dyDescent="0.2">
      <c r="A2915" s="7">
        <v>33340</v>
      </c>
      <c r="B2915" s="7" t="s">
        <v>40</v>
      </c>
      <c r="C2915" s="7">
        <v>2006</v>
      </c>
      <c r="D2915" s="7">
        <v>2</v>
      </c>
      <c r="E2915" s="7">
        <v>236.02</v>
      </c>
      <c r="F2915" s="7">
        <v>233.67</v>
      </c>
    </row>
    <row r="2916" spans="1:6" x14ac:dyDescent="0.2">
      <c r="A2916" s="7">
        <v>33340</v>
      </c>
      <c r="B2916" s="7" t="s">
        <v>40</v>
      </c>
      <c r="C2916" s="7">
        <v>2006</v>
      </c>
      <c r="D2916" s="7">
        <v>3</v>
      </c>
      <c r="E2916" s="7">
        <v>236.43</v>
      </c>
      <c r="F2916" s="7">
        <v>232.47</v>
      </c>
    </row>
    <row r="2917" spans="1:6" x14ac:dyDescent="0.2">
      <c r="A2917" s="7">
        <v>33340</v>
      </c>
      <c r="B2917" s="7" t="s">
        <v>40</v>
      </c>
      <c r="C2917" s="7">
        <v>2006</v>
      </c>
      <c r="D2917" s="7">
        <v>4</v>
      </c>
      <c r="E2917" s="7">
        <v>237.08</v>
      </c>
      <c r="F2917" s="7">
        <v>234.73</v>
      </c>
    </row>
    <row r="2918" spans="1:6" x14ac:dyDescent="0.2">
      <c r="A2918" s="7">
        <v>33340</v>
      </c>
      <c r="B2918" s="7" t="s">
        <v>40</v>
      </c>
      <c r="C2918" s="7">
        <v>2007</v>
      </c>
      <c r="D2918" s="7">
        <v>1</v>
      </c>
      <c r="E2918" s="7">
        <v>234.76</v>
      </c>
      <c r="F2918" s="7">
        <v>235.33</v>
      </c>
    </row>
    <row r="2919" spans="1:6" x14ac:dyDescent="0.2">
      <c r="A2919" s="7">
        <v>33340</v>
      </c>
      <c r="B2919" s="7" t="s">
        <v>40</v>
      </c>
      <c r="C2919" s="7">
        <v>2007</v>
      </c>
      <c r="D2919" s="7">
        <v>2</v>
      </c>
      <c r="E2919" s="7">
        <v>234.71</v>
      </c>
      <c r="F2919" s="7">
        <v>232.32</v>
      </c>
    </row>
    <row r="2920" spans="1:6" x14ac:dyDescent="0.2">
      <c r="A2920" s="7">
        <v>33340</v>
      </c>
      <c r="B2920" s="7" t="s">
        <v>40</v>
      </c>
      <c r="C2920" s="7">
        <v>2007</v>
      </c>
      <c r="D2920" s="7">
        <v>3</v>
      </c>
      <c r="E2920" s="7">
        <v>231.81</v>
      </c>
      <c r="F2920" s="7">
        <v>227.51</v>
      </c>
    </row>
    <row r="2921" spans="1:6" x14ac:dyDescent="0.2">
      <c r="A2921" s="7">
        <v>33340</v>
      </c>
      <c r="B2921" s="7" t="s">
        <v>40</v>
      </c>
      <c r="C2921" s="7">
        <v>2007</v>
      </c>
      <c r="D2921" s="7">
        <v>4</v>
      </c>
      <c r="E2921" s="7">
        <v>227.59</v>
      </c>
      <c r="F2921" s="7">
        <v>225.35</v>
      </c>
    </row>
    <row r="2922" spans="1:6" x14ac:dyDescent="0.2">
      <c r="A2922" s="7">
        <v>33340</v>
      </c>
      <c r="B2922" s="7" t="s">
        <v>40</v>
      </c>
      <c r="C2922" s="7">
        <v>2008</v>
      </c>
      <c r="D2922" s="7">
        <v>1</v>
      </c>
      <c r="E2922" s="7">
        <v>219.72</v>
      </c>
      <c r="F2922" s="7">
        <v>220.94</v>
      </c>
    </row>
    <row r="2923" spans="1:6" x14ac:dyDescent="0.2">
      <c r="A2923" s="7">
        <v>33340</v>
      </c>
      <c r="B2923" s="7" t="s">
        <v>40</v>
      </c>
      <c r="C2923" s="7">
        <v>2008</v>
      </c>
      <c r="D2923" s="7">
        <v>2</v>
      </c>
      <c r="E2923" s="7">
        <v>216.81</v>
      </c>
      <c r="F2923" s="7">
        <v>214.36</v>
      </c>
    </row>
    <row r="2924" spans="1:6" x14ac:dyDescent="0.2">
      <c r="A2924" s="7">
        <v>33340</v>
      </c>
      <c r="B2924" s="7" t="s">
        <v>40</v>
      </c>
      <c r="C2924" s="7">
        <v>2008</v>
      </c>
      <c r="D2924" s="7">
        <v>3</v>
      </c>
      <c r="E2924" s="7">
        <v>213.96</v>
      </c>
      <c r="F2924" s="7">
        <v>209.35</v>
      </c>
    </row>
    <row r="2925" spans="1:6" x14ac:dyDescent="0.2">
      <c r="A2925" s="7">
        <v>33340</v>
      </c>
      <c r="B2925" s="7" t="s">
        <v>40</v>
      </c>
      <c r="C2925" s="7">
        <v>2008</v>
      </c>
      <c r="D2925" s="7">
        <v>4</v>
      </c>
      <c r="E2925" s="7">
        <v>201.84</v>
      </c>
      <c r="F2925" s="7">
        <v>200.04</v>
      </c>
    </row>
    <row r="2926" spans="1:6" x14ac:dyDescent="0.2">
      <c r="A2926" s="7">
        <v>33340</v>
      </c>
      <c r="B2926" s="7" t="s">
        <v>40</v>
      </c>
      <c r="C2926" s="7">
        <v>2009</v>
      </c>
      <c r="D2926" s="7">
        <v>1</v>
      </c>
      <c r="E2926" s="7">
        <v>192.2</v>
      </c>
      <c r="F2926" s="7">
        <v>194.12</v>
      </c>
    </row>
    <row r="2927" spans="1:6" x14ac:dyDescent="0.2">
      <c r="A2927" s="7">
        <v>33340</v>
      </c>
      <c r="B2927" s="7" t="s">
        <v>40</v>
      </c>
      <c r="C2927" s="7">
        <v>2009</v>
      </c>
      <c r="D2927" s="7">
        <v>2</v>
      </c>
      <c r="E2927" s="7">
        <v>194.82</v>
      </c>
      <c r="F2927" s="7">
        <v>192.08</v>
      </c>
    </row>
    <row r="2928" spans="1:6" x14ac:dyDescent="0.2">
      <c r="A2928" s="7">
        <v>33340</v>
      </c>
      <c r="B2928" s="7" t="s">
        <v>40</v>
      </c>
      <c r="C2928" s="7">
        <v>2009</v>
      </c>
      <c r="D2928" s="7">
        <v>3</v>
      </c>
      <c r="E2928" s="7">
        <v>196.74</v>
      </c>
      <c r="F2928" s="7">
        <v>192.09</v>
      </c>
    </row>
    <row r="2929" spans="1:6" x14ac:dyDescent="0.2">
      <c r="A2929" s="7">
        <v>33340</v>
      </c>
      <c r="B2929" s="7" t="s">
        <v>40</v>
      </c>
      <c r="C2929" s="7">
        <v>2009</v>
      </c>
      <c r="D2929" s="7">
        <v>4</v>
      </c>
      <c r="E2929" s="7">
        <v>193.93</v>
      </c>
      <c r="F2929" s="7">
        <v>192.4</v>
      </c>
    </row>
    <row r="2930" spans="1:6" x14ac:dyDescent="0.2">
      <c r="A2930" s="7">
        <v>33340</v>
      </c>
      <c r="B2930" s="7" t="s">
        <v>40</v>
      </c>
      <c r="C2930" s="7">
        <v>2010</v>
      </c>
      <c r="D2930" s="7">
        <v>1</v>
      </c>
      <c r="E2930" s="7">
        <v>185.61</v>
      </c>
      <c r="F2930" s="7">
        <v>188.24</v>
      </c>
    </row>
    <row r="2931" spans="1:6" x14ac:dyDescent="0.2">
      <c r="A2931" s="7">
        <v>33340</v>
      </c>
      <c r="B2931" s="7" t="s">
        <v>40</v>
      </c>
      <c r="C2931" s="7">
        <v>2010</v>
      </c>
      <c r="D2931" s="7">
        <v>2</v>
      </c>
      <c r="E2931" s="7">
        <v>195.51</v>
      </c>
      <c r="F2931" s="7">
        <v>192.06</v>
      </c>
    </row>
    <row r="2932" spans="1:6" x14ac:dyDescent="0.2">
      <c r="A2932" s="7">
        <v>33340</v>
      </c>
      <c r="B2932" s="7" t="s">
        <v>40</v>
      </c>
      <c r="C2932" s="7">
        <v>2010</v>
      </c>
      <c r="D2932" s="7">
        <v>3</v>
      </c>
      <c r="E2932" s="7">
        <v>187.9</v>
      </c>
      <c r="F2932" s="7">
        <v>183.27</v>
      </c>
    </row>
    <row r="2933" spans="1:6" x14ac:dyDescent="0.2">
      <c r="A2933" s="7">
        <v>33340</v>
      </c>
      <c r="B2933" s="7" t="s">
        <v>40</v>
      </c>
      <c r="C2933" s="7">
        <v>2010</v>
      </c>
      <c r="D2933" s="7">
        <v>4</v>
      </c>
      <c r="E2933" s="7">
        <v>180.71</v>
      </c>
      <c r="F2933" s="7">
        <v>179.5</v>
      </c>
    </row>
    <row r="2934" spans="1:6" x14ac:dyDescent="0.2">
      <c r="A2934" s="7">
        <v>33340</v>
      </c>
      <c r="B2934" s="7" t="s">
        <v>40</v>
      </c>
      <c r="C2934" s="7">
        <v>2011</v>
      </c>
      <c r="D2934" s="7">
        <v>1</v>
      </c>
      <c r="E2934" s="7">
        <v>173.81</v>
      </c>
      <c r="F2934" s="7">
        <v>176.77</v>
      </c>
    </row>
    <row r="2935" spans="1:6" x14ac:dyDescent="0.2">
      <c r="A2935" s="7">
        <v>33340</v>
      </c>
      <c r="B2935" s="7" t="s">
        <v>40</v>
      </c>
      <c r="C2935" s="7">
        <v>2011</v>
      </c>
      <c r="D2935" s="7">
        <v>2</v>
      </c>
      <c r="E2935" s="7">
        <v>179.07</v>
      </c>
      <c r="F2935" s="7">
        <v>175.41</v>
      </c>
    </row>
    <row r="2936" spans="1:6" x14ac:dyDescent="0.2">
      <c r="A2936" s="7">
        <v>33340</v>
      </c>
      <c r="B2936" s="7" t="s">
        <v>40</v>
      </c>
      <c r="C2936" s="7">
        <v>2011</v>
      </c>
      <c r="D2936" s="7">
        <v>3</v>
      </c>
      <c r="E2936" s="7">
        <v>178.82</v>
      </c>
      <c r="F2936" s="7">
        <v>174.32</v>
      </c>
    </row>
    <row r="2937" spans="1:6" x14ac:dyDescent="0.2">
      <c r="A2937" s="7">
        <v>33340</v>
      </c>
      <c r="B2937" s="7" t="s">
        <v>40</v>
      </c>
      <c r="C2937" s="7">
        <v>2011</v>
      </c>
      <c r="D2937" s="7">
        <v>4</v>
      </c>
      <c r="E2937" s="7">
        <v>173.46</v>
      </c>
      <c r="F2937" s="7">
        <v>172.47</v>
      </c>
    </row>
    <row r="2938" spans="1:6" x14ac:dyDescent="0.2">
      <c r="A2938" s="7">
        <v>33340</v>
      </c>
      <c r="B2938" s="7" t="s">
        <v>40</v>
      </c>
      <c r="C2938" s="7">
        <v>2012</v>
      </c>
      <c r="D2938" s="7">
        <v>1</v>
      </c>
      <c r="E2938" s="7">
        <v>168.24</v>
      </c>
      <c r="F2938" s="7">
        <v>171.38</v>
      </c>
    </row>
    <row r="2939" spans="1:6" x14ac:dyDescent="0.2">
      <c r="A2939" s="7">
        <v>33340</v>
      </c>
      <c r="B2939" s="7" t="s">
        <v>40</v>
      </c>
      <c r="C2939" s="7">
        <v>2012</v>
      </c>
      <c r="D2939" s="7">
        <v>2</v>
      </c>
      <c r="E2939" s="7">
        <v>176.53</v>
      </c>
      <c r="F2939" s="7">
        <v>172.57</v>
      </c>
    </row>
    <row r="2940" spans="1:6" x14ac:dyDescent="0.2">
      <c r="A2940" s="7">
        <v>33340</v>
      </c>
      <c r="B2940" s="7" t="s">
        <v>40</v>
      </c>
      <c r="C2940" s="7">
        <v>2012</v>
      </c>
      <c r="D2940" s="7">
        <v>3</v>
      </c>
      <c r="E2940" s="7">
        <v>177.18</v>
      </c>
      <c r="F2940" s="7">
        <v>172.71</v>
      </c>
    </row>
    <row r="2941" spans="1:6" x14ac:dyDescent="0.2">
      <c r="A2941" s="7">
        <v>33340</v>
      </c>
      <c r="B2941" s="7" t="s">
        <v>40</v>
      </c>
      <c r="C2941" s="7">
        <v>2012</v>
      </c>
      <c r="D2941" s="7">
        <v>4</v>
      </c>
      <c r="E2941" s="7">
        <v>175.75</v>
      </c>
      <c r="F2941" s="7">
        <v>174.94</v>
      </c>
    </row>
    <row r="2942" spans="1:6" x14ac:dyDescent="0.2">
      <c r="A2942" s="7">
        <v>33340</v>
      </c>
      <c r="B2942" s="7" t="s">
        <v>40</v>
      </c>
      <c r="C2942" s="7">
        <v>2013</v>
      </c>
      <c r="D2942" s="7">
        <v>1</v>
      </c>
      <c r="E2942" s="7">
        <v>174.33</v>
      </c>
      <c r="F2942" s="7">
        <v>177.52</v>
      </c>
    </row>
    <row r="2943" spans="1:6" x14ac:dyDescent="0.2">
      <c r="A2943" s="7">
        <v>33340</v>
      </c>
      <c r="B2943" s="7" t="s">
        <v>40</v>
      </c>
      <c r="C2943" s="7">
        <v>2013</v>
      </c>
      <c r="D2943" s="7">
        <v>2</v>
      </c>
      <c r="E2943" s="7">
        <v>182.81</v>
      </c>
      <c r="F2943" s="7">
        <v>178.67</v>
      </c>
    </row>
    <row r="2944" spans="1:6" x14ac:dyDescent="0.2">
      <c r="A2944" s="7">
        <v>33340</v>
      </c>
      <c r="B2944" s="7" t="s">
        <v>40</v>
      </c>
      <c r="C2944" s="7">
        <v>2013</v>
      </c>
      <c r="D2944" s="7">
        <v>3</v>
      </c>
      <c r="E2944" s="7">
        <v>185.81</v>
      </c>
      <c r="F2944" s="7">
        <v>181.13</v>
      </c>
    </row>
    <row r="2945" spans="1:6" x14ac:dyDescent="0.2">
      <c r="A2945" s="7">
        <v>33340</v>
      </c>
      <c r="B2945" s="7" t="s">
        <v>40</v>
      </c>
      <c r="C2945" s="7">
        <v>2013</v>
      </c>
      <c r="D2945" s="7">
        <v>4</v>
      </c>
      <c r="E2945" s="7">
        <v>181.67</v>
      </c>
      <c r="F2945" s="7">
        <v>180.93</v>
      </c>
    </row>
    <row r="2946" spans="1:6" x14ac:dyDescent="0.2">
      <c r="A2946" s="7">
        <v>33340</v>
      </c>
      <c r="B2946" s="7" t="s">
        <v>40</v>
      </c>
      <c r="C2946" s="7">
        <v>2014</v>
      </c>
      <c r="D2946" s="7">
        <v>1</v>
      </c>
      <c r="E2946" s="7">
        <v>177.95</v>
      </c>
      <c r="F2946" s="7">
        <v>181.09</v>
      </c>
    </row>
    <row r="2947" spans="1:6" x14ac:dyDescent="0.2">
      <c r="A2947" s="7">
        <v>33340</v>
      </c>
      <c r="B2947" s="7" t="s">
        <v>40</v>
      </c>
      <c r="C2947" s="7">
        <v>2014</v>
      </c>
      <c r="D2947" s="7">
        <v>2</v>
      </c>
      <c r="E2947" s="7">
        <v>188.73</v>
      </c>
      <c r="F2947" s="7">
        <v>184.42</v>
      </c>
    </row>
    <row r="2948" spans="1:6" x14ac:dyDescent="0.2">
      <c r="A2948" s="7">
        <v>33340</v>
      </c>
      <c r="B2948" s="7" t="s">
        <v>40</v>
      </c>
      <c r="C2948" s="7">
        <v>2014</v>
      </c>
      <c r="D2948" s="7">
        <v>3</v>
      </c>
      <c r="E2948" s="7">
        <v>191.15</v>
      </c>
      <c r="F2948" s="7">
        <v>186.46</v>
      </c>
    </row>
    <row r="2949" spans="1:6" x14ac:dyDescent="0.2">
      <c r="A2949" s="7">
        <v>33340</v>
      </c>
      <c r="B2949" s="7" t="s">
        <v>40</v>
      </c>
      <c r="C2949" s="7">
        <v>2014</v>
      </c>
      <c r="D2949" s="7">
        <v>4</v>
      </c>
      <c r="E2949" s="7">
        <v>190.19</v>
      </c>
      <c r="F2949" s="7">
        <v>189.46</v>
      </c>
    </row>
    <row r="2950" spans="1:6" x14ac:dyDescent="0.2">
      <c r="A2950" s="7">
        <v>33340</v>
      </c>
      <c r="B2950" s="7" t="s">
        <v>40</v>
      </c>
      <c r="C2950" s="7">
        <v>2015</v>
      </c>
      <c r="D2950" s="7">
        <v>1</v>
      </c>
      <c r="E2950" s="7">
        <v>189.72</v>
      </c>
      <c r="F2950" s="7">
        <v>192.83</v>
      </c>
    </row>
    <row r="2951" spans="1:6" x14ac:dyDescent="0.2">
      <c r="A2951" s="7">
        <v>33340</v>
      </c>
      <c r="B2951" s="7" t="s">
        <v>40</v>
      </c>
      <c r="C2951" s="7">
        <v>2015</v>
      </c>
      <c r="D2951" s="7">
        <v>2</v>
      </c>
      <c r="E2951" s="7">
        <v>197.49</v>
      </c>
      <c r="F2951" s="7">
        <v>193.11</v>
      </c>
    </row>
    <row r="2952" spans="1:6" x14ac:dyDescent="0.2">
      <c r="A2952" s="7">
        <v>33340</v>
      </c>
      <c r="B2952" s="7" t="s">
        <v>40</v>
      </c>
      <c r="C2952" s="7">
        <v>2015</v>
      </c>
      <c r="D2952" s="7">
        <v>3</v>
      </c>
      <c r="E2952" s="7">
        <v>199.04</v>
      </c>
      <c r="F2952" s="7">
        <v>194.18</v>
      </c>
    </row>
    <row r="2953" spans="1:6" x14ac:dyDescent="0.2">
      <c r="A2953" s="7">
        <v>33340</v>
      </c>
      <c r="B2953" s="7" t="s">
        <v>40</v>
      </c>
      <c r="C2953" s="7">
        <v>2015</v>
      </c>
      <c r="D2953" s="7">
        <v>4</v>
      </c>
      <c r="E2953" s="7">
        <v>197.97</v>
      </c>
      <c r="F2953" s="7">
        <v>197.23</v>
      </c>
    </row>
    <row r="2954" spans="1:6" x14ac:dyDescent="0.2">
      <c r="A2954" s="7">
        <v>33340</v>
      </c>
      <c r="B2954" s="7" t="s">
        <v>40</v>
      </c>
      <c r="C2954" s="7">
        <v>2016</v>
      </c>
      <c r="D2954" s="7">
        <v>1</v>
      </c>
      <c r="E2954" s="7">
        <v>196.34</v>
      </c>
      <c r="F2954" s="7">
        <v>199.42</v>
      </c>
    </row>
    <row r="2955" spans="1:6" x14ac:dyDescent="0.2">
      <c r="A2955" s="7">
        <v>33340</v>
      </c>
      <c r="B2955" s="7" t="s">
        <v>40</v>
      </c>
      <c r="C2955" s="7">
        <v>2016</v>
      </c>
      <c r="D2955" s="7">
        <v>2</v>
      </c>
      <c r="E2955" s="7">
        <v>206.6</v>
      </c>
      <c r="F2955" s="7">
        <v>202.12</v>
      </c>
    </row>
    <row r="2956" spans="1:6" x14ac:dyDescent="0.2">
      <c r="A2956" s="7">
        <v>33340</v>
      </c>
      <c r="B2956" s="7" t="s">
        <v>40</v>
      </c>
      <c r="C2956" s="7">
        <v>2016</v>
      </c>
      <c r="D2956" s="7">
        <v>3</v>
      </c>
      <c r="E2956" s="7">
        <v>210.73</v>
      </c>
      <c r="F2956" s="7">
        <v>205.54</v>
      </c>
    </row>
    <row r="2957" spans="1:6" x14ac:dyDescent="0.2">
      <c r="A2957" s="7">
        <v>33340</v>
      </c>
      <c r="B2957" s="7" t="s">
        <v>40</v>
      </c>
      <c r="C2957" s="7">
        <v>2016</v>
      </c>
      <c r="D2957" s="7">
        <v>4</v>
      </c>
      <c r="E2957" s="7">
        <v>208.28</v>
      </c>
      <c r="F2957" s="7">
        <v>207.59</v>
      </c>
    </row>
    <row r="2958" spans="1:6" x14ac:dyDescent="0.2">
      <c r="A2958" s="7">
        <v>33340</v>
      </c>
      <c r="B2958" s="7" t="s">
        <v>40</v>
      </c>
      <c r="C2958" s="7">
        <v>2017</v>
      </c>
      <c r="D2958" s="7">
        <v>1</v>
      </c>
      <c r="E2958" s="7">
        <v>206.71</v>
      </c>
      <c r="F2958" s="7">
        <v>209.8</v>
      </c>
    </row>
    <row r="2959" spans="1:6" x14ac:dyDescent="0.2">
      <c r="A2959" s="7">
        <v>33340</v>
      </c>
      <c r="B2959" s="7" t="s">
        <v>40</v>
      </c>
      <c r="C2959" s="7">
        <v>2017</v>
      </c>
      <c r="D2959" s="7">
        <v>2</v>
      </c>
      <c r="E2959" s="7">
        <v>219.08</v>
      </c>
      <c r="F2959" s="7">
        <v>214.41</v>
      </c>
    </row>
    <row r="2960" spans="1:6" x14ac:dyDescent="0.2">
      <c r="A2960" s="7">
        <v>33340</v>
      </c>
      <c r="B2960" s="7" t="s">
        <v>40</v>
      </c>
      <c r="C2960" s="7">
        <v>2017</v>
      </c>
      <c r="D2960" s="7">
        <v>3</v>
      </c>
      <c r="E2960" s="7">
        <v>223.13</v>
      </c>
      <c r="F2960" s="7">
        <v>217.63</v>
      </c>
    </row>
    <row r="2961" spans="1:6" x14ac:dyDescent="0.2">
      <c r="A2961" s="7">
        <v>33340</v>
      </c>
      <c r="B2961" s="7" t="s">
        <v>40</v>
      </c>
      <c r="C2961" s="7">
        <v>2017</v>
      </c>
      <c r="D2961" s="7">
        <v>4</v>
      </c>
      <c r="E2961" s="7">
        <v>219.84</v>
      </c>
      <c r="F2961" s="7">
        <v>219.26</v>
      </c>
    </row>
    <row r="2962" spans="1:6" x14ac:dyDescent="0.2">
      <c r="A2962" s="7">
        <v>33340</v>
      </c>
      <c r="B2962" s="7" t="s">
        <v>40</v>
      </c>
      <c r="C2962" s="7">
        <v>2018</v>
      </c>
      <c r="D2962" s="7">
        <v>1</v>
      </c>
      <c r="E2962" s="7">
        <v>222.5</v>
      </c>
      <c r="F2962" s="7">
        <v>225.55</v>
      </c>
    </row>
    <row r="2963" spans="1:6" x14ac:dyDescent="0.2">
      <c r="A2963" s="7">
        <v>33340</v>
      </c>
      <c r="B2963" s="7" t="s">
        <v>40</v>
      </c>
      <c r="C2963" s="7">
        <v>2018</v>
      </c>
      <c r="D2963" s="7">
        <v>2</v>
      </c>
      <c r="E2963" s="7">
        <v>232.85</v>
      </c>
      <c r="F2963" s="7">
        <v>228.01</v>
      </c>
    </row>
    <row r="2964" spans="1:6" x14ac:dyDescent="0.2">
      <c r="A2964" s="7">
        <v>33340</v>
      </c>
      <c r="B2964" s="7" t="s">
        <v>40</v>
      </c>
      <c r="C2964" s="7">
        <v>2018</v>
      </c>
      <c r="D2964" s="7">
        <v>3</v>
      </c>
      <c r="E2964" s="7">
        <v>238.44</v>
      </c>
      <c r="F2964" s="7">
        <v>232.68</v>
      </c>
    </row>
    <row r="2965" spans="1:6" x14ac:dyDescent="0.2">
      <c r="A2965" s="7">
        <v>33340</v>
      </c>
      <c r="B2965" s="7" t="s">
        <v>40</v>
      </c>
      <c r="C2965" s="7">
        <v>2018</v>
      </c>
      <c r="D2965" s="7">
        <v>4</v>
      </c>
      <c r="E2965" s="7">
        <v>237.59</v>
      </c>
      <c r="F2965" s="7">
        <v>236.95</v>
      </c>
    </row>
    <row r="2966" spans="1:6" x14ac:dyDescent="0.2">
      <c r="A2966" s="7">
        <v>33340</v>
      </c>
      <c r="B2966" s="7" t="s">
        <v>40</v>
      </c>
      <c r="C2966" s="7">
        <v>2019</v>
      </c>
      <c r="D2966" s="7">
        <v>1</v>
      </c>
      <c r="E2966" s="7">
        <v>236.49</v>
      </c>
      <c r="F2966" s="7">
        <v>239.47</v>
      </c>
    </row>
    <row r="2967" spans="1:6" x14ac:dyDescent="0.2">
      <c r="A2967" s="7">
        <v>33340</v>
      </c>
      <c r="B2967" s="7" t="s">
        <v>40</v>
      </c>
      <c r="C2967" s="7">
        <v>2019</v>
      </c>
      <c r="D2967" s="7">
        <v>2</v>
      </c>
      <c r="E2967" s="7">
        <v>249.03</v>
      </c>
      <c r="F2967" s="7">
        <v>243.87</v>
      </c>
    </row>
    <row r="2968" spans="1:6" x14ac:dyDescent="0.2">
      <c r="A2968" s="7">
        <v>33340</v>
      </c>
      <c r="B2968" s="7" t="s">
        <v>40</v>
      </c>
      <c r="C2968" s="7">
        <v>2019</v>
      </c>
      <c r="D2968" s="7">
        <v>3</v>
      </c>
      <c r="E2968" s="7">
        <v>252.29</v>
      </c>
      <c r="F2968" s="7">
        <v>246.51</v>
      </c>
    </row>
    <row r="2969" spans="1:6" x14ac:dyDescent="0.2">
      <c r="A2969" s="7">
        <v>33340</v>
      </c>
      <c r="B2969" s="7" t="s">
        <v>40</v>
      </c>
      <c r="C2969" s="7">
        <v>2019</v>
      </c>
      <c r="D2969" s="7">
        <v>4</v>
      </c>
      <c r="E2969" s="7">
        <v>249.84</v>
      </c>
      <c r="F2969" s="7">
        <v>249.19</v>
      </c>
    </row>
    <row r="2970" spans="1:6" x14ac:dyDescent="0.2">
      <c r="A2970" s="7">
        <v>33340</v>
      </c>
      <c r="B2970" s="7" t="s">
        <v>40</v>
      </c>
      <c r="C2970" s="7">
        <v>2020</v>
      </c>
      <c r="D2970" s="7">
        <v>1</v>
      </c>
      <c r="E2970" s="7">
        <v>254.13</v>
      </c>
      <c r="F2970" s="7">
        <v>256.83</v>
      </c>
    </row>
    <row r="2971" spans="1:6" x14ac:dyDescent="0.2">
      <c r="A2971" s="7">
        <v>33340</v>
      </c>
      <c r="B2971" s="7" t="s">
        <v>40</v>
      </c>
      <c r="C2971" s="7">
        <v>2020</v>
      </c>
      <c r="D2971" s="7">
        <v>2</v>
      </c>
      <c r="E2971" s="7">
        <v>265.86</v>
      </c>
      <c r="F2971" s="7">
        <v>260.52999999999997</v>
      </c>
    </row>
    <row r="2972" spans="1:6" x14ac:dyDescent="0.2">
      <c r="A2972" s="7">
        <v>33340</v>
      </c>
      <c r="B2972" s="7" t="s">
        <v>40</v>
      </c>
      <c r="C2972" s="7">
        <v>2020</v>
      </c>
      <c r="D2972" s="7">
        <v>3</v>
      </c>
      <c r="E2972" s="7">
        <v>277.36</v>
      </c>
      <c r="F2972" s="7">
        <v>271.36</v>
      </c>
    </row>
    <row r="2973" spans="1:6" x14ac:dyDescent="0.2">
      <c r="A2973" s="7">
        <v>33340</v>
      </c>
      <c r="B2973" s="7" t="s">
        <v>40</v>
      </c>
      <c r="C2973" s="7">
        <v>2020</v>
      </c>
      <c r="D2973" s="7">
        <v>4</v>
      </c>
      <c r="E2973" s="7">
        <v>284.16000000000003</v>
      </c>
      <c r="F2973" s="7">
        <v>283.29000000000002</v>
      </c>
    </row>
    <row r="2974" spans="1:6" x14ac:dyDescent="0.2">
      <c r="A2974" s="7">
        <v>33340</v>
      </c>
      <c r="B2974" s="7" t="s">
        <v>40</v>
      </c>
      <c r="C2974" s="7">
        <v>2021</v>
      </c>
      <c r="D2974" s="7">
        <v>1</v>
      </c>
      <c r="E2974" s="7">
        <v>290.22000000000003</v>
      </c>
      <c r="F2974" s="7">
        <v>292.97000000000003</v>
      </c>
    </row>
    <row r="2975" spans="1:6" x14ac:dyDescent="0.2">
      <c r="A2975" s="7">
        <v>33340</v>
      </c>
      <c r="B2975" s="7" t="s">
        <v>40</v>
      </c>
      <c r="C2975" s="7">
        <v>2021</v>
      </c>
      <c r="D2975" s="7">
        <v>2</v>
      </c>
      <c r="E2975" s="7">
        <v>307.57</v>
      </c>
      <c r="F2975" s="7">
        <v>301.48</v>
      </c>
    </row>
    <row r="2976" spans="1:6" x14ac:dyDescent="0.2">
      <c r="A2976" s="7">
        <v>33340</v>
      </c>
      <c r="B2976" s="7" t="s">
        <v>40</v>
      </c>
      <c r="C2976" s="7">
        <v>2021</v>
      </c>
      <c r="D2976" s="7">
        <v>3</v>
      </c>
      <c r="E2976" s="7">
        <v>314.75</v>
      </c>
      <c r="F2976" s="7">
        <v>308.18</v>
      </c>
    </row>
    <row r="2977" spans="1:6" x14ac:dyDescent="0.2">
      <c r="A2977" s="7">
        <v>33340</v>
      </c>
      <c r="B2977" s="7" t="s">
        <v>40</v>
      </c>
      <c r="C2977" s="7">
        <v>2021</v>
      </c>
      <c r="D2977" s="7">
        <v>4</v>
      </c>
      <c r="E2977" s="7">
        <v>315.45999999999998</v>
      </c>
      <c r="F2977" s="7">
        <v>314.52</v>
      </c>
    </row>
    <row r="2978" spans="1:6" x14ac:dyDescent="0.2">
      <c r="A2978" s="7">
        <v>33460</v>
      </c>
      <c r="B2978" s="7" t="s">
        <v>41</v>
      </c>
      <c r="C2978" s="7">
        <v>1991</v>
      </c>
      <c r="D2978" s="7">
        <v>1</v>
      </c>
      <c r="E2978" s="7">
        <v>100</v>
      </c>
      <c r="F2978" s="7">
        <v>100</v>
      </c>
    </row>
    <row r="2979" spans="1:6" x14ac:dyDescent="0.2">
      <c r="A2979" s="7">
        <v>33460</v>
      </c>
      <c r="B2979" s="7" t="s">
        <v>41</v>
      </c>
      <c r="C2979" s="7">
        <v>1991</v>
      </c>
      <c r="D2979" s="7">
        <v>2</v>
      </c>
      <c r="E2979" s="7">
        <v>99.84</v>
      </c>
      <c r="F2979" s="7">
        <v>99.51</v>
      </c>
    </row>
    <row r="2980" spans="1:6" x14ac:dyDescent="0.2">
      <c r="A2980" s="7">
        <v>33460</v>
      </c>
      <c r="B2980" s="7" t="s">
        <v>41</v>
      </c>
      <c r="C2980" s="7">
        <v>1991</v>
      </c>
      <c r="D2980" s="7">
        <v>3</v>
      </c>
      <c r="E2980" s="7">
        <v>99.96</v>
      </c>
      <c r="F2980" s="7">
        <v>99.53</v>
      </c>
    </row>
    <row r="2981" spans="1:6" x14ac:dyDescent="0.2">
      <c r="A2981" s="7">
        <v>33460</v>
      </c>
      <c r="B2981" s="7" t="s">
        <v>41</v>
      </c>
      <c r="C2981" s="7">
        <v>1991</v>
      </c>
      <c r="D2981" s="7">
        <v>4</v>
      </c>
      <c r="E2981" s="7">
        <v>100.46</v>
      </c>
      <c r="F2981" s="7">
        <v>100.23</v>
      </c>
    </row>
    <row r="2982" spans="1:6" x14ac:dyDescent="0.2">
      <c r="A2982" s="7">
        <v>33460</v>
      </c>
      <c r="B2982" s="7" t="s">
        <v>41</v>
      </c>
      <c r="C2982" s="7">
        <v>1992</v>
      </c>
      <c r="D2982" s="7">
        <v>1</v>
      </c>
      <c r="E2982" s="7">
        <v>101.05</v>
      </c>
      <c r="F2982" s="7">
        <v>101.12</v>
      </c>
    </row>
    <row r="2983" spans="1:6" x14ac:dyDescent="0.2">
      <c r="A2983" s="7">
        <v>33460</v>
      </c>
      <c r="B2983" s="7" t="s">
        <v>41</v>
      </c>
      <c r="C2983" s="7">
        <v>1992</v>
      </c>
      <c r="D2983" s="7">
        <v>2</v>
      </c>
      <c r="E2983" s="7">
        <v>101.84</v>
      </c>
      <c r="F2983" s="7">
        <v>101.47</v>
      </c>
    </row>
    <row r="2984" spans="1:6" x14ac:dyDescent="0.2">
      <c r="A2984" s="7">
        <v>33460</v>
      </c>
      <c r="B2984" s="7" t="s">
        <v>41</v>
      </c>
      <c r="C2984" s="7">
        <v>1992</v>
      </c>
      <c r="D2984" s="7">
        <v>3</v>
      </c>
      <c r="E2984" s="7">
        <v>102.55</v>
      </c>
      <c r="F2984" s="7">
        <v>102.05</v>
      </c>
    </row>
    <row r="2985" spans="1:6" x14ac:dyDescent="0.2">
      <c r="A2985" s="7">
        <v>33460</v>
      </c>
      <c r="B2985" s="7" t="s">
        <v>41</v>
      </c>
      <c r="C2985" s="7">
        <v>1992</v>
      </c>
      <c r="D2985" s="7">
        <v>4</v>
      </c>
      <c r="E2985" s="7">
        <v>103.26</v>
      </c>
      <c r="F2985" s="7">
        <v>103.05</v>
      </c>
    </row>
    <row r="2986" spans="1:6" x14ac:dyDescent="0.2">
      <c r="A2986" s="7">
        <v>33460</v>
      </c>
      <c r="B2986" s="7" t="s">
        <v>41</v>
      </c>
      <c r="C2986" s="7">
        <v>1993</v>
      </c>
      <c r="D2986" s="7">
        <v>1</v>
      </c>
      <c r="E2986" s="7">
        <v>103.52</v>
      </c>
      <c r="F2986" s="7">
        <v>103.71</v>
      </c>
    </row>
    <row r="2987" spans="1:6" x14ac:dyDescent="0.2">
      <c r="A2987" s="7">
        <v>33460</v>
      </c>
      <c r="B2987" s="7" t="s">
        <v>41</v>
      </c>
      <c r="C2987" s="7">
        <v>1993</v>
      </c>
      <c r="D2987" s="7">
        <v>2</v>
      </c>
      <c r="E2987" s="7">
        <v>105.71</v>
      </c>
      <c r="F2987" s="7">
        <v>105.25</v>
      </c>
    </row>
    <row r="2988" spans="1:6" x14ac:dyDescent="0.2">
      <c r="A2988" s="7">
        <v>33460</v>
      </c>
      <c r="B2988" s="7" t="s">
        <v>41</v>
      </c>
      <c r="C2988" s="7">
        <v>1993</v>
      </c>
      <c r="D2988" s="7">
        <v>3</v>
      </c>
      <c r="E2988" s="7">
        <v>107.19</v>
      </c>
      <c r="F2988" s="7">
        <v>106.59</v>
      </c>
    </row>
    <row r="2989" spans="1:6" x14ac:dyDescent="0.2">
      <c r="A2989" s="7">
        <v>33460</v>
      </c>
      <c r="B2989" s="7" t="s">
        <v>41</v>
      </c>
      <c r="C2989" s="7">
        <v>1993</v>
      </c>
      <c r="D2989" s="7">
        <v>4</v>
      </c>
      <c r="E2989" s="7">
        <v>107.73</v>
      </c>
      <c r="F2989" s="7">
        <v>107.54</v>
      </c>
    </row>
    <row r="2990" spans="1:6" x14ac:dyDescent="0.2">
      <c r="A2990" s="7">
        <v>33460</v>
      </c>
      <c r="B2990" s="7" t="s">
        <v>41</v>
      </c>
      <c r="C2990" s="7">
        <v>1994</v>
      </c>
      <c r="D2990" s="7">
        <v>1</v>
      </c>
      <c r="E2990" s="7">
        <v>109.2</v>
      </c>
      <c r="F2990" s="7">
        <v>109.5</v>
      </c>
    </row>
    <row r="2991" spans="1:6" x14ac:dyDescent="0.2">
      <c r="A2991" s="7">
        <v>33460</v>
      </c>
      <c r="B2991" s="7" t="s">
        <v>41</v>
      </c>
      <c r="C2991" s="7">
        <v>1994</v>
      </c>
      <c r="D2991" s="7">
        <v>2</v>
      </c>
      <c r="E2991" s="7">
        <v>110.57</v>
      </c>
      <c r="F2991" s="7">
        <v>110.01</v>
      </c>
    </row>
    <row r="2992" spans="1:6" x14ac:dyDescent="0.2">
      <c r="A2992" s="7">
        <v>33460</v>
      </c>
      <c r="B2992" s="7" t="s">
        <v>41</v>
      </c>
      <c r="C2992" s="7">
        <v>1994</v>
      </c>
      <c r="D2992" s="7">
        <v>3</v>
      </c>
      <c r="E2992" s="7">
        <v>111.59</v>
      </c>
      <c r="F2992" s="7">
        <v>110.9</v>
      </c>
    </row>
    <row r="2993" spans="1:6" x14ac:dyDescent="0.2">
      <c r="A2993" s="7">
        <v>33460</v>
      </c>
      <c r="B2993" s="7" t="s">
        <v>41</v>
      </c>
      <c r="C2993" s="7">
        <v>1994</v>
      </c>
      <c r="D2993" s="7">
        <v>4</v>
      </c>
      <c r="E2993" s="7">
        <v>111.84</v>
      </c>
      <c r="F2993" s="7">
        <v>111.68</v>
      </c>
    </row>
    <row r="2994" spans="1:6" x14ac:dyDescent="0.2">
      <c r="A2994" s="7">
        <v>33460</v>
      </c>
      <c r="B2994" s="7" t="s">
        <v>41</v>
      </c>
      <c r="C2994" s="7">
        <v>1995</v>
      </c>
      <c r="D2994" s="7">
        <v>1</v>
      </c>
      <c r="E2994" s="7">
        <v>112.6</v>
      </c>
      <c r="F2994" s="7">
        <v>113.02</v>
      </c>
    </row>
    <row r="2995" spans="1:6" x14ac:dyDescent="0.2">
      <c r="A2995" s="7">
        <v>33460</v>
      </c>
      <c r="B2995" s="7" t="s">
        <v>41</v>
      </c>
      <c r="C2995" s="7">
        <v>1995</v>
      </c>
      <c r="D2995" s="7">
        <v>2</v>
      </c>
      <c r="E2995" s="7">
        <v>115.54</v>
      </c>
      <c r="F2995" s="7">
        <v>114.91</v>
      </c>
    </row>
    <row r="2996" spans="1:6" x14ac:dyDescent="0.2">
      <c r="A2996" s="7">
        <v>33460</v>
      </c>
      <c r="B2996" s="7" t="s">
        <v>41</v>
      </c>
      <c r="C2996" s="7">
        <v>1995</v>
      </c>
      <c r="D2996" s="7">
        <v>3</v>
      </c>
      <c r="E2996" s="7">
        <v>117.52</v>
      </c>
      <c r="F2996" s="7">
        <v>116.75</v>
      </c>
    </row>
    <row r="2997" spans="1:6" x14ac:dyDescent="0.2">
      <c r="A2997" s="7">
        <v>33460</v>
      </c>
      <c r="B2997" s="7" t="s">
        <v>41</v>
      </c>
      <c r="C2997" s="7">
        <v>1995</v>
      </c>
      <c r="D2997" s="7">
        <v>4</v>
      </c>
      <c r="E2997" s="7">
        <v>118.61</v>
      </c>
      <c r="F2997" s="7">
        <v>118.44</v>
      </c>
    </row>
    <row r="2998" spans="1:6" x14ac:dyDescent="0.2">
      <c r="A2998" s="7">
        <v>33460</v>
      </c>
      <c r="B2998" s="7" t="s">
        <v>41</v>
      </c>
      <c r="C2998" s="7">
        <v>1996</v>
      </c>
      <c r="D2998" s="7">
        <v>1</v>
      </c>
      <c r="E2998" s="7">
        <v>119.47</v>
      </c>
      <c r="F2998" s="7">
        <v>120.03</v>
      </c>
    </row>
    <row r="2999" spans="1:6" x14ac:dyDescent="0.2">
      <c r="A2999" s="7">
        <v>33460</v>
      </c>
      <c r="B2999" s="7" t="s">
        <v>41</v>
      </c>
      <c r="C2999" s="7">
        <v>1996</v>
      </c>
      <c r="D2999" s="7">
        <v>2</v>
      </c>
      <c r="E2999" s="7">
        <v>122.1</v>
      </c>
      <c r="F2999" s="7">
        <v>121.37</v>
      </c>
    </row>
    <row r="3000" spans="1:6" x14ac:dyDescent="0.2">
      <c r="A3000" s="7">
        <v>33460</v>
      </c>
      <c r="B3000" s="7" t="s">
        <v>41</v>
      </c>
      <c r="C3000" s="7">
        <v>1996</v>
      </c>
      <c r="D3000" s="7">
        <v>3</v>
      </c>
      <c r="E3000" s="7">
        <v>123.2</v>
      </c>
      <c r="F3000" s="7">
        <v>122.34</v>
      </c>
    </row>
    <row r="3001" spans="1:6" x14ac:dyDescent="0.2">
      <c r="A3001" s="7">
        <v>33460</v>
      </c>
      <c r="B3001" s="7" t="s">
        <v>41</v>
      </c>
      <c r="C3001" s="7">
        <v>1996</v>
      </c>
      <c r="D3001" s="7">
        <v>4</v>
      </c>
      <c r="E3001" s="7">
        <v>124.18</v>
      </c>
      <c r="F3001" s="7">
        <v>123.97</v>
      </c>
    </row>
    <row r="3002" spans="1:6" x14ac:dyDescent="0.2">
      <c r="A3002" s="7">
        <v>33460</v>
      </c>
      <c r="B3002" s="7" t="s">
        <v>41</v>
      </c>
      <c r="C3002" s="7">
        <v>1997</v>
      </c>
      <c r="D3002" s="7">
        <v>1</v>
      </c>
      <c r="E3002" s="7">
        <v>125.17</v>
      </c>
      <c r="F3002" s="7">
        <v>125.94</v>
      </c>
    </row>
    <row r="3003" spans="1:6" x14ac:dyDescent="0.2">
      <c r="A3003" s="7">
        <v>33460</v>
      </c>
      <c r="B3003" s="7" t="s">
        <v>41</v>
      </c>
      <c r="C3003" s="7">
        <v>1997</v>
      </c>
      <c r="D3003" s="7">
        <v>2</v>
      </c>
      <c r="E3003" s="7">
        <v>127.92</v>
      </c>
      <c r="F3003" s="7">
        <v>127.06</v>
      </c>
    </row>
    <row r="3004" spans="1:6" x14ac:dyDescent="0.2">
      <c r="A3004" s="7">
        <v>33460</v>
      </c>
      <c r="B3004" s="7" t="s">
        <v>41</v>
      </c>
      <c r="C3004" s="7">
        <v>1997</v>
      </c>
      <c r="D3004" s="7">
        <v>3</v>
      </c>
      <c r="E3004" s="7">
        <v>130.38999999999999</v>
      </c>
      <c r="F3004" s="7">
        <v>129.36000000000001</v>
      </c>
    </row>
    <row r="3005" spans="1:6" x14ac:dyDescent="0.2">
      <c r="A3005" s="7">
        <v>33460</v>
      </c>
      <c r="B3005" s="7" t="s">
        <v>41</v>
      </c>
      <c r="C3005" s="7">
        <v>1997</v>
      </c>
      <c r="D3005" s="7">
        <v>4</v>
      </c>
      <c r="E3005" s="7">
        <v>132.08000000000001</v>
      </c>
      <c r="F3005" s="7">
        <v>131.88999999999999</v>
      </c>
    </row>
    <row r="3006" spans="1:6" x14ac:dyDescent="0.2">
      <c r="A3006" s="7">
        <v>33460</v>
      </c>
      <c r="B3006" s="7" t="s">
        <v>41</v>
      </c>
      <c r="C3006" s="7">
        <v>1998</v>
      </c>
      <c r="D3006" s="7">
        <v>1</v>
      </c>
      <c r="E3006" s="7">
        <v>132.83000000000001</v>
      </c>
      <c r="F3006" s="7">
        <v>133.91999999999999</v>
      </c>
    </row>
    <row r="3007" spans="1:6" x14ac:dyDescent="0.2">
      <c r="A3007" s="7">
        <v>33460</v>
      </c>
      <c r="B3007" s="7" t="s">
        <v>41</v>
      </c>
      <c r="C3007" s="7">
        <v>1998</v>
      </c>
      <c r="D3007" s="7">
        <v>2</v>
      </c>
      <c r="E3007" s="7">
        <v>137.62</v>
      </c>
      <c r="F3007" s="7">
        <v>136.47</v>
      </c>
    </row>
    <row r="3008" spans="1:6" x14ac:dyDescent="0.2">
      <c r="A3008" s="7">
        <v>33460</v>
      </c>
      <c r="B3008" s="7" t="s">
        <v>41</v>
      </c>
      <c r="C3008" s="7">
        <v>1998</v>
      </c>
      <c r="D3008" s="7">
        <v>3</v>
      </c>
      <c r="E3008" s="7">
        <v>140.47</v>
      </c>
      <c r="F3008" s="7">
        <v>139.19</v>
      </c>
    </row>
    <row r="3009" spans="1:6" x14ac:dyDescent="0.2">
      <c r="A3009" s="7">
        <v>33460</v>
      </c>
      <c r="B3009" s="7" t="s">
        <v>41</v>
      </c>
      <c r="C3009" s="7">
        <v>1998</v>
      </c>
      <c r="D3009" s="7">
        <v>4</v>
      </c>
      <c r="E3009" s="7">
        <v>142.27000000000001</v>
      </c>
      <c r="F3009" s="7">
        <v>142.25</v>
      </c>
    </row>
    <row r="3010" spans="1:6" x14ac:dyDescent="0.2">
      <c r="A3010" s="7">
        <v>33460</v>
      </c>
      <c r="B3010" s="7" t="s">
        <v>41</v>
      </c>
      <c r="C3010" s="7">
        <v>1999</v>
      </c>
      <c r="D3010" s="7">
        <v>1</v>
      </c>
      <c r="E3010" s="7">
        <v>143.22999999999999</v>
      </c>
      <c r="F3010" s="7">
        <v>144.63</v>
      </c>
    </row>
    <row r="3011" spans="1:6" x14ac:dyDescent="0.2">
      <c r="A3011" s="7">
        <v>33460</v>
      </c>
      <c r="B3011" s="7" t="s">
        <v>41</v>
      </c>
      <c r="C3011" s="7">
        <v>1999</v>
      </c>
      <c r="D3011" s="7">
        <v>2</v>
      </c>
      <c r="E3011" s="7">
        <v>150.82</v>
      </c>
      <c r="F3011" s="7">
        <v>149.30000000000001</v>
      </c>
    </row>
    <row r="3012" spans="1:6" x14ac:dyDescent="0.2">
      <c r="A3012" s="7">
        <v>33460</v>
      </c>
      <c r="B3012" s="7" t="s">
        <v>41</v>
      </c>
      <c r="C3012" s="7">
        <v>1999</v>
      </c>
      <c r="D3012" s="7">
        <v>3</v>
      </c>
      <c r="E3012" s="7">
        <v>155.08000000000001</v>
      </c>
      <c r="F3012" s="7">
        <v>153.51</v>
      </c>
    </row>
    <row r="3013" spans="1:6" x14ac:dyDescent="0.2">
      <c r="A3013" s="7">
        <v>33460</v>
      </c>
      <c r="B3013" s="7" t="s">
        <v>41</v>
      </c>
      <c r="C3013" s="7">
        <v>1999</v>
      </c>
      <c r="D3013" s="7">
        <v>4</v>
      </c>
      <c r="E3013" s="7">
        <v>158.03</v>
      </c>
      <c r="F3013" s="7">
        <v>158.27000000000001</v>
      </c>
    </row>
    <row r="3014" spans="1:6" x14ac:dyDescent="0.2">
      <c r="A3014" s="7">
        <v>33460</v>
      </c>
      <c r="B3014" s="7" t="s">
        <v>41</v>
      </c>
      <c r="C3014" s="7">
        <v>2000</v>
      </c>
      <c r="D3014" s="7">
        <v>1</v>
      </c>
      <c r="E3014" s="7">
        <v>162.84</v>
      </c>
      <c r="F3014" s="7">
        <v>164.49</v>
      </c>
    </row>
    <row r="3015" spans="1:6" x14ac:dyDescent="0.2">
      <c r="A3015" s="7">
        <v>33460</v>
      </c>
      <c r="B3015" s="7" t="s">
        <v>41</v>
      </c>
      <c r="C3015" s="7">
        <v>2000</v>
      </c>
      <c r="D3015" s="7">
        <v>2</v>
      </c>
      <c r="E3015" s="7">
        <v>172.98</v>
      </c>
      <c r="F3015" s="7">
        <v>171.08</v>
      </c>
    </row>
    <row r="3016" spans="1:6" x14ac:dyDescent="0.2">
      <c r="A3016" s="7">
        <v>33460</v>
      </c>
      <c r="B3016" s="7" t="s">
        <v>41</v>
      </c>
      <c r="C3016" s="7">
        <v>2000</v>
      </c>
      <c r="D3016" s="7">
        <v>3</v>
      </c>
      <c r="E3016" s="7">
        <v>178.63</v>
      </c>
      <c r="F3016" s="7">
        <v>176.78</v>
      </c>
    </row>
    <row r="3017" spans="1:6" x14ac:dyDescent="0.2">
      <c r="A3017" s="7">
        <v>33460</v>
      </c>
      <c r="B3017" s="7" t="s">
        <v>41</v>
      </c>
      <c r="C3017" s="7">
        <v>2000</v>
      </c>
      <c r="D3017" s="7">
        <v>4</v>
      </c>
      <c r="E3017" s="7">
        <v>181.36</v>
      </c>
      <c r="F3017" s="7">
        <v>181.78</v>
      </c>
    </row>
    <row r="3018" spans="1:6" x14ac:dyDescent="0.2">
      <c r="A3018" s="7">
        <v>33460</v>
      </c>
      <c r="B3018" s="7" t="s">
        <v>41</v>
      </c>
      <c r="C3018" s="7">
        <v>2001</v>
      </c>
      <c r="D3018" s="7">
        <v>1</v>
      </c>
      <c r="E3018" s="7">
        <v>186.21</v>
      </c>
      <c r="F3018" s="7">
        <v>187.98</v>
      </c>
    </row>
    <row r="3019" spans="1:6" x14ac:dyDescent="0.2">
      <c r="A3019" s="7">
        <v>33460</v>
      </c>
      <c r="B3019" s="7" t="s">
        <v>41</v>
      </c>
      <c r="C3019" s="7">
        <v>2001</v>
      </c>
      <c r="D3019" s="7">
        <v>2</v>
      </c>
      <c r="E3019" s="7">
        <v>197.06</v>
      </c>
      <c r="F3019" s="7">
        <v>194.99</v>
      </c>
    </row>
    <row r="3020" spans="1:6" x14ac:dyDescent="0.2">
      <c r="A3020" s="7">
        <v>33460</v>
      </c>
      <c r="B3020" s="7" t="s">
        <v>41</v>
      </c>
      <c r="C3020" s="7">
        <v>2001</v>
      </c>
      <c r="D3020" s="7">
        <v>3</v>
      </c>
      <c r="E3020" s="7">
        <v>202.18</v>
      </c>
      <c r="F3020" s="7">
        <v>200.17</v>
      </c>
    </row>
    <row r="3021" spans="1:6" x14ac:dyDescent="0.2">
      <c r="A3021" s="7">
        <v>33460</v>
      </c>
      <c r="B3021" s="7" t="s">
        <v>41</v>
      </c>
      <c r="C3021" s="7">
        <v>2001</v>
      </c>
      <c r="D3021" s="7">
        <v>4</v>
      </c>
      <c r="E3021" s="7">
        <v>204.3</v>
      </c>
      <c r="F3021" s="7">
        <v>204.64</v>
      </c>
    </row>
    <row r="3022" spans="1:6" x14ac:dyDescent="0.2">
      <c r="A3022" s="7">
        <v>33460</v>
      </c>
      <c r="B3022" s="7" t="s">
        <v>41</v>
      </c>
      <c r="C3022" s="7">
        <v>2002</v>
      </c>
      <c r="D3022" s="7">
        <v>1</v>
      </c>
      <c r="E3022" s="7">
        <v>207.8</v>
      </c>
      <c r="F3022" s="7">
        <v>209.51</v>
      </c>
    </row>
    <row r="3023" spans="1:6" x14ac:dyDescent="0.2">
      <c r="A3023" s="7">
        <v>33460</v>
      </c>
      <c r="B3023" s="7" t="s">
        <v>41</v>
      </c>
      <c r="C3023" s="7">
        <v>2002</v>
      </c>
      <c r="D3023" s="7">
        <v>2</v>
      </c>
      <c r="E3023" s="7">
        <v>215.23</v>
      </c>
      <c r="F3023" s="7">
        <v>213.35</v>
      </c>
    </row>
    <row r="3024" spans="1:6" x14ac:dyDescent="0.2">
      <c r="A3024" s="7">
        <v>33460</v>
      </c>
      <c r="B3024" s="7" t="s">
        <v>41</v>
      </c>
      <c r="C3024" s="7">
        <v>2002</v>
      </c>
      <c r="D3024" s="7">
        <v>3</v>
      </c>
      <c r="E3024" s="7">
        <v>220.78</v>
      </c>
      <c r="F3024" s="7">
        <v>218.72</v>
      </c>
    </row>
    <row r="3025" spans="1:6" x14ac:dyDescent="0.2">
      <c r="A3025" s="7">
        <v>33460</v>
      </c>
      <c r="B3025" s="7" t="s">
        <v>41</v>
      </c>
      <c r="C3025" s="7">
        <v>2002</v>
      </c>
      <c r="D3025" s="7">
        <v>4</v>
      </c>
      <c r="E3025" s="7">
        <v>224.6</v>
      </c>
      <c r="F3025" s="7">
        <v>224.65</v>
      </c>
    </row>
    <row r="3026" spans="1:6" x14ac:dyDescent="0.2">
      <c r="A3026" s="7">
        <v>33460</v>
      </c>
      <c r="B3026" s="7" t="s">
        <v>41</v>
      </c>
      <c r="C3026" s="7">
        <v>2003</v>
      </c>
      <c r="D3026" s="7">
        <v>1</v>
      </c>
      <c r="E3026" s="7">
        <v>227.62</v>
      </c>
      <c r="F3026" s="7">
        <v>229.26</v>
      </c>
    </row>
    <row r="3027" spans="1:6" x14ac:dyDescent="0.2">
      <c r="A3027" s="7">
        <v>33460</v>
      </c>
      <c r="B3027" s="7" t="s">
        <v>41</v>
      </c>
      <c r="C3027" s="7">
        <v>2003</v>
      </c>
      <c r="D3027" s="7">
        <v>2</v>
      </c>
      <c r="E3027" s="7">
        <v>236.06</v>
      </c>
      <c r="F3027" s="7">
        <v>234.41</v>
      </c>
    </row>
    <row r="3028" spans="1:6" x14ac:dyDescent="0.2">
      <c r="A3028" s="7">
        <v>33460</v>
      </c>
      <c r="B3028" s="7" t="s">
        <v>41</v>
      </c>
      <c r="C3028" s="7">
        <v>2003</v>
      </c>
      <c r="D3028" s="7">
        <v>3</v>
      </c>
      <c r="E3028" s="7">
        <v>241.38</v>
      </c>
      <c r="F3028" s="7">
        <v>239.28</v>
      </c>
    </row>
    <row r="3029" spans="1:6" x14ac:dyDescent="0.2">
      <c r="A3029" s="7">
        <v>33460</v>
      </c>
      <c r="B3029" s="7" t="s">
        <v>41</v>
      </c>
      <c r="C3029" s="7">
        <v>2003</v>
      </c>
      <c r="D3029" s="7">
        <v>4</v>
      </c>
      <c r="E3029" s="7">
        <v>244.65</v>
      </c>
      <c r="F3029" s="7">
        <v>244.4</v>
      </c>
    </row>
    <row r="3030" spans="1:6" x14ac:dyDescent="0.2">
      <c r="A3030" s="7">
        <v>33460</v>
      </c>
      <c r="B3030" s="7" t="s">
        <v>41</v>
      </c>
      <c r="C3030" s="7">
        <v>2004</v>
      </c>
      <c r="D3030" s="7">
        <v>1</v>
      </c>
      <c r="E3030" s="7">
        <v>245.28</v>
      </c>
      <c r="F3030" s="7">
        <v>246.74</v>
      </c>
    </row>
    <row r="3031" spans="1:6" x14ac:dyDescent="0.2">
      <c r="A3031" s="7">
        <v>33460</v>
      </c>
      <c r="B3031" s="7" t="s">
        <v>41</v>
      </c>
      <c r="C3031" s="7">
        <v>2004</v>
      </c>
      <c r="D3031" s="7">
        <v>2</v>
      </c>
      <c r="E3031" s="7">
        <v>252.36</v>
      </c>
      <c r="F3031" s="7">
        <v>251.01</v>
      </c>
    </row>
    <row r="3032" spans="1:6" x14ac:dyDescent="0.2">
      <c r="A3032" s="7">
        <v>33460</v>
      </c>
      <c r="B3032" s="7" t="s">
        <v>41</v>
      </c>
      <c r="C3032" s="7">
        <v>2004</v>
      </c>
      <c r="D3032" s="7">
        <v>3</v>
      </c>
      <c r="E3032" s="7">
        <v>258.23</v>
      </c>
      <c r="F3032" s="7">
        <v>256.13</v>
      </c>
    </row>
    <row r="3033" spans="1:6" x14ac:dyDescent="0.2">
      <c r="A3033" s="7">
        <v>33460</v>
      </c>
      <c r="B3033" s="7" t="s">
        <v>41</v>
      </c>
      <c r="C3033" s="7">
        <v>2004</v>
      </c>
      <c r="D3033" s="7">
        <v>4</v>
      </c>
      <c r="E3033" s="7">
        <v>261.05</v>
      </c>
      <c r="F3033" s="7">
        <v>260.52999999999997</v>
      </c>
    </row>
    <row r="3034" spans="1:6" x14ac:dyDescent="0.2">
      <c r="A3034" s="7">
        <v>33460</v>
      </c>
      <c r="B3034" s="7" t="s">
        <v>41</v>
      </c>
      <c r="C3034" s="7">
        <v>2005</v>
      </c>
      <c r="D3034" s="7">
        <v>1</v>
      </c>
      <c r="E3034" s="7">
        <v>264.43</v>
      </c>
      <c r="F3034" s="7">
        <v>265.77</v>
      </c>
    </row>
    <row r="3035" spans="1:6" x14ac:dyDescent="0.2">
      <c r="A3035" s="7">
        <v>33460</v>
      </c>
      <c r="B3035" s="7" t="s">
        <v>41</v>
      </c>
      <c r="C3035" s="7">
        <v>2005</v>
      </c>
      <c r="D3035" s="7">
        <v>2</v>
      </c>
      <c r="E3035" s="7">
        <v>270.87</v>
      </c>
      <c r="F3035" s="7">
        <v>269.76</v>
      </c>
    </row>
    <row r="3036" spans="1:6" x14ac:dyDescent="0.2">
      <c r="A3036" s="7">
        <v>33460</v>
      </c>
      <c r="B3036" s="7" t="s">
        <v>41</v>
      </c>
      <c r="C3036" s="7">
        <v>2005</v>
      </c>
      <c r="D3036" s="7">
        <v>3</v>
      </c>
      <c r="E3036" s="7">
        <v>274.64</v>
      </c>
      <c r="F3036" s="7">
        <v>272.52</v>
      </c>
    </row>
    <row r="3037" spans="1:6" x14ac:dyDescent="0.2">
      <c r="A3037" s="7">
        <v>33460</v>
      </c>
      <c r="B3037" s="7" t="s">
        <v>41</v>
      </c>
      <c r="C3037" s="7">
        <v>2005</v>
      </c>
      <c r="D3037" s="7">
        <v>4</v>
      </c>
      <c r="E3037" s="7">
        <v>275.74</v>
      </c>
      <c r="F3037" s="7">
        <v>274.85000000000002</v>
      </c>
    </row>
    <row r="3038" spans="1:6" x14ac:dyDescent="0.2">
      <c r="A3038" s="7">
        <v>33460</v>
      </c>
      <c r="B3038" s="7" t="s">
        <v>41</v>
      </c>
      <c r="C3038" s="7">
        <v>2006</v>
      </c>
      <c r="D3038" s="7">
        <v>1</v>
      </c>
      <c r="E3038" s="7">
        <v>275.76</v>
      </c>
      <c r="F3038" s="7">
        <v>277.14999999999998</v>
      </c>
    </row>
    <row r="3039" spans="1:6" x14ac:dyDescent="0.2">
      <c r="A3039" s="7">
        <v>33460</v>
      </c>
      <c r="B3039" s="7" t="s">
        <v>41</v>
      </c>
      <c r="C3039" s="7">
        <v>2006</v>
      </c>
      <c r="D3039" s="7">
        <v>2</v>
      </c>
      <c r="E3039" s="7">
        <v>277.10000000000002</v>
      </c>
      <c r="F3039" s="7">
        <v>276.36</v>
      </c>
    </row>
    <row r="3040" spans="1:6" x14ac:dyDescent="0.2">
      <c r="A3040" s="7">
        <v>33460</v>
      </c>
      <c r="B3040" s="7" t="s">
        <v>41</v>
      </c>
      <c r="C3040" s="7">
        <v>2006</v>
      </c>
      <c r="D3040" s="7">
        <v>3</v>
      </c>
      <c r="E3040" s="7">
        <v>276.20999999999998</v>
      </c>
      <c r="F3040" s="7">
        <v>273.89</v>
      </c>
    </row>
    <row r="3041" spans="1:6" x14ac:dyDescent="0.2">
      <c r="A3041" s="7">
        <v>33460</v>
      </c>
      <c r="B3041" s="7" t="s">
        <v>41</v>
      </c>
      <c r="C3041" s="7">
        <v>2006</v>
      </c>
      <c r="D3041" s="7">
        <v>4</v>
      </c>
      <c r="E3041" s="7">
        <v>273.47000000000003</v>
      </c>
      <c r="F3041" s="7">
        <v>272.22000000000003</v>
      </c>
    </row>
    <row r="3042" spans="1:6" x14ac:dyDescent="0.2">
      <c r="A3042" s="7">
        <v>33460</v>
      </c>
      <c r="B3042" s="7" t="s">
        <v>41</v>
      </c>
      <c r="C3042" s="7">
        <v>2007</v>
      </c>
      <c r="D3042" s="7">
        <v>1</v>
      </c>
      <c r="E3042" s="7">
        <v>268.29000000000002</v>
      </c>
      <c r="F3042" s="7">
        <v>270.02</v>
      </c>
    </row>
    <row r="3043" spans="1:6" x14ac:dyDescent="0.2">
      <c r="A3043" s="7">
        <v>33460</v>
      </c>
      <c r="B3043" s="7" t="s">
        <v>41</v>
      </c>
      <c r="C3043" s="7">
        <v>2007</v>
      </c>
      <c r="D3043" s="7">
        <v>2</v>
      </c>
      <c r="E3043" s="7">
        <v>260.66000000000003</v>
      </c>
      <c r="F3043" s="7">
        <v>260.3</v>
      </c>
    </row>
    <row r="3044" spans="1:6" x14ac:dyDescent="0.2">
      <c r="A3044" s="7">
        <v>33460</v>
      </c>
      <c r="B3044" s="7" t="s">
        <v>41</v>
      </c>
      <c r="C3044" s="7">
        <v>2007</v>
      </c>
      <c r="D3044" s="7">
        <v>3</v>
      </c>
      <c r="E3044" s="7">
        <v>253.96</v>
      </c>
      <c r="F3044" s="7">
        <v>251.34</v>
      </c>
    </row>
    <row r="3045" spans="1:6" x14ac:dyDescent="0.2">
      <c r="A3045" s="7">
        <v>33460</v>
      </c>
      <c r="B3045" s="7" t="s">
        <v>41</v>
      </c>
      <c r="C3045" s="7">
        <v>2007</v>
      </c>
      <c r="D3045" s="7">
        <v>4</v>
      </c>
      <c r="E3045" s="7">
        <v>243.55</v>
      </c>
      <c r="F3045" s="7">
        <v>242.13</v>
      </c>
    </row>
    <row r="3046" spans="1:6" x14ac:dyDescent="0.2">
      <c r="A3046" s="7">
        <v>33460</v>
      </c>
      <c r="B3046" s="7" t="s">
        <v>41</v>
      </c>
      <c r="C3046" s="7">
        <v>2008</v>
      </c>
      <c r="D3046" s="7">
        <v>1</v>
      </c>
      <c r="E3046" s="7">
        <v>229.48</v>
      </c>
      <c r="F3046" s="7">
        <v>231.61</v>
      </c>
    </row>
    <row r="3047" spans="1:6" x14ac:dyDescent="0.2">
      <c r="A3047" s="7">
        <v>33460</v>
      </c>
      <c r="B3047" s="7" t="s">
        <v>41</v>
      </c>
      <c r="C3047" s="7">
        <v>2008</v>
      </c>
      <c r="D3047" s="7">
        <v>2</v>
      </c>
      <c r="E3047" s="7">
        <v>221.49</v>
      </c>
      <c r="F3047" s="7">
        <v>221.27</v>
      </c>
    </row>
    <row r="3048" spans="1:6" x14ac:dyDescent="0.2">
      <c r="A3048" s="7">
        <v>33460</v>
      </c>
      <c r="B3048" s="7" t="s">
        <v>41</v>
      </c>
      <c r="C3048" s="7">
        <v>2008</v>
      </c>
      <c r="D3048" s="7">
        <v>3</v>
      </c>
      <c r="E3048" s="7">
        <v>214.87</v>
      </c>
      <c r="F3048" s="7">
        <v>212.08</v>
      </c>
    </row>
    <row r="3049" spans="1:6" x14ac:dyDescent="0.2">
      <c r="A3049" s="7">
        <v>33460</v>
      </c>
      <c r="B3049" s="7" t="s">
        <v>41</v>
      </c>
      <c r="C3049" s="7">
        <v>2008</v>
      </c>
      <c r="D3049" s="7">
        <v>4</v>
      </c>
      <c r="E3049" s="7">
        <v>203.55</v>
      </c>
      <c r="F3049" s="7">
        <v>202.28</v>
      </c>
    </row>
    <row r="3050" spans="1:6" x14ac:dyDescent="0.2">
      <c r="A3050" s="7">
        <v>33460</v>
      </c>
      <c r="B3050" s="7" t="s">
        <v>41</v>
      </c>
      <c r="C3050" s="7">
        <v>2009</v>
      </c>
      <c r="D3050" s="7">
        <v>1</v>
      </c>
      <c r="E3050" s="7">
        <v>193.79</v>
      </c>
      <c r="F3050" s="7">
        <v>196.26</v>
      </c>
    </row>
    <row r="3051" spans="1:6" x14ac:dyDescent="0.2">
      <c r="A3051" s="7">
        <v>33460</v>
      </c>
      <c r="B3051" s="7" t="s">
        <v>41</v>
      </c>
      <c r="C3051" s="7">
        <v>2009</v>
      </c>
      <c r="D3051" s="7">
        <v>2</v>
      </c>
      <c r="E3051" s="7">
        <v>193.29</v>
      </c>
      <c r="F3051" s="7">
        <v>192.96</v>
      </c>
    </row>
    <row r="3052" spans="1:6" x14ac:dyDescent="0.2">
      <c r="A3052" s="7">
        <v>33460</v>
      </c>
      <c r="B3052" s="7" t="s">
        <v>41</v>
      </c>
      <c r="C3052" s="7">
        <v>2009</v>
      </c>
      <c r="D3052" s="7">
        <v>3</v>
      </c>
      <c r="E3052" s="7">
        <v>195.82</v>
      </c>
      <c r="F3052" s="7">
        <v>192.83</v>
      </c>
    </row>
    <row r="3053" spans="1:6" x14ac:dyDescent="0.2">
      <c r="A3053" s="7">
        <v>33460</v>
      </c>
      <c r="B3053" s="7" t="s">
        <v>41</v>
      </c>
      <c r="C3053" s="7">
        <v>2009</v>
      </c>
      <c r="D3053" s="7">
        <v>4</v>
      </c>
      <c r="E3053" s="7">
        <v>195.55</v>
      </c>
      <c r="F3053" s="7">
        <v>194.35</v>
      </c>
    </row>
    <row r="3054" spans="1:6" x14ac:dyDescent="0.2">
      <c r="A3054" s="7">
        <v>33460</v>
      </c>
      <c r="B3054" s="7" t="s">
        <v>41</v>
      </c>
      <c r="C3054" s="7">
        <v>2010</v>
      </c>
      <c r="D3054" s="7">
        <v>1</v>
      </c>
      <c r="E3054" s="7">
        <v>191.23</v>
      </c>
      <c r="F3054" s="7">
        <v>194.34</v>
      </c>
    </row>
    <row r="3055" spans="1:6" x14ac:dyDescent="0.2">
      <c r="A3055" s="7">
        <v>33460</v>
      </c>
      <c r="B3055" s="7" t="s">
        <v>41</v>
      </c>
      <c r="C3055" s="7">
        <v>2010</v>
      </c>
      <c r="D3055" s="7">
        <v>2</v>
      </c>
      <c r="E3055" s="7">
        <v>195.41</v>
      </c>
      <c r="F3055" s="7">
        <v>194.68</v>
      </c>
    </row>
    <row r="3056" spans="1:6" x14ac:dyDescent="0.2">
      <c r="A3056" s="7">
        <v>33460</v>
      </c>
      <c r="B3056" s="7" t="s">
        <v>41</v>
      </c>
      <c r="C3056" s="7">
        <v>2010</v>
      </c>
      <c r="D3056" s="7">
        <v>3</v>
      </c>
      <c r="E3056" s="7">
        <v>190.77</v>
      </c>
      <c r="F3056" s="7">
        <v>187.53</v>
      </c>
    </row>
    <row r="3057" spans="1:6" x14ac:dyDescent="0.2">
      <c r="A3057" s="7">
        <v>33460</v>
      </c>
      <c r="B3057" s="7" t="s">
        <v>41</v>
      </c>
      <c r="C3057" s="7">
        <v>2010</v>
      </c>
      <c r="D3057" s="7">
        <v>4</v>
      </c>
      <c r="E3057" s="7">
        <v>185.98</v>
      </c>
      <c r="F3057" s="7">
        <v>185.06</v>
      </c>
    </row>
    <row r="3058" spans="1:6" x14ac:dyDescent="0.2">
      <c r="A3058" s="7">
        <v>33460</v>
      </c>
      <c r="B3058" s="7" t="s">
        <v>41</v>
      </c>
      <c r="C3058" s="7">
        <v>2011</v>
      </c>
      <c r="D3058" s="7">
        <v>1</v>
      </c>
      <c r="E3058" s="7">
        <v>177.25</v>
      </c>
      <c r="F3058" s="7">
        <v>180.61</v>
      </c>
    </row>
    <row r="3059" spans="1:6" x14ac:dyDescent="0.2">
      <c r="A3059" s="7">
        <v>33460</v>
      </c>
      <c r="B3059" s="7" t="s">
        <v>41</v>
      </c>
      <c r="C3059" s="7">
        <v>2011</v>
      </c>
      <c r="D3059" s="7">
        <v>2</v>
      </c>
      <c r="E3059" s="7">
        <v>179.16</v>
      </c>
      <c r="F3059" s="7">
        <v>178.03</v>
      </c>
    </row>
    <row r="3060" spans="1:6" x14ac:dyDescent="0.2">
      <c r="A3060" s="7">
        <v>33460</v>
      </c>
      <c r="B3060" s="7" t="s">
        <v>41</v>
      </c>
      <c r="C3060" s="7">
        <v>2011</v>
      </c>
      <c r="D3060" s="7">
        <v>3</v>
      </c>
      <c r="E3060" s="7">
        <v>181.49</v>
      </c>
      <c r="F3060" s="7">
        <v>178.19</v>
      </c>
    </row>
    <row r="3061" spans="1:6" x14ac:dyDescent="0.2">
      <c r="A3061" s="7">
        <v>33460</v>
      </c>
      <c r="B3061" s="7" t="s">
        <v>41</v>
      </c>
      <c r="C3061" s="7">
        <v>2011</v>
      </c>
      <c r="D3061" s="7">
        <v>4</v>
      </c>
      <c r="E3061" s="7">
        <v>179.43</v>
      </c>
      <c r="F3061" s="7">
        <v>178.93</v>
      </c>
    </row>
    <row r="3062" spans="1:6" x14ac:dyDescent="0.2">
      <c r="A3062" s="7">
        <v>33460</v>
      </c>
      <c r="B3062" s="7" t="s">
        <v>41</v>
      </c>
      <c r="C3062" s="7">
        <v>2012</v>
      </c>
      <c r="D3062" s="7">
        <v>1</v>
      </c>
      <c r="E3062" s="7">
        <v>178.3</v>
      </c>
      <c r="F3062" s="7">
        <v>181.96</v>
      </c>
    </row>
    <row r="3063" spans="1:6" x14ac:dyDescent="0.2">
      <c r="A3063" s="7">
        <v>33460</v>
      </c>
      <c r="B3063" s="7" t="s">
        <v>41</v>
      </c>
      <c r="C3063" s="7">
        <v>2012</v>
      </c>
      <c r="D3063" s="7">
        <v>2</v>
      </c>
      <c r="E3063" s="7">
        <v>187.71</v>
      </c>
      <c r="F3063" s="7">
        <v>185.95</v>
      </c>
    </row>
    <row r="3064" spans="1:6" x14ac:dyDescent="0.2">
      <c r="A3064" s="7">
        <v>33460</v>
      </c>
      <c r="B3064" s="7" t="s">
        <v>41</v>
      </c>
      <c r="C3064" s="7">
        <v>2012</v>
      </c>
      <c r="D3064" s="7">
        <v>3</v>
      </c>
      <c r="E3064" s="7">
        <v>193.79</v>
      </c>
      <c r="F3064" s="7">
        <v>190.22</v>
      </c>
    </row>
    <row r="3065" spans="1:6" x14ac:dyDescent="0.2">
      <c r="A3065" s="7">
        <v>33460</v>
      </c>
      <c r="B3065" s="7" t="s">
        <v>41</v>
      </c>
      <c r="C3065" s="7">
        <v>2012</v>
      </c>
      <c r="D3065" s="7">
        <v>4</v>
      </c>
      <c r="E3065" s="7">
        <v>195.5</v>
      </c>
      <c r="F3065" s="7">
        <v>195.44</v>
      </c>
    </row>
    <row r="3066" spans="1:6" x14ac:dyDescent="0.2">
      <c r="A3066" s="7">
        <v>33460</v>
      </c>
      <c r="B3066" s="7" t="s">
        <v>41</v>
      </c>
      <c r="C3066" s="7">
        <v>2013</v>
      </c>
      <c r="D3066" s="7">
        <v>1</v>
      </c>
      <c r="E3066" s="7">
        <v>194.49</v>
      </c>
      <c r="F3066" s="7">
        <v>198.52</v>
      </c>
    </row>
    <row r="3067" spans="1:6" x14ac:dyDescent="0.2">
      <c r="A3067" s="7">
        <v>33460</v>
      </c>
      <c r="B3067" s="7" t="s">
        <v>41</v>
      </c>
      <c r="C3067" s="7">
        <v>2013</v>
      </c>
      <c r="D3067" s="7">
        <v>2</v>
      </c>
      <c r="E3067" s="7">
        <v>208.63</v>
      </c>
      <c r="F3067" s="7">
        <v>206.09</v>
      </c>
    </row>
    <row r="3068" spans="1:6" x14ac:dyDescent="0.2">
      <c r="A3068" s="7">
        <v>33460</v>
      </c>
      <c r="B3068" s="7" t="s">
        <v>41</v>
      </c>
      <c r="C3068" s="7">
        <v>2013</v>
      </c>
      <c r="D3068" s="7">
        <v>3</v>
      </c>
      <c r="E3068" s="7">
        <v>215.09</v>
      </c>
      <c r="F3068" s="7">
        <v>211.29</v>
      </c>
    </row>
    <row r="3069" spans="1:6" x14ac:dyDescent="0.2">
      <c r="A3069" s="7">
        <v>33460</v>
      </c>
      <c r="B3069" s="7" t="s">
        <v>41</v>
      </c>
      <c r="C3069" s="7">
        <v>2013</v>
      </c>
      <c r="D3069" s="7">
        <v>4</v>
      </c>
      <c r="E3069" s="7">
        <v>214.05</v>
      </c>
      <c r="F3069" s="7">
        <v>214.45</v>
      </c>
    </row>
    <row r="3070" spans="1:6" x14ac:dyDescent="0.2">
      <c r="A3070" s="7">
        <v>33460</v>
      </c>
      <c r="B3070" s="7" t="s">
        <v>41</v>
      </c>
      <c r="C3070" s="7">
        <v>2014</v>
      </c>
      <c r="D3070" s="7">
        <v>1</v>
      </c>
      <c r="E3070" s="7">
        <v>213.77</v>
      </c>
      <c r="F3070" s="7">
        <v>218.02</v>
      </c>
    </row>
    <row r="3071" spans="1:6" x14ac:dyDescent="0.2">
      <c r="A3071" s="7">
        <v>33460</v>
      </c>
      <c r="B3071" s="7" t="s">
        <v>41</v>
      </c>
      <c r="C3071" s="7">
        <v>2014</v>
      </c>
      <c r="D3071" s="7">
        <v>2</v>
      </c>
      <c r="E3071" s="7">
        <v>224.46</v>
      </c>
      <c r="F3071" s="7">
        <v>221.2</v>
      </c>
    </row>
    <row r="3072" spans="1:6" x14ac:dyDescent="0.2">
      <c r="A3072" s="7">
        <v>33460</v>
      </c>
      <c r="B3072" s="7" t="s">
        <v>41</v>
      </c>
      <c r="C3072" s="7">
        <v>2014</v>
      </c>
      <c r="D3072" s="7">
        <v>3</v>
      </c>
      <c r="E3072" s="7">
        <v>227.79</v>
      </c>
      <c r="F3072" s="7">
        <v>224.18</v>
      </c>
    </row>
    <row r="3073" spans="1:6" x14ac:dyDescent="0.2">
      <c r="A3073" s="7">
        <v>33460</v>
      </c>
      <c r="B3073" s="7" t="s">
        <v>41</v>
      </c>
      <c r="C3073" s="7">
        <v>2014</v>
      </c>
      <c r="D3073" s="7">
        <v>4</v>
      </c>
      <c r="E3073" s="7">
        <v>226.34</v>
      </c>
      <c r="F3073" s="7">
        <v>227.06</v>
      </c>
    </row>
    <row r="3074" spans="1:6" x14ac:dyDescent="0.2">
      <c r="A3074" s="7">
        <v>33460</v>
      </c>
      <c r="B3074" s="7" t="s">
        <v>41</v>
      </c>
      <c r="C3074" s="7">
        <v>2015</v>
      </c>
      <c r="D3074" s="7">
        <v>1</v>
      </c>
      <c r="E3074" s="7">
        <v>226.6</v>
      </c>
      <c r="F3074" s="7">
        <v>230.78</v>
      </c>
    </row>
    <row r="3075" spans="1:6" x14ac:dyDescent="0.2">
      <c r="A3075" s="7">
        <v>33460</v>
      </c>
      <c r="B3075" s="7" t="s">
        <v>41</v>
      </c>
      <c r="C3075" s="7">
        <v>2015</v>
      </c>
      <c r="D3075" s="7">
        <v>2</v>
      </c>
      <c r="E3075" s="7">
        <v>237.87</v>
      </c>
      <c r="F3075" s="7">
        <v>234.06</v>
      </c>
    </row>
    <row r="3076" spans="1:6" x14ac:dyDescent="0.2">
      <c r="A3076" s="7">
        <v>33460</v>
      </c>
      <c r="B3076" s="7" t="s">
        <v>41</v>
      </c>
      <c r="C3076" s="7">
        <v>2015</v>
      </c>
      <c r="D3076" s="7">
        <v>3</v>
      </c>
      <c r="E3076" s="7">
        <v>240.16</v>
      </c>
      <c r="F3076" s="7">
        <v>236.8</v>
      </c>
    </row>
    <row r="3077" spans="1:6" x14ac:dyDescent="0.2">
      <c r="A3077" s="7">
        <v>33460</v>
      </c>
      <c r="B3077" s="7" t="s">
        <v>41</v>
      </c>
      <c r="C3077" s="7">
        <v>2015</v>
      </c>
      <c r="D3077" s="7">
        <v>4</v>
      </c>
      <c r="E3077" s="7">
        <v>239.8</v>
      </c>
      <c r="F3077" s="7">
        <v>240.78</v>
      </c>
    </row>
    <row r="3078" spans="1:6" x14ac:dyDescent="0.2">
      <c r="A3078" s="7">
        <v>33460</v>
      </c>
      <c r="B3078" s="7" t="s">
        <v>41</v>
      </c>
      <c r="C3078" s="7">
        <v>2016</v>
      </c>
      <c r="D3078" s="7">
        <v>1</v>
      </c>
      <c r="E3078" s="7">
        <v>240.16</v>
      </c>
      <c r="F3078" s="7">
        <v>244.11</v>
      </c>
    </row>
    <row r="3079" spans="1:6" x14ac:dyDescent="0.2">
      <c r="A3079" s="7">
        <v>33460</v>
      </c>
      <c r="B3079" s="7" t="s">
        <v>41</v>
      </c>
      <c r="C3079" s="7">
        <v>2016</v>
      </c>
      <c r="D3079" s="7">
        <v>2</v>
      </c>
      <c r="E3079" s="7">
        <v>252.23</v>
      </c>
      <c r="F3079" s="7">
        <v>248.1</v>
      </c>
    </row>
    <row r="3080" spans="1:6" x14ac:dyDescent="0.2">
      <c r="A3080" s="7">
        <v>33460</v>
      </c>
      <c r="B3080" s="7" t="s">
        <v>41</v>
      </c>
      <c r="C3080" s="7">
        <v>2016</v>
      </c>
      <c r="D3080" s="7">
        <v>3</v>
      </c>
      <c r="E3080" s="7">
        <v>255.52</v>
      </c>
      <c r="F3080" s="7">
        <v>252.3</v>
      </c>
    </row>
    <row r="3081" spans="1:6" x14ac:dyDescent="0.2">
      <c r="A3081" s="7">
        <v>33460</v>
      </c>
      <c r="B3081" s="7" t="s">
        <v>41</v>
      </c>
      <c r="C3081" s="7">
        <v>2016</v>
      </c>
      <c r="D3081" s="7">
        <v>4</v>
      </c>
      <c r="E3081" s="7">
        <v>255.71</v>
      </c>
      <c r="F3081" s="7">
        <v>256.97000000000003</v>
      </c>
    </row>
    <row r="3082" spans="1:6" x14ac:dyDescent="0.2">
      <c r="A3082" s="7">
        <v>33460</v>
      </c>
      <c r="B3082" s="7" t="s">
        <v>41</v>
      </c>
      <c r="C3082" s="7">
        <v>2017</v>
      </c>
      <c r="D3082" s="7">
        <v>1</v>
      </c>
      <c r="E3082" s="7">
        <v>257.51</v>
      </c>
      <c r="F3082" s="7">
        <v>261.14</v>
      </c>
    </row>
    <row r="3083" spans="1:6" x14ac:dyDescent="0.2">
      <c r="A3083" s="7">
        <v>33460</v>
      </c>
      <c r="B3083" s="7" t="s">
        <v>41</v>
      </c>
      <c r="C3083" s="7">
        <v>2017</v>
      </c>
      <c r="D3083" s="7">
        <v>2</v>
      </c>
      <c r="E3083" s="7">
        <v>270.52999999999997</v>
      </c>
      <c r="F3083" s="7">
        <v>266.25</v>
      </c>
    </row>
    <row r="3084" spans="1:6" x14ac:dyDescent="0.2">
      <c r="A3084" s="7">
        <v>33460</v>
      </c>
      <c r="B3084" s="7" t="s">
        <v>41</v>
      </c>
      <c r="C3084" s="7">
        <v>2017</v>
      </c>
      <c r="D3084" s="7">
        <v>3</v>
      </c>
      <c r="E3084" s="7">
        <v>273.67</v>
      </c>
      <c r="F3084" s="7">
        <v>270.44</v>
      </c>
    </row>
    <row r="3085" spans="1:6" x14ac:dyDescent="0.2">
      <c r="A3085" s="7">
        <v>33460</v>
      </c>
      <c r="B3085" s="7" t="s">
        <v>41</v>
      </c>
      <c r="C3085" s="7">
        <v>2017</v>
      </c>
      <c r="D3085" s="7">
        <v>4</v>
      </c>
      <c r="E3085" s="7">
        <v>273.5</v>
      </c>
      <c r="F3085" s="7">
        <v>275.04000000000002</v>
      </c>
    </row>
    <row r="3086" spans="1:6" x14ac:dyDescent="0.2">
      <c r="A3086" s="7">
        <v>33460</v>
      </c>
      <c r="B3086" s="7" t="s">
        <v>41</v>
      </c>
      <c r="C3086" s="7">
        <v>2018</v>
      </c>
      <c r="D3086" s="7">
        <v>1</v>
      </c>
      <c r="E3086" s="7">
        <v>278.42</v>
      </c>
      <c r="F3086" s="7">
        <v>281.67</v>
      </c>
    </row>
    <row r="3087" spans="1:6" x14ac:dyDescent="0.2">
      <c r="A3087" s="7">
        <v>33460</v>
      </c>
      <c r="B3087" s="7" t="s">
        <v>41</v>
      </c>
      <c r="C3087" s="7">
        <v>2018</v>
      </c>
      <c r="D3087" s="7">
        <v>2</v>
      </c>
      <c r="E3087" s="7">
        <v>288.55</v>
      </c>
      <c r="F3087" s="7">
        <v>284.39</v>
      </c>
    </row>
    <row r="3088" spans="1:6" x14ac:dyDescent="0.2">
      <c r="A3088" s="7">
        <v>33460</v>
      </c>
      <c r="B3088" s="7" t="s">
        <v>41</v>
      </c>
      <c r="C3088" s="7">
        <v>2018</v>
      </c>
      <c r="D3088" s="7">
        <v>3</v>
      </c>
      <c r="E3088" s="7">
        <v>291.85000000000002</v>
      </c>
      <c r="F3088" s="7">
        <v>288.45999999999998</v>
      </c>
    </row>
    <row r="3089" spans="1:6" x14ac:dyDescent="0.2">
      <c r="A3089" s="7">
        <v>33460</v>
      </c>
      <c r="B3089" s="7" t="s">
        <v>41</v>
      </c>
      <c r="C3089" s="7">
        <v>2018</v>
      </c>
      <c r="D3089" s="7">
        <v>4</v>
      </c>
      <c r="E3089" s="7">
        <v>290.68</v>
      </c>
      <c r="F3089" s="7">
        <v>292.37</v>
      </c>
    </row>
    <row r="3090" spans="1:6" x14ac:dyDescent="0.2">
      <c r="A3090" s="7">
        <v>33460</v>
      </c>
      <c r="B3090" s="7" t="s">
        <v>41</v>
      </c>
      <c r="C3090" s="7">
        <v>2019</v>
      </c>
      <c r="D3090" s="7">
        <v>1</v>
      </c>
      <c r="E3090" s="7">
        <v>294.3</v>
      </c>
      <c r="F3090" s="7">
        <v>297.33</v>
      </c>
    </row>
    <row r="3091" spans="1:6" x14ac:dyDescent="0.2">
      <c r="A3091" s="7">
        <v>33460</v>
      </c>
      <c r="B3091" s="7" t="s">
        <v>41</v>
      </c>
      <c r="C3091" s="7">
        <v>2019</v>
      </c>
      <c r="D3091" s="7">
        <v>2</v>
      </c>
      <c r="E3091" s="7">
        <v>304.5</v>
      </c>
      <c r="F3091" s="7">
        <v>300.43</v>
      </c>
    </row>
    <row r="3092" spans="1:6" x14ac:dyDescent="0.2">
      <c r="A3092" s="7">
        <v>33460</v>
      </c>
      <c r="B3092" s="7" t="s">
        <v>41</v>
      </c>
      <c r="C3092" s="7">
        <v>2019</v>
      </c>
      <c r="D3092" s="7">
        <v>3</v>
      </c>
      <c r="E3092" s="7">
        <v>308.27</v>
      </c>
      <c r="F3092" s="7">
        <v>304.67</v>
      </c>
    </row>
    <row r="3093" spans="1:6" x14ac:dyDescent="0.2">
      <c r="A3093" s="7">
        <v>33460</v>
      </c>
      <c r="B3093" s="7" t="s">
        <v>41</v>
      </c>
      <c r="C3093" s="7">
        <v>2019</v>
      </c>
      <c r="D3093" s="7">
        <v>4</v>
      </c>
      <c r="E3093" s="7">
        <v>307.66000000000003</v>
      </c>
      <c r="F3093" s="7">
        <v>309.37</v>
      </c>
    </row>
    <row r="3094" spans="1:6" x14ac:dyDescent="0.2">
      <c r="A3094" s="7">
        <v>33460</v>
      </c>
      <c r="B3094" s="7" t="s">
        <v>41</v>
      </c>
      <c r="C3094" s="7">
        <v>2020</v>
      </c>
      <c r="D3094" s="7">
        <v>1</v>
      </c>
      <c r="E3094" s="7">
        <v>312.26</v>
      </c>
      <c r="F3094" s="7">
        <v>315.41000000000003</v>
      </c>
    </row>
    <row r="3095" spans="1:6" x14ac:dyDescent="0.2">
      <c r="A3095" s="7">
        <v>33460</v>
      </c>
      <c r="B3095" s="7" t="s">
        <v>41</v>
      </c>
      <c r="C3095" s="7">
        <v>2020</v>
      </c>
      <c r="D3095" s="7">
        <v>2</v>
      </c>
      <c r="E3095" s="7">
        <v>323.12</v>
      </c>
      <c r="F3095" s="7">
        <v>318.97000000000003</v>
      </c>
    </row>
    <row r="3096" spans="1:6" x14ac:dyDescent="0.2">
      <c r="A3096" s="7">
        <v>33460</v>
      </c>
      <c r="B3096" s="7" t="s">
        <v>41</v>
      </c>
      <c r="C3096" s="7">
        <v>2020</v>
      </c>
      <c r="D3096" s="7">
        <v>3</v>
      </c>
      <c r="E3096" s="7">
        <v>332.22</v>
      </c>
      <c r="F3096" s="7">
        <v>328.28</v>
      </c>
    </row>
    <row r="3097" spans="1:6" x14ac:dyDescent="0.2">
      <c r="A3097" s="7">
        <v>33460</v>
      </c>
      <c r="B3097" s="7" t="s">
        <v>41</v>
      </c>
      <c r="C3097" s="7">
        <v>2020</v>
      </c>
      <c r="D3097" s="7">
        <v>4</v>
      </c>
      <c r="E3097" s="7">
        <v>337.58</v>
      </c>
      <c r="F3097" s="7">
        <v>339.36</v>
      </c>
    </row>
    <row r="3098" spans="1:6" x14ac:dyDescent="0.2">
      <c r="A3098" s="7">
        <v>33460</v>
      </c>
      <c r="B3098" s="7" t="s">
        <v>41</v>
      </c>
      <c r="C3098" s="7">
        <v>2021</v>
      </c>
      <c r="D3098" s="7">
        <v>1</v>
      </c>
      <c r="E3098" s="7">
        <v>345.71</v>
      </c>
      <c r="F3098" s="7">
        <v>349.39</v>
      </c>
    </row>
    <row r="3099" spans="1:6" x14ac:dyDescent="0.2">
      <c r="A3099" s="7">
        <v>33460</v>
      </c>
      <c r="B3099" s="7" t="s">
        <v>41</v>
      </c>
      <c r="C3099" s="7">
        <v>2021</v>
      </c>
      <c r="D3099" s="7">
        <v>2</v>
      </c>
      <c r="E3099" s="7">
        <v>366.34</v>
      </c>
      <c r="F3099" s="7">
        <v>361.53</v>
      </c>
    </row>
    <row r="3100" spans="1:6" x14ac:dyDescent="0.2">
      <c r="A3100" s="7">
        <v>33460</v>
      </c>
      <c r="B3100" s="7" t="s">
        <v>41</v>
      </c>
      <c r="C3100" s="7">
        <v>2021</v>
      </c>
      <c r="D3100" s="7">
        <v>3</v>
      </c>
      <c r="E3100" s="7">
        <v>373.73</v>
      </c>
      <c r="F3100" s="7">
        <v>369.21</v>
      </c>
    </row>
    <row r="3101" spans="1:6" x14ac:dyDescent="0.2">
      <c r="A3101" s="7">
        <v>33460</v>
      </c>
      <c r="B3101" s="7" t="s">
        <v>41</v>
      </c>
      <c r="C3101" s="7">
        <v>2021</v>
      </c>
      <c r="D3101" s="7">
        <v>4</v>
      </c>
      <c r="E3101" s="7">
        <v>372.12</v>
      </c>
      <c r="F3101" s="7">
        <v>374.13</v>
      </c>
    </row>
    <row r="3102" spans="1:6" x14ac:dyDescent="0.2">
      <c r="A3102" s="7">
        <v>33874</v>
      </c>
      <c r="B3102" s="7" t="s">
        <v>42</v>
      </c>
      <c r="C3102" s="7">
        <v>1991</v>
      </c>
      <c r="D3102" s="7">
        <v>1</v>
      </c>
      <c r="E3102" s="7">
        <v>100</v>
      </c>
      <c r="F3102" s="7">
        <v>100</v>
      </c>
    </row>
    <row r="3103" spans="1:6" x14ac:dyDescent="0.2">
      <c r="A3103" s="7">
        <v>33874</v>
      </c>
      <c r="B3103" s="7" t="s">
        <v>42</v>
      </c>
      <c r="C3103" s="7">
        <v>1991</v>
      </c>
      <c r="D3103" s="7">
        <v>2</v>
      </c>
      <c r="E3103" s="7">
        <v>100.18</v>
      </c>
      <c r="F3103" s="7">
        <v>99.41</v>
      </c>
    </row>
    <row r="3104" spans="1:6" x14ac:dyDescent="0.2">
      <c r="A3104" s="7">
        <v>33874</v>
      </c>
      <c r="B3104" s="7" t="s">
        <v>42</v>
      </c>
      <c r="C3104" s="7">
        <v>1991</v>
      </c>
      <c r="D3104" s="7">
        <v>3</v>
      </c>
      <c r="E3104" s="7">
        <v>100.07</v>
      </c>
      <c r="F3104" s="7">
        <v>99.38</v>
      </c>
    </row>
    <row r="3105" spans="1:6" x14ac:dyDescent="0.2">
      <c r="A3105" s="7">
        <v>33874</v>
      </c>
      <c r="B3105" s="7" t="s">
        <v>42</v>
      </c>
      <c r="C3105" s="7">
        <v>1991</v>
      </c>
      <c r="D3105" s="7">
        <v>4</v>
      </c>
      <c r="E3105" s="7">
        <v>100.74</v>
      </c>
      <c r="F3105" s="7">
        <v>100.05</v>
      </c>
    </row>
    <row r="3106" spans="1:6" x14ac:dyDescent="0.2">
      <c r="A3106" s="7">
        <v>33874</v>
      </c>
      <c r="B3106" s="7" t="s">
        <v>42</v>
      </c>
      <c r="C3106" s="7">
        <v>1992</v>
      </c>
      <c r="D3106" s="7">
        <v>1</v>
      </c>
      <c r="E3106" s="7">
        <v>100.42</v>
      </c>
      <c r="F3106" s="7">
        <v>100.41</v>
      </c>
    </row>
    <row r="3107" spans="1:6" x14ac:dyDescent="0.2">
      <c r="A3107" s="7">
        <v>33874</v>
      </c>
      <c r="B3107" s="7" t="s">
        <v>42</v>
      </c>
      <c r="C3107" s="7">
        <v>1992</v>
      </c>
      <c r="D3107" s="7">
        <v>2</v>
      </c>
      <c r="E3107" s="7">
        <v>101.32</v>
      </c>
      <c r="F3107" s="7">
        <v>100.57</v>
      </c>
    </row>
    <row r="3108" spans="1:6" x14ac:dyDescent="0.2">
      <c r="A3108" s="7">
        <v>33874</v>
      </c>
      <c r="B3108" s="7" t="s">
        <v>42</v>
      </c>
      <c r="C3108" s="7">
        <v>1992</v>
      </c>
      <c r="D3108" s="7">
        <v>3</v>
      </c>
      <c r="E3108" s="7">
        <v>100.81</v>
      </c>
      <c r="F3108" s="7">
        <v>100.09</v>
      </c>
    </row>
    <row r="3109" spans="1:6" x14ac:dyDescent="0.2">
      <c r="A3109" s="7">
        <v>33874</v>
      </c>
      <c r="B3109" s="7" t="s">
        <v>42</v>
      </c>
      <c r="C3109" s="7">
        <v>1992</v>
      </c>
      <c r="D3109" s="7">
        <v>4</v>
      </c>
      <c r="E3109" s="7">
        <v>100.63</v>
      </c>
      <c r="F3109" s="7">
        <v>99.94</v>
      </c>
    </row>
    <row r="3110" spans="1:6" x14ac:dyDescent="0.2">
      <c r="A3110" s="7">
        <v>33874</v>
      </c>
      <c r="B3110" s="7" t="s">
        <v>42</v>
      </c>
      <c r="C3110" s="7">
        <v>1993</v>
      </c>
      <c r="D3110" s="7">
        <v>1</v>
      </c>
      <c r="E3110" s="7">
        <v>99.44</v>
      </c>
      <c r="F3110" s="7">
        <v>99.43</v>
      </c>
    </row>
    <row r="3111" spans="1:6" x14ac:dyDescent="0.2">
      <c r="A3111" s="7">
        <v>33874</v>
      </c>
      <c r="B3111" s="7" t="s">
        <v>42</v>
      </c>
      <c r="C3111" s="7">
        <v>1993</v>
      </c>
      <c r="D3111" s="7">
        <v>2</v>
      </c>
      <c r="E3111" s="7">
        <v>100.58</v>
      </c>
      <c r="F3111" s="7">
        <v>99.88</v>
      </c>
    </row>
    <row r="3112" spans="1:6" x14ac:dyDescent="0.2">
      <c r="A3112" s="7">
        <v>33874</v>
      </c>
      <c r="B3112" s="7" t="s">
        <v>42</v>
      </c>
      <c r="C3112" s="7">
        <v>1993</v>
      </c>
      <c r="D3112" s="7">
        <v>3</v>
      </c>
      <c r="E3112" s="7">
        <v>100.49</v>
      </c>
      <c r="F3112" s="7">
        <v>99.72</v>
      </c>
    </row>
    <row r="3113" spans="1:6" x14ac:dyDescent="0.2">
      <c r="A3113" s="7">
        <v>33874</v>
      </c>
      <c r="B3113" s="7" t="s">
        <v>42</v>
      </c>
      <c r="C3113" s="7">
        <v>1993</v>
      </c>
      <c r="D3113" s="7">
        <v>4</v>
      </c>
      <c r="E3113" s="7">
        <v>100.35</v>
      </c>
      <c r="F3113" s="7">
        <v>99.64</v>
      </c>
    </row>
    <row r="3114" spans="1:6" x14ac:dyDescent="0.2">
      <c r="A3114" s="7">
        <v>33874</v>
      </c>
      <c r="B3114" s="7" t="s">
        <v>42</v>
      </c>
      <c r="C3114" s="7">
        <v>1994</v>
      </c>
      <c r="D3114" s="7">
        <v>1</v>
      </c>
      <c r="E3114" s="7">
        <v>100.04</v>
      </c>
      <c r="F3114" s="7">
        <v>100.07</v>
      </c>
    </row>
    <row r="3115" spans="1:6" x14ac:dyDescent="0.2">
      <c r="A3115" s="7">
        <v>33874</v>
      </c>
      <c r="B3115" s="7" t="s">
        <v>42</v>
      </c>
      <c r="C3115" s="7">
        <v>1994</v>
      </c>
      <c r="D3115" s="7">
        <v>2</v>
      </c>
      <c r="E3115" s="7">
        <v>100.78</v>
      </c>
      <c r="F3115" s="7">
        <v>100.12</v>
      </c>
    </row>
    <row r="3116" spans="1:6" x14ac:dyDescent="0.2">
      <c r="A3116" s="7">
        <v>33874</v>
      </c>
      <c r="B3116" s="7" t="s">
        <v>42</v>
      </c>
      <c r="C3116" s="7">
        <v>1994</v>
      </c>
      <c r="D3116" s="7">
        <v>3</v>
      </c>
      <c r="E3116" s="7">
        <v>101.47</v>
      </c>
      <c r="F3116" s="7">
        <v>100.63</v>
      </c>
    </row>
    <row r="3117" spans="1:6" x14ac:dyDescent="0.2">
      <c r="A3117" s="7">
        <v>33874</v>
      </c>
      <c r="B3117" s="7" t="s">
        <v>42</v>
      </c>
      <c r="C3117" s="7">
        <v>1994</v>
      </c>
      <c r="D3117" s="7">
        <v>4</v>
      </c>
      <c r="E3117" s="7">
        <v>100.68</v>
      </c>
      <c r="F3117" s="7">
        <v>99.96</v>
      </c>
    </row>
    <row r="3118" spans="1:6" x14ac:dyDescent="0.2">
      <c r="A3118" s="7">
        <v>33874</v>
      </c>
      <c r="B3118" s="7" t="s">
        <v>42</v>
      </c>
      <c r="C3118" s="7">
        <v>1995</v>
      </c>
      <c r="D3118" s="7">
        <v>1</v>
      </c>
      <c r="E3118" s="7">
        <v>100.76</v>
      </c>
      <c r="F3118" s="7">
        <v>100.82</v>
      </c>
    </row>
    <row r="3119" spans="1:6" x14ac:dyDescent="0.2">
      <c r="A3119" s="7">
        <v>33874</v>
      </c>
      <c r="B3119" s="7" t="s">
        <v>42</v>
      </c>
      <c r="C3119" s="7">
        <v>1995</v>
      </c>
      <c r="D3119" s="7">
        <v>2</v>
      </c>
      <c r="E3119" s="7">
        <v>100.73</v>
      </c>
      <c r="F3119" s="7">
        <v>100.09</v>
      </c>
    </row>
    <row r="3120" spans="1:6" x14ac:dyDescent="0.2">
      <c r="A3120" s="7">
        <v>33874</v>
      </c>
      <c r="B3120" s="7" t="s">
        <v>42</v>
      </c>
      <c r="C3120" s="7">
        <v>1995</v>
      </c>
      <c r="D3120" s="7">
        <v>3</v>
      </c>
      <c r="E3120" s="7">
        <v>101.13</v>
      </c>
      <c r="F3120" s="7">
        <v>100.26</v>
      </c>
    </row>
    <row r="3121" spans="1:6" x14ac:dyDescent="0.2">
      <c r="A3121" s="7">
        <v>33874</v>
      </c>
      <c r="B3121" s="7" t="s">
        <v>42</v>
      </c>
      <c r="C3121" s="7">
        <v>1995</v>
      </c>
      <c r="D3121" s="7">
        <v>4</v>
      </c>
      <c r="E3121" s="7">
        <v>100.93</v>
      </c>
      <c r="F3121" s="7">
        <v>100.18</v>
      </c>
    </row>
    <row r="3122" spans="1:6" x14ac:dyDescent="0.2">
      <c r="A3122" s="7">
        <v>33874</v>
      </c>
      <c r="B3122" s="7" t="s">
        <v>42</v>
      </c>
      <c r="C3122" s="7">
        <v>1996</v>
      </c>
      <c r="D3122" s="7">
        <v>1</v>
      </c>
      <c r="E3122" s="7">
        <v>100.2</v>
      </c>
      <c r="F3122" s="7">
        <v>100.29</v>
      </c>
    </row>
    <row r="3123" spans="1:6" x14ac:dyDescent="0.2">
      <c r="A3123" s="7">
        <v>33874</v>
      </c>
      <c r="B3123" s="7" t="s">
        <v>42</v>
      </c>
      <c r="C3123" s="7">
        <v>1996</v>
      </c>
      <c r="D3123" s="7">
        <v>2</v>
      </c>
      <c r="E3123" s="7">
        <v>101.09</v>
      </c>
      <c r="F3123" s="7">
        <v>100.47</v>
      </c>
    </row>
    <row r="3124" spans="1:6" x14ac:dyDescent="0.2">
      <c r="A3124" s="7">
        <v>33874</v>
      </c>
      <c r="B3124" s="7" t="s">
        <v>42</v>
      </c>
      <c r="C3124" s="7">
        <v>1996</v>
      </c>
      <c r="D3124" s="7">
        <v>3</v>
      </c>
      <c r="E3124" s="7">
        <v>101.49</v>
      </c>
      <c r="F3124" s="7">
        <v>100.58</v>
      </c>
    </row>
    <row r="3125" spans="1:6" x14ac:dyDescent="0.2">
      <c r="A3125" s="7">
        <v>33874</v>
      </c>
      <c r="B3125" s="7" t="s">
        <v>42</v>
      </c>
      <c r="C3125" s="7">
        <v>1996</v>
      </c>
      <c r="D3125" s="7">
        <v>4</v>
      </c>
      <c r="E3125" s="7">
        <v>101.27</v>
      </c>
      <c r="F3125" s="7">
        <v>100.51</v>
      </c>
    </row>
    <row r="3126" spans="1:6" x14ac:dyDescent="0.2">
      <c r="A3126" s="7">
        <v>33874</v>
      </c>
      <c r="B3126" s="7" t="s">
        <v>42</v>
      </c>
      <c r="C3126" s="7">
        <v>1997</v>
      </c>
      <c r="D3126" s="7">
        <v>1</v>
      </c>
      <c r="E3126" s="7">
        <v>99.7</v>
      </c>
      <c r="F3126" s="7">
        <v>99.81</v>
      </c>
    </row>
    <row r="3127" spans="1:6" x14ac:dyDescent="0.2">
      <c r="A3127" s="7">
        <v>33874</v>
      </c>
      <c r="B3127" s="7" t="s">
        <v>42</v>
      </c>
      <c r="C3127" s="7">
        <v>1997</v>
      </c>
      <c r="D3127" s="7">
        <v>2</v>
      </c>
      <c r="E3127" s="7">
        <v>100.61</v>
      </c>
      <c r="F3127" s="7">
        <v>100</v>
      </c>
    </row>
    <row r="3128" spans="1:6" x14ac:dyDescent="0.2">
      <c r="A3128" s="7">
        <v>33874</v>
      </c>
      <c r="B3128" s="7" t="s">
        <v>42</v>
      </c>
      <c r="C3128" s="7">
        <v>1997</v>
      </c>
      <c r="D3128" s="7">
        <v>3</v>
      </c>
      <c r="E3128" s="7">
        <v>100.98</v>
      </c>
      <c r="F3128" s="7">
        <v>100.05</v>
      </c>
    </row>
    <row r="3129" spans="1:6" x14ac:dyDescent="0.2">
      <c r="A3129" s="7">
        <v>33874</v>
      </c>
      <c r="B3129" s="7" t="s">
        <v>42</v>
      </c>
      <c r="C3129" s="7">
        <v>1997</v>
      </c>
      <c r="D3129" s="7">
        <v>4</v>
      </c>
      <c r="E3129" s="7">
        <v>101.51</v>
      </c>
      <c r="F3129" s="7">
        <v>100.75</v>
      </c>
    </row>
    <row r="3130" spans="1:6" x14ac:dyDescent="0.2">
      <c r="A3130" s="7">
        <v>33874</v>
      </c>
      <c r="B3130" s="7" t="s">
        <v>42</v>
      </c>
      <c r="C3130" s="7">
        <v>1998</v>
      </c>
      <c r="D3130" s="7">
        <v>1</v>
      </c>
      <c r="E3130" s="7">
        <v>101.47</v>
      </c>
      <c r="F3130" s="7">
        <v>101.63</v>
      </c>
    </row>
    <row r="3131" spans="1:6" x14ac:dyDescent="0.2">
      <c r="A3131" s="7">
        <v>33874</v>
      </c>
      <c r="B3131" s="7" t="s">
        <v>42</v>
      </c>
      <c r="C3131" s="7">
        <v>1998</v>
      </c>
      <c r="D3131" s="7">
        <v>2</v>
      </c>
      <c r="E3131" s="7">
        <v>102.98</v>
      </c>
      <c r="F3131" s="7">
        <v>102.34</v>
      </c>
    </row>
    <row r="3132" spans="1:6" x14ac:dyDescent="0.2">
      <c r="A3132" s="7">
        <v>33874</v>
      </c>
      <c r="B3132" s="7" t="s">
        <v>42</v>
      </c>
      <c r="C3132" s="7">
        <v>1998</v>
      </c>
      <c r="D3132" s="7">
        <v>3</v>
      </c>
      <c r="E3132" s="7">
        <v>103.83</v>
      </c>
      <c r="F3132" s="7">
        <v>102.82</v>
      </c>
    </row>
    <row r="3133" spans="1:6" x14ac:dyDescent="0.2">
      <c r="A3133" s="7">
        <v>33874</v>
      </c>
      <c r="B3133" s="7" t="s">
        <v>42</v>
      </c>
      <c r="C3133" s="7">
        <v>1998</v>
      </c>
      <c r="D3133" s="7">
        <v>4</v>
      </c>
      <c r="E3133" s="7">
        <v>104.89</v>
      </c>
      <c r="F3133" s="7">
        <v>104.14</v>
      </c>
    </row>
    <row r="3134" spans="1:6" x14ac:dyDescent="0.2">
      <c r="A3134" s="7">
        <v>33874</v>
      </c>
      <c r="B3134" s="7" t="s">
        <v>42</v>
      </c>
      <c r="C3134" s="7">
        <v>1999</v>
      </c>
      <c r="D3134" s="7">
        <v>1</v>
      </c>
      <c r="E3134" s="7">
        <v>105.17</v>
      </c>
      <c r="F3134" s="7">
        <v>105.39</v>
      </c>
    </row>
    <row r="3135" spans="1:6" x14ac:dyDescent="0.2">
      <c r="A3135" s="7">
        <v>33874</v>
      </c>
      <c r="B3135" s="7" t="s">
        <v>42</v>
      </c>
      <c r="C3135" s="7">
        <v>1999</v>
      </c>
      <c r="D3135" s="7">
        <v>2</v>
      </c>
      <c r="E3135" s="7">
        <v>107.42</v>
      </c>
      <c r="F3135" s="7">
        <v>106.73</v>
      </c>
    </row>
    <row r="3136" spans="1:6" x14ac:dyDescent="0.2">
      <c r="A3136" s="7">
        <v>33874</v>
      </c>
      <c r="B3136" s="7" t="s">
        <v>42</v>
      </c>
      <c r="C3136" s="7">
        <v>1999</v>
      </c>
      <c r="D3136" s="7">
        <v>3</v>
      </c>
      <c r="E3136" s="7">
        <v>109.77</v>
      </c>
      <c r="F3136" s="7">
        <v>108.62</v>
      </c>
    </row>
    <row r="3137" spans="1:6" x14ac:dyDescent="0.2">
      <c r="A3137" s="7">
        <v>33874</v>
      </c>
      <c r="B3137" s="7" t="s">
        <v>42</v>
      </c>
      <c r="C3137" s="7">
        <v>1999</v>
      </c>
      <c r="D3137" s="7">
        <v>4</v>
      </c>
      <c r="E3137" s="7">
        <v>110.69</v>
      </c>
      <c r="F3137" s="7">
        <v>109.95</v>
      </c>
    </row>
    <row r="3138" spans="1:6" x14ac:dyDescent="0.2">
      <c r="A3138" s="7">
        <v>33874</v>
      </c>
      <c r="B3138" s="7" t="s">
        <v>42</v>
      </c>
      <c r="C3138" s="7">
        <v>2000</v>
      </c>
      <c r="D3138" s="7">
        <v>1</v>
      </c>
      <c r="E3138" s="7">
        <v>112.11</v>
      </c>
      <c r="F3138" s="7">
        <v>112.41</v>
      </c>
    </row>
    <row r="3139" spans="1:6" x14ac:dyDescent="0.2">
      <c r="A3139" s="7">
        <v>33874</v>
      </c>
      <c r="B3139" s="7" t="s">
        <v>42</v>
      </c>
      <c r="C3139" s="7">
        <v>2000</v>
      </c>
      <c r="D3139" s="7">
        <v>2</v>
      </c>
      <c r="E3139" s="7">
        <v>114.57</v>
      </c>
      <c r="F3139" s="7">
        <v>113.83</v>
      </c>
    </row>
    <row r="3140" spans="1:6" x14ac:dyDescent="0.2">
      <c r="A3140" s="7">
        <v>33874</v>
      </c>
      <c r="B3140" s="7" t="s">
        <v>42</v>
      </c>
      <c r="C3140" s="7">
        <v>2000</v>
      </c>
      <c r="D3140" s="7">
        <v>3</v>
      </c>
      <c r="E3140" s="7">
        <v>117.02</v>
      </c>
      <c r="F3140" s="7">
        <v>115.66</v>
      </c>
    </row>
    <row r="3141" spans="1:6" x14ac:dyDescent="0.2">
      <c r="A3141" s="7">
        <v>33874</v>
      </c>
      <c r="B3141" s="7" t="s">
        <v>42</v>
      </c>
      <c r="C3141" s="7">
        <v>2000</v>
      </c>
      <c r="D3141" s="7">
        <v>4</v>
      </c>
      <c r="E3141" s="7">
        <v>119.65</v>
      </c>
      <c r="F3141" s="7">
        <v>118.94</v>
      </c>
    </row>
    <row r="3142" spans="1:6" x14ac:dyDescent="0.2">
      <c r="A3142" s="7">
        <v>33874</v>
      </c>
      <c r="B3142" s="7" t="s">
        <v>42</v>
      </c>
      <c r="C3142" s="7">
        <v>2001</v>
      </c>
      <c r="D3142" s="7">
        <v>1</v>
      </c>
      <c r="E3142" s="7">
        <v>118.48</v>
      </c>
      <c r="F3142" s="7">
        <v>118.87</v>
      </c>
    </row>
    <row r="3143" spans="1:6" x14ac:dyDescent="0.2">
      <c r="A3143" s="7">
        <v>33874</v>
      </c>
      <c r="B3143" s="7" t="s">
        <v>42</v>
      </c>
      <c r="C3143" s="7">
        <v>2001</v>
      </c>
      <c r="D3143" s="7">
        <v>2</v>
      </c>
      <c r="E3143" s="7">
        <v>123.39</v>
      </c>
      <c r="F3143" s="7">
        <v>122.56</v>
      </c>
    </row>
    <row r="3144" spans="1:6" x14ac:dyDescent="0.2">
      <c r="A3144" s="7">
        <v>33874</v>
      </c>
      <c r="B3144" s="7" t="s">
        <v>42</v>
      </c>
      <c r="C3144" s="7">
        <v>2001</v>
      </c>
      <c r="D3144" s="7">
        <v>3</v>
      </c>
      <c r="E3144" s="7">
        <v>126.72</v>
      </c>
      <c r="F3144" s="7">
        <v>125.09</v>
      </c>
    </row>
    <row r="3145" spans="1:6" x14ac:dyDescent="0.2">
      <c r="A3145" s="7">
        <v>33874</v>
      </c>
      <c r="B3145" s="7" t="s">
        <v>42</v>
      </c>
      <c r="C3145" s="7">
        <v>2001</v>
      </c>
      <c r="D3145" s="7">
        <v>4</v>
      </c>
      <c r="E3145" s="7">
        <v>129.08000000000001</v>
      </c>
      <c r="F3145" s="7">
        <v>128.4</v>
      </c>
    </row>
    <row r="3146" spans="1:6" x14ac:dyDescent="0.2">
      <c r="A3146" s="7">
        <v>33874</v>
      </c>
      <c r="B3146" s="7" t="s">
        <v>42</v>
      </c>
      <c r="C3146" s="7">
        <v>2002</v>
      </c>
      <c r="D3146" s="7">
        <v>1</v>
      </c>
      <c r="E3146" s="7">
        <v>130.80000000000001</v>
      </c>
      <c r="F3146" s="7">
        <v>131.36000000000001</v>
      </c>
    </row>
    <row r="3147" spans="1:6" x14ac:dyDescent="0.2">
      <c r="A3147" s="7">
        <v>33874</v>
      </c>
      <c r="B3147" s="7" t="s">
        <v>42</v>
      </c>
      <c r="C3147" s="7">
        <v>2002</v>
      </c>
      <c r="D3147" s="7">
        <v>2</v>
      </c>
      <c r="E3147" s="7">
        <v>136.08000000000001</v>
      </c>
      <c r="F3147" s="7">
        <v>135.1</v>
      </c>
    </row>
    <row r="3148" spans="1:6" x14ac:dyDescent="0.2">
      <c r="A3148" s="7">
        <v>33874</v>
      </c>
      <c r="B3148" s="7" t="s">
        <v>42</v>
      </c>
      <c r="C3148" s="7">
        <v>2002</v>
      </c>
      <c r="D3148" s="7">
        <v>3</v>
      </c>
      <c r="E3148" s="7">
        <v>140.72999999999999</v>
      </c>
      <c r="F3148" s="7">
        <v>138.79</v>
      </c>
    </row>
    <row r="3149" spans="1:6" x14ac:dyDescent="0.2">
      <c r="A3149" s="7">
        <v>33874</v>
      </c>
      <c r="B3149" s="7" t="s">
        <v>42</v>
      </c>
      <c r="C3149" s="7">
        <v>2002</v>
      </c>
      <c r="D3149" s="7">
        <v>4</v>
      </c>
      <c r="E3149" s="7">
        <v>142.99</v>
      </c>
      <c r="F3149" s="7">
        <v>142.27000000000001</v>
      </c>
    </row>
    <row r="3150" spans="1:6" x14ac:dyDescent="0.2">
      <c r="A3150" s="7">
        <v>33874</v>
      </c>
      <c r="B3150" s="7" t="s">
        <v>42</v>
      </c>
      <c r="C3150" s="7">
        <v>2003</v>
      </c>
      <c r="D3150" s="7">
        <v>1</v>
      </c>
      <c r="E3150" s="7">
        <v>146.13999999999999</v>
      </c>
      <c r="F3150" s="7">
        <v>146.94</v>
      </c>
    </row>
    <row r="3151" spans="1:6" x14ac:dyDescent="0.2">
      <c r="A3151" s="7">
        <v>33874</v>
      </c>
      <c r="B3151" s="7" t="s">
        <v>42</v>
      </c>
      <c r="C3151" s="7">
        <v>2003</v>
      </c>
      <c r="D3151" s="7">
        <v>2</v>
      </c>
      <c r="E3151" s="7">
        <v>151.81</v>
      </c>
      <c r="F3151" s="7">
        <v>150.6</v>
      </c>
    </row>
    <row r="3152" spans="1:6" x14ac:dyDescent="0.2">
      <c r="A3152" s="7">
        <v>33874</v>
      </c>
      <c r="B3152" s="7" t="s">
        <v>42</v>
      </c>
      <c r="C3152" s="7">
        <v>2003</v>
      </c>
      <c r="D3152" s="7">
        <v>3</v>
      </c>
      <c r="E3152" s="7">
        <v>157.38</v>
      </c>
      <c r="F3152" s="7">
        <v>155.15</v>
      </c>
    </row>
    <row r="3153" spans="1:6" x14ac:dyDescent="0.2">
      <c r="A3153" s="7">
        <v>33874</v>
      </c>
      <c r="B3153" s="7" t="s">
        <v>42</v>
      </c>
      <c r="C3153" s="7">
        <v>2003</v>
      </c>
      <c r="D3153" s="7">
        <v>4</v>
      </c>
      <c r="E3153" s="7">
        <v>159.57</v>
      </c>
      <c r="F3153" s="7">
        <v>158.81</v>
      </c>
    </row>
    <row r="3154" spans="1:6" x14ac:dyDescent="0.2">
      <c r="A3154" s="7">
        <v>33874</v>
      </c>
      <c r="B3154" s="7" t="s">
        <v>42</v>
      </c>
      <c r="C3154" s="7">
        <v>2004</v>
      </c>
      <c r="D3154" s="7">
        <v>1</v>
      </c>
      <c r="E3154" s="7">
        <v>161.38999999999999</v>
      </c>
      <c r="F3154" s="7">
        <v>162.38</v>
      </c>
    </row>
    <row r="3155" spans="1:6" x14ac:dyDescent="0.2">
      <c r="A3155" s="7">
        <v>33874</v>
      </c>
      <c r="B3155" s="7" t="s">
        <v>42</v>
      </c>
      <c r="C3155" s="7">
        <v>2004</v>
      </c>
      <c r="D3155" s="7">
        <v>2</v>
      </c>
      <c r="E3155" s="7">
        <v>171.34</v>
      </c>
      <c r="F3155" s="7">
        <v>169.88</v>
      </c>
    </row>
    <row r="3156" spans="1:6" x14ac:dyDescent="0.2">
      <c r="A3156" s="7">
        <v>33874</v>
      </c>
      <c r="B3156" s="7" t="s">
        <v>42</v>
      </c>
      <c r="C3156" s="7">
        <v>2004</v>
      </c>
      <c r="D3156" s="7">
        <v>3</v>
      </c>
      <c r="E3156" s="7">
        <v>176.74</v>
      </c>
      <c r="F3156" s="7">
        <v>174.18</v>
      </c>
    </row>
    <row r="3157" spans="1:6" x14ac:dyDescent="0.2">
      <c r="A3157" s="7">
        <v>33874</v>
      </c>
      <c r="B3157" s="7" t="s">
        <v>42</v>
      </c>
      <c r="C3157" s="7">
        <v>2004</v>
      </c>
      <c r="D3157" s="7">
        <v>4</v>
      </c>
      <c r="E3157" s="7">
        <v>180.02</v>
      </c>
      <c r="F3157" s="7">
        <v>179.23</v>
      </c>
    </row>
    <row r="3158" spans="1:6" x14ac:dyDescent="0.2">
      <c r="A3158" s="7">
        <v>33874</v>
      </c>
      <c r="B3158" s="7" t="s">
        <v>42</v>
      </c>
      <c r="C3158" s="7">
        <v>2005</v>
      </c>
      <c r="D3158" s="7">
        <v>1</v>
      </c>
      <c r="E3158" s="7">
        <v>182.9</v>
      </c>
      <c r="F3158" s="7">
        <v>184.08</v>
      </c>
    </row>
    <row r="3159" spans="1:6" x14ac:dyDescent="0.2">
      <c r="A3159" s="7">
        <v>33874</v>
      </c>
      <c r="B3159" s="7" t="s">
        <v>42</v>
      </c>
      <c r="C3159" s="7">
        <v>2005</v>
      </c>
      <c r="D3159" s="7">
        <v>2</v>
      </c>
      <c r="E3159" s="7">
        <v>191.47</v>
      </c>
      <c r="F3159" s="7">
        <v>189.75</v>
      </c>
    </row>
    <row r="3160" spans="1:6" x14ac:dyDescent="0.2">
      <c r="A3160" s="7">
        <v>33874</v>
      </c>
      <c r="B3160" s="7" t="s">
        <v>42</v>
      </c>
      <c r="C3160" s="7">
        <v>2005</v>
      </c>
      <c r="D3160" s="7">
        <v>3</v>
      </c>
      <c r="E3160" s="7">
        <v>197.55</v>
      </c>
      <c r="F3160" s="7">
        <v>194.66</v>
      </c>
    </row>
    <row r="3161" spans="1:6" x14ac:dyDescent="0.2">
      <c r="A3161" s="7">
        <v>33874</v>
      </c>
      <c r="B3161" s="7" t="s">
        <v>42</v>
      </c>
      <c r="C3161" s="7">
        <v>2005</v>
      </c>
      <c r="D3161" s="7">
        <v>4</v>
      </c>
      <c r="E3161" s="7">
        <v>200.33</v>
      </c>
      <c r="F3161" s="7">
        <v>199.57</v>
      </c>
    </row>
    <row r="3162" spans="1:6" x14ac:dyDescent="0.2">
      <c r="A3162" s="7">
        <v>33874</v>
      </c>
      <c r="B3162" s="7" t="s">
        <v>42</v>
      </c>
      <c r="C3162" s="7">
        <v>2006</v>
      </c>
      <c r="D3162" s="7">
        <v>1</v>
      </c>
      <c r="E3162" s="7">
        <v>200.52</v>
      </c>
      <c r="F3162" s="7">
        <v>201.79</v>
      </c>
    </row>
    <row r="3163" spans="1:6" x14ac:dyDescent="0.2">
      <c r="A3163" s="7">
        <v>33874</v>
      </c>
      <c r="B3163" s="7" t="s">
        <v>42</v>
      </c>
      <c r="C3163" s="7">
        <v>2006</v>
      </c>
      <c r="D3163" s="7">
        <v>2</v>
      </c>
      <c r="E3163" s="7">
        <v>206.63</v>
      </c>
      <c r="F3163" s="7">
        <v>204.71</v>
      </c>
    </row>
    <row r="3164" spans="1:6" x14ac:dyDescent="0.2">
      <c r="A3164" s="7">
        <v>33874</v>
      </c>
      <c r="B3164" s="7" t="s">
        <v>42</v>
      </c>
      <c r="C3164" s="7">
        <v>2006</v>
      </c>
      <c r="D3164" s="7">
        <v>3</v>
      </c>
      <c r="E3164" s="7">
        <v>208.33</v>
      </c>
      <c r="F3164" s="7">
        <v>205.29</v>
      </c>
    </row>
    <row r="3165" spans="1:6" x14ac:dyDescent="0.2">
      <c r="A3165" s="7">
        <v>33874</v>
      </c>
      <c r="B3165" s="7" t="s">
        <v>42</v>
      </c>
      <c r="C3165" s="7">
        <v>2006</v>
      </c>
      <c r="D3165" s="7">
        <v>4</v>
      </c>
      <c r="E3165" s="7">
        <v>207.67</v>
      </c>
      <c r="F3165" s="7">
        <v>206.97</v>
      </c>
    </row>
    <row r="3166" spans="1:6" x14ac:dyDescent="0.2">
      <c r="A3166" s="7">
        <v>33874</v>
      </c>
      <c r="B3166" s="7" t="s">
        <v>42</v>
      </c>
      <c r="C3166" s="7">
        <v>2007</v>
      </c>
      <c r="D3166" s="7">
        <v>1</v>
      </c>
      <c r="E3166" s="7">
        <v>206.21</v>
      </c>
      <c r="F3166" s="7">
        <v>207.5</v>
      </c>
    </row>
    <row r="3167" spans="1:6" x14ac:dyDescent="0.2">
      <c r="A3167" s="7">
        <v>33874</v>
      </c>
      <c r="B3167" s="7" t="s">
        <v>42</v>
      </c>
      <c r="C3167" s="7">
        <v>2007</v>
      </c>
      <c r="D3167" s="7">
        <v>2</v>
      </c>
      <c r="E3167" s="7">
        <v>207.53</v>
      </c>
      <c r="F3167" s="7">
        <v>205.5</v>
      </c>
    </row>
    <row r="3168" spans="1:6" x14ac:dyDescent="0.2">
      <c r="A3168" s="7">
        <v>33874</v>
      </c>
      <c r="B3168" s="7" t="s">
        <v>42</v>
      </c>
      <c r="C3168" s="7">
        <v>2007</v>
      </c>
      <c r="D3168" s="7">
        <v>3</v>
      </c>
      <c r="E3168" s="7">
        <v>207.66</v>
      </c>
      <c r="F3168" s="7">
        <v>204.6</v>
      </c>
    </row>
    <row r="3169" spans="1:6" x14ac:dyDescent="0.2">
      <c r="A3169" s="7">
        <v>33874</v>
      </c>
      <c r="B3169" s="7" t="s">
        <v>42</v>
      </c>
      <c r="C3169" s="7">
        <v>2007</v>
      </c>
      <c r="D3169" s="7">
        <v>4</v>
      </c>
      <c r="E3169" s="7">
        <v>203.3</v>
      </c>
      <c r="F3169" s="7">
        <v>202.78</v>
      </c>
    </row>
    <row r="3170" spans="1:6" x14ac:dyDescent="0.2">
      <c r="A3170" s="7">
        <v>33874</v>
      </c>
      <c r="B3170" s="7" t="s">
        <v>42</v>
      </c>
      <c r="C3170" s="7">
        <v>2008</v>
      </c>
      <c r="D3170" s="7">
        <v>1</v>
      </c>
      <c r="E3170" s="7">
        <v>200.94</v>
      </c>
      <c r="F3170" s="7">
        <v>202.17</v>
      </c>
    </row>
    <row r="3171" spans="1:6" x14ac:dyDescent="0.2">
      <c r="A3171" s="7">
        <v>33874</v>
      </c>
      <c r="B3171" s="7" t="s">
        <v>42</v>
      </c>
      <c r="C3171" s="7">
        <v>2008</v>
      </c>
      <c r="D3171" s="7">
        <v>2</v>
      </c>
      <c r="E3171" s="7">
        <v>199.82</v>
      </c>
      <c r="F3171" s="7">
        <v>197.75</v>
      </c>
    </row>
    <row r="3172" spans="1:6" x14ac:dyDescent="0.2">
      <c r="A3172" s="7">
        <v>33874</v>
      </c>
      <c r="B3172" s="7" t="s">
        <v>42</v>
      </c>
      <c r="C3172" s="7">
        <v>2008</v>
      </c>
      <c r="D3172" s="7">
        <v>3</v>
      </c>
      <c r="E3172" s="7">
        <v>200.47</v>
      </c>
      <c r="F3172" s="7">
        <v>197.45</v>
      </c>
    </row>
    <row r="3173" spans="1:6" x14ac:dyDescent="0.2">
      <c r="A3173" s="7">
        <v>33874</v>
      </c>
      <c r="B3173" s="7" t="s">
        <v>42</v>
      </c>
      <c r="C3173" s="7">
        <v>2008</v>
      </c>
      <c r="D3173" s="7">
        <v>4</v>
      </c>
      <c r="E3173" s="7">
        <v>192.9</v>
      </c>
      <c r="F3173" s="7">
        <v>192.59</v>
      </c>
    </row>
    <row r="3174" spans="1:6" x14ac:dyDescent="0.2">
      <c r="A3174" s="7">
        <v>33874</v>
      </c>
      <c r="B3174" s="7" t="s">
        <v>42</v>
      </c>
      <c r="C3174" s="7">
        <v>2009</v>
      </c>
      <c r="D3174" s="7">
        <v>1</v>
      </c>
      <c r="E3174" s="7">
        <v>188.22</v>
      </c>
      <c r="F3174" s="7">
        <v>189.41</v>
      </c>
    </row>
    <row r="3175" spans="1:6" x14ac:dyDescent="0.2">
      <c r="A3175" s="7">
        <v>33874</v>
      </c>
      <c r="B3175" s="7" t="s">
        <v>42</v>
      </c>
      <c r="C3175" s="7">
        <v>2009</v>
      </c>
      <c r="D3175" s="7">
        <v>2</v>
      </c>
      <c r="E3175" s="7">
        <v>189.05</v>
      </c>
      <c r="F3175" s="7">
        <v>186.96</v>
      </c>
    </row>
    <row r="3176" spans="1:6" x14ac:dyDescent="0.2">
      <c r="A3176" s="7">
        <v>33874</v>
      </c>
      <c r="B3176" s="7" t="s">
        <v>42</v>
      </c>
      <c r="C3176" s="7">
        <v>2009</v>
      </c>
      <c r="D3176" s="7">
        <v>3</v>
      </c>
      <c r="E3176" s="7">
        <v>188.73</v>
      </c>
      <c r="F3176" s="7">
        <v>185.76</v>
      </c>
    </row>
    <row r="3177" spans="1:6" x14ac:dyDescent="0.2">
      <c r="A3177" s="7">
        <v>33874</v>
      </c>
      <c r="B3177" s="7" t="s">
        <v>42</v>
      </c>
      <c r="C3177" s="7">
        <v>2009</v>
      </c>
      <c r="D3177" s="7">
        <v>4</v>
      </c>
      <c r="E3177" s="7">
        <v>187.88</v>
      </c>
      <c r="F3177" s="7">
        <v>187.79</v>
      </c>
    </row>
    <row r="3178" spans="1:6" x14ac:dyDescent="0.2">
      <c r="A3178" s="7">
        <v>33874</v>
      </c>
      <c r="B3178" s="7" t="s">
        <v>42</v>
      </c>
      <c r="C3178" s="7">
        <v>2010</v>
      </c>
      <c r="D3178" s="7">
        <v>1</v>
      </c>
      <c r="E3178" s="7">
        <v>185.45</v>
      </c>
      <c r="F3178" s="7">
        <v>186.74</v>
      </c>
    </row>
    <row r="3179" spans="1:6" x14ac:dyDescent="0.2">
      <c r="A3179" s="7">
        <v>33874</v>
      </c>
      <c r="B3179" s="7" t="s">
        <v>42</v>
      </c>
      <c r="C3179" s="7">
        <v>2010</v>
      </c>
      <c r="D3179" s="7">
        <v>2</v>
      </c>
      <c r="E3179" s="7">
        <v>186.65</v>
      </c>
      <c r="F3179" s="7">
        <v>184.4</v>
      </c>
    </row>
    <row r="3180" spans="1:6" x14ac:dyDescent="0.2">
      <c r="A3180" s="7">
        <v>33874</v>
      </c>
      <c r="B3180" s="7" t="s">
        <v>42</v>
      </c>
      <c r="C3180" s="7">
        <v>2010</v>
      </c>
      <c r="D3180" s="7">
        <v>3</v>
      </c>
      <c r="E3180" s="7">
        <v>183.87</v>
      </c>
      <c r="F3180" s="7">
        <v>180.86</v>
      </c>
    </row>
    <row r="3181" spans="1:6" x14ac:dyDescent="0.2">
      <c r="A3181" s="7">
        <v>33874</v>
      </c>
      <c r="B3181" s="7" t="s">
        <v>42</v>
      </c>
      <c r="C3181" s="7">
        <v>2010</v>
      </c>
      <c r="D3181" s="7">
        <v>4</v>
      </c>
      <c r="E3181" s="7">
        <v>177.53</v>
      </c>
      <c r="F3181" s="7">
        <v>177.57</v>
      </c>
    </row>
    <row r="3182" spans="1:6" x14ac:dyDescent="0.2">
      <c r="A3182" s="7">
        <v>33874</v>
      </c>
      <c r="B3182" s="7" t="s">
        <v>42</v>
      </c>
      <c r="C3182" s="7">
        <v>2011</v>
      </c>
      <c r="D3182" s="7">
        <v>1</v>
      </c>
      <c r="E3182" s="7">
        <v>174.08</v>
      </c>
      <c r="F3182" s="7">
        <v>175.49</v>
      </c>
    </row>
    <row r="3183" spans="1:6" x14ac:dyDescent="0.2">
      <c r="A3183" s="7">
        <v>33874</v>
      </c>
      <c r="B3183" s="7" t="s">
        <v>42</v>
      </c>
      <c r="C3183" s="7">
        <v>2011</v>
      </c>
      <c r="D3183" s="7">
        <v>2</v>
      </c>
      <c r="E3183" s="7">
        <v>176.93</v>
      </c>
      <c r="F3183" s="7">
        <v>174.61</v>
      </c>
    </row>
    <row r="3184" spans="1:6" x14ac:dyDescent="0.2">
      <c r="A3184" s="7">
        <v>33874</v>
      </c>
      <c r="B3184" s="7" t="s">
        <v>42</v>
      </c>
      <c r="C3184" s="7">
        <v>2011</v>
      </c>
      <c r="D3184" s="7">
        <v>3</v>
      </c>
      <c r="E3184" s="7">
        <v>175.59</v>
      </c>
      <c r="F3184" s="7">
        <v>172.61</v>
      </c>
    </row>
    <row r="3185" spans="1:6" x14ac:dyDescent="0.2">
      <c r="A3185" s="7">
        <v>33874</v>
      </c>
      <c r="B3185" s="7" t="s">
        <v>42</v>
      </c>
      <c r="C3185" s="7">
        <v>2011</v>
      </c>
      <c r="D3185" s="7">
        <v>4</v>
      </c>
      <c r="E3185" s="7">
        <v>170.72</v>
      </c>
      <c r="F3185" s="7">
        <v>170.84</v>
      </c>
    </row>
    <row r="3186" spans="1:6" x14ac:dyDescent="0.2">
      <c r="A3186" s="7">
        <v>33874</v>
      </c>
      <c r="B3186" s="7" t="s">
        <v>42</v>
      </c>
      <c r="C3186" s="7">
        <v>2012</v>
      </c>
      <c r="D3186" s="7">
        <v>1</v>
      </c>
      <c r="E3186" s="7">
        <v>168.88</v>
      </c>
      <c r="F3186" s="7">
        <v>170.5</v>
      </c>
    </row>
    <row r="3187" spans="1:6" x14ac:dyDescent="0.2">
      <c r="A3187" s="7">
        <v>33874</v>
      </c>
      <c r="B3187" s="7" t="s">
        <v>42</v>
      </c>
      <c r="C3187" s="7">
        <v>2012</v>
      </c>
      <c r="D3187" s="7">
        <v>2</v>
      </c>
      <c r="E3187" s="7">
        <v>172.08</v>
      </c>
      <c r="F3187" s="7">
        <v>169.61</v>
      </c>
    </row>
    <row r="3188" spans="1:6" x14ac:dyDescent="0.2">
      <c r="A3188" s="7">
        <v>33874</v>
      </c>
      <c r="B3188" s="7" t="s">
        <v>42</v>
      </c>
      <c r="C3188" s="7">
        <v>2012</v>
      </c>
      <c r="D3188" s="7">
        <v>3</v>
      </c>
      <c r="E3188" s="7">
        <v>173.96</v>
      </c>
      <c r="F3188" s="7">
        <v>170.92</v>
      </c>
    </row>
    <row r="3189" spans="1:6" x14ac:dyDescent="0.2">
      <c r="A3189" s="7">
        <v>33874</v>
      </c>
      <c r="B3189" s="7" t="s">
        <v>42</v>
      </c>
      <c r="C3189" s="7">
        <v>2012</v>
      </c>
      <c r="D3189" s="7">
        <v>4</v>
      </c>
      <c r="E3189" s="7">
        <v>171.61</v>
      </c>
      <c r="F3189" s="7">
        <v>171.78</v>
      </c>
    </row>
    <row r="3190" spans="1:6" x14ac:dyDescent="0.2">
      <c r="A3190" s="7">
        <v>33874</v>
      </c>
      <c r="B3190" s="7" t="s">
        <v>42</v>
      </c>
      <c r="C3190" s="7">
        <v>2013</v>
      </c>
      <c r="D3190" s="7">
        <v>1</v>
      </c>
      <c r="E3190" s="7">
        <v>171.78</v>
      </c>
      <c r="F3190" s="7">
        <v>173.62</v>
      </c>
    </row>
    <row r="3191" spans="1:6" x14ac:dyDescent="0.2">
      <c r="A3191" s="7">
        <v>33874</v>
      </c>
      <c r="B3191" s="7" t="s">
        <v>42</v>
      </c>
      <c r="C3191" s="7">
        <v>2013</v>
      </c>
      <c r="D3191" s="7">
        <v>2</v>
      </c>
      <c r="E3191" s="7">
        <v>177.56</v>
      </c>
      <c r="F3191" s="7">
        <v>174.87</v>
      </c>
    </row>
    <row r="3192" spans="1:6" x14ac:dyDescent="0.2">
      <c r="A3192" s="7">
        <v>33874</v>
      </c>
      <c r="B3192" s="7" t="s">
        <v>42</v>
      </c>
      <c r="C3192" s="7">
        <v>2013</v>
      </c>
      <c r="D3192" s="7">
        <v>3</v>
      </c>
      <c r="E3192" s="7">
        <v>179.17</v>
      </c>
      <c r="F3192" s="7">
        <v>175.93</v>
      </c>
    </row>
    <row r="3193" spans="1:6" x14ac:dyDescent="0.2">
      <c r="A3193" s="7">
        <v>33874</v>
      </c>
      <c r="B3193" s="7" t="s">
        <v>42</v>
      </c>
      <c r="C3193" s="7">
        <v>2013</v>
      </c>
      <c r="D3193" s="7">
        <v>4</v>
      </c>
      <c r="E3193" s="7">
        <v>178.17</v>
      </c>
      <c r="F3193" s="7">
        <v>178.41</v>
      </c>
    </row>
    <row r="3194" spans="1:6" x14ac:dyDescent="0.2">
      <c r="A3194" s="7">
        <v>33874</v>
      </c>
      <c r="B3194" s="7" t="s">
        <v>42</v>
      </c>
      <c r="C3194" s="7">
        <v>2014</v>
      </c>
      <c r="D3194" s="7">
        <v>1</v>
      </c>
      <c r="E3194" s="7">
        <v>173.11</v>
      </c>
      <c r="F3194" s="7">
        <v>175.11</v>
      </c>
    </row>
    <row r="3195" spans="1:6" x14ac:dyDescent="0.2">
      <c r="A3195" s="7">
        <v>33874</v>
      </c>
      <c r="B3195" s="7" t="s">
        <v>42</v>
      </c>
      <c r="C3195" s="7">
        <v>2014</v>
      </c>
      <c r="D3195" s="7">
        <v>2</v>
      </c>
      <c r="E3195" s="7">
        <v>182.61</v>
      </c>
      <c r="F3195" s="7">
        <v>179.73</v>
      </c>
    </row>
    <row r="3196" spans="1:6" x14ac:dyDescent="0.2">
      <c r="A3196" s="7">
        <v>33874</v>
      </c>
      <c r="B3196" s="7" t="s">
        <v>42</v>
      </c>
      <c r="C3196" s="7">
        <v>2014</v>
      </c>
      <c r="D3196" s="7">
        <v>3</v>
      </c>
      <c r="E3196" s="7">
        <v>184.09</v>
      </c>
      <c r="F3196" s="7">
        <v>180.75</v>
      </c>
    </row>
    <row r="3197" spans="1:6" x14ac:dyDescent="0.2">
      <c r="A3197" s="7">
        <v>33874</v>
      </c>
      <c r="B3197" s="7" t="s">
        <v>42</v>
      </c>
      <c r="C3197" s="7">
        <v>2014</v>
      </c>
      <c r="D3197" s="7">
        <v>4</v>
      </c>
      <c r="E3197" s="7">
        <v>182.01</v>
      </c>
      <c r="F3197" s="7">
        <v>182.27</v>
      </c>
    </row>
    <row r="3198" spans="1:6" x14ac:dyDescent="0.2">
      <c r="A3198" s="7">
        <v>33874</v>
      </c>
      <c r="B3198" s="7" t="s">
        <v>42</v>
      </c>
      <c r="C3198" s="7">
        <v>2015</v>
      </c>
      <c r="D3198" s="7">
        <v>1</v>
      </c>
      <c r="E3198" s="7">
        <v>179.28</v>
      </c>
      <c r="F3198" s="7">
        <v>181.37</v>
      </c>
    </row>
    <row r="3199" spans="1:6" x14ac:dyDescent="0.2">
      <c r="A3199" s="7">
        <v>33874</v>
      </c>
      <c r="B3199" s="7" t="s">
        <v>42</v>
      </c>
      <c r="C3199" s="7">
        <v>2015</v>
      </c>
      <c r="D3199" s="7">
        <v>2</v>
      </c>
      <c r="E3199" s="7">
        <v>186.36</v>
      </c>
      <c r="F3199" s="7">
        <v>183.4</v>
      </c>
    </row>
    <row r="3200" spans="1:6" x14ac:dyDescent="0.2">
      <c r="A3200" s="7">
        <v>33874</v>
      </c>
      <c r="B3200" s="7" t="s">
        <v>42</v>
      </c>
      <c r="C3200" s="7">
        <v>2015</v>
      </c>
      <c r="D3200" s="7">
        <v>3</v>
      </c>
      <c r="E3200" s="7">
        <v>186.97</v>
      </c>
      <c r="F3200" s="7">
        <v>183.62</v>
      </c>
    </row>
    <row r="3201" spans="1:6" x14ac:dyDescent="0.2">
      <c r="A3201" s="7">
        <v>33874</v>
      </c>
      <c r="B3201" s="7" t="s">
        <v>42</v>
      </c>
      <c r="C3201" s="7">
        <v>2015</v>
      </c>
      <c r="D3201" s="7">
        <v>4</v>
      </c>
      <c r="E3201" s="7">
        <v>183.89</v>
      </c>
      <c r="F3201" s="7">
        <v>184.16</v>
      </c>
    </row>
    <row r="3202" spans="1:6" x14ac:dyDescent="0.2">
      <c r="A3202" s="7">
        <v>33874</v>
      </c>
      <c r="B3202" s="7" t="s">
        <v>42</v>
      </c>
      <c r="C3202" s="7">
        <v>2016</v>
      </c>
      <c r="D3202" s="7">
        <v>1</v>
      </c>
      <c r="E3202" s="7">
        <v>183.53</v>
      </c>
      <c r="F3202" s="7">
        <v>185.6</v>
      </c>
    </row>
    <row r="3203" spans="1:6" x14ac:dyDescent="0.2">
      <c r="A3203" s="7">
        <v>33874</v>
      </c>
      <c r="B3203" s="7" t="s">
        <v>42</v>
      </c>
      <c r="C3203" s="7">
        <v>2016</v>
      </c>
      <c r="D3203" s="7">
        <v>2</v>
      </c>
      <c r="E3203" s="7">
        <v>189.68</v>
      </c>
      <c r="F3203" s="7">
        <v>186.65</v>
      </c>
    </row>
    <row r="3204" spans="1:6" x14ac:dyDescent="0.2">
      <c r="A3204" s="7">
        <v>33874</v>
      </c>
      <c r="B3204" s="7" t="s">
        <v>42</v>
      </c>
      <c r="C3204" s="7">
        <v>2016</v>
      </c>
      <c r="D3204" s="7">
        <v>3</v>
      </c>
      <c r="E3204" s="7">
        <v>192.85</v>
      </c>
      <c r="F3204" s="7">
        <v>189.53</v>
      </c>
    </row>
    <row r="3205" spans="1:6" x14ac:dyDescent="0.2">
      <c r="A3205" s="7">
        <v>33874</v>
      </c>
      <c r="B3205" s="7" t="s">
        <v>42</v>
      </c>
      <c r="C3205" s="7">
        <v>2016</v>
      </c>
      <c r="D3205" s="7">
        <v>4</v>
      </c>
      <c r="E3205" s="7">
        <v>190.53</v>
      </c>
      <c r="F3205" s="7">
        <v>190.79</v>
      </c>
    </row>
    <row r="3206" spans="1:6" x14ac:dyDescent="0.2">
      <c r="A3206" s="7">
        <v>33874</v>
      </c>
      <c r="B3206" s="7" t="s">
        <v>42</v>
      </c>
      <c r="C3206" s="7">
        <v>2017</v>
      </c>
      <c r="D3206" s="7">
        <v>1</v>
      </c>
      <c r="E3206" s="7">
        <v>191.2</v>
      </c>
      <c r="F3206" s="7">
        <v>193.11</v>
      </c>
    </row>
    <row r="3207" spans="1:6" x14ac:dyDescent="0.2">
      <c r="A3207" s="7">
        <v>33874</v>
      </c>
      <c r="B3207" s="7" t="s">
        <v>42</v>
      </c>
      <c r="C3207" s="7">
        <v>2017</v>
      </c>
      <c r="D3207" s="7">
        <v>2</v>
      </c>
      <c r="E3207" s="7">
        <v>198.37</v>
      </c>
      <c r="F3207" s="7">
        <v>195.35</v>
      </c>
    </row>
    <row r="3208" spans="1:6" x14ac:dyDescent="0.2">
      <c r="A3208" s="7">
        <v>33874</v>
      </c>
      <c r="B3208" s="7" t="s">
        <v>42</v>
      </c>
      <c r="C3208" s="7">
        <v>2017</v>
      </c>
      <c r="D3208" s="7">
        <v>3</v>
      </c>
      <c r="E3208" s="7">
        <v>200.21</v>
      </c>
      <c r="F3208" s="7">
        <v>196.91</v>
      </c>
    </row>
    <row r="3209" spans="1:6" x14ac:dyDescent="0.2">
      <c r="A3209" s="7">
        <v>33874</v>
      </c>
      <c r="B3209" s="7" t="s">
        <v>42</v>
      </c>
      <c r="C3209" s="7">
        <v>2017</v>
      </c>
      <c r="D3209" s="7">
        <v>4</v>
      </c>
      <c r="E3209" s="7">
        <v>199.39</v>
      </c>
      <c r="F3209" s="7">
        <v>199.6</v>
      </c>
    </row>
    <row r="3210" spans="1:6" x14ac:dyDescent="0.2">
      <c r="A3210" s="7">
        <v>33874</v>
      </c>
      <c r="B3210" s="7" t="s">
        <v>42</v>
      </c>
      <c r="C3210" s="7">
        <v>2018</v>
      </c>
      <c r="D3210" s="7">
        <v>1</v>
      </c>
      <c r="E3210" s="7">
        <v>200.73</v>
      </c>
      <c r="F3210" s="7">
        <v>202.45</v>
      </c>
    </row>
    <row r="3211" spans="1:6" x14ac:dyDescent="0.2">
      <c r="A3211" s="7">
        <v>33874</v>
      </c>
      <c r="B3211" s="7" t="s">
        <v>42</v>
      </c>
      <c r="C3211" s="7">
        <v>2018</v>
      </c>
      <c r="D3211" s="7">
        <v>2</v>
      </c>
      <c r="E3211" s="7">
        <v>207.61</v>
      </c>
      <c r="F3211" s="7">
        <v>204.63</v>
      </c>
    </row>
    <row r="3212" spans="1:6" x14ac:dyDescent="0.2">
      <c r="A3212" s="7">
        <v>33874</v>
      </c>
      <c r="B3212" s="7" t="s">
        <v>42</v>
      </c>
      <c r="C3212" s="7">
        <v>2018</v>
      </c>
      <c r="D3212" s="7">
        <v>3</v>
      </c>
      <c r="E3212" s="7">
        <v>210.12</v>
      </c>
      <c r="F3212" s="7">
        <v>206.9</v>
      </c>
    </row>
    <row r="3213" spans="1:6" x14ac:dyDescent="0.2">
      <c r="A3213" s="7">
        <v>33874</v>
      </c>
      <c r="B3213" s="7" t="s">
        <v>42</v>
      </c>
      <c r="C3213" s="7">
        <v>2018</v>
      </c>
      <c r="D3213" s="7">
        <v>4</v>
      </c>
      <c r="E3213" s="7">
        <v>207.74</v>
      </c>
      <c r="F3213" s="7">
        <v>207.8</v>
      </c>
    </row>
    <row r="3214" spans="1:6" x14ac:dyDescent="0.2">
      <c r="A3214" s="7">
        <v>33874</v>
      </c>
      <c r="B3214" s="7" t="s">
        <v>42</v>
      </c>
      <c r="C3214" s="7">
        <v>2019</v>
      </c>
      <c r="D3214" s="7">
        <v>1</v>
      </c>
      <c r="E3214" s="7">
        <v>208.24</v>
      </c>
      <c r="F3214" s="7">
        <v>209.72</v>
      </c>
    </row>
    <row r="3215" spans="1:6" x14ac:dyDescent="0.2">
      <c r="A3215" s="7">
        <v>33874</v>
      </c>
      <c r="B3215" s="7" t="s">
        <v>42</v>
      </c>
      <c r="C3215" s="7">
        <v>2019</v>
      </c>
      <c r="D3215" s="7">
        <v>2</v>
      </c>
      <c r="E3215" s="7">
        <v>215.84</v>
      </c>
      <c r="F3215" s="7">
        <v>213</v>
      </c>
    </row>
    <row r="3216" spans="1:6" x14ac:dyDescent="0.2">
      <c r="A3216" s="7">
        <v>33874</v>
      </c>
      <c r="B3216" s="7" t="s">
        <v>42</v>
      </c>
      <c r="C3216" s="7">
        <v>2019</v>
      </c>
      <c r="D3216" s="7">
        <v>3</v>
      </c>
      <c r="E3216" s="7">
        <v>217.63</v>
      </c>
      <c r="F3216" s="7">
        <v>214.52</v>
      </c>
    </row>
    <row r="3217" spans="1:6" x14ac:dyDescent="0.2">
      <c r="A3217" s="7">
        <v>33874</v>
      </c>
      <c r="B3217" s="7" t="s">
        <v>42</v>
      </c>
      <c r="C3217" s="7">
        <v>2019</v>
      </c>
      <c r="D3217" s="7">
        <v>4</v>
      </c>
      <c r="E3217" s="7">
        <v>219.68</v>
      </c>
      <c r="F3217" s="7">
        <v>219.5</v>
      </c>
    </row>
    <row r="3218" spans="1:6" x14ac:dyDescent="0.2">
      <c r="A3218" s="7">
        <v>33874</v>
      </c>
      <c r="B3218" s="7" t="s">
        <v>42</v>
      </c>
      <c r="C3218" s="7">
        <v>2020</v>
      </c>
      <c r="D3218" s="7">
        <v>1</v>
      </c>
      <c r="E3218" s="7">
        <v>221.49</v>
      </c>
      <c r="F3218" s="7">
        <v>222.86</v>
      </c>
    </row>
    <row r="3219" spans="1:6" x14ac:dyDescent="0.2">
      <c r="A3219" s="7">
        <v>33874</v>
      </c>
      <c r="B3219" s="7" t="s">
        <v>42</v>
      </c>
      <c r="C3219" s="7">
        <v>2020</v>
      </c>
      <c r="D3219" s="7">
        <v>2</v>
      </c>
      <c r="E3219" s="7">
        <v>227.86</v>
      </c>
      <c r="F3219" s="7">
        <v>225.05</v>
      </c>
    </row>
    <row r="3220" spans="1:6" x14ac:dyDescent="0.2">
      <c r="A3220" s="7">
        <v>33874</v>
      </c>
      <c r="B3220" s="7" t="s">
        <v>42</v>
      </c>
      <c r="C3220" s="7">
        <v>2020</v>
      </c>
      <c r="D3220" s="7">
        <v>3</v>
      </c>
      <c r="E3220" s="7">
        <v>236.1</v>
      </c>
      <c r="F3220" s="7">
        <v>232.95</v>
      </c>
    </row>
    <row r="3221" spans="1:6" x14ac:dyDescent="0.2">
      <c r="A3221" s="7">
        <v>33874</v>
      </c>
      <c r="B3221" s="7" t="s">
        <v>42</v>
      </c>
      <c r="C3221" s="7">
        <v>2020</v>
      </c>
      <c r="D3221" s="7">
        <v>4</v>
      </c>
      <c r="E3221" s="7">
        <v>241.21</v>
      </c>
      <c r="F3221" s="7">
        <v>240.78</v>
      </c>
    </row>
    <row r="3222" spans="1:6" x14ac:dyDescent="0.2">
      <c r="A3222" s="7">
        <v>33874</v>
      </c>
      <c r="B3222" s="7" t="s">
        <v>42</v>
      </c>
      <c r="C3222" s="7">
        <v>2021</v>
      </c>
      <c r="D3222" s="7">
        <v>1</v>
      </c>
      <c r="E3222" s="7">
        <v>247.18</v>
      </c>
      <c r="F3222" s="7">
        <v>248.53</v>
      </c>
    </row>
    <row r="3223" spans="1:6" x14ac:dyDescent="0.2">
      <c r="A3223" s="7">
        <v>33874</v>
      </c>
      <c r="B3223" s="7" t="s">
        <v>42</v>
      </c>
      <c r="C3223" s="7">
        <v>2021</v>
      </c>
      <c r="D3223" s="7">
        <v>2</v>
      </c>
      <c r="E3223" s="7">
        <v>259.33999999999997</v>
      </c>
      <c r="F3223" s="7">
        <v>256.36</v>
      </c>
    </row>
    <row r="3224" spans="1:6" x14ac:dyDescent="0.2">
      <c r="A3224" s="7">
        <v>33874</v>
      </c>
      <c r="B3224" s="7" t="s">
        <v>42</v>
      </c>
      <c r="C3224" s="7">
        <v>2021</v>
      </c>
      <c r="D3224" s="7">
        <v>3</v>
      </c>
      <c r="E3224" s="7">
        <v>267.43</v>
      </c>
      <c r="F3224" s="7">
        <v>263.99</v>
      </c>
    </row>
    <row r="3225" spans="1:6" x14ac:dyDescent="0.2">
      <c r="A3225" s="7">
        <v>33874</v>
      </c>
      <c r="B3225" s="7" t="s">
        <v>42</v>
      </c>
      <c r="C3225" s="7">
        <v>2021</v>
      </c>
      <c r="D3225" s="7">
        <v>4</v>
      </c>
      <c r="E3225" s="7">
        <v>272.18</v>
      </c>
      <c r="F3225" s="7">
        <v>271.52</v>
      </c>
    </row>
    <row r="3226" spans="1:6" x14ac:dyDescent="0.2">
      <c r="A3226" s="7">
        <v>34980</v>
      </c>
      <c r="B3226" s="7" t="s">
        <v>43</v>
      </c>
      <c r="C3226" s="7">
        <v>1991</v>
      </c>
      <c r="D3226" s="7">
        <v>1</v>
      </c>
      <c r="E3226" s="7">
        <v>100</v>
      </c>
      <c r="F3226" s="7">
        <v>100</v>
      </c>
    </row>
    <row r="3227" spans="1:6" x14ac:dyDescent="0.2">
      <c r="A3227" s="7">
        <v>34980</v>
      </c>
      <c r="B3227" s="7" t="s">
        <v>43</v>
      </c>
      <c r="C3227" s="7">
        <v>1991</v>
      </c>
      <c r="D3227" s="7">
        <v>2</v>
      </c>
      <c r="E3227" s="7">
        <v>99.67</v>
      </c>
      <c r="F3227" s="7">
        <v>99.58</v>
      </c>
    </row>
    <row r="3228" spans="1:6" x14ac:dyDescent="0.2">
      <c r="A3228" s="7">
        <v>34980</v>
      </c>
      <c r="B3228" s="7" t="s">
        <v>43</v>
      </c>
      <c r="C3228" s="7">
        <v>1991</v>
      </c>
      <c r="D3228" s="7">
        <v>3</v>
      </c>
      <c r="E3228" s="7">
        <v>100.82</v>
      </c>
      <c r="F3228" s="7">
        <v>100.42</v>
      </c>
    </row>
    <row r="3229" spans="1:6" x14ac:dyDescent="0.2">
      <c r="A3229" s="7">
        <v>34980</v>
      </c>
      <c r="B3229" s="7" t="s">
        <v>43</v>
      </c>
      <c r="C3229" s="7">
        <v>1991</v>
      </c>
      <c r="D3229" s="7">
        <v>4</v>
      </c>
      <c r="E3229" s="7">
        <v>100.58</v>
      </c>
      <c r="F3229" s="7">
        <v>100.35</v>
      </c>
    </row>
    <row r="3230" spans="1:6" x14ac:dyDescent="0.2">
      <c r="A3230" s="7">
        <v>34980</v>
      </c>
      <c r="B3230" s="7" t="s">
        <v>43</v>
      </c>
      <c r="C3230" s="7">
        <v>1992</v>
      </c>
      <c r="D3230" s="7">
        <v>1</v>
      </c>
      <c r="E3230" s="7">
        <v>102.01</v>
      </c>
      <c r="F3230" s="7">
        <v>102.07</v>
      </c>
    </row>
    <row r="3231" spans="1:6" x14ac:dyDescent="0.2">
      <c r="A3231" s="7">
        <v>34980</v>
      </c>
      <c r="B3231" s="7" t="s">
        <v>43</v>
      </c>
      <c r="C3231" s="7">
        <v>1992</v>
      </c>
      <c r="D3231" s="7">
        <v>2</v>
      </c>
      <c r="E3231" s="7">
        <v>101.76</v>
      </c>
      <c r="F3231" s="7">
        <v>101.62</v>
      </c>
    </row>
    <row r="3232" spans="1:6" x14ac:dyDescent="0.2">
      <c r="A3232" s="7">
        <v>34980</v>
      </c>
      <c r="B3232" s="7" t="s">
        <v>43</v>
      </c>
      <c r="C3232" s="7">
        <v>1992</v>
      </c>
      <c r="D3232" s="7">
        <v>3</v>
      </c>
      <c r="E3232" s="7">
        <v>102.76</v>
      </c>
      <c r="F3232" s="7">
        <v>102.39</v>
      </c>
    </row>
    <row r="3233" spans="1:6" x14ac:dyDescent="0.2">
      <c r="A3233" s="7">
        <v>34980</v>
      </c>
      <c r="B3233" s="7" t="s">
        <v>43</v>
      </c>
      <c r="C3233" s="7">
        <v>1992</v>
      </c>
      <c r="D3233" s="7">
        <v>4</v>
      </c>
      <c r="E3233" s="7">
        <v>103.25</v>
      </c>
      <c r="F3233" s="7">
        <v>102.93</v>
      </c>
    </row>
    <row r="3234" spans="1:6" x14ac:dyDescent="0.2">
      <c r="A3234" s="7">
        <v>34980</v>
      </c>
      <c r="B3234" s="7" t="s">
        <v>43</v>
      </c>
      <c r="C3234" s="7">
        <v>1993</v>
      </c>
      <c r="D3234" s="7">
        <v>1</v>
      </c>
      <c r="E3234" s="7">
        <v>103.89</v>
      </c>
      <c r="F3234" s="7">
        <v>104.1</v>
      </c>
    </row>
    <row r="3235" spans="1:6" x14ac:dyDescent="0.2">
      <c r="A3235" s="7">
        <v>34980</v>
      </c>
      <c r="B3235" s="7" t="s">
        <v>43</v>
      </c>
      <c r="C3235" s="7">
        <v>1993</v>
      </c>
      <c r="D3235" s="7">
        <v>2</v>
      </c>
      <c r="E3235" s="7">
        <v>105.47</v>
      </c>
      <c r="F3235" s="7">
        <v>105.22</v>
      </c>
    </row>
    <row r="3236" spans="1:6" x14ac:dyDescent="0.2">
      <c r="A3236" s="7">
        <v>34980</v>
      </c>
      <c r="B3236" s="7" t="s">
        <v>43</v>
      </c>
      <c r="C3236" s="7">
        <v>1993</v>
      </c>
      <c r="D3236" s="7">
        <v>3</v>
      </c>
      <c r="E3236" s="7">
        <v>106.81</v>
      </c>
      <c r="F3236" s="7">
        <v>106.47</v>
      </c>
    </row>
    <row r="3237" spans="1:6" x14ac:dyDescent="0.2">
      <c r="A3237" s="7">
        <v>34980</v>
      </c>
      <c r="B3237" s="7" t="s">
        <v>43</v>
      </c>
      <c r="C3237" s="7">
        <v>1993</v>
      </c>
      <c r="D3237" s="7">
        <v>4</v>
      </c>
      <c r="E3237" s="7">
        <v>108.3</v>
      </c>
      <c r="F3237" s="7">
        <v>107.89</v>
      </c>
    </row>
    <row r="3238" spans="1:6" x14ac:dyDescent="0.2">
      <c r="A3238" s="7">
        <v>34980</v>
      </c>
      <c r="B3238" s="7" t="s">
        <v>43</v>
      </c>
      <c r="C3238" s="7">
        <v>1994</v>
      </c>
      <c r="D3238" s="7">
        <v>1</v>
      </c>
      <c r="E3238" s="7">
        <v>108.34</v>
      </c>
      <c r="F3238" s="7">
        <v>108.66</v>
      </c>
    </row>
    <row r="3239" spans="1:6" x14ac:dyDescent="0.2">
      <c r="A3239" s="7">
        <v>34980</v>
      </c>
      <c r="B3239" s="7" t="s">
        <v>43</v>
      </c>
      <c r="C3239" s="7">
        <v>1994</v>
      </c>
      <c r="D3239" s="7">
        <v>2</v>
      </c>
      <c r="E3239" s="7">
        <v>110.4</v>
      </c>
      <c r="F3239" s="7">
        <v>110.04</v>
      </c>
    </row>
    <row r="3240" spans="1:6" x14ac:dyDescent="0.2">
      <c r="A3240" s="7">
        <v>34980</v>
      </c>
      <c r="B3240" s="7" t="s">
        <v>43</v>
      </c>
      <c r="C3240" s="7">
        <v>1994</v>
      </c>
      <c r="D3240" s="7">
        <v>3</v>
      </c>
      <c r="E3240" s="7">
        <v>110.93</v>
      </c>
      <c r="F3240" s="7">
        <v>110.66</v>
      </c>
    </row>
    <row r="3241" spans="1:6" x14ac:dyDescent="0.2">
      <c r="A3241" s="7">
        <v>34980</v>
      </c>
      <c r="B3241" s="7" t="s">
        <v>43</v>
      </c>
      <c r="C3241" s="7">
        <v>1994</v>
      </c>
      <c r="D3241" s="7">
        <v>4</v>
      </c>
      <c r="E3241" s="7">
        <v>113.14</v>
      </c>
      <c r="F3241" s="7">
        <v>112.6</v>
      </c>
    </row>
    <row r="3242" spans="1:6" x14ac:dyDescent="0.2">
      <c r="A3242" s="7">
        <v>34980</v>
      </c>
      <c r="B3242" s="7" t="s">
        <v>43</v>
      </c>
      <c r="C3242" s="7">
        <v>1995</v>
      </c>
      <c r="D3242" s="7">
        <v>1</v>
      </c>
      <c r="E3242" s="7">
        <v>114.93</v>
      </c>
      <c r="F3242" s="7">
        <v>115.38</v>
      </c>
    </row>
    <row r="3243" spans="1:6" x14ac:dyDescent="0.2">
      <c r="A3243" s="7">
        <v>34980</v>
      </c>
      <c r="B3243" s="7" t="s">
        <v>43</v>
      </c>
      <c r="C3243" s="7">
        <v>1995</v>
      </c>
      <c r="D3243" s="7">
        <v>2</v>
      </c>
      <c r="E3243" s="7">
        <v>118.77</v>
      </c>
      <c r="F3243" s="7">
        <v>118.31</v>
      </c>
    </row>
    <row r="3244" spans="1:6" x14ac:dyDescent="0.2">
      <c r="A3244" s="7">
        <v>34980</v>
      </c>
      <c r="B3244" s="7" t="s">
        <v>43</v>
      </c>
      <c r="C3244" s="7">
        <v>1995</v>
      </c>
      <c r="D3244" s="7">
        <v>3</v>
      </c>
      <c r="E3244" s="7">
        <v>120.46</v>
      </c>
      <c r="F3244" s="7">
        <v>120.21</v>
      </c>
    </row>
    <row r="3245" spans="1:6" x14ac:dyDescent="0.2">
      <c r="A3245" s="7">
        <v>34980</v>
      </c>
      <c r="B3245" s="7" t="s">
        <v>43</v>
      </c>
      <c r="C3245" s="7">
        <v>1995</v>
      </c>
      <c r="D3245" s="7">
        <v>4</v>
      </c>
      <c r="E3245" s="7">
        <v>122.78</v>
      </c>
      <c r="F3245" s="7">
        <v>122.19</v>
      </c>
    </row>
    <row r="3246" spans="1:6" x14ac:dyDescent="0.2">
      <c r="A3246" s="7">
        <v>34980</v>
      </c>
      <c r="B3246" s="7" t="s">
        <v>43</v>
      </c>
      <c r="C3246" s="7">
        <v>1996</v>
      </c>
      <c r="D3246" s="7">
        <v>1</v>
      </c>
      <c r="E3246" s="7">
        <v>120.09</v>
      </c>
      <c r="F3246" s="7">
        <v>120.53</v>
      </c>
    </row>
    <row r="3247" spans="1:6" x14ac:dyDescent="0.2">
      <c r="A3247" s="7">
        <v>34980</v>
      </c>
      <c r="B3247" s="7" t="s">
        <v>43</v>
      </c>
      <c r="C3247" s="7">
        <v>1996</v>
      </c>
      <c r="D3247" s="7">
        <v>2</v>
      </c>
      <c r="E3247" s="7">
        <v>122.95</v>
      </c>
      <c r="F3247" s="7">
        <v>122.5</v>
      </c>
    </row>
    <row r="3248" spans="1:6" x14ac:dyDescent="0.2">
      <c r="A3248" s="7">
        <v>34980</v>
      </c>
      <c r="B3248" s="7" t="s">
        <v>43</v>
      </c>
      <c r="C3248" s="7">
        <v>1996</v>
      </c>
      <c r="D3248" s="7">
        <v>3</v>
      </c>
      <c r="E3248" s="7">
        <v>123.72</v>
      </c>
      <c r="F3248" s="7">
        <v>123.48</v>
      </c>
    </row>
    <row r="3249" spans="1:6" x14ac:dyDescent="0.2">
      <c r="A3249" s="7">
        <v>34980</v>
      </c>
      <c r="B3249" s="7" t="s">
        <v>43</v>
      </c>
      <c r="C3249" s="7">
        <v>1996</v>
      </c>
      <c r="D3249" s="7">
        <v>4</v>
      </c>
      <c r="E3249" s="7">
        <v>122.88</v>
      </c>
      <c r="F3249" s="7">
        <v>122.3</v>
      </c>
    </row>
    <row r="3250" spans="1:6" x14ac:dyDescent="0.2">
      <c r="A3250" s="7">
        <v>34980</v>
      </c>
      <c r="B3250" s="7" t="s">
        <v>43</v>
      </c>
      <c r="C3250" s="7">
        <v>1997</v>
      </c>
      <c r="D3250" s="7">
        <v>1</v>
      </c>
      <c r="E3250" s="7">
        <v>125.15</v>
      </c>
      <c r="F3250" s="7">
        <v>125.57</v>
      </c>
    </row>
    <row r="3251" spans="1:6" x14ac:dyDescent="0.2">
      <c r="A3251" s="7">
        <v>34980</v>
      </c>
      <c r="B3251" s="7" t="s">
        <v>43</v>
      </c>
      <c r="C3251" s="7">
        <v>1997</v>
      </c>
      <c r="D3251" s="7">
        <v>2</v>
      </c>
      <c r="E3251" s="7">
        <v>124.94</v>
      </c>
      <c r="F3251" s="7">
        <v>124.52</v>
      </c>
    </row>
    <row r="3252" spans="1:6" x14ac:dyDescent="0.2">
      <c r="A3252" s="7">
        <v>34980</v>
      </c>
      <c r="B3252" s="7" t="s">
        <v>43</v>
      </c>
      <c r="C3252" s="7">
        <v>1997</v>
      </c>
      <c r="D3252" s="7">
        <v>3</v>
      </c>
      <c r="E3252" s="7">
        <v>126.83</v>
      </c>
      <c r="F3252" s="7">
        <v>126.51</v>
      </c>
    </row>
    <row r="3253" spans="1:6" x14ac:dyDescent="0.2">
      <c r="A3253" s="7">
        <v>34980</v>
      </c>
      <c r="B3253" s="7" t="s">
        <v>43</v>
      </c>
      <c r="C3253" s="7">
        <v>1997</v>
      </c>
      <c r="D3253" s="7">
        <v>4</v>
      </c>
      <c r="E3253" s="7">
        <v>136.57</v>
      </c>
      <c r="F3253" s="7">
        <v>136.07</v>
      </c>
    </row>
    <row r="3254" spans="1:6" x14ac:dyDescent="0.2">
      <c r="A3254" s="7">
        <v>34980</v>
      </c>
      <c r="B3254" s="7" t="s">
        <v>43</v>
      </c>
      <c r="C3254" s="7">
        <v>1998</v>
      </c>
      <c r="D3254" s="7">
        <v>1</v>
      </c>
      <c r="E3254" s="7">
        <v>138.21</v>
      </c>
      <c r="F3254" s="7">
        <v>138.51</v>
      </c>
    </row>
    <row r="3255" spans="1:6" x14ac:dyDescent="0.2">
      <c r="A3255" s="7">
        <v>34980</v>
      </c>
      <c r="B3255" s="7" t="s">
        <v>43</v>
      </c>
      <c r="C3255" s="7">
        <v>1998</v>
      </c>
      <c r="D3255" s="7">
        <v>2</v>
      </c>
      <c r="E3255" s="7">
        <v>142.72999999999999</v>
      </c>
      <c r="F3255" s="7">
        <v>142.32</v>
      </c>
    </row>
    <row r="3256" spans="1:6" x14ac:dyDescent="0.2">
      <c r="A3256" s="7">
        <v>34980</v>
      </c>
      <c r="B3256" s="7" t="s">
        <v>43</v>
      </c>
      <c r="C3256" s="7">
        <v>1998</v>
      </c>
      <c r="D3256" s="7">
        <v>3</v>
      </c>
      <c r="E3256" s="7">
        <v>144.87</v>
      </c>
      <c r="F3256" s="7">
        <v>144.47999999999999</v>
      </c>
    </row>
    <row r="3257" spans="1:6" x14ac:dyDescent="0.2">
      <c r="A3257" s="7">
        <v>34980</v>
      </c>
      <c r="B3257" s="7" t="s">
        <v>43</v>
      </c>
      <c r="C3257" s="7">
        <v>1998</v>
      </c>
      <c r="D3257" s="7">
        <v>4</v>
      </c>
      <c r="E3257" s="7">
        <v>145.81</v>
      </c>
      <c r="F3257" s="7">
        <v>145.34</v>
      </c>
    </row>
    <row r="3258" spans="1:6" x14ac:dyDescent="0.2">
      <c r="A3258" s="7">
        <v>34980</v>
      </c>
      <c r="B3258" s="7" t="s">
        <v>43</v>
      </c>
      <c r="C3258" s="7">
        <v>1999</v>
      </c>
      <c r="D3258" s="7">
        <v>1</v>
      </c>
      <c r="E3258" s="7">
        <v>147.15</v>
      </c>
      <c r="F3258" s="7">
        <v>147.43</v>
      </c>
    </row>
    <row r="3259" spans="1:6" x14ac:dyDescent="0.2">
      <c r="A3259" s="7">
        <v>34980</v>
      </c>
      <c r="B3259" s="7" t="s">
        <v>43</v>
      </c>
      <c r="C3259" s="7">
        <v>1999</v>
      </c>
      <c r="D3259" s="7">
        <v>2</v>
      </c>
      <c r="E3259" s="7">
        <v>149.80000000000001</v>
      </c>
      <c r="F3259" s="7">
        <v>149.38</v>
      </c>
    </row>
    <row r="3260" spans="1:6" x14ac:dyDescent="0.2">
      <c r="A3260" s="7">
        <v>34980</v>
      </c>
      <c r="B3260" s="7" t="s">
        <v>43</v>
      </c>
      <c r="C3260" s="7">
        <v>1999</v>
      </c>
      <c r="D3260" s="7">
        <v>3</v>
      </c>
      <c r="E3260" s="7">
        <v>152.25</v>
      </c>
      <c r="F3260" s="7">
        <v>151.78</v>
      </c>
    </row>
    <row r="3261" spans="1:6" x14ac:dyDescent="0.2">
      <c r="A3261" s="7">
        <v>34980</v>
      </c>
      <c r="B3261" s="7" t="s">
        <v>43</v>
      </c>
      <c r="C3261" s="7">
        <v>1999</v>
      </c>
      <c r="D3261" s="7">
        <v>4</v>
      </c>
      <c r="E3261" s="7">
        <v>152.21</v>
      </c>
      <c r="F3261" s="7">
        <v>151.81</v>
      </c>
    </row>
    <row r="3262" spans="1:6" x14ac:dyDescent="0.2">
      <c r="A3262" s="7">
        <v>34980</v>
      </c>
      <c r="B3262" s="7" t="s">
        <v>43</v>
      </c>
      <c r="C3262" s="7">
        <v>2000</v>
      </c>
      <c r="D3262" s="7">
        <v>1</v>
      </c>
      <c r="E3262" s="7">
        <v>153.80000000000001</v>
      </c>
      <c r="F3262" s="7">
        <v>154.07</v>
      </c>
    </row>
    <row r="3263" spans="1:6" x14ac:dyDescent="0.2">
      <c r="A3263" s="7">
        <v>34980</v>
      </c>
      <c r="B3263" s="7" t="s">
        <v>43</v>
      </c>
      <c r="C3263" s="7">
        <v>2000</v>
      </c>
      <c r="D3263" s="7">
        <v>2</v>
      </c>
      <c r="E3263" s="7">
        <v>155.61000000000001</v>
      </c>
      <c r="F3263" s="7">
        <v>155.16</v>
      </c>
    </row>
    <row r="3264" spans="1:6" x14ac:dyDescent="0.2">
      <c r="A3264" s="7">
        <v>34980</v>
      </c>
      <c r="B3264" s="7" t="s">
        <v>43</v>
      </c>
      <c r="C3264" s="7">
        <v>2000</v>
      </c>
      <c r="D3264" s="7">
        <v>3</v>
      </c>
      <c r="E3264" s="7">
        <v>157.1</v>
      </c>
      <c r="F3264" s="7">
        <v>156.58000000000001</v>
      </c>
    </row>
    <row r="3265" spans="1:6" x14ac:dyDescent="0.2">
      <c r="A3265" s="7">
        <v>34980</v>
      </c>
      <c r="B3265" s="7" t="s">
        <v>43</v>
      </c>
      <c r="C3265" s="7">
        <v>2000</v>
      </c>
      <c r="D3265" s="7">
        <v>4</v>
      </c>
      <c r="E3265" s="7">
        <v>159.19</v>
      </c>
      <c r="F3265" s="7">
        <v>158.78</v>
      </c>
    </row>
    <row r="3266" spans="1:6" x14ac:dyDescent="0.2">
      <c r="A3266" s="7">
        <v>34980</v>
      </c>
      <c r="B3266" s="7" t="s">
        <v>43</v>
      </c>
      <c r="C3266" s="7">
        <v>2001</v>
      </c>
      <c r="D3266" s="7">
        <v>1</v>
      </c>
      <c r="E3266" s="7">
        <v>158.88999999999999</v>
      </c>
      <c r="F3266" s="7">
        <v>159.24</v>
      </c>
    </row>
    <row r="3267" spans="1:6" x14ac:dyDescent="0.2">
      <c r="A3267" s="7">
        <v>34980</v>
      </c>
      <c r="B3267" s="7" t="s">
        <v>43</v>
      </c>
      <c r="C3267" s="7">
        <v>2001</v>
      </c>
      <c r="D3267" s="7">
        <v>2</v>
      </c>
      <c r="E3267" s="7">
        <v>161.36000000000001</v>
      </c>
      <c r="F3267" s="7">
        <v>160.87</v>
      </c>
    </row>
    <row r="3268" spans="1:6" x14ac:dyDescent="0.2">
      <c r="A3268" s="7">
        <v>34980</v>
      </c>
      <c r="B3268" s="7" t="s">
        <v>43</v>
      </c>
      <c r="C3268" s="7">
        <v>2001</v>
      </c>
      <c r="D3268" s="7">
        <v>3</v>
      </c>
      <c r="E3268" s="7">
        <v>161.72999999999999</v>
      </c>
      <c r="F3268" s="7">
        <v>161.12</v>
      </c>
    </row>
    <row r="3269" spans="1:6" x14ac:dyDescent="0.2">
      <c r="A3269" s="7">
        <v>34980</v>
      </c>
      <c r="B3269" s="7" t="s">
        <v>43</v>
      </c>
      <c r="C3269" s="7">
        <v>2001</v>
      </c>
      <c r="D3269" s="7">
        <v>4</v>
      </c>
      <c r="E3269" s="7">
        <v>163.38999999999999</v>
      </c>
      <c r="F3269" s="7">
        <v>163.04</v>
      </c>
    </row>
    <row r="3270" spans="1:6" x14ac:dyDescent="0.2">
      <c r="A3270" s="7">
        <v>34980</v>
      </c>
      <c r="B3270" s="7" t="s">
        <v>43</v>
      </c>
      <c r="C3270" s="7">
        <v>2002</v>
      </c>
      <c r="D3270" s="7">
        <v>1</v>
      </c>
      <c r="E3270" s="7">
        <v>163.44999999999999</v>
      </c>
      <c r="F3270" s="7">
        <v>163.81</v>
      </c>
    </row>
    <row r="3271" spans="1:6" x14ac:dyDescent="0.2">
      <c r="A3271" s="7">
        <v>34980</v>
      </c>
      <c r="B3271" s="7" t="s">
        <v>43</v>
      </c>
      <c r="C3271" s="7">
        <v>2002</v>
      </c>
      <c r="D3271" s="7">
        <v>2</v>
      </c>
      <c r="E3271" s="7">
        <v>165.03</v>
      </c>
      <c r="F3271" s="7">
        <v>164.52</v>
      </c>
    </row>
    <row r="3272" spans="1:6" x14ac:dyDescent="0.2">
      <c r="A3272" s="7">
        <v>34980</v>
      </c>
      <c r="B3272" s="7" t="s">
        <v>43</v>
      </c>
      <c r="C3272" s="7">
        <v>2002</v>
      </c>
      <c r="D3272" s="7">
        <v>3</v>
      </c>
      <c r="E3272" s="7">
        <v>166.5</v>
      </c>
      <c r="F3272" s="7">
        <v>165.85</v>
      </c>
    </row>
    <row r="3273" spans="1:6" x14ac:dyDescent="0.2">
      <c r="A3273" s="7">
        <v>34980</v>
      </c>
      <c r="B3273" s="7" t="s">
        <v>43</v>
      </c>
      <c r="C3273" s="7">
        <v>2002</v>
      </c>
      <c r="D3273" s="7">
        <v>4</v>
      </c>
      <c r="E3273" s="7">
        <v>166.42</v>
      </c>
      <c r="F3273" s="7">
        <v>166.1</v>
      </c>
    </row>
    <row r="3274" spans="1:6" x14ac:dyDescent="0.2">
      <c r="A3274" s="7">
        <v>34980</v>
      </c>
      <c r="B3274" s="7" t="s">
        <v>43</v>
      </c>
      <c r="C3274" s="7">
        <v>2003</v>
      </c>
      <c r="D3274" s="7">
        <v>1</v>
      </c>
      <c r="E3274" s="7">
        <v>167.05</v>
      </c>
      <c r="F3274" s="7">
        <v>167.4</v>
      </c>
    </row>
    <row r="3275" spans="1:6" x14ac:dyDescent="0.2">
      <c r="A3275" s="7">
        <v>34980</v>
      </c>
      <c r="B3275" s="7" t="s">
        <v>43</v>
      </c>
      <c r="C3275" s="7">
        <v>2003</v>
      </c>
      <c r="D3275" s="7">
        <v>2</v>
      </c>
      <c r="E3275" s="7">
        <v>169.95</v>
      </c>
      <c r="F3275" s="7">
        <v>169.44</v>
      </c>
    </row>
    <row r="3276" spans="1:6" x14ac:dyDescent="0.2">
      <c r="A3276" s="7">
        <v>34980</v>
      </c>
      <c r="B3276" s="7" t="s">
        <v>43</v>
      </c>
      <c r="C3276" s="7">
        <v>2003</v>
      </c>
      <c r="D3276" s="7">
        <v>3</v>
      </c>
      <c r="E3276" s="7">
        <v>171.82</v>
      </c>
      <c r="F3276" s="7">
        <v>171.06</v>
      </c>
    </row>
    <row r="3277" spans="1:6" x14ac:dyDescent="0.2">
      <c r="A3277" s="7">
        <v>34980</v>
      </c>
      <c r="B3277" s="7" t="s">
        <v>43</v>
      </c>
      <c r="C3277" s="7">
        <v>2003</v>
      </c>
      <c r="D3277" s="7">
        <v>4</v>
      </c>
      <c r="E3277" s="7">
        <v>173.78</v>
      </c>
      <c r="F3277" s="7">
        <v>173.54</v>
      </c>
    </row>
    <row r="3278" spans="1:6" x14ac:dyDescent="0.2">
      <c r="A3278" s="7">
        <v>34980</v>
      </c>
      <c r="B3278" s="7" t="s">
        <v>43</v>
      </c>
      <c r="C3278" s="7">
        <v>2004</v>
      </c>
      <c r="D3278" s="7">
        <v>1</v>
      </c>
      <c r="E3278" s="7">
        <v>175.2</v>
      </c>
      <c r="F3278" s="7">
        <v>175.58</v>
      </c>
    </row>
    <row r="3279" spans="1:6" x14ac:dyDescent="0.2">
      <c r="A3279" s="7">
        <v>34980</v>
      </c>
      <c r="B3279" s="7" t="s">
        <v>43</v>
      </c>
      <c r="C3279" s="7">
        <v>2004</v>
      </c>
      <c r="D3279" s="7">
        <v>2</v>
      </c>
      <c r="E3279" s="7">
        <v>178.18</v>
      </c>
      <c r="F3279" s="7">
        <v>177.61</v>
      </c>
    </row>
    <row r="3280" spans="1:6" x14ac:dyDescent="0.2">
      <c r="A3280" s="7">
        <v>34980</v>
      </c>
      <c r="B3280" s="7" t="s">
        <v>43</v>
      </c>
      <c r="C3280" s="7">
        <v>2004</v>
      </c>
      <c r="D3280" s="7">
        <v>3</v>
      </c>
      <c r="E3280" s="7">
        <v>182.01</v>
      </c>
      <c r="F3280" s="7">
        <v>181.1</v>
      </c>
    </row>
    <row r="3281" spans="1:6" x14ac:dyDescent="0.2">
      <c r="A3281" s="7">
        <v>34980</v>
      </c>
      <c r="B3281" s="7" t="s">
        <v>43</v>
      </c>
      <c r="C3281" s="7">
        <v>2004</v>
      </c>
      <c r="D3281" s="7">
        <v>4</v>
      </c>
      <c r="E3281" s="7">
        <v>184.09</v>
      </c>
      <c r="F3281" s="7">
        <v>183.94</v>
      </c>
    </row>
    <row r="3282" spans="1:6" x14ac:dyDescent="0.2">
      <c r="A3282" s="7">
        <v>34980</v>
      </c>
      <c r="B3282" s="7" t="s">
        <v>43</v>
      </c>
      <c r="C3282" s="7">
        <v>2005</v>
      </c>
      <c r="D3282" s="7">
        <v>1</v>
      </c>
      <c r="E3282" s="7">
        <v>187.67</v>
      </c>
      <c r="F3282" s="7">
        <v>188.14</v>
      </c>
    </row>
    <row r="3283" spans="1:6" x14ac:dyDescent="0.2">
      <c r="A3283" s="7">
        <v>34980</v>
      </c>
      <c r="B3283" s="7" t="s">
        <v>43</v>
      </c>
      <c r="C3283" s="7">
        <v>2005</v>
      </c>
      <c r="D3283" s="7">
        <v>2</v>
      </c>
      <c r="E3283" s="7">
        <v>192.24</v>
      </c>
      <c r="F3283" s="7">
        <v>191.64</v>
      </c>
    </row>
    <row r="3284" spans="1:6" x14ac:dyDescent="0.2">
      <c r="A3284" s="7">
        <v>34980</v>
      </c>
      <c r="B3284" s="7" t="s">
        <v>43</v>
      </c>
      <c r="C3284" s="7">
        <v>2005</v>
      </c>
      <c r="D3284" s="7">
        <v>3</v>
      </c>
      <c r="E3284" s="7">
        <v>196.57</v>
      </c>
      <c r="F3284" s="7">
        <v>195.35</v>
      </c>
    </row>
    <row r="3285" spans="1:6" x14ac:dyDescent="0.2">
      <c r="A3285" s="7">
        <v>34980</v>
      </c>
      <c r="B3285" s="7" t="s">
        <v>43</v>
      </c>
      <c r="C3285" s="7">
        <v>2005</v>
      </c>
      <c r="D3285" s="7">
        <v>4</v>
      </c>
      <c r="E3285" s="7">
        <v>200.17</v>
      </c>
      <c r="F3285" s="7">
        <v>200.09</v>
      </c>
    </row>
    <row r="3286" spans="1:6" x14ac:dyDescent="0.2">
      <c r="A3286" s="7">
        <v>34980</v>
      </c>
      <c r="B3286" s="7" t="s">
        <v>43</v>
      </c>
      <c r="C3286" s="7">
        <v>2006</v>
      </c>
      <c r="D3286" s="7">
        <v>1</v>
      </c>
      <c r="E3286" s="7">
        <v>204.5</v>
      </c>
      <c r="F3286" s="7">
        <v>205.27</v>
      </c>
    </row>
    <row r="3287" spans="1:6" x14ac:dyDescent="0.2">
      <c r="A3287" s="7">
        <v>34980</v>
      </c>
      <c r="B3287" s="7" t="s">
        <v>43</v>
      </c>
      <c r="C3287" s="7">
        <v>2006</v>
      </c>
      <c r="D3287" s="7">
        <v>2</v>
      </c>
      <c r="E3287" s="7">
        <v>208.96</v>
      </c>
      <c r="F3287" s="7">
        <v>208.24</v>
      </c>
    </row>
    <row r="3288" spans="1:6" x14ac:dyDescent="0.2">
      <c r="A3288" s="7">
        <v>34980</v>
      </c>
      <c r="B3288" s="7" t="s">
        <v>43</v>
      </c>
      <c r="C3288" s="7">
        <v>2006</v>
      </c>
      <c r="D3288" s="7">
        <v>3</v>
      </c>
      <c r="E3288" s="7">
        <v>212.1</v>
      </c>
      <c r="F3288" s="7">
        <v>210.49</v>
      </c>
    </row>
    <row r="3289" spans="1:6" x14ac:dyDescent="0.2">
      <c r="A3289" s="7">
        <v>34980</v>
      </c>
      <c r="B3289" s="7" t="s">
        <v>43</v>
      </c>
      <c r="C3289" s="7">
        <v>2006</v>
      </c>
      <c r="D3289" s="7">
        <v>4</v>
      </c>
      <c r="E3289" s="7">
        <v>214.24</v>
      </c>
      <c r="F3289" s="7">
        <v>214.15</v>
      </c>
    </row>
    <row r="3290" spans="1:6" x14ac:dyDescent="0.2">
      <c r="A3290" s="7">
        <v>34980</v>
      </c>
      <c r="B3290" s="7" t="s">
        <v>43</v>
      </c>
      <c r="C3290" s="7">
        <v>2007</v>
      </c>
      <c r="D3290" s="7">
        <v>1</v>
      </c>
      <c r="E3290" s="7">
        <v>215.98</v>
      </c>
      <c r="F3290" s="7">
        <v>217.18</v>
      </c>
    </row>
    <row r="3291" spans="1:6" x14ac:dyDescent="0.2">
      <c r="A3291" s="7">
        <v>34980</v>
      </c>
      <c r="B3291" s="7" t="s">
        <v>43</v>
      </c>
      <c r="C3291" s="7">
        <v>2007</v>
      </c>
      <c r="D3291" s="7">
        <v>2</v>
      </c>
      <c r="E3291" s="7">
        <v>219.41</v>
      </c>
      <c r="F3291" s="7">
        <v>218.6</v>
      </c>
    </row>
    <row r="3292" spans="1:6" x14ac:dyDescent="0.2">
      <c r="A3292" s="7">
        <v>34980</v>
      </c>
      <c r="B3292" s="7" t="s">
        <v>43</v>
      </c>
      <c r="C3292" s="7">
        <v>2007</v>
      </c>
      <c r="D3292" s="7">
        <v>3</v>
      </c>
      <c r="E3292" s="7">
        <v>219.03</v>
      </c>
      <c r="F3292" s="7">
        <v>217.04</v>
      </c>
    </row>
    <row r="3293" spans="1:6" x14ac:dyDescent="0.2">
      <c r="A3293" s="7">
        <v>34980</v>
      </c>
      <c r="B3293" s="7" t="s">
        <v>43</v>
      </c>
      <c r="C3293" s="7">
        <v>2007</v>
      </c>
      <c r="D3293" s="7">
        <v>4</v>
      </c>
      <c r="E3293" s="7">
        <v>215.28</v>
      </c>
      <c r="F3293" s="7">
        <v>215.17</v>
      </c>
    </row>
    <row r="3294" spans="1:6" x14ac:dyDescent="0.2">
      <c r="A3294" s="7">
        <v>34980</v>
      </c>
      <c r="B3294" s="7" t="s">
        <v>43</v>
      </c>
      <c r="C3294" s="7">
        <v>2008</v>
      </c>
      <c r="D3294" s="7">
        <v>1</v>
      </c>
      <c r="E3294" s="7">
        <v>211.04</v>
      </c>
      <c r="F3294" s="7">
        <v>212.67</v>
      </c>
    </row>
    <row r="3295" spans="1:6" x14ac:dyDescent="0.2">
      <c r="A3295" s="7">
        <v>34980</v>
      </c>
      <c r="B3295" s="7" t="s">
        <v>43</v>
      </c>
      <c r="C3295" s="7">
        <v>2008</v>
      </c>
      <c r="D3295" s="7">
        <v>2</v>
      </c>
      <c r="E3295" s="7">
        <v>210.97</v>
      </c>
      <c r="F3295" s="7">
        <v>210.04</v>
      </c>
    </row>
    <row r="3296" spans="1:6" x14ac:dyDescent="0.2">
      <c r="A3296" s="7">
        <v>34980</v>
      </c>
      <c r="B3296" s="7" t="s">
        <v>43</v>
      </c>
      <c r="C3296" s="7">
        <v>2008</v>
      </c>
      <c r="D3296" s="7">
        <v>3</v>
      </c>
      <c r="E3296" s="7">
        <v>210.24</v>
      </c>
      <c r="F3296" s="7">
        <v>208.1</v>
      </c>
    </row>
    <row r="3297" spans="1:6" x14ac:dyDescent="0.2">
      <c r="A3297" s="7">
        <v>34980</v>
      </c>
      <c r="B3297" s="7" t="s">
        <v>43</v>
      </c>
      <c r="C3297" s="7">
        <v>2008</v>
      </c>
      <c r="D3297" s="7">
        <v>4</v>
      </c>
      <c r="E3297" s="7">
        <v>202.1</v>
      </c>
      <c r="F3297" s="7">
        <v>201.95</v>
      </c>
    </row>
    <row r="3298" spans="1:6" x14ac:dyDescent="0.2">
      <c r="A3298" s="7">
        <v>34980</v>
      </c>
      <c r="B3298" s="7" t="s">
        <v>43</v>
      </c>
      <c r="C3298" s="7">
        <v>2009</v>
      </c>
      <c r="D3298" s="7">
        <v>1</v>
      </c>
      <c r="E3298" s="7">
        <v>195.49</v>
      </c>
      <c r="F3298" s="7">
        <v>197.38</v>
      </c>
    </row>
    <row r="3299" spans="1:6" x14ac:dyDescent="0.2">
      <c r="A3299" s="7">
        <v>34980</v>
      </c>
      <c r="B3299" s="7" t="s">
        <v>43</v>
      </c>
      <c r="C3299" s="7">
        <v>2009</v>
      </c>
      <c r="D3299" s="7">
        <v>2</v>
      </c>
      <c r="E3299" s="7">
        <v>196.86</v>
      </c>
      <c r="F3299" s="7">
        <v>195.85</v>
      </c>
    </row>
    <row r="3300" spans="1:6" x14ac:dyDescent="0.2">
      <c r="A3300" s="7">
        <v>34980</v>
      </c>
      <c r="B3300" s="7" t="s">
        <v>43</v>
      </c>
      <c r="C3300" s="7">
        <v>2009</v>
      </c>
      <c r="D3300" s="7">
        <v>3</v>
      </c>
      <c r="E3300" s="7">
        <v>198.25</v>
      </c>
      <c r="F3300" s="7">
        <v>196.05</v>
      </c>
    </row>
    <row r="3301" spans="1:6" x14ac:dyDescent="0.2">
      <c r="A3301" s="7">
        <v>34980</v>
      </c>
      <c r="B3301" s="7" t="s">
        <v>43</v>
      </c>
      <c r="C3301" s="7">
        <v>2009</v>
      </c>
      <c r="D3301" s="7">
        <v>4</v>
      </c>
      <c r="E3301" s="7">
        <v>195.99</v>
      </c>
      <c r="F3301" s="7">
        <v>195.88</v>
      </c>
    </row>
    <row r="3302" spans="1:6" x14ac:dyDescent="0.2">
      <c r="A3302" s="7">
        <v>34980</v>
      </c>
      <c r="B3302" s="7" t="s">
        <v>43</v>
      </c>
      <c r="C3302" s="7">
        <v>2010</v>
      </c>
      <c r="D3302" s="7">
        <v>1</v>
      </c>
      <c r="E3302" s="7">
        <v>189.7</v>
      </c>
      <c r="F3302" s="7">
        <v>191.82</v>
      </c>
    </row>
    <row r="3303" spans="1:6" x14ac:dyDescent="0.2">
      <c r="A3303" s="7">
        <v>34980</v>
      </c>
      <c r="B3303" s="7" t="s">
        <v>43</v>
      </c>
      <c r="C3303" s="7">
        <v>2010</v>
      </c>
      <c r="D3303" s="7">
        <v>2</v>
      </c>
      <c r="E3303" s="7">
        <v>194.61</v>
      </c>
      <c r="F3303" s="7">
        <v>193.38</v>
      </c>
    </row>
    <row r="3304" spans="1:6" x14ac:dyDescent="0.2">
      <c r="A3304" s="7">
        <v>34980</v>
      </c>
      <c r="B3304" s="7" t="s">
        <v>43</v>
      </c>
      <c r="C3304" s="7">
        <v>2010</v>
      </c>
      <c r="D3304" s="7">
        <v>3</v>
      </c>
      <c r="E3304" s="7">
        <v>187.5</v>
      </c>
      <c r="F3304" s="7">
        <v>185.36</v>
      </c>
    </row>
    <row r="3305" spans="1:6" x14ac:dyDescent="0.2">
      <c r="A3305" s="7">
        <v>34980</v>
      </c>
      <c r="B3305" s="7" t="s">
        <v>43</v>
      </c>
      <c r="C3305" s="7">
        <v>2010</v>
      </c>
      <c r="D3305" s="7">
        <v>4</v>
      </c>
      <c r="E3305" s="7">
        <v>185.68</v>
      </c>
      <c r="F3305" s="7">
        <v>185.67</v>
      </c>
    </row>
    <row r="3306" spans="1:6" x14ac:dyDescent="0.2">
      <c r="A3306" s="7">
        <v>34980</v>
      </c>
      <c r="B3306" s="7" t="s">
        <v>43</v>
      </c>
      <c r="C3306" s="7">
        <v>2011</v>
      </c>
      <c r="D3306" s="7">
        <v>1</v>
      </c>
      <c r="E3306" s="7">
        <v>181.82</v>
      </c>
      <c r="F3306" s="7">
        <v>183.98</v>
      </c>
    </row>
    <row r="3307" spans="1:6" x14ac:dyDescent="0.2">
      <c r="A3307" s="7">
        <v>34980</v>
      </c>
      <c r="B3307" s="7" t="s">
        <v>43</v>
      </c>
      <c r="C3307" s="7">
        <v>2011</v>
      </c>
      <c r="D3307" s="7">
        <v>2</v>
      </c>
      <c r="E3307" s="7">
        <v>184.36</v>
      </c>
      <c r="F3307" s="7">
        <v>182.96</v>
      </c>
    </row>
    <row r="3308" spans="1:6" x14ac:dyDescent="0.2">
      <c r="A3308" s="7">
        <v>34980</v>
      </c>
      <c r="B3308" s="7" t="s">
        <v>43</v>
      </c>
      <c r="C3308" s="7">
        <v>2011</v>
      </c>
      <c r="D3308" s="7">
        <v>3</v>
      </c>
      <c r="E3308" s="7">
        <v>184.53</v>
      </c>
      <c r="F3308" s="7">
        <v>182.48</v>
      </c>
    </row>
    <row r="3309" spans="1:6" x14ac:dyDescent="0.2">
      <c r="A3309" s="7">
        <v>34980</v>
      </c>
      <c r="B3309" s="7" t="s">
        <v>43</v>
      </c>
      <c r="C3309" s="7">
        <v>2011</v>
      </c>
      <c r="D3309" s="7">
        <v>4</v>
      </c>
      <c r="E3309" s="7">
        <v>183.34</v>
      </c>
      <c r="F3309" s="7">
        <v>183.46</v>
      </c>
    </row>
    <row r="3310" spans="1:6" x14ac:dyDescent="0.2">
      <c r="A3310" s="7">
        <v>34980</v>
      </c>
      <c r="B3310" s="7" t="s">
        <v>43</v>
      </c>
      <c r="C3310" s="7">
        <v>2012</v>
      </c>
      <c r="D3310" s="7">
        <v>1</v>
      </c>
      <c r="E3310" s="7">
        <v>182.82</v>
      </c>
      <c r="F3310" s="7">
        <v>185</v>
      </c>
    </row>
    <row r="3311" spans="1:6" x14ac:dyDescent="0.2">
      <c r="A3311" s="7">
        <v>34980</v>
      </c>
      <c r="B3311" s="7" t="s">
        <v>43</v>
      </c>
      <c r="C3311" s="7">
        <v>2012</v>
      </c>
      <c r="D3311" s="7">
        <v>2</v>
      </c>
      <c r="E3311" s="7">
        <v>189.02</v>
      </c>
      <c r="F3311" s="7">
        <v>187.33</v>
      </c>
    </row>
    <row r="3312" spans="1:6" x14ac:dyDescent="0.2">
      <c r="A3312" s="7">
        <v>34980</v>
      </c>
      <c r="B3312" s="7" t="s">
        <v>43</v>
      </c>
      <c r="C3312" s="7">
        <v>2012</v>
      </c>
      <c r="D3312" s="7">
        <v>3</v>
      </c>
      <c r="E3312" s="7">
        <v>192.08</v>
      </c>
      <c r="F3312" s="7">
        <v>190.11</v>
      </c>
    </row>
    <row r="3313" spans="1:6" x14ac:dyDescent="0.2">
      <c r="A3313" s="7">
        <v>34980</v>
      </c>
      <c r="B3313" s="7" t="s">
        <v>43</v>
      </c>
      <c r="C3313" s="7">
        <v>2012</v>
      </c>
      <c r="D3313" s="7">
        <v>4</v>
      </c>
      <c r="E3313" s="7">
        <v>192.49</v>
      </c>
      <c r="F3313" s="7">
        <v>192.76</v>
      </c>
    </row>
    <row r="3314" spans="1:6" x14ac:dyDescent="0.2">
      <c r="A3314" s="7">
        <v>34980</v>
      </c>
      <c r="B3314" s="7" t="s">
        <v>43</v>
      </c>
      <c r="C3314" s="7">
        <v>2013</v>
      </c>
      <c r="D3314" s="7">
        <v>1</v>
      </c>
      <c r="E3314" s="7">
        <v>193.68</v>
      </c>
      <c r="F3314" s="7">
        <v>195.84</v>
      </c>
    </row>
    <row r="3315" spans="1:6" x14ac:dyDescent="0.2">
      <c r="A3315" s="7">
        <v>34980</v>
      </c>
      <c r="B3315" s="7" t="s">
        <v>43</v>
      </c>
      <c r="C3315" s="7">
        <v>2013</v>
      </c>
      <c r="D3315" s="7">
        <v>2</v>
      </c>
      <c r="E3315" s="7">
        <v>203.97</v>
      </c>
      <c r="F3315" s="7">
        <v>202.01</v>
      </c>
    </row>
    <row r="3316" spans="1:6" x14ac:dyDescent="0.2">
      <c r="A3316" s="7">
        <v>34980</v>
      </c>
      <c r="B3316" s="7" t="s">
        <v>43</v>
      </c>
      <c r="C3316" s="7">
        <v>2013</v>
      </c>
      <c r="D3316" s="7">
        <v>3</v>
      </c>
      <c r="E3316" s="7">
        <v>208.34</v>
      </c>
      <c r="F3316" s="7">
        <v>206.4</v>
      </c>
    </row>
    <row r="3317" spans="1:6" x14ac:dyDescent="0.2">
      <c r="A3317" s="7">
        <v>34980</v>
      </c>
      <c r="B3317" s="7" t="s">
        <v>43</v>
      </c>
      <c r="C3317" s="7">
        <v>2013</v>
      </c>
      <c r="D3317" s="7">
        <v>4</v>
      </c>
      <c r="E3317" s="7">
        <v>209.14</v>
      </c>
      <c r="F3317" s="7">
        <v>209.53</v>
      </c>
    </row>
    <row r="3318" spans="1:6" x14ac:dyDescent="0.2">
      <c r="A3318" s="7">
        <v>34980</v>
      </c>
      <c r="B3318" s="7" t="s">
        <v>43</v>
      </c>
      <c r="C3318" s="7">
        <v>2014</v>
      </c>
      <c r="D3318" s="7">
        <v>1</v>
      </c>
      <c r="E3318" s="7">
        <v>211.25</v>
      </c>
      <c r="F3318" s="7">
        <v>213.33</v>
      </c>
    </row>
    <row r="3319" spans="1:6" x14ac:dyDescent="0.2">
      <c r="A3319" s="7">
        <v>34980</v>
      </c>
      <c r="B3319" s="7" t="s">
        <v>43</v>
      </c>
      <c r="C3319" s="7">
        <v>2014</v>
      </c>
      <c r="D3319" s="7">
        <v>2</v>
      </c>
      <c r="E3319" s="7">
        <v>219.83</v>
      </c>
      <c r="F3319" s="7">
        <v>217.71</v>
      </c>
    </row>
    <row r="3320" spans="1:6" x14ac:dyDescent="0.2">
      <c r="A3320" s="7">
        <v>34980</v>
      </c>
      <c r="B3320" s="7" t="s">
        <v>43</v>
      </c>
      <c r="C3320" s="7">
        <v>2014</v>
      </c>
      <c r="D3320" s="7">
        <v>3</v>
      </c>
      <c r="E3320" s="7">
        <v>223.72</v>
      </c>
      <c r="F3320" s="7">
        <v>221.9</v>
      </c>
    </row>
    <row r="3321" spans="1:6" x14ac:dyDescent="0.2">
      <c r="A3321" s="7">
        <v>34980</v>
      </c>
      <c r="B3321" s="7" t="s">
        <v>43</v>
      </c>
      <c r="C3321" s="7">
        <v>2014</v>
      </c>
      <c r="D3321" s="7">
        <v>4</v>
      </c>
      <c r="E3321" s="7">
        <v>225.34</v>
      </c>
      <c r="F3321" s="7">
        <v>225.84</v>
      </c>
    </row>
    <row r="3322" spans="1:6" x14ac:dyDescent="0.2">
      <c r="A3322" s="7">
        <v>34980</v>
      </c>
      <c r="B3322" s="7" t="s">
        <v>43</v>
      </c>
      <c r="C3322" s="7">
        <v>2015</v>
      </c>
      <c r="D3322" s="7">
        <v>1</v>
      </c>
      <c r="E3322" s="7">
        <v>227.58</v>
      </c>
      <c r="F3322" s="7">
        <v>229.35</v>
      </c>
    </row>
    <row r="3323" spans="1:6" x14ac:dyDescent="0.2">
      <c r="A3323" s="7">
        <v>34980</v>
      </c>
      <c r="B3323" s="7" t="s">
        <v>43</v>
      </c>
      <c r="C3323" s="7">
        <v>2015</v>
      </c>
      <c r="D3323" s="7">
        <v>2</v>
      </c>
      <c r="E3323" s="7">
        <v>237.7</v>
      </c>
      <c r="F3323" s="7">
        <v>235.59</v>
      </c>
    </row>
    <row r="3324" spans="1:6" x14ac:dyDescent="0.2">
      <c r="A3324" s="7">
        <v>34980</v>
      </c>
      <c r="B3324" s="7" t="s">
        <v>43</v>
      </c>
      <c r="C3324" s="7">
        <v>2015</v>
      </c>
      <c r="D3324" s="7">
        <v>3</v>
      </c>
      <c r="E3324" s="7">
        <v>240.01</v>
      </c>
      <c r="F3324" s="7">
        <v>238.34</v>
      </c>
    </row>
    <row r="3325" spans="1:6" x14ac:dyDescent="0.2">
      <c r="A3325" s="7">
        <v>34980</v>
      </c>
      <c r="B3325" s="7" t="s">
        <v>43</v>
      </c>
      <c r="C3325" s="7">
        <v>2015</v>
      </c>
      <c r="D3325" s="7">
        <v>4</v>
      </c>
      <c r="E3325" s="7">
        <v>243.97</v>
      </c>
      <c r="F3325" s="7">
        <v>244.51</v>
      </c>
    </row>
    <row r="3326" spans="1:6" x14ac:dyDescent="0.2">
      <c r="A3326" s="7">
        <v>34980</v>
      </c>
      <c r="B3326" s="7" t="s">
        <v>43</v>
      </c>
      <c r="C3326" s="7">
        <v>2016</v>
      </c>
      <c r="D3326" s="7">
        <v>1</v>
      </c>
      <c r="E3326" s="7">
        <v>250.06</v>
      </c>
      <c r="F3326" s="7">
        <v>251.44</v>
      </c>
    </row>
    <row r="3327" spans="1:6" x14ac:dyDescent="0.2">
      <c r="A3327" s="7">
        <v>34980</v>
      </c>
      <c r="B3327" s="7" t="s">
        <v>43</v>
      </c>
      <c r="C3327" s="7">
        <v>2016</v>
      </c>
      <c r="D3327" s="7">
        <v>2</v>
      </c>
      <c r="E3327" s="7">
        <v>259.3</v>
      </c>
      <c r="F3327" s="7">
        <v>257.29000000000002</v>
      </c>
    </row>
    <row r="3328" spans="1:6" x14ac:dyDescent="0.2">
      <c r="A3328" s="7">
        <v>34980</v>
      </c>
      <c r="B3328" s="7" t="s">
        <v>43</v>
      </c>
      <c r="C3328" s="7">
        <v>2016</v>
      </c>
      <c r="D3328" s="7">
        <v>3</v>
      </c>
      <c r="E3328" s="7">
        <v>265.38</v>
      </c>
      <c r="F3328" s="7">
        <v>263.82</v>
      </c>
    </row>
    <row r="3329" spans="1:6" x14ac:dyDescent="0.2">
      <c r="A3329" s="7">
        <v>34980</v>
      </c>
      <c r="B3329" s="7" t="s">
        <v>43</v>
      </c>
      <c r="C3329" s="7">
        <v>2016</v>
      </c>
      <c r="D3329" s="7">
        <v>4</v>
      </c>
      <c r="E3329" s="7">
        <v>271.44</v>
      </c>
      <c r="F3329" s="7">
        <v>272.02999999999997</v>
      </c>
    </row>
    <row r="3330" spans="1:6" x14ac:dyDescent="0.2">
      <c r="A3330" s="7">
        <v>34980</v>
      </c>
      <c r="B3330" s="7" t="s">
        <v>43</v>
      </c>
      <c r="C3330" s="7">
        <v>2017</v>
      </c>
      <c r="D3330" s="7">
        <v>1</v>
      </c>
      <c r="E3330" s="7">
        <v>276.23</v>
      </c>
      <c r="F3330" s="7">
        <v>277.11</v>
      </c>
    </row>
    <row r="3331" spans="1:6" x14ac:dyDescent="0.2">
      <c r="A3331" s="7">
        <v>34980</v>
      </c>
      <c r="B3331" s="7" t="s">
        <v>43</v>
      </c>
      <c r="C3331" s="7">
        <v>2017</v>
      </c>
      <c r="D3331" s="7">
        <v>2</v>
      </c>
      <c r="E3331" s="7">
        <v>285.08999999999997</v>
      </c>
      <c r="F3331" s="7">
        <v>283.27999999999997</v>
      </c>
    </row>
    <row r="3332" spans="1:6" x14ac:dyDescent="0.2">
      <c r="A3332" s="7">
        <v>34980</v>
      </c>
      <c r="B3332" s="7" t="s">
        <v>43</v>
      </c>
      <c r="C3332" s="7">
        <v>2017</v>
      </c>
      <c r="D3332" s="7">
        <v>3</v>
      </c>
      <c r="E3332" s="7">
        <v>291.52999999999997</v>
      </c>
      <c r="F3332" s="7">
        <v>290.05</v>
      </c>
    </row>
    <row r="3333" spans="1:6" x14ac:dyDescent="0.2">
      <c r="A3333" s="7">
        <v>34980</v>
      </c>
      <c r="B3333" s="7" t="s">
        <v>43</v>
      </c>
      <c r="C3333" s="7">
        <v>2017</v>
      </c>
      <c r="D3333" s="7">
        <v>4</v>
      </c>
      <c r="E3333" s="7">
        <v>295.05</v>
      </c>
      <c r="F3333" s="7">
        <v>295.62</v>
      </c>
    </row>
    <row r="3334" spans="1:6" x14ac:dyDescent="0.2">
      <c r="A3334" s="7">
        <v>34980</v>
      </c>
      <c r="B3334" s="7" t="s">
        <v>43</v>
      </c>
      <c r="C3334" s="7">
        <v>2018</v>
      </c>
      <c r="D3334" s="7">
        <v>1</v>
      </c>
      <c r="E3334" s="7">
        <v>301.87</v>
      </c>
      <c r="F3334" s="7">
        <v>302.33999999999997</v>
      </c>
    </row>
    <row r="3335" spans="1:6" x14ac:dyDescent="0.2">
      <c r="A3335" s="7">
        <v>34980</v>
      </c>
      <c r="B3335" s="7" t="s">
        <v>43</v>
      </c>
      <c r="C3335" s="7">
        <v>2018</v>
      </c>
      <c r="D3335" s="7">
        <v>2</v>
      </c>
      <c r="E3335" s="7">
        <v>308.56</v>
      </c>
      <c r="F3335" s="7">
        <v>306.99</v>
      </c>
    </row>
    <row r="3336" spans="1:6" x14ac:dyDescent="0.2">
      <c r="A3336" s="7">
        <v>34980</v>
      </c>
      <c r="B3336" s="7" t="s">
        <v>43</v>
      </c>
      <c r="C3336" s="7">
        <v>2018</v>
      </c>
      <c r="D3336" s="7">
        <v>3</v>
      </c>
      <c r="E3336" s="7">
        <v>314.06</v>
      </c>
      <c r="F3336" s="7">
        <v>312.57</v>
      </c>
    </row>
    <row r="3337" spans="1:6" x14ac:dyDescent="0.2">
      <c r="A3337" s="7">
        <v>34980</v>
      </c>
      <c r="B3337" s="7" t="s">
        <v>43</v>
      </c>
      <c r="C3337" s="7">
        <v>2018</v>
      </c>
      <c r="D3337" s="7">
        <v>4</v>
      </c>
      <c r="E3337" s="7">
        <v>316.56</v>
      </c>
      <c r="F3337" s="7">
        <v>317.08999999999997</v>
      </c>
    </row>
    <row r="3338" spans="1:6" x14ac:dyDescent="0.2">
      <c r="A3338" s="7">
        <v>34980</v>
      </c>
      <c r="B3338" s="7" t="s">
        <v>43</v>
      </c>
      <c r="C3338" s="7">
        <v>2019</v>
      </c>
      <c r="D3338" s="7">
        <v>1</v>
      </c>
      <c r="E3338" s="7">
        <v>322.14999999999998</v>
      </c>
      <c r="F3338" s="7">
        <v>322.31</v>
      </c>
    </row>
    <row r="3339" spans="1:6" x14ac:dyDescent="0.2">
      <c r="A3339" s="7">
        <v>34980</v>
      </c>
      <c r="B3339" s="7" t="s">
        <v>43</v>
      </c>
      <c r="C3339" s="7">
        <v>2019</v>
      </c>
      <c r="D3339" s="7">
        <v>2</v>
      </c>
      <c r="E3339" s="7">
        <v>327.73</v>
      </c>
      <c r="F3339" s="7">
        <v>326.41000000000003</v>
      </c>
    </row>
    <row r="3340" spans="1:6" x14ac:dyDescent="0.2">
      <c r="A3340" s="7">
        <v>34980</v>
      </c>
      <c r="B3340" s="7" t="s">
        <v>43</v>
      </c>
      <c r="C3340" s="7">
        <v>2019</v>
      </c>
      <c r="D3340" s="7">
        <v>3</v>
      </c>
      <c r="E3340" s="7">
        <v>332.14</v>
      </c>
      <c r="F3340" s="7">
        <v>330.58</v>
      </c>
    </row>
    <row r="3341" spans="1:6" x14ac:dyDescent="0.2">
      <c r="A3341" s="7">
        <v>34980</v>
      </c>
      <c r="B3341" s="7" t="s">
        <v>43</v>
      </c>
      <c r="C3341" s="7">
        <v>2019</v>
      </c>
      <c r="D3341" s="7">
        <v>4</v>
      </c>
      <c r="E3341" s="7">
        <v>335.67</v>
      </c>
      <c r="F3341" s="7">
        <v>336.1</v>
      </c>
    </row>
    <row r="3342" spans="1:6" x14ac:dyDescent="0.2">
      <c r="A3342" s="7">
        <v>34980</v>
      </c>
      <c r="B3342" s="7" t="s">
        <v>43</v>
      </c>
      <c r="C3342" s="7">
        <v>2020</v>
      </c>
      <c r="D3342" s="7">
        <v>1</v>
      </c>
      <c r="E3342" s="7">
        <v>342.34</v>
      </c>
      <c r="F3342" s="7">
        <v>342.41</v>
      </c>
    </row>
    <row r="3343" spans="1:6" x14ac:dyDescent="0.2">
      <c r="A3343" s="7">
        <v>34980</v>
      </c>
      <c r="B3343" s="7" t="s">
        <v>43</v>
      </c>
      <c r="C3343" s="7">
        <v>2020</v>
      </c>
      <c r="D3343" s="7">
        <v>2</v>
      </c>
      <c r="E3343" s="7">
        <v>349.65</v>
      </c>
      <c r="F3343" s="7">
        <v>348.44</v>
      </c>
    </row>
    <row r="3344" spans="1:6" x14ac:dyDescent="0.2">
      <c r="A3344" s="7">
        <v>34980</v>
      </c>
      <c r="B3344" s="7" t="s">
        <v>43</v>
      </c>
      <c r="C3344" s="7">
        <v>2020</v>
      </c>
      <c r="D3344" s="7">
        <v>3</v>
      </c>
      <c r="E3344" s="7">
        <v>359.31</v>
      </c>
      <c r="F3344" s="7">
        <v>357.62</v>
      </c>
    </row>
    <row r="3345" spans="1:6" x14ac:dyDescent="0.2">
      <c r="A3345" s="7">
        <v>34980</v>
      </c>
      <c r="B3345" s="7" t="s">
        <v>43</v>
      </c>
      <c r="C3345" s="7">
        <v>2020</v>
      </c>
      <c r="D3345" s="7">
        <v>4</v>
      </c>
      <c r="E3345" s="7">
        <v>373.81</v>
      </c>
      <c r="F3345" s="7">
        <v>374.14</v>
      </c>
    </row>
    <row r="3346" spans="1:6" x14ac:dyDescent="0.2">
      <c r="A3346" s="7">
        <v>34980</v>
      </c>
      <c r="B3346" s="7" t="s">
        <v>43</v>
      </c>
      <c r="C3346" s="7">
        <v>2021</v>
      </c>
      <c r="D3346" s="7">
        <v>1</v>
      </c>
      <c r="E3346" s="7">
        <v>389.13</v>
      </c>
      <c r="F3346" s="7">
        <v>389.2</v>
      </c>
    </row>
    <row r="3347" spans="1:6" x14ac:dyDescent="0.2">
      <c r="A3347" s="7">
        <v>34980</v>
      </c>
      <c r="B3347" s="7" t="s">
        <v>43</v>
      </c>
      <c r="C3347" s="7">
        <v>2021</v>
      </c>
      <c r="D3347" s="7">
        <v>2</v>
      </c>
      <c r="E3347" s="7">
        <v>416.76</v>
      </c>
      <c r="F3347" s="7">
        <v>415.46</v>
      </c>
    </row>
    <row r="3348" spans="1:6" x14ac:dyDescent="0.2">
      <c r="A3348" s="7">
        <v>34980</v>
      </c>
      <c r="B3348" s="7" t="s">
        <v>43</v>
      </c>
      <c r="C3348" s="7">
        <v>2021</v>
      </c>
      <c r="D3348" s="7">
        <v>3</v>
      </c>
      <c r="E3348" s="7">
        <v>442.45</v>
      </c>
      <c r="F3348" s="7">
        <v>440.41</v>
      </c>
    </row>
    <row r="3349" spans="1:6" x14ac:dyDescent="0.2">
      <c r="A3349" s="7">
        <v>34980</v>
      </c>
      <c r="B3349" s="7" t="s">
        <v>43</v>
      </c>
      <c r="C3349" s="7">
        <v>2021</v>
      </c>
      <c r="D3349" s="7">
        <v>4</v>
      </c>
      <c r="E3349" s="7">
        <v>460.28</v>
      </c>
      <c r="F3349" s="7">
        <v>460.51</v>
      </c>
    </row>
    <row r="3350" spans="1:6" x14ac:dyDescent="0.2">
      <c r="A3350" s="7">
        <v>35004</v>
      </c>
      <c r="B3350" s="7" t="s">
        <v>44</v>
      </c>
      <c r="C3350" s="7">
        <v>1991</v>
      </c>
      <c r="D3350" s="7">
        <v>1</v>
      </c>
      <c r="E3350" s="7">
        <v>100</v>
      </c>
      <c r="F3350" s="7">
        <v>100</v>
      </c>
    </row>
    <row r="3351" spans="1:6" x14ac:dyDescent="0.2">
      <c r="A3351" s="7">
        <v>35004</v>
      </c>
      <c r="B3351" s="7" t="s">
        <v>44</v>
      </c>
      <c r="C3351" s="7">
        <v>1991</v>
      </c>
      <c r="D3351" s="7">
        <v>2</v>
      </c>
      <c r="E3351" s="7">
        <v>98.92</v>
      </c>
      <c r="F3351" s="7">
        <v>99.42</v>
      </c>
    </row>
    <row r="3352" spans="1:6" x14ac:dyDescent="0.2">
      <c r="A3352" s="7">
        <v>35004</v>
      </c>
      <c r="B3352" s="7" t="s">
        <v>44</v>
      </c>
      <c r="C3352" s="7">
        <v>1991</v>
      </c>
      <c r="D3352" s="7">
        <v>3</v>
      </c>
      <c r="E3352" s="7">
        <v>99.45</v>
      </c>
      <c r="F3352" s="7">
        <v>99.04</v>
      </c>
    </row>
    <row r="3353" spans="1:6" x14ac:dyDescent="0.2">
      <c r="A3353" s="7">
        <v>35004</v>
      </c>
      <c r="B3353" s="7" t="s">
        <v>44</v>
      </c>
      <c r="C3353" s="7">
        <v>1991</v>
      </c>
      <c r="D3353" s="7">
        <v>4</v>
      </c>
      <c r="E3353" s="7">
        <v>99.46</v>
      </c>
      <c r="F3353" s="7">
        <v>99.23</v>
      </c>
    </row>
    <row r="3354" spans="1:6" x14ac:dyDescent="0.2">
      <c r="A3354" s="7">
        <v>35004</v>
      </c>
      <c r="B3354" s="7" t="s">
        <v>44</v>
      </c>
      <c r="C3354" s="7">
        <v>1992</v>
      </c>
      <c r="D3354" s="7">
        <v>1</v>
      </c>
      <c r="E3354" s="7">
        <v>99.75</v>
      </c>
      <c r="F3354" s="7">
        <v>99.81</v>
      </c>
    </row>
    <row r="3355" spans="1:6" x14ac:dyDescent="0.2">
      <c r="A3355" s="7">
        <v>35004</v>
      </c>
      <c r="B3355" s="7" t="s">
        <v>44</v>
      </c>
      <c r="C3355" s="7">
        <v>1992</v>
      </c>
      <c r="D3355" s="7">
        <v>2</v>
      </c>
      <c r="E3355" s="7">
        <v>99.72</v>
      </c>
      <c r="F3355" s="7">
        <v>100.21</v>
      </c>
    </row>
    <row r="3356" spans="1:6" x14ac:dyDescent="0.2">
      <c r="A3356" s="7">
        <v>35004</v>
      </c>
      <c r="B3356" s="7" t="s">
        <v>44</v>
      </c>
      <c r="C3356" s="7">
        <v>1992</v>
      </c>
      <c r="D3356" s="7">
        <v>3</v>
      </c>
      <c r="E3356" s="7">
        <v>100.23</v>
      </c>
      <c r="F3356" s="7">
        <v>99.78</v>
      </c>
    </row>
    <row r="3357" spans="1:6" x14ac:dyDescent="0.2">
      <c r="A3357" s="7">
        <v>35004</v>
      </c>
      <c r="B3357" s="7" t="s">
        <v>44</v>
      </c>
      <c r="C3357" s="7">
        <v>1992</v>
      </c>
      <c r="D3357" s="7">
        <v>4</v>
      </c>
      <c r="E3357" s="7">
        <v>99.84</v>
      </c>
      <c r="F3357" s="7">
        <v>99.6</v>
      </c>
    </row>
    <row r="3358" spans="1:6" x14ac:dyDescent="0.2">
      <c r="A3358" s="7">
        <v>35004</v>
      </c>
      <c r="B3358" s="7" t="s">
        <v>44</v>
      </c>
      <c r="C3358" s="7">
        <v>1993</v>
      </c>
      <c r="D3358" s="7">
        <v>1</v>
      </c>
      <c r="E3358" s="7">
        <v>99.52</v>
      </c>
      <c r="F3358" s="7">
        <v>99.66</v>
      </c>
    </row>
    <row r="3359" spans="1:6" x14ac:dyDescent="0.2">
      <c r="A3359" s="7">
        <v>35004</v>
      </c>
      <c r="B3359" s="7" t="s">
        <v>44</v>
      </c>
      <c r="C3359" s="7">
        <v>1993</v>
      </c>
      <c r="D3359" s="7">
        <v>2</v>
      </c>
      <c r="E3359" s="7">
        <v>98.68</v>
      </c>
      <c r="F3359" s="7">
        <v>99.17</v>
      </c>
    </row>
    <row r="3360" spans="1:6" x14ac:dyDescent="0.2">
      <c r="A3360" s="7">
        <v>35004</v>
      </c>
      <c r="B3360" s="7" t="s">
        <v>44</v>
      </c>
      <c r="C3360" s="7">
        <v>1993</v>
      </c>
      <c r="D3360" s="7">
        <v>3</v>
      </c>
      <c r="E3360" s="7">
        <v>99.38</v>
      </c>
      <c r="F3360" s="7">
        <v>98.82</v>
      </c>
    </row>
    <row r="3361" spans="1:7" x14ac:dyDescent="0.2">
      <c r="A3361" s="7">
        <v>35004</v>
      </c>
      <c r="B3361" s="7" t="s">
        <v>44</v>
      </c>
      <c r="C3361" s="7">
        <v>1993</v>
      </c>
      <c r="D3361" s="7">
        <v>4</v>
      </c>
      <c r="E3361" s="7">
        <v>99.59</v>
      </c>
      <c r="F3361" s="7">
        <v>99.36</v>
      </c>
    </row>
    <row r="3362" spans="1:7" x14ac:dyDescent="0.2">
      <c r="A3362" s="7">
        <v>35004</v>
      </c>
      <c r="B3362" s="7" t="s">
        <v>44</v>
      </c>
      <c r="C3362" s="7">
        <v>1994</v>
      </c>
      <c r="D3362" s="7">
        <v>1</v>
      </c>
      <c r="E3362" s="7">
        <v>99.01</v>
      </c>
      <c r="F3362" s="7">
        <v>99.27</v>
      </c>
    </row>
    <row r="3363" spans="1:7" x14ac:dyDescent="0.2">
      <c r="A3363" s="7">
        <v>35004</v>
      </c>
      <c r="B3363" s="7" t="s">
        <v>44</v>
      </c>
      <c r="C3363" s="7">
        <v>1994</v>
      </c>
      <c r="D3363" s="7">
        <v>2</v>
      </c>
      <c r="E3363" s="7">
        <v>98.48</v>
      </c>
      <c r="F3363" s="7">
        <v>98.94</v>
      </c>
    </row>
    <row r="3364" spans="1:7" x14ac:dyDescent="0.2">
      <c r="A3364" s="7">
        <v>35004</v>
      </c>
      <c r="B3364" s="7" t="s">
        <v>44</v>
      </c>
      <c r="C3364" s="7">
        <v>1994</v>
      </c>
      <c r="D3364" s="7">
        <v>3</v>
      </c>
      <c r="E3364" s="7">
        <v>100.41</v>
      </c>
      <c r="F3364" s="7">
        <v>99.74</v>
      </c>
    </row>
    <row r="3365" spans="1:7" x14ac:dyDescent="0.2">
      <c r="A3365" s="7">
        <v>35004</v>
      </c>
      <c r="B3365" s="7" t="s">
        <v>44</v>
      </c>
      <c r="C3365" s="7">
        <v>1994</v>
      </c>
      <c r="D3365" s="7">
        <v>4</v>
      </c>
      <c r="E3365" s="7">
        <v>99.33</v>
      </c>
      <c r="F3365" s="7">
        <v>99.11</v>
      </c>
    </row>
    <row r="3366" spans="1:7" x14ac:dyDescent="0.2">
      <c r="A3366" s="7">
        <v>35004</v>
      </c>
      <c r="B3366" s="7" t="s">
        <v>44</v>
      </c>
      <c r="C3366" s="7">
        <v>1995</v>
      </c>
      <c r="D3366" s="7">
        <v>1</v>
      </c>
      <c r="E3366" s="7">
        <v>98.28</v>
      </c>
      <c r="F3366" s="7">
        <v>98.68</v>
      </c>
    </row>
    <row r="3367" spans="1:7" x14ac:dyDescent="0.2">
      <c r="A3367" s="7">
        <v>35004</v>
      </c>
      <c r="B3367" s="7" t="s">
        <v>44</v>
      </c>
      <c r="C3367" s="7">
        <v>1995</v>
      </c>
      <c r="D3367" s="7">
        <v>2</v>
      </c>
      <c r="E3367" s="7">
        <v>99.29</v>
      </c>
      <c r="F3367" s="7">
        <v>99.72</v>
      </c>
    </row>
    <row r="3368" spans="1:7" x14ac:dyDescent="0.2">
      <c r="A3368" s="7">
        <v>35004</v>
      </c>
      <c r="B3368" s="7" t="s">
        <v>44</v>
      </c>
      <c r="C3368" s="7">
        <v>1995</v>
      </c>
      <c r="D3368" s="7">
        <v>3</v>
      </c>
      <c r="E3368" s="7">
        <v>100.57</v>
      </c>
      <c r="F3368" s="7">
        <v>99.76</v>
      </c>
    </row>
    <row r="3369" spans="1:7" x14ac:dyDescent="0.2">
      <c r="A3369" s="7">
        <v>35004</v>
      </c>
      <c r="B3369" s="7" t="s">
        <v>44</v>
      </c>
      <c r="C3369" s="7">
        <v>1995</v>
      </c>
      <c r="D3369" s="7">
        <v>4</v>
      </c>
      <c r="E3369" s="7">
        <v>100.9</v>
      </c>
      <c r="F3369" s="7">
        <v>100.72</v>
      </c>
    </row>
    <row r="3370" spans="1:7" x14ac:dyDescent="0.2">
      <c r="A3370" s="7">
        <v>35004</v>
      </c>
      <c r="B3370" s="7" t="s">
        <v>44</v>
      </c>
      <c r="C3370" s="7">
        <v>1996</v>
      </c>
      <c r="D3370" s="7">
        <v>1</v>
      </c>
      <c r="E3370" s="7">
        <v>100.95</v>
      </c>
      <c r="F3370" s="7">
        <v>101.5</v>
      </c>
    </row>
    <row r="3371" spans="1:7" x14ac:dyDescent="0.2">
      <c r="A3371" s="7">
        <v>35004</v>
      </c>
      <c r="B3371" s="7" t="s">
        <v>44</v>
      </c>
      <c r="C3371" s="7">
        <v>1996</v>
      </c>
      <c r="D3371" s="7">
        <v>2</v>
      </c>
      <c r="E3371" s="7">
        <v>100.57</v>
      </c>
      <c r="F3371" s="7">
        <v>100.95</v>
      </c>
      <c r="G3371" s="7" t="s">
        <v>19</v>
      </c>
    </row>
    <row r="3372" spans="1:7" x14ac:dyDescent="0.2">
      <c r="A3372" s="7">
        <v>35004</v>
      </c>
      <c r="B3372" s="7" t="s">
        <v>44</v>
      </c>
      <c r="C3372" s="7">
        <v>1996</v>
      </c>
      <c r="D3372" s="7">
        <v>3</v>
      </c>
      <c r="E3372" s="7">
        <v>102.8</v>
      </c>
      <c r="F3372" s="7">
        <v>101.87</v>
      </c>
      <c r="G3372" s="7" t="s">
        <v>19</v>
      </c>
    </row>
    <row r="3373" spans="1:7" x14ac:dyDescent="0.2">
      <c r="A3373" s="7">
        <v>35004</v>
      </c>
      <c r="B3373" s="7" t="s">
        <v>44</v>
      </c>
      <c r="C3373" s="7">
        <v>1996</v>
      </c>
      <c r="D3373" s="7">
        <v>4</v>
      </c>
      <c r="E3373" s="7">
        <v>102.45</v>
      </c>
      <c r="F3373" s="7">
        <v>102.31</v>
      </c>
      <c r="G3373" s="7" t="s">
        <v>19</v>
      </c>
    </row>
    <row r="3374" spans="1:7" x14ac:dyDescent="0.2">
      <c r="A3374" s="7">
        <v>35004</v>
      </c>
      <c r="B3374" s="7" t="s">
        <v>44</v>
      </c>
      <c r="C3374" s="7">
        <v>1997</v>
      </c>
      <c r="D3374" s="7">
        <v>1</v>
      </c>
      <c r="E3374" s="7">
        <v>103</v>
      </c>
      <c r="F3374" s="7">
        <v>103.64</v>
      </c>
      <c r="G3374" s="7" t="s">
        <v>19</v>
      </c>
    </row>
    <row r="3375" spans="1:7" x14ac:dyDescent="0.2">
      <c r="A3375" s="7">
        <v>35004</v>
      </c>
      <c r="B3375" s="7" t="s">
        <v>44</v>
      </c>
      <c r="C3375" s="7">
        <v>1997</v>
      </c>
      <c r="D3375" s="7">
        <v>2</v>
      </c>
      <c r="E3375" s="7">
        <v>105.02</v>
      </c>
      <c r="F3375" s="7">
        <v>105.42</v>
      </c>
    </row>
    <row r="3376" spans="1:7" x14ac:dyDescent="0.2">
      <c r="A3376" s="7">
        <v>35004</v>
      </c>
      <c r="B3376" s="7" t="s">
        <v>44</v>
      </c>
      <c r="C3376" s="7">
        <v>1997</v>
      </c>
      <c r="D3376" s="7">
        <v>3</v>
      </c>
      <c r="E3376" s="7">
        <v>107.13</v>
      </c>
      <c r="F3376" s="7">
        <v>106.06</v>
      </c>
    </row>
    <row r="3377" spans="1:6" x14ac:dyDescent="0.2">
      <c r="A3377" s="7">
        <v>35004</v>
      </c>
      <c r="B3377" s="7" t="s">
        <v>44</v>
      </c>
      <c r="C3377" s="7">
        <v>1997</v>
      </c>
      <c r="D3377" s="7">
        <v>4</v>
      </c>
      <c r="E3377" s="7">
        <v>107.4</v>
      </c>
      <c r="F3377" s="7">
        <v>107.26</v>
      </c>
    </row>
    <row r="3378" spans="1:6" x14ac:dyDescent="0.2">
      <c r="A3378" s="7">
        <v>35004</v>
      </c>
      <c r="B3378" s="7" t="s">
        <v>44</v>
      </c>
      <c r="C3378" s="7">
        <v>1998</v>
      </c>
      <c r="D3378" s="7">
        <v>1</v>
      </c>
      <c r="E3378" s="7">
        <v>107.11</v>
      </c>
      <c r="F3378" s="7">
        <v>107.82</v>
      </c>
    </row>
    <row r="3379" spans="1:6" x14ac:dyDescent="0.2">
      <c r="A3379" s="7">
        <v>35004</v>
      </c>
      <c r="B3379" s="7" t="s">
        <v>44</v>
      </c>
      <c r="C3379" s="7">
        <v>1998</v>
      </c>
      <c r="D3379" s="7">
        <v>2</v>
      </c>
      <c r="E3379" s="7">
        <v>111.67</v>
      </c>
      <c r="F3379" s="7">
        <v>112.11</v>
      </c>
    </row>
    <row r="3380" spans="1:6" x14ac:dyDescent="0.2">
      <c r="A3380" s="7">
        <v>35004</v>
      </c>
      <c r="B3380" s="7" t="s">
        <v>44</v>
      </c>
      <c r="C3380" s="7">
        <v>1998</v>
      </c>
      <c r="D3380" s="7">
        <v>3</v>
      </c>
      <c r="E3380" s="7">
        <v>115.16</v>
      </c>
      <c r="F3380" s="7">
        <v>113.98</v>
      </c>
    </row>
    <row r="3381" spans="1:6" x14ac:dyDescent="0.2">
      <c r="A3381" s="7">
        <v>35004</v>
      </c>
      <c r="B3381" s="7" t="s">
        <v>44</v>
      </c>
      <c r="C3381" s="7">
        <v>1998</v>
      </c>
      <c r="D3381" s="7">
        <v>4</v>
      </c>
      <c r="E3381" s="7">
        <v>116.48</v>
      </c>
      <c r="F3381" s="7">
        <v>116.27</v>
      </c>
    </row>
    <row r="3382" spans="1:6" x14ac:dyDescent="0.2">
      <c r="A3382" s="7">
        <v>35004</v>
      </c>
      <c r="B3382" s="7" t="s">
        <v>44</v>
      </c>
      <c r="C3382" s="7">
        <v>1999</v>
      </c>
      <c r="D3382" s="7">
        <v>1</v>
      </c>
      <c r="E3382" s="7">
        <v>118.82</v>
      </c>
      <c r="F3382" s="7">
        <v>119.67</v>
      </c>
    </row>
    <row r="3383" spans="1:6" x14ac:dyDescent="0.2">
      <c r="A3383" s="7">
        <v>35004</v>
      </c>
      <c r="B3383" s="7" t="s">
        <v>44</v>
      </c>
      <c r="C3383" s="7">
        <v>1999</v>
      </c>
      <c r="D3383" s="7">
        <v>2</v>
      </c>
      <c r="E3383" s="7">
        <v>122.36</v>
      </c>
      <c r="F3383" s="7">
        <v>122.89</v>
      </c>
    </row>
    <row r="3384" spans="1:6" x14ac:dyDescent="0.2">
      <c r="A3384" s="7">
        <v>35004</v>
      </c>
      <c r="B3384" s="7" t="s">
        <v>44</v>
      </c>
      <c r="C3384" s="7">
        <v>1999</v>
      </c>
      <c r="D3384" s="7">
        <v>3</v>
      </c>
      <c r="E3384" s="7">
        <v>128.74</v>
      </c>
      <c r="F3384" s="7">
        <v>127.41</v>
      </c>
    </row>
    <row r="3385" spans="1:6" x14ac:dyDescent="0.2">
      <c r="A3385" s="7">
        <v>35004</v>
      </c>
      <c r="B3385" s="7" t="s">
        <v>44</v>
      </c>
      <c r="C3385" s="7">
        <v>1999</v>
      </c>
      <c r="D3385" s="7">
        <v>4</v>
      </c>
      <c r="E3385" s="7">
        <v>131.4</v>
      </c>
      <c r="F3385" s="7">
        <v>131.05000000000001</v>
      </c>
    </row>
    <row r="3386" spans="1:6" x14ac:dyDescent="0.2">
      <c r="A3386" s="7">
        <v>35004</v>
      </c>
      <c r="B3386" s="7" t="s">
        <v>44</v>
      </c>
      <c r="C3386" s="7">
        <v>2000</v>
      </c>
      <c r="D3386" s="7">
        <v>1</v>
      </c>
      <c r="E3386" s="7">
        <v>136.6</v>
      </c>
      <c r="F3386" s="7">
        <v>137.63</v>
      </c>
    </row>
    <row r="3387" spans="1:6" x14ac:dyDescent="0.2">
      <c r="A3387" s="7">
        <v>35004</v>
      </c>
      <c r="B3387" s="7" t="s">
        <v>44</v>
      </c>
      <c r="C3387" s="7">
        <v>2000</v>
      </c>
      <c r="D3387" s="7">
        <v>2</v>
      </c>
      <c r="E3387" s="7">
        <v>138.19</v>
      </c>
      <c r="F3387" s="7">
        <v>138.86000000000001</v>
      </c>
    </row>
    <row r="3388" spans="1:6" x14ac:dyDescent="0.2">
      <c r="A3388" s="7">
        <v>35004</v>
      </c>
      <c r="B3388" s="7" t="s">
        <v>44</v>
      </c>
      <c r="C3388" s="7">
        <v>2000</v>
      </c>
      <c r="D3388" s="7">
        <v>3</v>
      </c>
      <c r="E3388" s="7">
        <v>144.66</v>
      </c>
      <c r="F3388" s="7">
        <v>143.19999999999999</v>
      </c>
    </row>
    <row r="3389" spans="1:6" x14ac:dyDescent="0.2">
      <c r="A3389" s="7">
        <v>35004</v>
      </c>
      <c r="B3389" s="7" t="s">
        <v>44</v>
      </c>
      <c r="C3389" s="7">
        <v>2000</v>
      </c>
      <c r="D3389" s="7">
        <v>4</v>
      </c>
      <c r="E3389" s="7">
        <v>148.83000000000001</v>
      </c>
      <c r="F3389" s="7">
        <v>148.29</v>
      </c>
    </row>
    <row r="3390" spans="1:6" x14ac:dyDescent="0.2">
      <c r="A3390" s="7">
        <v>35004</v>
      </c>
      <c r="B3390" s="7" t="s">
        <v>44</v>
      </c>
      <c r="C3390" s="7">
        <v>2001</v>
      </c>
      <c r="D3390" s="7">
        <v>1</v>
      </c>
      <c r="E3390" s="7">
        <v>151.06</v>
      </c>
      <c r="F3390" s="7">
        <v>152.22</v>
      </c>
    </row>
    <row r="3391" spans="1:6" x14ac:dyDescent="0.2">
      <c r="A3391" s="7">
        <v>35004</v>
      </c>
      <c r="B3391" s="7" t="s">
        <v>44</v>
      </c>
      <c r="C3391" s="7">
        <v>2001</v>
      </c>
      <c r="D3391" s="7">
        <v>2</v>
      </c>
      <c r="E3391" s="7">
        <v>156.87</v>
      </c>
      <c r="F3391" s="7">
        <v>157.69999999999999</v>
      </c>
    </row>
    <row r="3392" spans="1:6" x14ac:dyDescent="0.2">
      <c r="A3392" s="7">
        <v>35004</v>
      </c>
      <c r="B3392" s="7" t="s">
        <v>44</v>
      </c>
      <c r="C3392" s="7">
        <v>2001</v>
      </c>
      <c r="D3392" s="7">
        <v>3</v>
      </c>
      <c r="E3392" s="7">
        <v>164.66</v>
      </c>
      <c r="F3392" s="7">
        <v>163.06</v>
      </c>
    </row>
    <row r="3393" spans="1:6" x14ac:dyDescent="0.2">
      <c r="A3393" s="7">
        <v>35004</v>
      </c>
      <c r="B3393" s="7" t="s">
        <v>44</v>
      </c>
      <c r="C3393" s="7">
        <v>2001</v>
      </c>
      <c r="D3393" s="7">
        <v>4</v>
      </c>
      <c r="E3393" s="7">
        <v>169.35</v>
      </c>
      <c r="F3393" s="7">
        <v>168.6</v>
      </c>
    </row>
    <row r="3394" spans="1:6" x14ac:dyDescent="0.2">
      <c r="A3394" s="7">
        <v>35004</v>
      </c>
      <c r="B3394" s="7" t="s">
        <v>44</v>
      </c>
      <c r="C3394" s="7">
        <v>2002</v>
      </c>
      <c r="D3394" s="7">
        <v>1</v>
      </c>
      <c r="E3394" s="7">
        <v>172.84</v>
      </c>
      <c r="F3394" s="7">
        <v>174.19</v>
      </c>
    </row>
    <row r="3395" spans="1:6" x14ac:dyDescent="0.2">
      <c r="A3395" s="7">
        <v>35004</v>
      </c>
      <c r="B3395" s="7" t="s">
        <v>44</v>
      </c>
      <c r="C3395" s="7">
        <v>2002</v>
      </c>
      <c r="D3395" s="7">
        <v>2</v>
      </c>
      <c r="E3395" s="7">
        <v>181.42</v>
      </c>
      <c r="F3395" s="7">
        <v>182.37</v>
      </c>
    </row>
    <row r="3396" spans="1:6" x14ac:dyDescent="0.2">
      <c r="A3396" s="7">
        <v>35004</v>
      </c>
      <c r="B3396" s="7" t="s">
        <v>44</v>
      </c>
      <c r="C3396" s="7">
        <v>2002</v>
      </c>
      <c r="D3396" s="7">
        <v>3</v>
      </c>
      <c r="E3396" s="7">
        <v>192.13</v>
      </c>
      <c r="F3396" s="7">
        <v>190.41</v>
      </c>
    </row>
    <row r="3397" spans="1:6" x14ac:dyDescent="0.2">
      <c r="A3397" s="7">
        <v>35004</v>
      </c>
      <c r="B3397" s="7" t="s">
        <v>44</v>
      </c>
      <c r="C3397" s="7">
        <v>2002</v>
      </c>
      <c r="D3397" s="7">
        <v>4</v>
      </c>
      <c r="E3397" s="7">
        <v>199.59</v>
      </c>
      <c r="F3397" s="7">
        <v>198.58</v>
      </c>
    </row>
    <row r="3398" spans="1:6" x14ac:dyDescent="0.2">
      <c r="A3398" s="7">
        <v>35004</v>
      </c>
      <c r="B3398" s="7" t="s">
        <v>44</v>
      </c>
      <c r="C3398" s="7">
        <v>2003</v>
      </c>
      <c r="D3398" s="7">
        <v>1</v>
      </c>
      <c r="E3398" s="7">
        <v>205.7</v>
      </c>
      <c r="F3398" s="7">
        <v>207.32</v>
      </c>
    </row>
    <row r="3399" spans="1:6" x14ac:dyDescent="0.2">
      <c r="A3399" s="7">
        <v>35004</v>
      </c>
      <c r="B3399" s="7" t="s">
        <v>44</v>
      </c>
      <c r="C3399" s="7">
        <v>2003</v>
      </c>
      <c r="D3399" s="7">
        <v>2</v>
      </c>
      <c r="E3399" s="7">
        <v>212.77</v>
      </c>
      <c r="F3399" s="7">
        <v>213.74</v>
      </c>
    </row>
    <row r="3400" spans="1:6" x14ac:dyDescent="0.2">
      <c r="A3400" s="7">
        <v>35004</v>
      </c>
      <c r="B3400" s="7" t="s">
        <v>44</v>
      </c>
      <c r="C3400" s="7">
        <v>2003</v>
      </c>
      <c r="D3400" s="7">
        <v>3</v>
      </c>
      <c r="E3400" s="7">
        <v>223.38</v>
      </c>
      <c r="F3400" s="7">
        <v>221.64</v>
      </c>
    </row>
    <row r="3401" spans="1:6" x14ac:dyDescent="0.2">
      <c r="A3401" s="7">
        <v>35004</v>
      </c>
      <c r="B3401" s="7" t="s">
        <v>44</v>
      </c>
      <c r="C3401" s="7">
        <v>2003</v>
      </c>
      <c r="D3401" s="7">
        <v>4</v>
      </c>
      <c r="E3401" s="7">
        <v>229.49</v>
      </c>
      <c r="F3401" s="7">
        <v>228.29</v>
      </c>
    </row>
    <row r="3402" spans="1:6" x14ac:dyDescent="0.2">
      <c r="A3402" s="7">
        <v>35004</v>
      </c>
      <c r="B3402" s="7" t="s">
        <v>44</v>
      </c>
      <c r="C3402" s="7">
        <v>2004</v>
      </c>
      <c r="D3402" s="7">
        <v>1</v>
      </c>
      <c r="E3402" s="7">
        <v>230.56</v>
      </c>
      <c r="F3402" s="7">
        <v>232.27</v>
      </c>
    </row>
    <row r="3403" spans="1:6" x14ac:dyDescent="0.2">
      <c r="A3403" s="7">
        <v>35004</v>
      </c>
      <c r="B3403" s="7" t="s">
        <v>44</v>
      </c>
      <c r="C3403" s="7">
        <v>2004</v>
      </c>
      <c r="D3403" s="7">
        <v>2</v>
      </c>
      <c r="E3403" s="7">
        <v>240.26</v>
      </c>
      <c r="F3403" s="7">
        <v>241.21</v>
      </c>
    </row>
    <row r="3404" spans="1:6" x14ac:dyDescent="0.2">
      <c r="A3404" s="7">
        <v>35004</v>
      </c>
      <c r="B3404" s="7" t="s">
        <v>44</v>
      </c>
      <c r="C3404" s="7">
        <v>2004</v>
      </c>
      <c r="D3404" s="7">
        <v>3</v>
      </c>
      <c r="E3404" s="7">
        <v>250.78</v>
      </c>
      <c r="F3404" s="7">
        <v>249.12</v>
      </c>
    </row>
    <row r="3405" spans="1:6" x14ac:dyDescent="0.2">
      <c r="A3405" s="7">
        <v>35004</v>
      </c>
      <c r="B3405" s="7" t="s">
        <v>44</v>
      </c>
      <c r="C3405" s="7">
        <v>2004</v>
      </c>
      <c r="D3405" s="7">
        <v>4</v>
      </c>
      <c r="E3405" s="7">
        <v>258.8</v>
      </c>
      <c r="F3405" s="7">
        <v>257.44</v>
      </c>
    </row>
    <row r="3406" spans="1:6" x14ac:dyDescent="0.2">
      <c r="A3406" s="7">
        <v>35004</v>
      </c>
      <c r="B3406" s="7" t="s">
        <v>44</v>
      </c>
      <c r="C3406" s="7">
        <v>2005</v>
      </c>
      <c r="D3406" s="7">
        <v>1</v>
      </c>
      <c r="E3406" s="7">
        <v>264.72000000000003</v>
      </c>
      <c r="F3406" s="7">
        <v>266.57</v>
      </c>
    </row>
    <row r="3407" spans="1:6" x14ac:dyDescent="0.2">
      <c r="A3407" s="7">
        <v>35004</v>
      </c>
      <c r="B3407" s="7" t="s">
        <v>44</v>
      </c>
      <c r="C3407" s="7">
        <v>2005</v>
      </c>
      <c r="D3407" s="7">
        <v>2</v>
      </c>
      <c r="E3407" s="7">
        <v>274.63</v>
      </c>
      <c r="F3407" s="7">
        <v>275.52</v>
      </c>
    </row>
    <row r="3408" spans="1:6" x14ac:dyDescent="0.2">
      <c r="A3408" s="7">
        <v>35004</v>
      </c>
      <c r="B3408" s="7" t="s">
        <v>44</v>
      </c>
      <c r="C3408" s="7">
        <v>2005</v>
      </c>
      <c r="D3408" s="7">
        <v>3</v>
      </c>
      <c r="E3408" s="7">
        <v>285.5</v>
      </c>
      <c r="F3408" s="7">
        <v>283.91000000000003</v>
      </c>
    </row>
    <row r="3409" spans="1:6" x14ac:dyDescent="0.2">
      <c r="A3409" s="7">
        <v>35004</v>
      </c>
      <c r="B3409" s="7" t="s">
        <v>44</v>
      </c>
      <c r="C3409" s="7">
        <v>2005</v>
      </c>
      <c r="D3409" s="7">
        <v>4</v>
      </c>
      <c r="E3409" s="7">
        <v>294.04000000000002</v>
      </c>
      <c r="F3409" s="7">
        <v>292.45999999999998</v>
      </c>
    </row>
    <row r="3410" spans="1:6" x14ac:dyDescent="0.2">
      <c r="A3410" s="7">
        <v>35004</v>
      </c>
      <c r="B3410" s="7" t="s">
        <v>44</v>
      </c>
      <c r="C3410" s="7">
        <v>2006</v>
      </c>
      <c r="D3410" s="7">
        <v>1</v>
      </c>
      <c r="E3410" s="7">
        <v>297.8</v>
      </c>
      <c r="F3410" s="7">
        <v>299.88</v>
      </c>
    </row>
    <row r="3411" spans="1:6" x14ac:dyDescent="0.2">
      <c r="A3411" s="7">
        <v>35004</v>
      </c>
      <c r="B3411" s="7" t="s">
        <v>44</v>
      </c>
      <c r="C3411" s="7">
        <v>2006</v>
      </c>
      <c r="D3411" s="7">
        <v>2</v>
      </c>
      <c r="E3411" s="7">
        <v>302.39999999999998</v>
      </c>
      <c r="F3411" s="7">
        <v>303.17</v>
      </c>
    </row>
    <row r="3412" spans="1:6" x14ac:dyDescent="0.2">
      <c r="A3412" s="7">
        <v>35004</v>
      </c>
      <c r="B3412" s="7" t="s">
        <v>44</v>
      </c>
      <c r="C3412" s="7">
        <v>2006</v>
      </c>
      <c r="D3412" s="7">
        <v>3</v>
      </c>
      <c r="E3412" s="7">
        <v>303.82</v>
      </c>
      <c r="F3412" s="7">
        <v>302.26</v>
      </c>
    </row>
    <row r="3413" spans="1:6" x14ac:dyDescent="0.2">
      <c r="A3413" s="7">
        <v>35004</v>
      </c>
      <c r="B3413" s="7" t="s">
        <v>44</v>
      </c>
      <c r="C3413" s="7">
        <v>2006</v>
      </c>
      <c r="D3413" s="7">
        <v>4</v>
      </c>
      <c r="E3413" s="7">
        <v>304.58</v>
      </c>
      <c r="F3413" s="7">
        <v>302.93</v>
      </c>
    </row>
    <row r="3414" spans="1:6" x14ac:dyDescent="0.2">
      <c r="A3414" s="7">
        <v>35004</v>
      </c>
      <c r="B3414" s="7" t="s">
        <v>44</v>
      </c>
      <c r="C3414" s="7">
        <v>2007</v>
      </c>
      <c r="D3414" s="7">
        <v>1</v>
      </c>
      <c r="E3414" s="7">
        <v>299.44</v>
      </c>
      <c r="F3414" s="7">
        <v>301.76</v>
      </c>
    </row>
    <row r="3415" spans="1:6" x14ac:dyDescent="0.2">
      <c r="A3415" s="7">
        <v>35004</v>
      </c>
      <c r="B3415" s="7" t="s">
        <v>44</v>
      </c>
      <c r="C3415" s="7">
        <v>2007</v>
      </c>
      <c r="D3415" s="7">
        <v>2</v>
      </c>
      <c r="E3415" s="7">
        <v>292.75</v>
      </c>
      <c r="F3415" s="7">
        <v>293.23</v>
      </c>
    </row>
    <row r="3416" spans="1:6" x14ac:dyDescent="0.2">
      <c r="A3416" s="7">
        <v>35004</v>
      </c>
      <c r="B3416" s="7" t="s">
        <v>44</v>
      </c>
      <c r="C3416" s="7">
        <v>2007</v>
      </c>
      <c r="D3416" s="7">
        <v>3</v>
      </c>
      <c r="E3416" s="7">
        <v>287.18</v>
      </c>
      <c r="F3416" s="7">
        <v>285.64999999999998</v>
      </c>
    </row>
    <row r="3417" spans="1:6" x14ac:dyDescent="0.2">
      <c r="A3417" s="7">
        <v>35004</v>
      </c>
      <c r="B3417" s="7" t="s">
        <v>44</v>
      </c>
      <c r="C3417" s="7">
        <v>2007</v>
      </c>
      <c r="D3417" s="7">
        <v>4</v>
      </c>
      <c r="E3417" s="7">
        <v>281.76</v>
      </c>
      <c r="F3417" s="7">
        <v>280.25</v>
      </c>
    </row>
    <row r="3418" spans="1:6" x14ac:dyDescent="0.2">
      <c r="A3418" s="7">
        <v>35004</v>
      </c>
      <c r="B3418" s="7" t="s">
        <v>44</v>
      </c>
      <c r="C3418" s="7">
        <v>2008</v>
      </c>
      <c r="D3418" s="7">
        <v>1</v>
      </c>
      <c r="E3418" s="7">
        <v>270.51</v>
      </c>
      <c r="F3418" s="7">
        <v>272.98</v>
      </c>
    </row>
    <row r="3419" spans="1:6" x14ac:dyDescent="0.2">
      <c r="A3419" s="7">
        <v>35004</v>
      </c>
      <c r="B3419" s="7" t="s">
        <v>44</v>
      </c>
      <c r="C3419" s="7">
        <v>2008</v>
      </c>
      <c r="D3419" s="7">
        <v>2</v>
      </c>
      <c r="E3419" s="7">
        <v>263.93</v>
      </c>
      <c r="F3419" s="7">
        <v>264.18</v>
      </c>
    </row>
    <row r="3420" spans="1:6" x14ac:dyDescent="0.2">
      <c r="A3420" s="7">
        <v>35004</v>
      </c>
      <c r="B3420" s="7" t="s">
        <v>44</v>
      </c>
      <c r="C3420" s="7">
        <v>2008</v>
      </c>
      <c r="D3420" s="7">
        <v>3</v>
      </c>
      <c r="E3420" s="7">
        <v>256.02</v>
      </c>
      <c r="F3420" s="7">
        <v>254.29</v>
      </c>
    </row>
    <row r="3421" spans="1:6" x14ac:dyDescent="0.2">
      <c r="A3421" s="7">
        <v>35004</v>
      </c>
      <c r="B3421" s="7" t="s">
        <v>44</v>
      </c>
      <c r="C3421" s="7">
        <v>2008</v>
      </c>
      <c r="D3421" s="7">
        <v>4</v>
      </c>
      <c r="E3421" s="7">
        <v>247.2</v>
      </c>
      <c r="F3421" s="7">
        <v>245.99</v>
      </c>
    </row>
    <row r="3422" spans="1:6" x14ac:dyDescent="0.2">
      <c r="A3422" s="7">
        <v>35004</v>
      </c>
      <c r="B3422" s="7" t="s">
        <v>44</v>
      </c>
      <c r="C3422" s="7">
        <v>2009</v>
      </c>
      <c r="D3422" s="7">
        <v>1</v>
      </c>
      <c r="E3422" s="7">
        <v>236.07</v>
      </c>
      <c r="F3422" s="7">
        <v>238.68</v>
      </c>
    </row>
    <row r="3423" spans="1:6" x14ac:dyDescent="0.2">
      <c r="A3423" s="7">
        <v>35004</v>
      </c>
      <c r="B3423" s="7" t="s">
        <v>44</v>
      </c>
      <c r="C3423" s="7">
        <v>2009</v>
      </c>
      <c r="D3423" s="7">
        <v>2</v>
      </c>
      <c r="E3423" s="7">
        <v>232.94</v>
      </c>
      <c r="F3423" s="7">
        <v>233.01</v>
      </c>
    </row>
    <row r="3424" spans="1:6" x14ac:dyDescent="0.2">
      <c r="A3424" s="7">
        <v>35004</v>
      </c>
      <c r="B3424" s="7" t="s">
        <v>44</v>
      </c>
      <c r="C3424" s="7">
        <v>2009</v>
      </c>
      <c r="D3424" s="7">
        <v>3</v>
      </c>
      <c r="E3424" s="7">
        <v>231.54</v>
      </c>
      <c r="F3424" s="7">
        <v>229.47</v>
      </c>
    </row>
    <row r="3425" spans="1:6" x14ac:dyDescent="0.2">
      <c r="A3425" s="7">
        <v>35004</v>
      </c>
      <c r="B3425" s="7" t="s">
        <v>44</v>
      </c>
      <c r="C3425" s="7">
        <v>2009</v>
      </c>
      <c r="D3425" s="7">
        <v>4</v>
      </c>
      <c r="E3425" s="7">
        <v>227.89</v>
      </c>
      <c r="F3425" s="7">
        <v>227.03</v>
      </c>
    </row>
    <row r="3426" spans="1:6" x14ac:dyDescent="0.2">
      <c r="A3426" s="7">
        <v>35004</v>
      </c>
      <c r="B3426" s="7" t="s">
        <v>44</v>
      </c>
      <c r="C3426" s="7">
        <v>2010</v>
      </c>
      <c r="D3426" s="7">
        <v>1</v>
      </c>
      <c r="E3426" s="7">
        <v>222.19</v>
      </c>
      <c r="F3426" s="7">
        <v>224.99</v>
      </c>
    </row>
    <row r="3427" spans="1:6" x14ac:dyDescent="0.2">
      <c r="A3427" s="7">
        <v>35004</v>
      </c>
      <c r="B3427" s="7" t="s">
        <v>44</v>
      </c>
      <c r="C3427" s="7">
        <v>2010</v>
      </c>
      <c r="D3427" s="7">
        <v>2</v>
      </c>
      <c r="E3427" s="7">
        <v>223.62</v>
      </c>
      <c r="F3427" s="7">
        <v>223.68</v>
      </c>
    </row>
    <row r="3428" spans="1:6" x14ac:dyDescent="0.2">
      <c r="A3428" s="7">
        <v>35004</v>
      </c>
      <c r="B3428" s="7" t="s">
        <v>44</v>
      </c>
      <c r="C3428" s="7">
        <v>2010</v>
      </c>
      <c r="D3428" s="7">
        <v>3</v>
      </c>
      <c r="E3428" s="7">
        <v>221.26</v>
      </c>
      <c r="F3428" s="7">
        <v>218.73</v>
      </c>
    </row>
    <row r="3429" spans="1:6" x14ac:dyDescent="0.2">
      <c r="A3429" s="7">
        <v>35004</v>
      </c>
      <c r="B3429" s="7" t="s">
        <v>44</v>
      </c>
      <c r="C3429" s="7">
        <v>2010</v>
      </c>
      <c r="D3429" s="7">
        <v>4</v>
      </c>
      <c r="E3429" s="7">
        <v>217.33</v>
      </c>
      <c r="F3429" s="7">
        <v>216.82</v>
      </c>
    </row>
    <row r="3430" spans="1:6" x14ac:dyDescent="0.2">
      <c r="A3430" s="7">
        <v>35004</v>
      </c>
      <c r="B3430" s="7" t="s">
        <v>44</v>
      </c>
      <c r="C3430" s="7">
        <v>2011</v>
      </c>
      <c r="D3430" s="7">
        <v>1</v>
      </c>
      <c r="E3430" s="7">
        <v>210.24</v>
      </c>
      <c r="F3430" s="7">
        <v>213.04</v>
      </c>
    </row>
    <row r="3431" spans="1:6" x14ac:dyDescent="0.2">
      <c r="A3431" s="7">
        <v>35004</v>
      </c>
      <c r="B3431" s="7" t="s">
        <v>44</v>
      </c>
      <c r="C3431" s="7">
        <v>2011</v>
      </c>
      <c r="D3431" s="7">
        <v>2</v>
      </c>
      <c r="E3431" s="7">
        <v>212.71</v>
      </c>
      <c r="F3431" s="7">
        <v>212.86</v>
      </c>
    </row>
    <row r="3432" spans="1:6" x14ac:dyDescent="0.2">
      <c r="A3432" s="7">
        <v>35004</v>
      </c>
      <c r="B3432" s="7" t="s">
        <v>44</v>
      </c>
      <c r="C3432" s="7">
        <v>2011</v>
      </c>
      <c r="D3432" s="7">
        <v>3</v>
      </c>
      <c r="E3432" s="7">
        <v>215.5</v>
      </c>
      <c r="F3432" s="7">
        <v>212.59</v>
      </c>
    </row>
    <row r="3433" spans="1:6" x14ac:dyDescent="0.2">
      <c r="A3433" s="7">
        <v>35004</v>
      </c>
      <c r="B3433" s="7" t="s">
        <v>44</v>
      </c>
      <c r="C3433" s="7">
        <v>2011</v>
      </c>
      <c r="D3433" s="7">
        <v>4</v>
      </c>
      <c r="E3433" s="7">
        <v>210.29</v>
      </c>
      <c r="F3433" s="7">
        <v>210.03</v>
      </c>
    </row>
    <row r="3434" spans="1:6" x14ac:dyDescent="0.2">
      <c r="A3434" s="7">
        <v>35004</v>
      </c>
      <c r="B3434" s="7" t="s">
        <v>44</v>
      </c>
      <c r="C3434" s="7">
        <v>2012</v>
      </c>
      <c r="D3434" s="7">
        <v>1</v>
      </c>
      <c r="E3434" s="7">
        <v>206.99</v>
      </c>
      <c r="F3434" s="7">
        <v>209.79</v>
      </c>
    </row>
    <row r="3435" spans="1:6" x14ac:dyDescent="0.2">
      <c r="A3435" s="7">
        <v>35004</v>
      </c>
      <c r="B3435" s="7" t="s">
        <v>44</v>
      </c>
      <c r="C3435" s="7">
        <v>2012</v>
      </c>
      <c r="D3435" s="7">
        <v>2</v>
      </c>
      <c r="E3435" s="7">
        <v>211.56</v>
      </c>
      <c r="F3435" s="7">
        <v>211.82</v>
      </c>
    </row>
    <row r="3436" spans="1:6" x14ac:dyDescent="0.2">
      <c r="A3436" s="7">
        <v>35004</v>
      </c>
      <c r="B3436" s="7" t="s">
        <v>44</v>
      </c>
      <c r="C3436" s="7">
        <v>2012</v>
      </c>
      <c r="D3436" s="7">
        <v>3</v>
      </c>
      <c r="E3436" s="7">
        <v>216.52</v>
      </c>
      <c r="F3436" s="7">
        <v>213.35</v>
      </c>
    </row>
    <row r="3437" spans="1:6" x14ac:dyDescent="0.2">
      <c r="A3437" s="7">
        <v>35004</v>
      </c>
      <c r="B3437" s="7" t="s">
        <v>44</v>
      </c>
      <c r="C3437" s="7">
        <v>2012</v>
      </c>
      <c r="D3437" s="7">
        <v>4</v>
      </c>
      <c r="E3437" s="7">
        <v>212.38</v>
      </c>
      <c r="F3437" s="7">
        <v>212.22</v>
      </c>
    </row>
    <row r="3438" spans="1:6" x14ac:dyDescent="0.2">
      <c r="A3438" s="7">
        <v>35004</v>
      </c>
      <c r="B3438" s="7" t="s">
        <v>44</v>
      </c>
      <c r="C3438" s="7">
        <v>2013</v>
      </c>
      <c r="D3438" s="7">
        <v>1</v>
      </c>
      <c r="E3438" s="7">
        <v>212.79</v>
      </c>
      <c r="F3438" s="7">
        <v>215.65</v>
      </c>
    </row>
    <row r="3439" spans="1:6" x14ac:dyDescent="0.2">
      <c r="A3439" s="7">
        <v>35004</v>
      </c>
      <c r="B3439" s="7" t="s">
        <v>44</v>
      </c>
      <c r="C3439" s="7">
        <v>2013</v>
      </c>
      <c r="D3439" s="7">
        <v>2</v>
      </c>
      <c r="E3439" s="7">
        <v>215.51</v>
      </c>
      <c r="F3439" s="7">
        <v>215.83</v>
      </c>
    </row>
    <row r="3440" spans="1:6" x14ac:dyDescent="0.2">
      <c r="A3440" s="7">
        <v>35004</v>
      </c>
      <c r="B3440" s="7" t="s">
        <v>44</v>
      </c>
      <c r="C3440" s="7">
        <v>2013</v>
      </c>
      <c r="D3440" s="7">
        <v>3</v>
      </c>
      <c r="E3440" s="7">
        <v>221.34</v>
      </c>
      <c r="F3440" s="7">
        <v>218.04</v>
      </c>
    </row>
    <row r="3441" spans="1:6" x14ac:dyDescent="0.2">
      <c r="A3441" s="7">
        <v>35004</v>
      </c>
      <c r="B3441" s="7" t="s">
        <v>44</v>
      </c>
      <c r="C3441" s="7">
        <v>2013</v>
      </c>
      <c r="D3441" s="7">
        <v>4</v>
      </c>
      <c r="E3441" s="7">
        <v>221.25</v>
      </c>
      <c r="F3441" s="7">
        <v>221.15</v>
      </c>
    </row>
    <row r="3442" spans="1:6" x14ac:dyDescent="0.2">
      <c r="A3442" s="7">
        <v>35004</v>
      </c>
      <c r="B3442" s="7" t="s">
        <v>44</v>
      </c>
      <c r="C3442" s="7">
        <v>2014</v>
      </c>
      <c r="D3442" s="7">
        <v>1</v>
      </c>
      <c r="E3442" s="7">
        <v>219.78</v>
      </c>
      <c r="F3442" s="7">
        <v>222.6</v>
      </c>
    </row>
    <row r="3443" spans="1:6" x14ac:dyDescent="0.2">
      <c r="A3443" s="7">
        <v>35004</v>
      </c>
      <c r="B3443" s="7" t="s">
        <v>44</v>
      </c>
      <c r="C3443" s="7">
        <v>2014</v>
      </c>
      <c r="D3443" s="7">
        <v>2</v>
      </c>
      <c r="E3443" s="7">
        <v>221.37</v>
      </c>
      <c r="F3443" s="7">
        <v>221.73</v>
      </c>
    </row>
    <row r="3444" spans="1:6" x14ac:dyDescent="0.2">
      <c r="A3444" s="7">
        <v>35004</v>
      </c>
      <c r="B3444" s="7" t="s">
        <v>44</v>
      </c>
      <c r="C3444" s="7">
        <v>2014</v>
      </c>
      <c r="D3444" s="7">
        <v>3</v>
      </c>
      <c r="E3444" s="7">
        <v>230.93</v>
      </c>
      <c r="F3444" s="7">
        <v>227.65</v>
      </c>
    </row>
    <row r="3445" spans="1:6" x14ac:dyDescent="0.2">
      <c r="A3445" s="7">
        <v>35004</v>
      </c>
      <c r="B3445" s="7" t="s">
        <v>44</v>
      </c>
      <c r="C3445" s="7">
        <v>2014</v>
      </c>
      <c r="D3445" s="7">
        <v>4</v>
      </c>
      <c r="E3445" s="7">
        <v>230.1</v>
      </c>
      <c r="F3445" s="7">
        <v>229.92</v>
      </c>
    </row>
    <row r="3446" spans="1:6" x14ac:dyDescent="0.2">
      <c r="A3446" s="7">
        <v>35004</v>
      </c>
      <c r="B3446" s="7" t="s">
        <v>44</v>
      </c>
      <c r="C3446" s="7">
        <v>2015</v>
      </c>
      <c r="D3446" s="7">
        <v>1</v>
      </c>
      <c r="E3446" s="7">
        <v>228.5</v>
      </c>
      <c r="F3446" s="7">
        <v>231.32</v>
      </c>
    </row>
    <row r="3447" spans="1:6" x14ac:dyDescent="0.2">
      <c r="A3447" s="7">
        <v>35004</v>
      </c>
      <c r="B3447" s="7" t="s">
        <v>44</v>
      </c>
      <c r="C3447" s="7">
        <v>2015</v>
      </c>
      <c r="D3447" s="7">
        <v>2</v>
      </c>
      <c r="E3447" s="7">
        <v>234.99</v>
      </c>
      <c r="F3447" s="7">
        <v>235.31</v>
      </c>
    </row>
    <row r="3448" spans="1:6" x14ac:dyDescent="0.2">
      <c r="A3448" s="7">
        <v>35004</v>
      </c>
      <c r="B3448" s="7" t="s">
        <v>44</v>
      </c>
      <c r="C3448" s="7">
        <v>2015</v>
      </c>
      <c r="D3448" s="7">
        <v>3</v>
      </c>
      <c r="E3448" s="7">
        <v>236.16</v>
      </c>
      <c r="F3448" s="7">
        <v>233.08</v>
      </c>
    </row>
    <row r="3449" spans="1:6" x14ac:dyDescent="0.2">
      <c r="A3449" s="7">
        <v>35004</v>
      </c>
      <c r="B3449" s="7" t="s">
        <v>44</v>
      </c>
      <c r="C3449" s="7">
        <v>2015</v>
      </c>
      <c r="D3449" s="7">
        <v>4</v>
      </c>
      <c r="E3449" s="7">
        <v>236.16</v>
      </c>
      <c r="F3449" s="7">
        <v>235.87</v>
      </c>
    </row>
    <row r="3450" spans="1:6" x14ac:dyDescent="0.2">
      <c r="A3450" s="7">
        <v>35004</v>
      </c>
      <c r="B3450" s="7" t="s">
        <v>44</v>
      </c>
      <c r="C3450" s="7">
        <v>2016</v>
      </c>
      <c r="D3450" s="7">
        <v>1</v>
      </c>
      <c r="E3450" s="7">
        <v>234.46</v>
      </c>
      <c r="F3450" s="7">
        <v>237.28</v>
      </c>
    </row>
    <row r="3451" spans="1:6" x14ac:dyDescent="0.2">
      <c r="A3451" s="7">
        <v>35004</v>
      </c>
      <c r="B3451" s="7" t="s">
        <v>44</v>
      </c>
      <c r="C3451" s="7">
        <v>2016</v>
      </c>
      <c r="D3451" s="7">
        <v>2</v>
      </c>
      <c r="E3451" s="7">
        <v>241.13</v>
      </c>
      <c r="F3451" s="7">
        <v>241.27</v>
      </c>
    </row>
    <row r="3452" spans="1:6" x14ac:dyDescent="0.2">
      <c r="A3452" s="7">
        <v>35004</v>
      </c>
      <c r="B3452" s="7" t="s">
        <v>44</v>
      </c>
      <c r="C3452" s="7">
        <v>2016</v>
      </c>
      <c r="D3452" s="7">
        <v>3</v>
      </c>
      <c r="E3452" s="7">
        <v>247.4</v>
      </c>
      <c r="F3452" s="7">
        <v>244.6</v>
      </c>
    </row>
    <row r="3453" spans="1:6" x14ac:dyDescent="0.2">
      <c r="A3453" s="7">
        <v>35004</v>
      </c>
      <c r="B3453" s="7" t="s">
        <v>44</v>
      </c>
      <c r="C3453" s="7">
        <v>2016</v>
      </c>
      <c r="D3453" s="7">
        <v>4</v>
      </c>
      <c r="E3453" s="7">
        <v>247.7</v>
      </c>
      <c r="F3453" s="7">
        <v>247.25</v>
      </c>
    </row>
    <row r="3454" spans="1:6" x14ac:dyDescent="0.2">
      <c r="A3454" s="7">
        <v>35004</v>
      </c>
      <c r="B3454" s="7" t="s">
        <v>44</v>
      </c>
      <c r="C3454" s="7">
        <v>2017</v>
      </c>
      <c r="D3454" s="7">
        <v>1</v>
      </c>
      <c r="E3454" s="7">
        <v>248.7</v>
      </c>
      <c r="F3454" s="7">
        <v>251.53</v>
      </c>
    </row>
    <row r="3455" spans="1:6" x14ac:dyDescent="0.2">
      <c r="A3455" s="7">
        <v>35004</v>
      </c>
      <c r="B3455" s="7" t="s">
        <v>44</v>
      </c>
      <c r="C3455" s="7">
        <v>2017</v>
      </c>
      <c r="D3455" s="7">
        <v>2</v>
      </c>
      <c r="E3455" s="7">
        <v>252.38</v>
      </c>
      <c r="F3455" s="7">
        <v>252.39</v>
      </c>
    </row>
    <row r="3456" spans="1:6" x14ac:dyDescent="0.2">
      <c r="A3456" s="7">
        <v>35004</v>
      </c>
      <c r="B3456" s="7" t="s">
        <v>44</v>
      </c>
      <c r="C3456" s="7">
        <v>2017</v>
      </c>
      <c r="D3456" s="7">
        <v>3</v>
      </c>
      <c r="E3456" s="7">
        <v>260.38</v>
      </c>
      <c r="F3456" s="7">
        <v>257.92</v>
      </c>
    </row>
    <row r="3457" spans="1:6" x14ac:dyDescent="0.2">
      <c r="A3457" s="7">
        <v>35004</v>
      </c>
      <c r="B3457" s="7" t="s">
        <v>44</v>
      </c>
      <c r="C3457" s="7">
        <v>2017</v>
      </c>
      <c r="D3457" s="7">
        <v>4</v>
      </c>
      <c r="E3457" s="7">
        <v>262.62</v>
      </c>
      <c r="F3457" s="7">
        <v>262.04000000000002</v>
      </c>
    </row>
    <row r="3458" spans="1:6" x14ac:dyDescent="0.2">
      <c r="A3458" s="7">
        <v>35004</v>
      </c>
      <c r="B3458" s="7" t="s">
        <v>44</v>
      </c>
      <c r="C3458" s="7">
        <v>2018</v>
      </c>
      <c r="D3458" s="7">
        <v>1</v>
      </c>
      <c r="E3458" s="7">
        <v>264.05</v>
      </c>
      <c r="F3458" s="7">
        <v>266.63</v>
      </c>
    </row>
    <row r="3459" spans="1:6" x14ac:dyDescent="0.2">
      <c r="A3459" s="7">
        <v>35004</v>
      </c>
      <c r="B3459" s="7" t="s">
        <v>44</v>
      </c>
      <c r="C3459" s="7">
        <v>2018</v>
      </c>
      <c r="D3459" s="7">
        <v>2</v>
      </c>
      <c r="E3459" s="7">
        <v>273.81</v>
      </c>
      <c r="F3459" s="7">
        <v>273.85000000000002</v>
      </c>
    </row>
    <row r="3460" spans="1:6" x14ac:dyDescent="0.2">
      <c r="A3460" s="7">
        <v>35004</v>
      </c>
      <c r="B3460" s="7" t="s">
        <v>44</v>
      </c>
      <c r="C3460" s="7">
        <v>2018</v>
      </c>
      <c r="D3460" s="7">
        <v>3</v>
      </c>
      <c r="E3460" s="7">
        <v>279.41000000000003</v>
      </c>
      <c r="F3460" s="7">
        <v>277.37</v>
      </c>
    </row>
    <row r="3461" spans="1:6" x14ac:dyDescent="0.2">
      <c r="A3461" s="7">
        <v>35004</v>
      </c>
      <c r="B3461" s="7" t="s">
        <v>44</v>
      </c>
      <c r="C3461" s="7">
        <v>2018</v>
      </c>
      <c r="D3461" s="7">
        <v>4</v>
      </c>
      <c r="E3461" s="7">
        <v>280.55</v>
      </c>
      <c r="F3461" s="7">
        <v>279.74</v>
      </c>
    </row>
    <row r="3462" spans="1:6" x14ac:dyDescent="0.2">
      <c r="A3462" s="7">
        <v>35004</v>
      </c>
      <c r="B3462" s="7" t="s">
        <v>44</v>
      </c>
      <c r="C3462" s="7">
        <v>2019</v>
      </c>
      <c r="D3462" s="7">
        <v>1</v>
      </c>
      <c r="E3462" s="7">
        <v>279.98</v>
      </c>
      <c r="F3462" s="7">
        <v>282.18</v>
      </c>
    </row>
    <row r="3463" spans="1:6" x14ac:dyDescent="0.2">
      <c r="A3463" s="7">
        <v>35004</v>
      </c>
      <c r="B3463" s="7" t="s">
        <v>44</v>
      </c>
      <c r="C3463" s="7">
        <v>2019</v>
      </c>
      <c r="D3463" s="7">
        <v>2</v>
      </c>
      <c r="E3463" s="7">
        <v>288.74</v>
      </c>
      <c r="F3463" s="7">
        <v>288.95999999999998</v>
      </c>
    </row>
    <row r="3464" spans="1:6" x14ac:dyDescent="0.2">
      <c r="A3464" s="7">
        <v>35004</v>
      </c>
      <c r="B3464" s="7" t="s">
        <v>44</v>
      </c>
      <c r="C3464" s="7">
        <v>2019</v>
      </c>
      <c r="D3464" s="7">
        <v>3</v>
      </c>
      <c r="E3464" s="7">
        <v>295.42</v>
      </c>
      <c r="F3464" s="7">
        <v>293.83999999999997</v>
      </c>
    </row>
    <row r="3465" spans="1:6" x14ac:dyDescent="0.2">
      <c r="A3465" s="7">
        <v>35004</v>
      </c>
      <c r="B3465" s="7" t="s">
        <v>44</v>
      </c>
      <c r="C3465" s="7">
        <v>2019</v>
      </c>
      <c r="D3465" s="7">
        <v>4</v>
      </c>
      <c r="E3465" s="7">
        <v>301.41000000000003</v>
      </c>
      <c r="F3465" s="7">
        <v>300.26</v>
      </c>
    </row>
    <row r="3466" spans="1:6" x14ac:dyDescent="0.2">
      <c r="A3466" s="7">
        <v>35004</v>
      </c>
      <c r="B3466" s="7" t="s">
        <v>44</v>
      </c>
      <c r="C3466" s="7">
        <v>2020</v>
      </c>
      <c r="D3466" s="7">
        <v>1</v>
      </c>
      <c r="E3466" s="7">
        <v>305.91000000000003</v>
      </c>
      <c r="F3466" s="7">
        <v>307.83</v>
      </c>
    </row>
    <row r="3467" spans="1:6" x14ac:dyDescent="0.2">
      <c r="A3467" s="7">
        <v>35004</v>
      </c>
      <c r="B3467" s="7" t="s">
        <v>44</v>
      </c>
      <c r="C3467" s="7">
        <v>2020</v>
      </c>
      <c r="D3467" s="7">
        <v>2</v>
      </c>
      <c r="E3467" s="7">
        <v>310.86</v>
      </c>
      <c r="F3467" s="7">
        <v>311.26</v>
      </c>
    </row>
    <row r="3468" spans="1:6" x14ac:dyDescent="0.2">
      <c r="A3468" s="7">
        <v>35004</v>
      </c>
      <c r="B3468" s="7" t="s">
        <v>44</v>
      </c>
      <c r="C3468" s="7">
        <v>2020</v>
      </c>
      <c r="D3468" s="7">
        <v>3</v>
      </c>
      <c r="E3468" s="7">
        <v>320.12</v>
      </c>
      <c r="F3468" s="7">
        <v>318.97000000000003</v>
      </c>
    </row>
    <row r="3469" spans="1:6" x14ac:dyDescent="0.2">
      <c r="A3469" s="7">
        <v>35004</v>
      </c>
      <c r="B3469" s="7" t="s">
        <v>44</v>
      </c>
      <c r="C3469" s="7">
        <v>2020</v>
      </c>
      <c r="D3469" s="7">
        <v>4</v>
      </c>
      <c r="E3469" s="7">
        <v>335.88</v>
      </c>
      <c r="F3469" s="7">
        <v>334.33</v>
      </c>
    </row>
    <row r="3470" spans="1:6" x14ac:dyDescent="0.2">
      <c r="A3470" s="7">
        <v>35004</v>
      </c>
      <c r="B3470" s="7" t="s">
        <v>44</v>
      </c>
      <c r="C3470" s="7">
        <v>2021</v>
      </c>
      <c r="D3470" s="7">
        <v>1</v>
      </c>
      <c r="E3470" s="7">
        <v>340.92</v>
      </c>
      <c r="F3470" s="7">
        <v>342.63</v>
      </c>
    </row>
    <row r="3471" spans="1:6" x14ac:dyDescent="0.2">
      <c r="A3471" s="7">
        <v>35004</v>
      </c>
      <c r="B3471" s="7" t="s">
        <v>44</v>
      </c>
      <c r="C3471" s="7">
        <v>2021</v>
      </c>
      <c r="D3471" s="7">
        <v>2</v>
      </c>
      <c r="E3471" s="7">
        <v>348.38</v>
      </c>
      <c r="F3471" s="7">
        <v>349</v>
      </c>
    </row>
    <row r="3472" spans="1:6" x14ac:dyDescent="0.2">
      <c r="A3472" s="7">
        <v>35004</v>
      </c>
      <c r="B3472" s="7" t="s">
        <v>44</v>
      </c>
      <c r="C3472" s="7">
        <v>2021</v>
      </c>
      <c r="D3472" s="7">
        <v>3</v>
      </c>
      <c r="E3472" s="7">
        <v>355.67</v>
      </c>
      <c r="F3472" s="7">
        <v>354.82</v>
      </c>
    </row>
    <row r="3473" spans="1:6" x14ac:dyDescent="0.2">
      <c r="A3473" s="7">
        <v>35004</v>
      </c>
      <c r="B3473" s="7" t="s">
        <v>44</v>
      </c>
      <c r="C3473" s="7">
        <v>2021</v>
      </c>
      <c r="D3473" s="7">
        <v>4</v>
      </c>
      <c r="E3473" s="7">
        <v>361.37</v>
      </c>
      <c r="F3473" s="7">
        <v>359.5</v>
      </c>
    </row>
    <row r="3474" spans="1:6" x14ac:dyDescent="0.2">
      <c r="A3474" s="7">
        <v>35084</v>
      </c>
      <c r="B3474" s="7" t="s">
        <v>45</v>
      </c>
      <c r="C3474" s="7">
        <v>1991</v>
      </c>
      <c r="D3474" s="7">
        <v>1</v>
      </c>
      <c r="E3474" s="7">
        <v>100</v>
      </c>
      <c r="F3474" s="7">
        <v>100</v>
      </c>
    </row>
    <row r="3475" spans="1:6" x14ac:dyDescent="0.2">
      <c r="A3475" s="7">
        <v>35084</v>
      </c>
      <c r="B3475" s="7" t="s">
        <v>45</v>
      </c>
      <c r="C3475" s="7">
        <v>1991</v>
      </c>
      <c r="D3475" s="7">
        <v>2</v>
      </c>
      <c r="E3475" s="7">
        <v>100.34</v>
      </c>
      <c r="F3475" s="7">
        <v>100.25</v>
      </c>
    </row>
    <row r="3476" spans="1:6" x14ac:dyDescent="0.2">
      <c r="A3476" s="7">
        <v>35084</v>
      </c>
      <c r="B3476" s="7" t="s">
        <v>45</v>
      </c>
      <c r="C3476" s="7">
        <v>1991</v>
      </c>
      <c r="D3476" s="7">
        <v>3</v>
      </c>
      <c r="E3476" s="7">
        <v>100.63</v>
      </c>
      <c r="F3476" s="7">
        <v>99.69</v>
      </c>
    </row>
    <row r="3477" spans="1:6" x14ac:dyDescent="0.2">
      <c r="A3477" s="7">
        <v>35084</v>
      </c>
      <c r="B3477" s="7" t="s">
        <v>45</v>
      </c>
      <c r="C3477" s="7">
        <v>1991</v>
      </c>
      <c r="D3477" s="7">
        <v>4</v>
      </c>
      <c r="E3477" s="7">
        <v>100.8</v>
      </c>
      <c r="F3477" s="7">
        <v>100.49</v>
      </c>
    </row>
    <row r="3478" spans="1:6" x14ac:dyDescent="0.2">
      <c r="A3478" s="7">
        <v>35084</v>
      </c>
      <c r="B3478" s="7" t="s">
        <v>45</v>
      </c>
      <c r="C3478" s="7">
        <v>1992</v>
      </c>
      <c r="D3478" s="7">
        <v>1</v>
      </c>
      <c r="E3478" s="7">
        <v>100.9</v>
      </c>
      <c r="F3478" s="7">
        <v>100.91</v>
      </c>
    </row>
    <row r="3479" spans="1:6" x14ac:dyDescent="0.2">
      <c r="A3479" s="7">
        <v>35084</v>
      </c>
      <c r="B3479" s="7" t="s">
        <v>45</v>
      </c>
      <c r="C3479" s="7">
        <v>1992</v>
      </c>
      <c r="D3479" s="7">
        <v>2</v>
      </c>
      <c r="E3479" s="7">
        <v>101.32</v>
      </c>
      <c r="F3479" s="7">
        <v>101.25</v>
      </c>
    </row>
    <row r="3480" spans="1:6" x14ac:dyDescent="0.2">
      <c r="A3480" s="7">
        <v>35084</v>
      </c>
      <c r="B3480" s="7" t="s">
        <v>45</v>
      </c>
      <c r="C3480" s="7">
        <v>1992</v>
      </c>
      <c r="D3480" s="7">
        <v>3</v>
      </c>
      <c r="E3480" s="7">
        <v>101.72</v>
      </c>
      <c r="F3480" s="7">
        <v>100.71</v>
      </c>
    </row>
    <row r="3481" spans="1:6" x14ac:dyDescent="0.2">
      <c r="A3481" s="7">
        <v>35084</v>
      </c>
      <c r="B3481" s="7" t="s">
        <v>45</v>
      </c>
      <c r="C3481" s="7">
        <v>1992</v>
      </c>
      <c r="D3481" s="7">
        <v>4</v>
      </c>
      <c r="E3481" s="7">
        <v>103.03</v>
      </c>
      <c r="F3481" s="7">
        <v>102.73</v>
      </c>
    </row>
    <row r="3482" spans="1:6" x14ac:dyDescent="0.2">
      <c r="A3482" s="7">
        <v>35084</v>
      </c>
      <c r="B3482" s="7" t="s">
        <v>45</v>
      </c>
      <c r="C3482" s="7">
        <v>1993</v>
      </c>
      <c r="D3482" s="7">
        <v>1</v>
      </c>
      <c r="E3482" s="7">
        <v>102.08</v>
      </c>
      <c r="F3482" s="7">
        <v>102.13</v>
      </c>
    </row>
    <row r="3483" spans="1:6" x14ac:dyDescent="0.2">
      <c r="A3483" s="7">
        <v>35084</v>
      </c>
      <c r="B3483" s="7" t="s">
        <v>45</v>
      </c>
      <c r="C3483" s="7">
        <v>1993</v>
      </c>
      <c r="D3483" s="7">
        <v>2</v>
      </c>
      <c r="E3483" s="7">
        <v>102.29</v>
      </c>
      <c r="F3483" s="7">
        <v>102.2</v>
      </c>
    </row>
    <row r="3484" spans="1:6" x14ac:dyDescent="0.2">
      <c r="A3484" s="7">
        <v>35084</v>
      </c>
      <c r="B3484" s="7" t="s">
        <v>45</v>
      </c>
      <c r="C3484" s="7">
        <v>1993</v>
      </c>
      <c r="D3484" s="7">
        <v>3</v>
      </c>
      <c r="E3484" s="7">
        <v>103.94</v>
      </c>
      <c r="F3484" s="7">
        <v>102.81</v>
      </c>
    </row>
    <row r="3485" spans="1:6" x14ac:dyDescent="0.2">
      <c r="A3485" s="7">
        <v>35084</v>
      </c>
      <c r="B3485" s="7" t="s">
        <v>45</v>
      </c>
      <c r="C3485" s="7">
        <v>1993</v>
      </c>
      <c r="D3485" s="7">
        <v>4</v>
      </c>
      <c r="E3485" s="7">
        <v>103.84</v>
      </c>
      <c r="F3485" s="7">
        <v>103.6</v>
      </c>
    </row>
    <row r="3486" spans="1:6" x14ac:dyDescent="0.2">
      <c r="A3486" s="7">
        <v>35084</v>
      </c>
      <c r="B3486" s="7" t="s">
        <v>45</v>
      </c>
      <c r="C3486" s="7">
        <v>1994</v>
      </c>
      <c r="D3486" s="7">
        <v>1</v>
      </c>
      <c r="E3486" s="7">
        <v>104.49</v>
      </c>
      <c r="F3486" s="7">
        <v>104.65</v>
      </c>
    </row>
    <row r="3487" spans="1:6" x14ac:dyDescent="0.2">
      <c r="A3487" s="7">
        <v>35084</v>
      </c>
      <c r="B3487" s="7" t="s">
        <v>45</v>
      </c>
      <c r="C3487" s="7">
        <v>1994</v>
      </c>
      <c r="D3487" s="7">
        <v>2</v>
      </c>
      <c r="E3487" s="7">
        <v>105.04</v>
      </c>
      <c r="F3487" s="7">
        <v>104.83</v>
      </c>
    </row>
    <row r="3488" spans="1:6" x14ac:dyDescent="0.2">
      <c r="A3488" s="7">
        <v>35084</v>
      </c>
      <c r="B3488" s="7" t="s">
        <v>45</v>
      </c>
      <c r="C3488" s="7">
        <v>1994</v>
      </c>
      <c r="D3488" s="7">
        <v>3</v>
      </c>
      <c r="E3488" s="7">
        <v>106.46</v>
      </c>
      <c r="F3488" s="7">
        <v>105.26</v>
      </c>
    </row>
    <row r="3489" spans="1:6" x14ac:dyDescent="0.2">
      <c r="A3489" s="7">
        <v>35084</v>
      </c>
      <c r="B3489" s="7" t="s">
        <v>45</v>
      </c>
      <c r="C3489" s="7">
        <v>1994</v>
      </c>
      <c r="D3489" s="7">
        <v>4</v>
      </c>
      <c r="E3489" s="7">
        <v>105.11</v>
      </c>
      <c r="F3489" s="7">
        <v>104.91</v>
      </c>
    </row>
    <row r="3490" spans="1:6" x14ac:dyDescent="0.2">
      <c r="A3490" s="7">
        <v>35084</v>
      </c>
      <c r="B3490" s="7" t="s">
        <v>45</v>
      </c>
      <c r="C3490" s="7">
        <v>1995</v>
      </c>
      <c r="D3490" s="7">
        <v>1</v>
      </c>
      <c r="E3490" s="7">
        <v>104.21</v>
      </c>
      <c r="F3490" s="7">
        <v>104.55</v>
      </c>
    </row>
    <row r="3491" spans="1:6" x14ac:dyDescent="0.2">
      <c r="A3491" s="7">
        <v>35084</v>
      </c>
      <c r="B3491" s="7" t="s">
        <v>45</v>
      </c>
      <c r="C3491" s="7">
        <v>1995</v>
      </c>
      <c r="D3491" s="7">
        <v>2</v>
      </c>
      <c r="E3491" s="7">
        <v>104.76</v>
      </c>
      <c r="F3491" s="7">
        <v>104.36</v>
      </c>
    </row>
    <row r="3492" spans="1:6" x14ac:dyDescent="0.2">
      <c r="A3492" s="7">
        <v>35084</v>
      </c>
      <c r="B3492" s="7" t="s">
        <v>45</v>
      </c>
      <c r="C3492" s="7">
        <v>1995</v>
      </c>
      <c r="D3492" s="7">
        <v>3</v>
      </c>
      <c r="E3492" s="7">
        <v>105.46</v>
      </c>
      <c r="F3492" s="7">
        <v>104.28</v>
      </c>
    </row>
    <row r="3493" spans="1:6" x14ac:dyDescent="0.2">
      <c r="A3493" s="7">
        <v>35084</v>
      </c>
      <c r="B3493" s="7" t="s">
        <v>45</v>
      </c>
      <c r="C3493" s="7">
        <v>1995</v>
      </c>
      <c r="D3493" s="7">
        <v>4</v>
      </c>
      <c r="E3493" s="7">
        <v>104.39</v>
      </c>
      <c r="F3493" s="7">
        <v>104.2</v>
      </c>
    </row>
    <row r="3494" spans="1:6" x14ac:dyDescent="0.2">
      <c r="A3494" s="7">
        <v>35084</v>
      </c>
      <c r="B3494" s="7" t="s">
        <v>45</v>
      </c>
      <c r="C3494" s="7">
        <v>1996</v>
      </c>
      <c r="D3494" s="7">
        <v>1</v>
      </c>
      <c r="E3494" s="7">
        <v>104</v>
      </c>
      <c r="F3494" s="7">
        <v>104.51</v>
      </c>
    </row>
    <row r="3495" spans="1:6" x14ac:dyDescent="0.2">
      <c r="A3495" s="7">
        <v>35084</v>
      </c>
      <c r="B3495" s="7" t="s">
        <v>45</v>
      </c>
      <c r="C3495" s="7">
        <v>1996</v>
      </c>
      <c r="D3495" s="7">
        <v>2</v>
      </c>
      <c r="E3495" s="7">
        <v>105.48</v>
      </c>
      <c r="F3495" s="7">
        <v>104.86</v>
      </c>
    </row>
    <row r="3496" spans="1:6" x14ac:dyDescent="0.2">
      <c r="A3496" s="7">
        <v>35084</v>
      </c>
      <c r="B3496" s="7" t="s">
        <v>45</v>
      </c>
      <c r="C3496" s="7">
        <v>1996</v>
      </c>
      <c r="D3496" s="7">
        <v>3</v>
      </c>
      <c r="E3496" s="7">
        <v>105.8</v>
      </c>
      <c r="F3496" s="7">
        <v>104.67</v>
      </c>
    </row>
    <row r="3497" spans="1:6" x14ac:dyDescent="0.2">
      <c r="A3497" s="7">
        <v>35084</v>
      </c>
      <c r="B3497" s="7" t="s">
        <v>45</v>
      </c>
      <c r="C3497" s="7">
        <v>1996</v>
      </c>
      <c r="D3497" s="7">
        <v>4</v>
      </c>
      <c r="E3497" s="7">
        <v>105.48</v>
      </c>
      <c r="F3497" s="7">
        <v>105.27</v>
      </c>
    </row>
    <row r="3498" spans="1:6" x14ac:dyDescent="0.2">
      <c r="A3498" s="7">
        <v>35084</v>
      </c>
      <c r="B3498" s="7" t="s">
        <v>45</v>
      </c>
      <c r="C3498" s="7">
        <v>1997</v>
      </c>
      <c r="D3498" s="7">
        <v>1</v>
      </c>
      <c r="E3498" s="7">
        <v>105.14</v>
      </c>
      <c r="F3498" s="7">
        <v>105.8</v>
      </c>
    </row>
    <row r="3499" spans="1:6" x14ac:dyDescent="0.2">
      <c r="A3499" s="7">
        <v>35084</v>
      </c>
      <c r="B3499" s="7" t="s">
        <v>45</v>
      </c>
      <c r="C3499" s="7">
        <v>1997</v>
      </c>
      <c r="D3499" s="7">
        <v>2</v>
      </c>
      <c r="E3499" s="7">
        <v>108.16</v>
      </c>
      <c r="F3499" s="7">
        <v>107.41</v>
      </c>
    </row>
    <row r="3500" spans="1:6" x14ac:dyDescent="0.2">
      <c r="A3500" s="7">
        <v>35084</v>
      </c>
      <c r="B3500" s="7" t="s">
        <v>45</v>
      </c>
      <c r="C3500" s="7">
        <v>1997</v>
      </c>
      <c r="D3500" s="7">
        <v>3</v>
      </c>
      <c r="E3500" s="7">
        <v>108.23</v>
      </c>
      <c r="F3500" s="7">
        <v>107.06</v>
      </c>
    </row>
    <row r="3501" spans="1:6" x14ac:dyDescent="0.2">
      <c r="A3501" s="7">
        <v>35084</v>
      </c>
      <c r="B3501" s="7" t="s">
        <v>45</v>
      </c>
      <c r="C3501" s="7">
        <v>1997</v>
      </c>
      <c r="D3501" s="7">
        <v>4</v>
      </c>
      <c r="E3501" s="7">
        <v>108.91</v>
      </c>
      <c r="F3501" s="7">
        <v>108.7</v>
      </c>
    </row>
    <row r="3502" spans="1:6" x14ac:dyDescent="0.2">
      <c r="A3502" s="7">
        <v>35084</v>
      </c>
      <c r="B3502" s="7" t="s">
        <v>45</v>
      </c>
      <c r="C3502" s="7">
        <v>1998</v>
      </c>
      <c r="D3502" s="7">
        <v>1</v>
      </c>
      <c r="E3502" s="7">
        <v>109.32</v>
      </c>
      <c r="F3502" s="7">
        <v>110.06</v>
      </c>
    </row>
    <row r="3503" spans="1:6" x14ac:dyDescent="0.2">
      <c r="A3503" s="7">
        <v>35084</v>
      </c>
      <c r="B3503" s="7" t="s">
        <v>45</v>
      </c>
      <c r="C3503" s="7">
        <v>1998</v>
      </c>
      <c r="D3503" s="7">
        <v>2</v>
      </c>
      <c r="E3503" s="7">
        <v>112.82</v>
      </c>
      <c r="F3503" s="7">
        <v>112.04</v>
      </c>
    </row>
    <row r="3504" spans="1:6" x14ac:dyDescent="0.2">
      <c r="A3504" s="7">
        <v>35084</v>
      </c>
      <c r="B3504" s="7" t="s">
        <v>45</v>
      </c>
      <c r="C3504" s="7">
        <v>1998</v>
      </c>
      <c r="D3504" s="7">
        <v>3</v>
      </c>
      <c r="E3504" s="7">
        <v>114.98</v>
      </c>
      <c r="F3504" s="7">
        <v>113.65</v>
      </c>
    </row>
    <row r="3505" spans="1:6" x14ac:dyDescent="0.2">
      <c r="A3505" s="7">
        <v>35084</v>
      </c>
      <c r="B3505" s="7" t="s">
        <v>45</v>
      </c>
      <c r="C3505" s="7">
        <v>1998</v>
      </c>
      <c r="D3505" s="7">
        <v>4</v>
      </c>
      <c r="E3505" s="7">
        <v>115.97</v>
      </c>
      <c r="F3505" s="7">
        <v>115.74</v>
      </c>
    </row>
    <row r="3506" spans="1:6" x14ac:dyDescent="0.2">
      <c r="A3506" s="7">
        <v>35084</v>
      </c>
      <c r="B3506" s="7" t="s">
        <v>45</v>
      </c>
      <c r="C3506" s="7">
        <v>1999</v>
      </c>
      <c r="D3506" s="7">
        <v>1</v>
      </c>
      <c r="E3506" s="7">
        <v>117.44</v>
      </c>
      <c r="F3506" s="7">
        <v>118.28</v>
      </c>
    </row>
    <row r="3507" spans="1:6" x14ac:dyDescent="0.2">
      <c r="A3507" s="7">
        <v>35084</v>
      </c>
      <c r="B3507" s="7" t="s">
        <v>45</v>
      </c>
      <c r="C3507" s="7">
        <v>1999</v>
      </c>
      <c r="D3507" s="7">
        <v>2</v>
      </c>
      <c r="E3507" s="7">
        <v>121.71</v>
      </c>
      <c r="F3507" s="7">
        <v>120.98</v>
      </c>
    </row>
    <row r="3508" spans="1:6" x14ac:dyDescent="0.2">
      <c r="A3508" s="7">
        <v>35084</v>
      </c>
      <c r="B3508" s="7" t="s">
        <v>45</v>
      </c>
      <c r="C3508" s="7">
        <v>1999</v>
      </c>
      <c r="D3508" s="7">
        <v>3</v>
      </c>
      <c r="E3508" s="7">
        <v>125.16</v>
      </c>
      <c r="F3508" s="7">
        <v>123.57</v>
      </c>
    </row>
    <row r="3509" spans="1:6" x14ac:dyDescent="0.2">
      <c r="A3509" s="7">
        <v>35084</v>
      </c>
      <c r="B3509" s="7" t="s">
        <v>45</v>
      </c>
      <c r="C3509" s="7">
        <v>1999</v>
      </c>
      <c r="D3509" s="7">
        <v>4</v>
      </c>
      <c r="E3509" s="7">
        <v>126.92</v>
      </c>
      <c r="F3509" s="7">
        <v>126.63</v>
      </c>
    </row>
    <row r="3510" spans="1:6" x14ac:dyDescent="0.2">
      <c r="A3510" s="7">
        <v>35084</v>
      </c>
      <c r="B3510" s="7" t="s">
        <v>45</v>
      </c>
      <c r="C3510" s="7">
        <v>2000</v>
      </c>
      <c r="D3510" s="7">
        <v>1</v>
      </c>
      <c r="E3510" s="7">
        <v>129.49</v>
      </c>
      <c r="F3510" s="7">
        <v>130.47999999999999</v>
      </c>
    </row>
    <row r="3511" spans="1:6" x14ac:dyDescent="0.2">
      <c r="A3511" s="7">
        <v>35084</v>
      </c>
      <c r="B3511" s="7" t="s">
        <v>45</v>
      </c>
      <c r="C3511" s="7">
        <v>2000</v>
      </c>
      <c r="D3511" s="7">
        <v>2</v>
      </c>
      <c r="E3511" s="7">
        <v>134.16999999999999</v>
      </c>
      <c r="F3511" s="7">
        <v>133.53</v>
      </c>
    </row>
    <row r="3512" spans="1:6" x14ac:dyDescent="0.2">
      <c r="A3512" s="7">
        <v>35084</v>
      </c>
      <c r="B3512" s="7" t="s">
        <v>45</v>
      </c>
      <c r="C3512" s="7">
        <v>2000</v>
      </c>
      <c r="D3512" s="7">
        <v>3</v>
      </c>
      <c r="E3512" s="7">
        <v>139.37</v>
      </c>
      <c r="F3512" s="7">
        <v>137.47</v>
      </c>
    </row>
    <row r="3513" spans="1:6" x14ac:dyDescent="0.2">
      <c r="A3513" s="7">
        <v>35084</v>
      </c>
      <c r="B3513" s="7" t="s">
        <v>45</v>
      </c>
      <c r="C3513" s="7">
        <v>2000</v>
      </c>
      <c r="D3513" s="7">
        <v>4</v>
      </c>
      <c r="E3513" s="7">
        <v>140.96</v>
      </c>
      <c r="F3513" s="7">
        <v>140.44999999999999</v>
      </c>
    </row>
    <row r="3514" spans="1:6" x14ac:dyDescent="0.2">
      <c r="A3514" s="7">
        <v>35084</v>
      </c>
      <c r="B3514" s="7" t="s">
        <v>45</v>
      </c>
      <c r="C3514" s="7">
        <v>2001</v>
      </c>
      <c r="D3514" s="7">
        <v>1</v>
      </c>
      <c r="E3514" s="7">
        <v>142.28</v>
      </c>
      <c r="F3514" s="7">
        <v>143.54</v>
      </c>
    </row>
    <row r="3515" spans="1:6" x14ac:dyDescent="0.2">
      <c r="A3515" s="7">
        <v>35084</v>
      </c>
      <c r="B3515" s="7" t="s">
        <v>45</v>
      </c>
      <c r="C3515" s="7">
        <v>2001</v>
      </c>
      <c r="D3515" s="7">
        <v>2</v>
      </c>
      <c r="E3515" s="7">
        <v>148.43</v>
      </c>
      <c r="F3515" s="7">
        <v>147.84</v>
      </c>
    </row>
    <row r="3516" spans="1:6" x14ac:dyDescent="0.2">
      <c r="A3516" s="7">
        <v>35084</v>
      </c>
      <c r="B3516" s="7" t="s">
        <v>45</v>
      </c>
      <c r="C3516" s="7">
        <v>2001</v>
      </c>
      <c r="D3516" s="7">
        <v>3</v>
      </c>
      <c r="E3516" s="7">
        <v>153.96</v>
      </c>
      <c r="F3516" s="7">
        <v>151.78</v>
      </c>
    </row>
    <row r="3517" spans="1:6" x14ac:dyDescent="0.2">
      <c r="A3517" s="7">
        <v>35084</v>
      </c>
      <c r="B3517" s="7" t="s">
        <v>45</v>
      </c>
      <c r="C3517" s="7">
        <v>2001</v>
      </c>
      <c r="D3517" s="7">
        <v>4</v>
      </c>
      <c r="E3517" s="7">
        <v>157.16</v>
      </c>
      <c r="F3517" s="7">
        <v>156.38999999999999</v>
      </c>
    </row>
    <row r="3518" spans="1:6" x14ac:dyDescent="0.2">
      <c r="A3518" s="7">
        <v>35084</v>
      </c>
      <c r="B3518" s="7" t="s">
        <v>45</v>
      </c>
      <c r="C3518" s="7">
        <v>2002</v>
      </c>
      <c r="D3518" s="7">
        <v>1</v>
      </c>
      <c r="E3518" s="7">
        <v>160.43</v>
      </c>
      <c r="F3518" s="7">
        <v>161.99</v>
      </c>
    </row>
    <row r="3519" spans="1:6" x14ac:dyDescent="0.2">
      <c r="A3519" s="7">
        <v>35084</v>
      </c>
      <c r="B3519" s="7" t="s">
        <v>45</v>
      </c>
      <c r="C3519" s="7">
        <v>2002</v>
      </c>
      <c r="D3519" s="7">
        <v>2</v>
      </c>
      <c r="E3519" s="7">
        <v>168.47</v>
      </c>
      <c r="F3519" s="7">
        <v>167.93</v>
      </c>
    </row>
    <row r="3520" spans="1:6" x14ac:dyDescent="0.2">
      <c r="A3520" s="7">
        <v>35084</v>
      </c>
      <c r="B3520" s="7" t="s">
        <v>45</v>
      </c>
      <c r="C3520" s="7">
        <v>2002</v>
      </c>
      <c r="D3520" s="7">
        <v>3</v>
      </c>
      <c r="E3520" s="7">
        <v>176.65</v>
      </c>
      <c r="F3520" s="7">
        <v>174.13</v>
      </c>
    </row>
    <row r="3521" spans="1:6" x14ac:dyDescent="0.2">
      <c r="A3521" s="7">
        <v>35084</v>
      </c>
      <c r="B3521" s="7" t="s">
        <v>45</v>
      </c>
      <c r="C3521" s="7">
        <v>2002</v>
      </c>
      <c r="D3521" s="7">
        <v>4</v>
      </c>
      <c r="E3521" s="7">
        <v>182.5</v>
      </c>
      <c r="F3521" s="7">
        <v>181.47</v>
      </c>
    </row>
    <row r="3522" spans="1:6" x14ac:dyDescent="0.2">
      <c r="A3522" s="7">
        <v>35084</v>
      </c>
      <c r="B3522" s="7" t="s">
        <v>45</v>
      </c>
      <c r="C3522" s="7">
        <v>2003</v>
      </c>
      <c r="D3522" s="7">
        <v>1</v>
      </c>
      <c r="E3522" s="7">
        <v>183.71</v>
      </c>
      <c r="F3522" s="7">
        <v>185.48</v>
      </c>
    </row>
    <row r="3523" spans="1:6" x14ac:dyDescent="0.2">
      <c r="A3523" s="7">
        <v>35084</v>
      </c>
      <c r="B3523" s="7" t="s">
        <v>45</v>
      </c>
      <c r="C3523" s="7">
        <v>2003</v>
      </c>
      <c r="D3523" s="7">
        <v>2</v>
      </c>
      <c r="E3523" s="7">
        <v>192.47</v>
      </c>
      <c r="F3523" s="7">
        <v>191.89</v>
      </c>
    </row>
    <row r="3524" spans="1:6" x14ac:dyDescent="0.2">
      <c r="A3524" s="7">
        <v>35084</v>
      </c>
      <c r="B3524" s="7" t="s">
        <v>45</v>
      </c>
      <c r="C3524" s="7">
        <v>2003</v>
      </c>
      <c r="D3524" s="7">
        <v>3</v>
      </c>
      <c r="E3524" s="7">
        <v>201.77</v>
      </c>
      <c r="F3524" s="7">
        <v>199.02</v>
      </c>
    </row>
    <row r="3525" spans="1:6" x14ac:dyDescent="0.2">
      <c r="A3525" s="7">
        <v>35084</v>
      </c>
      <c r="B3525" s="7" t="s">
        <v>45</v>
      </c>
      <c r="C3525" s="7">
        <v>2003</v>
      </c>
      <c r="D3525" s="7">
        <v>4</v>
      </c>
      <c r="E3525" s="7">
        <v>207.35</v>
      </c>
      <c r="F3525" s="7">
        <v>206.25</v>
      </c>
    </row>
    <row r="3526" spans="1:6" x14ac:dyDescent="0.2">
      <c r="A3526" s="7">
        <v>35084</v>
      </c>
      <c r="B3526" s="7" t="s">
        <v>45</v>
      </c>
      <c r="C3526" s="7">
        <v>2004</v>
      </c>
      <c r="D3526" s="7">
        <v>1</v>
      </c>
      <c r="E3526" s="7">
        <v>207.37</v>
      </c>
      <c r="F3526" s="7">
        <v>209.02</v>
      </c>
    </row>
    <row r="3527" spans="1:6" x14ac:dyDescent="0.2">
      <c r="A3527" s="7">
        <v>35084</v>
      </c>
      <c r="B3527" s="7" t="s">
        <v>45</v>
      </c>
      <c r="C3527" s="7">
        <v>2004</v>
      </c>
      <c r="D3527" s="7">
        <v>2</v>
      </c>
      <c r="E3527" s="7">
        <v>215.81</v>
      </c>
      <c r="F3527" s="7">
        <v>215.13</v>
      </c>
    </row>
    <row r="3528" spans="1:6" x14ac:dyDescent="0.2">
      <c r="A3528" s="7">
        <v>35084</v>
      </c>
      <c r="B3528" s="7" t="s">
        <v>45</v>
      </c>
      <c r="C3528" s="7">
        <v>2004</v>
      </c>
      <c r="D3528" s="7">
        <v>3</v>
      </c>
      <c r="E3528" s="7">
        <v>225.05</v>
      </c>
      <c r="F3528" s="7">
        <v>222.31</v>
      </c>
    </row>
    <row r="3529" spans="1:6" x14ac:dyDescent="0.2">
      <c r="A3529" s="7">
        <v>35084</v>
      </c>
      <c r="B3529" s="7" t="s">
        <v>45</v>
      </c>
      <c r="C3529" s="7">
        <v>2004</v>
      </c>
      <c r="D3529" s="7">
        <v>4</v>
      </c>
      <c r="E3529" s="7">
        <v>230.22</v>
      </c>
      <c r="F3529" s="7">
        <v>229.2</v>
      </c>
    </row>
    <row r="3530" spans="1:6" x14ac:dyDescent="0.2">
      <c r="A3530" s="7">
        <v>35084</v>
      </c>
      <c r="B3530" s="7" t="s">
        <v>45</v>
      </c>
      <c r="C3530" s="7">
        <v>2005</v>
      </c>
      <c r="D3530" s="7">
        <v>1</v>
      </c>
      <c r="E3530" s="7">
        <v>237.43</v>
      </c>
      <c r="F3530" s="7">
        <v>238.75</v>
      </c>
    </row>
    <row r="3531" spans="1:6" x14ac:dyDescent="0.2">
      <c r="A3531" s="7">
        <v>35084</v>
      </c>
      <c r="B3531" s="7" t="s">
        <v>45</v>
      </c>
      <c r="C3531" s="7">
        <v>2005</v>
      </c>
      <c r="D3531" s="7">
        <v>2</v>
      </c>
      <c r="E3531" s="7">
        <v>247.24</v>
      </c>
      <c r="F3531" s="7">
        <v>246.37</v>
      </c>
    </row>
    <row r="3532" spans="1:6" x14ac:dyDescent="0.2">
      <c r="A3532" s="7">
        <v>35084</v>
      </c>
      <c r="B3532" s="7" t="s">
        <v>45</v>
      </c>
      <c r="C3532" s="7">
        <v>2005</v>
      </c>
      <c r="D3532" s="7">
        <v>3</v>
      </c>
      <c r="E3532" s="7">
        <v>256.20999999999998</v>
      </c>
      <c r="F3532" s="7">
        <v>253.64</v>
      </c>
    </row>
    <row r="3533" spans="1:6" x14ac:dyDescent="0.2">
      <c r="A3533" s="7">
        <v>35084</v>
      </c>
      <c r="B3533" s="7" t="s">
        <v>45</v>
      </c>
      <c r="C3533" s="7">
        <v>2005</v>
      </c>
      <c r="D3533" s="7">
        <v>4</v>
      </c>
      <c r="E3533" s="7">
        <v>262.27999999999997</v>
      </c>
      <c r="F3533" s="7">
        <v>261.16000000000003</v>
      </c>
    </row>
    <row r="3534" spans="1:6" x14ac:dyDescent="0.2">
      <c r="A3534" s="7">
        <v>35084</v>
      </c>
      <c r="B3534" s="7" t="s">
        <v>45</v>
      </c>
      <c r="C3534" s="7">
        <v>2006</v>
      </c>
      <c r="D3534" s="7">
        <v>1</v>
      </c>
      <c r="E3534" s="7">
        <v>265.88</v>
      </c>
      <c r="F3534" s="7">
        <v>266.89</v>
      </c>
    </row>
    <row r="3535" spans="1:6" x14ac:dyDescent="0.2">
      <c r="A3535" s="7">
        <v>35084</v>
      </c>
      <c r="B3535" s="7" t="s">
        <v>45</v>
      </c>
      <c r="C3535" s="7">
        <v>2006</v>
      </c>
      <c r="D3535" s="7">
        <v>2</v>
      </c>
      <c r="E3535" s="7">
        <v>271.12</v>
      </c>
      <c r="F3535" s="7">
        <v>270.13</v>
      </c>
    </row>
    <row r="3536" spans="1:6" x14ac:dyDescent="0.2">
      <c r="A3536" s="7">
        <v>35084</v>
      </c>
      <c r="B3536" s="7" t="s">
        <v>45</v>
      </c>
      <c r="C3536" s="7">
        <v>2006</v>
      </c>
      <c r="D3536" s="7">
        <v>3</v>
      </c>
      <c r="E3536" s="7">
        <v>272.85000000000002</v>
      </c>
      <c r="F3536" s="7">
        <v>270.54000000000002</v>
      </c>
    </row>
    <row r="3537" spans="1:6" x14ac:dyDescent="0.2">
      <c r="A3537" s="7">
        <v>35084</v>
      </c>
      <c r="B3537" s="7" t="s">
        <v>45</v>
      </c>
      <c r="C3537" s="7">
        <v>2006</v>
      </c>
      <c r="D3537" s="7">
        <v>4</v>
      </c>
      <c r="E3537" s="7">
        <v>272.16000000000003</v>
      </c>
      <c r="F3537" s="7">
        <v>270.8</v>
      </c>
    </row>
    <row r="3538" spans="1:6" x14ac:dyDescent="0.2">
      <c r="A3538" s="7">
        <v>35084</v>
      </c>
      <c r="B3538" s="7" t="s">
        <v>45</v>
      </c>
      <c r="C3538" s="7">
        <v>2007</v>
      </c>
      <c r="D3538" s="7">
        <v>1</v>
      </c>
      <c r="E3538" s="7">
        <v>270.69</v>
      </c>
      <c r="F3538" s="7">
        <v>271.61</v>
      </c>
    </row>
    <row r="3539" spans="1:6" x14ac:dyDescent="0.2">
      <c r="A3539" s="7">
        <v>35084</v>
      </c>
      <c r="B3539" s="7" t="s">
        <v>45</v>
      </c>
      <c r="C3539" s="7">
        <v>2007</v>
      </c>
      <c r="D3539" s="7">
        <v>2</v>
      </c>
      <c r="E3539" s="7">
        <v>265.63</v>
      </c>
      <c r="F3539" s="7">
        <v>264.87</v>
      </c>
    </row>
    <row r="3540" spans="1:6" x14ac:dyDescent="0.2">
      <c r="A3540" s="7">
        <v>35084</v>
      </c>
      <c r="B3540" s="7" t="s">
        <v>45</v>
      </c>
      <c r="C3540" s="7">
        <v>2007</v>
      </c>
      <c r="D3540" s="7">
        <v>3</v>
      </c>
      <c r="E3540" s="7">
        <v>260.74</v>
      </c>
      <c r="F3540" s="7">
        <v>258.49</v>
      </c>
    </row>
    <row r="3541" spans="1:6" x14ac:dyDescent="0.2">
      <c r="A3541" s="7">
        <v>35084</v>
      </c>
      <c r="B3541" s="7" t="s">
        <v>45</v>
      </c>
      <c r="C3541" s="7">
        <v>2007</v>
      </c>
      <c r="D3541" s="7">
        <v>4</v>
      </c>
      <c r="E3541" s="7">
        <v>253.41</v>
      </c>
      <c r="F3541" s="7">
        <v>251.8</v>
      </c>
    </row>
    <row r="3542" spans="1:6" x14ac:dyDescent="0.2">
      <c r="A3542" s="7">
        <v>35084</v>
      </c>
      <c r="B3542" s="7" t="s">
        <v>45</v>
      </c>
      <c r="C3542" s="7">
        <v>2008</v>
      </c>
      <c r="D3542" s="7">
        <v>1</v>
      </c>
      <c r="E3542" s="7">
        <v>246.88</v>
      </c>
      <c r="F3542" s="7">
        <v>248.14</v>
      </c>
    </row>
    <row r="3543" spans="1:6" x14ac:dyDescent="0.2">
      <c r="A3543" s="7">
        <v>35084</v>
      </c>
      <c r="B3543" s="7" t="s">
        <v>45</v>
      </c>
      <c r="C3543" s="7">
        <v>2008</v>
      </c>
      <c r="D3543" s="7">
        <v>2</v>
      </c>
      <c r="E3543" s="7">
        <v>238.51</v>
      </c>
      <c r="F3543" s="7">
        <v>237.89</v>
      </c>
    </row>
    <row r="3544" spans="1:6" x14ac:dyDescent="0.2">
      <c r="A3544" s="7">
        <v>35084</v>
      </c>
      <c r="B3544" s="7" t="s">
        <v>45</v>
      </c>
      <c r="C3544" s="7">
        <v>2008</v>
      </c>
      <c r="D3544" s="7">
        <v>3</v>
      </c>
      <c r="E3544" s="7">
        <v>231.6</v>
      </c>
      <c r="F3544" s="7">
        <v>229.31</v>
      </c>
    </row>
    <row r="3545" spans="1:6" x14ac:dyDescent="0.2">
      <c r="A3545" s="7">
        <v>35084</v>
      </c>
      <c r="B3545" s="7" t="s">
        <v>45</v>
      </c>
      <c r="C3545" s="7">
        <v>2008</v>
      </c>
      <c r="D3545" s="7">
        <v>4</v>
      </c>
      <c r="E3545" s="7">
        <v>222.55</v>
      </c>
      <c r="F3545" s="7">
        <v>220.85</v>
      </c>
    </row>
    <row r="3546" spans="1:6" x14ac:dyDescent="0.2">
      <c r="A3546" s="7">
        <v>35084</v>
      </c>
      <c r="B3546" s="7" t="s">
        <v>45</v>
      </c>
      <c r="C3546" s="7">
        <v>2009</v>
      </c>
      <c r="D3546" s="7">
        <v>1</v>
      </c>
      <c r="E3546" s="7">
        <v>210.2</v>
      </c>
      <c r="F3546" s="7">
        <v>211.92</v>
      </c>
    </row>
    <row r="3547" spans="1:6" x14ac:dyDescent="0.2">
      <c r="A3547" s="7">
        <v>35084</v>
      </c>
      <c r="B3547" s="7" t="s">
        <v>45</v>
      </c>
      <c r="C3547" s="7">
        <v>2009</v>
      </c>
      <c r="D3547" s="7">
        <v>2</v>
      </c>
      <c r="E3547" s="7">
        <v>204.53</v>
      </c>
      <c r="F3547" s="7">
        <v>204.02</v>
      </c>
    </row>
    <row r="3548" spans="1:6" x14ac:dyDescent="0.2">
      <c r="A3548" s="7">
        <v>35084</v>
      </c>
      <c r="B3548" s="7" t="s">
        <v>45</v>
      </c>
      <c r="C3548" s="7">
        <v>2009</v>
      </c>
      <c r="D3548" s="7">
        <v>3</v>
      </c>
      <c r="E3548" s="7">
        <v>203.29</v>
      </c>
      <c r="F3548" s="7">
        <v>200.68</v>
      </c>
    </row>
    <row r="3549" spans="1:6" x14ac:dyDescent="0.2">
      <c r="A3549" s="7">
        <v>35084</v>
      </c>
      <c r="B3549" s="7" t="s">
        <v>45</v>
      </c>
      <c r="C3549" s="7">
        <v>2009</v>
      </c>
      <c r="D3549" s="7">
        <v>4</v>
      </c>
      <c r="E3549" s="7">
        <v>199.8</v>
      </c>
      <c r="F3549" s="7">
        <v>198.32</v>
      </c>
    </row>
    <row r="3550" spans="1:6" x14ac:dyDescent="0.2">
      <c r="A3550" s="7">
        <v>35084</v>
      </c>
      <c r="B3550" s="7" t="s">
        <v>45</v>
      </c>
      <c r="C3550" s="7">
        <v>2010</v>
      </c>
      <c r="D3550" s="7">
        <v>1</v>
      </c>
      <c r="E3550" s="7">
        <v>193.56</v>
      </c>
      <c r="F3550" s="7">
        <v>195.88</v>
      </c>
    </row>
    <row r="3551" spans="1:6" x14ac:dyDescent="0.2">
      <c r="A3551" s="7">
        <v>35084</v>
      </c>
      <c r="B3551" s="7" t="s">
        <v>45</v>
      </c>
      <c r="C3551" s="7">
        <v>2010</v>
      </c>
      <c r="D3551" s="7">
        <v>2</v>
      </c>
      <c r="E3551" s="7">
        <v>195.22</v>
      </c>
      <c r="F3551" s="7">
        <v>194.45</v>
      </c>
    </row>
    <row r="3552" spans="1:6" x14ac:dyDescent="0.2">
      <c r="A3552" s="7">
        <v>35084</v>
      </c>
      <c r="B3552" s="7" t="s">
        <v>45</v>
      </c>
      <c r="C3552" s="7">
        <v>2010</v>
      </c>
      <c r="D3552" s="7">
        <v>3</v>
      </c>
      <c r="E3552" s="7">
        <v>191.9</v>
      </c>
      <c r="F3552" s="7">
        <v>188.82</v>
      </c>
    </row>
    <row r="3553" spans="1:6" x14ac:dyDescent="0.2">
      <c r="A3553" s="7">
        <v>35084</v>
      </c>
      <c r="B3553" s="7" t="s">
        <v>45</v>
      </c>
      <c r="C3553" s="7">
        <v>2010</v>
      </c>
      <c r="D3553" s="7">
        <v>4</v>
      </c>
      <c r="E3553" s="7">
        <v>187.51</v>
      </c>
      <c r="F3553" s="7">
        <v>186.46</v>
      </c>
    </row>
    <row r="3554" spans="1:6" x14ac:dyDescent="0.2">
      <c r="A3554" s="7">
        <v>35084</v>
      </c>
      <c r="B3554" s="7" t="s">
        <v>45</v>
      </c>
      <c r="C3554" s="7">
        <v>2011</v>
      </c>
      <c r="D3554" s="7">
        <v>1</v>
      </c>
      <c r="E3554" s="7">
        <v>180.23</v>
      </c>
      <c r="F3554" s="7">
        <v>182.93</v>
      </c>
    </row>
    <row r="3555" spans="1:6" x14ac:dyDescent="0.2">
      <c r="A3555" s="7">
        <v>35084</v>
      </c>
      <c r="B3555" s="7" t="s">
        <v>45</v>
      </c>
      <c r="C3555" s="7">
        <v>2011</v>
      </c>
      <c r="D3555" s="7">
        <v>2</v>
      </c>
      <c r="E3555" s="7">
        <v>180.75</v>
      </c>
      <c r="F3555" s="7">
        <v>179.8</v>
      </c>
    </row>
    <row r="3556" spans="1:6" x14ac:dyDescent="0.2">
      <c r="A3556" s="7">
        <v>35084</v>
      </c>
      <c r="B3556" s="7" t="s">
        <v>45</v>
      </c>
      <c r="C3556" s="7">
        <v>2011</v>
      </c>
      <c r="D3556" s="7">
        <v>3</v>
      </c>
      <c r="E3556" s="7">
        <v>183.1</v>
      </c>
      <c r="F3556" s="7">
        <v>179.41</v>
      </c>
    </row>
    <row r="3557" spans="1:6" x14ac:dyDescent="0.2">
      <c r="A3557" s="7">
        <v>35084</v>
      </c>
      <c r="B3557" s="7" t="s">
        <v>45</v>
      </c>
      <c r="C3557" s="7">
        <v>2011</v>
      </c>
      <c r="D3557" s="7">
        <v>4</v>
      </c>
      <c r="E3557" s="7">
        <v>177.77</v>
      </c>
      <c r="F3557" s="7">
        <v>177.45</v>
      </c>
    </row>
    <row r="3558" spans="1:6" x14ac:dyDescent="0.2">
      <c r="A3558" s="7">
        <v>35084</v>
      </c>
      <c r="B3558" s="7" t="s">
        <v>45</v>
      </c>
      <c r="C3558" s="7">
        <v>2012</v>
      </c>
      <c r="D3558" s="7">
        <v>1</v>
      </c>
      <c r="E3558" s="7">
        <v>174.61</v>
      </c>
      <c r="F3558" s="7">
        <v>177.48</v>
      </c>
    </row>
    <row r="3559" spans="1:6" x14ac:dyDescent="0.2">
      <c r="A3559" s="7">
        <v>35084</v>
      </c>
      <c r="B3559" s="7" t="s">
        <v>45</v>
      </c>
      <c r="C3559" s="7">
        <v>2012</v>
      </c>
      <c r="D3559" s="7">
        <v>2</v>
      </c>
      <c r="E3559" s="7">
        <v>179.65</v>
      </c>
      <c r="F3559" s="7">
        <v>178.39</v>
      </c>
    </row>
    <row r="3560" spans="1:6" x14ac:dyDescent="0.2">
      <c r="A3560" s="7">
        <v>35084</v>
      </c>
      <c r="B3560" s="7" t="s">
        <v>45</v>
      </c>
      <c r="C3560" s="7">
        <v>2012</v>
      </c>
      <c r="D3560" s="7">
        <v>3</v>
      </c>
      <c r="E3560" s="7">
        <v>183.25</v>
      </c>
      <c r="F3560" s="7">
        <v>179.11</v>
      </c>
    </row>
    <row r="3561" spans="1:6" x14ac:dyDescent="0.2">
      <c r="A3561" s="7">
        <v>35084</v>
      </c>
      <c r="B3561" s="7" t="s">
        <v>45</v>
      </c>
      <c r="C3561" s="7">
        <v>2012</v>
      </c>
      <c r="D3561" s="7">
        <v>4</v>
      </c>
      <c r="E3561" s="7">
        <v>179.31</v>
      </c>
      <c r="F3561" s="7">
        <v>179.54</v>
      </c>
    </row>
    <row r="3562" spans="1:6" x14ac:dyDescent="0.2">
      <c r="A3562" s="7">
        <v>35084</v>
      </c>
      <c r="B3562" s="7" t="s">
        <v>45</v>
      </c>
      <c r="C3562" s="7">
        <v>2013</v>
      </c>
      <c r="D3562" s="7">
        <v>1</v>
      </c>
      <c r="E3562" s="7">
        <v>177.88</v>
      </c>
      <c r="F3562" s="7">
        <v>180.89</v>
      </c>
    </row>
    <row r="3563" spans="1:6" x14ac:dyDescent="0.2">
      <c r="A3563" s="7">
        <v>35084</v>
      </c>
      <c r="B3563" s="7" t="s">
        <v>45</v>
      </c>
      <c r="C3563" s="7">
        <v>2013</v>
      </c>
      <c r="D3563" s="7">
        <v>2</v>
      </c>
      <c r="E3563" s="7">
        <v>185.75</v>
      </c>
      <c r="F3563" s="7">
        <v>184.19</v>
      </c>
    </row>
    <row r="3564" spans="1:6" x14ac:dyDescent="0.2">
      <c r="A3564" s="7">
        <v>35084</v>
      </c>
      <c r="B3564" s="7" t="s">
        <v>45</v>
      </c>
      <c r="C3564" s="7">
        <v>2013</v>
      </c>
      <c r="D3564" s="7">
        <v>3</v>
      </c>
      <c r="E3564" s="7">
        <v>190.01</v>
      </c>
      <c r="F3564" s="7">
        <v>185.51</v>
      </c>
    </row>
    <row r="3565" spans="1:6" x14ac:dyDescent="0.2">
      <c r="A3565" s="7">
        <v>35084</v>
      </c>
      <c r="B3565" s="7" t="s">
        <v>45</v>
      </c>
      <c r="C3565" s="7">
        <v>2013</v>
      </c>
      <c r="D3565" s="7">
        <v>4</v>
      </c>
      <c r="E3565" s="7">
        <v>186.44</v>
      </c>
      <c r="F3565" s="7">
        <v>187.14</v>
      </c>
    </row>
    <row r="3566" spans="1:6" x14ac:dyDescent="0.2">
      <c r="A3566" s="7">
        <v>35084</v>
      </c>
      <c r="B3566" s="7" t="s">
        <v>45</v>
      </c>
      <c r="C3566" s="7">
        <v>2014</v>
      </c>
      <c r="D3566" s="7">
        <v>1</v>
      </c>
      <c r="E3566" s="7">
        <v>186.85</v>
      </c>
      <c r="F3566" s="7">
        <v>189.87</v>
      </c>
    </row>
    <row r="3567" spans="1:6" x14ac:dyDescent="0.2">
      <c r="A3567" s="7">
        <v>35084</v>
      </c>
      <c r="B3567" s="7" t="s">
        <v>45</v>
      </c>
      <c r="C3567" s="7">
        <v>2014</v>
      </c>
      <c r="D3567" s="7">
        <v>2</v>
      </c>
      <c r="E3567" s="7">
        <v>191.14</v>
      </c>
      <c r="F3567" s="7">
        <v>189.29</v>
      </c>
    </row>
    <row r="3568" spans="1:6" x14ac:dyDescent="0.2">
      <c r="A3568" s="7">
        <v>35084</v>
      </c>
      <c r="B3568" s="7" t="s">
        <v>45</v>
      </c>
      <c r="C3568" s="7">
        <v>2014</v>
      </c>
      <c r="D3568" s="7">
        <v>3</v>
      </c>
      <c r="E3568" s="7">
        <v>195.45</v>
      </c>
      <c r="F3568" s="7">
        <v>191.06</v>
      </c>
    </row>
    <row r="3569" spans="1:6" x14ac:dyDescent="0.2">
      <c r="A3569" s="7">
        <v>35084</v>
      </c>
      <c r="B3569" s="7" t="s">
        <v>45</v>
      </c>
      <c r="C3569" s="7">
        <v>2014</v>
      </c>
      <c r="D3569" s="7">
        <v>4</v>
      </c>
      <c r="E3569" s="7">
        <v>190.43</v>
      </c>
      <c r="F3569" s="7">
        <v>191.11</v>
      </c>
    </row>
    <row r="3570" spans="1:6" x14ac:dyDescent="0.2">
      <c r="A3570" s="7">
        <v>35084</v>
      </c>
      <c r="B3570" s="7" t="s">
        <v>45</v>
      </c>
      <c r="C3570" s="7">
        <v>2015</v>
      </c>
      <c r="D3570" s="7">
        <v>1</v>
      </c>
      <c r="E3570" s="7">
        <v>187.46</v>
      </c>
      <c r="F3570" s="7">
        <v>190.5</v>
      </c>
    </row>
    <row r="3571" spans="1:6" x14ac:dyDescent="0.2">
      <c r="A3571" s="7">
        <v>35084</v>
      </c>
      <c r="B3571" s="7" t="s">
        <v>45</v>
      </c>
      <c r="C3571" s="7">
        <v>2015</v>
      </c>
      <c r="D3571" s="7">
        <v>2</v>
      </c>
      <c r="E3571" s="7">
        <v>194.91</v>
      </c>
      <c r="F3571" s="7">
        <v>192.73</v>
      </c>
    </row>
    <row r="3572" spans="1:6" x14ac:dyDescent="0.2">
      <c r="A3572" s="7">
        <v>35084</v>
      </c>
      <c r="B3572" s="7" t="s">
        <v>45</v>
      </c>
      <c r="C3572" s="7">
        <v>2015</v>
      </c>
      <c r="D3572" s="7">
        <v>3</v>
      </c>
      <c r="E3572" s="7">
        <v>198.57</v>
      </c>
      <c r="F3572" s="7">
        <v>194.61</v>
      </c>
    </row>
    <row r="3573" spans="1:6" x14ac:dyDescent="0.2">
      <c r="A3573" s="7">
        <v>35084</v>
      </c>
      <c r="B3573" s="7" t="s">
        <v>45</v>
      </c>
      <c r="C3573" s="7">
        <v>2015</v>
      </c>
      <c r="D3573" s="7">
        <v>4</v>
      </c>
      <c r="E3573" s="7">
        <v>195.17</v>
      </c>
      <c r="F3573" s="7">
        <v>195.64</v>
      </c>
    </row>
    <row r="3574" spans="1:6" x14ac:dyDescent="0.2">
      <c r="A3574" s="7">
        <v>35084</v>
      </c>
      <c r="B3574" s="7" t="s">
        <v>45</v>
      </c>
      <c r="C3574" s="7">
        <v>2016</v>
      </c>
      <c r="D3574" s="7">
        <v>1</v>
      </c>
      <c r="E3574" s="7">
        <v>196.17</v>
      </c>
      <c r="F3574" s="7">
        <v>199.19</v>
      </c>
    </row>
    <row r="3575" spans="1:6" x14ac:dyDescent="0.2">
      <c r="A3575" s="7">
        <v>35084</v>
      </c>
      <c r="B3575" s="7" t="s">
        <v>45</v>
      </c>
      <c r="C3575" s="7">
        <v>2016</v>
      </c>
      <c r="D3575" s="7">
        <v>2</v>
      </c>
      <c r="E3575" s="7">
        <v>202.89</v>
      </c>
      <c r="F3575" s="7">
        <v>200.49</v>
      </c>
    </row>
    <row r="3576" spans="1:6" x14ac:dyDescent="0.2">
      <c r="A3576" s="7">
        <v>35084</v>
      </c>
      <c r="B3576" s="7" t="s">
        <v>45</v>
      </c>
      <c r="C3576" s="7">
        <v>2016</v>
      </c>
      <c r="D3576" s="7">
        <v>3</v>
      </c>
      <c r="E3576" s="7">
        <v>203.52</v>
      </c>
      <c r="F3576" s="7">
        <v>200.13</v>
      </c>
    </row>
    <row r="3577" spans="1:6" x14ac:dyDescent="0.2">
      <c r="A3577" s="7">
        <v>35084</v>
      </c>
      <c r="B3577" s="7" t="s">
        <v>45</v>
      </c>
      <c r="C3577" s="7">
        <v>2016</v>
      </c>
      <c r="D3577" s="7">
        <v>4</v>
      </c>
      <c r="E3577" s="7">
        <v>201.5</v>
      </c>
      <c r="F3577" s="7">
        <v>201.55</v>
      </c>
    </row>
    <row r="3578" spans="1:6" x14ac:dyDescent="0.2">
      <c r="A3578" s="7">
        <v>35084</v>
      </c>
      <c r="B3578" s="7" t="s">
        <v>45</v>
      </c>
      <c r="C3578" s="7">
        <v>2017</v>
      </c>
      <c r="D3578" s="7">
        <v>1</v>
      </c>
      <c r="E3578" s="7">
        <v>198.04</v>
      </c>
      <c r="F3578" s="7">
        <v>200.85</v>
      </c>
    </row>
    <row r="3579" spans="1:6" x14ac:dyDescent="0.2">
      <c r="A3579" s="7">
        <v>35084</v>
      </c>
      <c r="B3579" s="7" t="s">
        <v>45</v>
      </c>
      <c r="C3579" s="7">
        <v>2017</v>
      </c>
      <c r="D3579" s="7">
        <v>2</v>
      </c>
      <c r="E3579" s="7">
        <v>205.27</v>
      </c>
      <c r="F3579" s="7">
        <v>202.92</v>
      </c>
    </row>
    <row r="3580" spans="1:6" x14ac:dyDescent="0.2">
      <c r="A3580" s="7">
        <v>35084</v>
      </c>
      <c r="B3580" s="7" t="s">
        <v>45</v>
      </c>
      <c r="C3580" s="7">
        <v>2017</v>
      </c>
      <c r="D3580" s="7">
        <v>3</v>
      </c>
      <c r="E3580" s="7">
        <v>208.85</v>
      </c>
      <c r="F3580" s="7">
        <v>205.94</v>
      </c>
    </row>
    <row r="3581" spans="1:6" x14ac:dyDescent="0.2">
      <c r="A3581" s="7">
        <v>35084</v>
      </c>
      <c r="B3581" s="7" t="s">
        <v>45</v>
      </c>
      <c r="C3581" s="7">
        <v>2017</v>
      </c>
      <c r="D3581" s="7">
        <v>4</v>
      </c>
      <c r="E3581" s="7">
        <v>209.47</v>
      </c>
      <c r="F3581" s="7">
        <v>209.29</v>
      </c>
    </row>
    <row r="3582" spans="1:6" x14ac:dyDescent="0.2">
      <c r="A3582" s="7">
        <v>35084</v>
      </c>
      <c r="B3582" s="7" t="s">
        <v>45</v>
      </c>
      <c r="C3582" s="7">
        <v>2018</v>
      </c>
      <c r="D3582" s="7">
        <v>1</v>
      </c>
      <c r="E3582" s="7">
        <v>208.31</v>
      </c>
      <c r="F3582" s="7">
        <v>210.53</v>
      </c>
    </row>
    <row r="3583" spans="1:6" x14ac:dyDescent="0.2">
      <c r="A3583" s="7">
        <v>35084</v>
      </c>
      <c r="B3583" s="7" t="s">
        <v>45</v>
      </c>
      <c r="C3583" s="7">
        <v>2018</v>
      </c>
      <c r="D3583" s="7">
        <v>2</v>
      </c>
      <c r="E3583" s="7">
        <v>218.09</v>
      </c>
      <c r="F3583" s="7">
        <v>216.07</v>
      </c>
    </row>
    <row r="3584" spans="1:6" x14ac:dyDescent="0.2">
      <c r="A3584" s="7">
        <v>35084</v>
      </c>
      <c r="B3584" s="7" t="s">
        <v>45</v>
      </c>
      <c r="C3584" s="7">
        <v>2018</v>
      </c>
      <c r="D3584" s="7">
        <v>3</v>
      </c>
      <c r="E3584" s="7">
        <v>222.79</v>
      </c>
      <c r="F3584" s="7">
        <v>220.2</v>
      </c>
    </row>
    <row r="3585" spans="1:6" x14ac:dyDescent="0.2">
      <c r="A3585" s="7">
        <v>35084</v>
      </c>
      <c r="B3585" s="7" t="s">
        <v>45</v>
      </c>
      <c r="C3585" s="7">
        <v>2018</v>
      </c>
      <c r="D3585" s="7">
        <v>4</v>
      </c>
      <c r="E3585" s="7">
        <v>223.1</v>
      </c>
      <c r="F3585" s="7">
        <v>222.72</v>
      </c>
    </row>
    <row r="3586" spans="1:6" x14ac:dyDescent="0.2">
      <c r="A3586" s="7">
        <v>35084</v>
      </c>
      <c r="B3586" s="7" t="s">
        <v>45</v>
      </c>
      <c r="C3586" s="7">
        <v>2019</v>
      </c>
      <c r="D3586" s="7">
        <v>1</v>
      </c>
      <c r="E3586" s="7">
        <v>226.62</v>
      </c>
      <c r="F3586" s="7">
        <v>228.07</v>
      </c>
    </row>
    <row r="3587" spans="1:6" x14ac:dyDescent="0.2">
      <c r="A3587" s="7">
        <v>35084</v>
      </c>
      <c r="B3587" s="7" t="s">
        <v>45</v>
      </c>
      <c r="C3587" s="7">
        <v>2019</v>
      </c>
      <c r="D3587" s="7">
        <v>2</v>
      </c>
      <c r="E3587" s="7">
        <v>231.19</v>
      </c>
      <c r="F3587" s="7">
        <v>229.69</v>
      </c>
    </row>
    <row r="3588" spans="1:6" x14ac:dyDescent="0.2">
      <c r="A3588" s="7">
        <v>35084</v>
      </c>
      <c r="B3588" s="7" t="s">
        <v>45</v>
      </c>
      <c r="C3588" s="7">
        <v>2019</v>
      </c>
      <c r="D3588" s="7">
        <v>3</v>
      </c>
      <c r="E3588" s="7">
        <v>235.76</v>
      </c>
      <c r="F3588" s="7">
        <v>233.55</v>
      </c>
    </row>
    <row r="3589" spans="1:6" x14ac:dyDescent="0.2">
      <c r="A3589" s="7">
        <v>35084</v>
      </c>
      <c r="B3589" s="7" t="s">
        <v>45</v>
      </c>
      <c r="C3589" s="7">
        <v>2019</v>
      </c>
      <c r="D3589" s="7">
        <v>4</v>
      </c>
      <c r="E3589" s="7">
        <v>239.25</v>
      </c>
      <c r="F3589" s="7">
        <v>238.54</v>
      </c>
    </row>
    <row r="3590" spans="1:6" x14ac:dyDescent="0.2">
      <c r="A3590" s="7">
        <v>35084</v>
      </c>
      <c r="B3590" s="7" t="s">
        <v>45</v>
      </c>
      <c r="C3590" s="7">
        <v>2020</v>
      </c>
      <c r="D3590" s="7">
        <v>1</v>
      </c>
      <c r="E3590" s="7">
        <v>243.72</v>
      </c>
      <c r="F3590" s="7">
        <v>244.48</v>
      </c>
    </row>
    <row r="3591" spans="1:6" x14ac:dyDescent="0.2">
      <c r="A3591" s="7">
        <v>35084</v>
      </c>
      <c r="B3591" s="7" t="s">
        <v>45</v>
      </c>
      <c r="C3591" s="7">
        <v>2020</v>
      </c>
      <c r="D3591" s="7">
        <v>2</v>
      </c>
      <c r="E3591" s="7">
        <v>250.61</v>
      </c>
      <c r="F3591" s="7">
        <v>249.52</v>
      </c>
    </row>
    <row r="3592" spans="1:6" x14ac:dyDescent="0.2">
      <c r="A3592" s="7">
        <v>35084</v>
      </c>
      <c r="B3592" s="7" t="s">
        <v>45</v>
      </c>
      <c r="C3592" s="7">
        <v>2020</v>
      </c>
      <c r="D3592" s="7">
        <v>3</v>
      </c>
      <c r="E3592" s="7">
        <v>259.47000000000003</v>
      </c>
      <c r="F3592" s="7">
        <v>257.58</v>
      </c>
    </row>
    <row r="3593" spans="1:6" x14ac:dyDescent="0.2">
      <c r="A3593" s="7">
        <v>35084</v>
      </c>
      <c r="B3593" s="7" t="s">
        <v>45</v>
      </c>
      <c r="C3593" s="7">
        <v>2020</v>
      </c>
      <c r="D3593" s="7">
        <v>4</v>
      </c>
      <c r="E3593" s="7">
        <v>267.95</v>
      </c>
      <c r="F3593" s="7">
        <v>266.69</v>
      </c>
    </row>
    <row r="3594" spans="1:6" x14ac:dyDescent="0.2">
      <c r="A3594" s="7">
        <v>35084</v>
      </c>
      <c r="B3594" s="7" t="s">
        <v>45</v>
      </c>
      <c r="C3594" s="7">
        <v>2021</v>
      </c>
      <c r="D3594" s="7">
        <v>1</v>
      </c>
      <c r="E3594" s="7">
        <v>272.98</v>
      </c>
      <c r="F3594" s="7">
        <v>273.44</v>
      </c>
    </row>
    <row r="3595" spans="1:6" x14ac:dyDescent="0.2">
      <c r="A3595" s="7">
        <v>35084</v>
      </c>
      <c r="B3595" s="7" t="s">
        <v>45</v>
      </c>
      <c r="C3595" s="7">
        <v>2021</v>
      </c>
      <c r="D3595" s="7">
        <v>2</v>
      </c>
      <c r="E3595" s="7">
        <v>281.56</v>
      </c>
      <c r="F3595" s="7">
        <v>280.62</v>
      </c>
    </row>
    <row r="3596" spans="1:6" x14ac:dyDescent="0.2">
      <c r="A3596" s="7">
        <v>35084</v>
      </c>
      <c r="B3596" s="7" t="s">
        <v>45</v>
      </c>
      <c r="C3596" s="7">
        <v>2021</v>
      </c>
      <c r="D3596" s="7">
        <v>3</v>
      </c>
      <c r="E3596" s="7">
        <v>289.01</v>
      </c>
      <c r="F3596" s="7">
        <v>287.31</v>
      </c>
    </row>
    <row r="3597" spans="1:6" x14ac:dyDescent="0.2">
      <c r="A3597" s="7">
        <v>35084</v>
      </c>
      <c r="B3597" s="7" t="s">
        <v>45</v>
      </c>
      <c r="C3597" s="7">
        <v>2021</v>
      </c>
      <c r="D3597" s="7">
        <v>4</v>
      </c>
      <c r="E3597" s="7">
        <v>296.42</v>
      </c>
      <c r="F3597" s="7">
        <v>294.64</v>
      </c>
    </row>
    <row r="3598" spans="1:6" x14ac:dyDescent="0.2">
      <c r="A3598" s="7">
        <v>35614</v>
      </c>
      <c r="B3598" s="7" t="s">
        <v>46</v>
      </c>
      <c r="C3598" s="7">
        <v>1991</v>
      </c>
      <c r="D3598" s="7">
        <v>1</v>
      </c>
      <c r="E3598" s="7">
        <v>100</v>
      </c>
      <c r="F3598" s="7">
        <v>100</v>
      </c>
    </row>
    <row r="3599" spans="1:6" x14ac:dyDescent="0.2">
      <c r="A3599" s="7">
        <v>35614</v>
      </c>
      <c r="B3599" s="7" t="s">
        <v>46</v>
      </c>
      <c r="C3599" s="7">
        <v>1991</v>
      </c>
      <c r="D3599" s="7">
        <v>2</v>
      </c>
      <c r="E3599" s="7">
        <v>99.24</v>
      </c>
      <c r="F3599" s="7">
        <v>99.37</v>
      </c>
    </row>
    <row r="3600" spans="1:6" x14ac:dyDescent="0.2">
      <c r="A3600" s="7">
        <v>35614</v>
      </c>
      <c r="B3600" s="7" t="s">
        <v>46</v>
      </c>
      <c r="C3600" s="7">
        <v>1991</v>
      </c>
      <c r="D3600" s="7">
        <v>3</v>
      </c>
      <c r="E3600" s="7">
        <v>99.29</v>
      </c>
      <c r="F3600" s="7">
        <v>98.75</v>
      </c>
    </row>
    <row r="3601" spans="1:6" x14ac:dyDescent="0.2">
      <c r="A3601" s="7">
        <v>35614</v>
      </c>
      <c r="B3601" s="7" t="s">
        <v>46</v>
      </c>
      <c r="C3601" s="7">
        <v>1991</v>
      </c>
      <c r="D3601" s="7">
        <v>4</v>
      </c>
      <c r="E3601" s="7">
        <v>98.9</v>
      </c>
      <c r="F3601" s="7">
        <v>98.66</v>
      </c>
    </row>
    <row r="3602" spans="1:6" x14ac:dyDescent="0.2">
      <c r="A3602" s="7">
        <v>35614</v>
      </c>
      <c r="B3602" s="7" t="s">
        <v>46</v>
      </c>
      <c r="C3602" s="7">
        <v>1992</v>
      </c>
      <c r="D3602" s="7">
        <v>1</v>
      </c>
      <c r="E3602" s="7">
        <v>99.26</v>
      </c>
      <c r="F3602" s="7">
        <v>99.29</v>
      </c>
    </row>
    <row r="3603" spans="1:6" x14ac:dyDescent="0.2">
      <c r="A3603" s="7">
        <v>35614</v>
      </c>
      <c r="B3603" s="7" t="s">
        <v>46</v>
      </c>
      <c r="C3603" s="7">
        <v>1992</v>
      </c>
      <c r="D3603" s="7">
        <v>2</v>
      </c>
      <c r="E3603" s="7">
        <v>98.74</v>
      </c>
      <c r="F3603" s="7">
        <v>98.86</v>
      </c>
    </row>
    <row r="3604" spans="1:6" x14ac:dyDescent="0.2">
      <c r="A3604" s="7">
        <v>35614</v>
      </c>
      <c r="B3604" s="7" t="s">
        <v>46</v>
      </c>
      <c r="C3604" s="7">
        <v>1992</v>
      </c>
      <c r="D3604" s="7">
        <v>3</v>
      </c>
      <c r="E3604" s="7">
        <v>98.97</v>
      </c>
      <c r="F3604" s="7">
        <v>98.38</v>
      </c>
    </row>
    <row r="3605" spans="1:6" x14ac:dyDescent="0.2">
      <c r="A3605" s="7">
        <v>35614</v>
      </c>
      <c r="B3605" s="7" t="s">
        <v>46</v>
      </c>
      <c r="C3605" s="7">
        <v>1992</v>
      </c>
      <c r="D3605" s="7">
        <v>4</v>
      </c>
      <c r="E3605" s="7">
        <v>99.98</v>
      </c>
      <c r="F3605" s="7">
        <v>99.78</v>
      </c>
    </row>
    <row r="3606" spans="1:6" x14ac:dyDescent="0.2">
      <c r="A3606" s="7">
        <v>35614</v>
      </c>
      <c r="B3606" s="7" t="s">
        <v>46</v>
      </c>
      <c r="C3606" s="7">
        <v>1993</v>
      </c>
      <c r="D3606" s="7">
        <v>1</v>
      </c>
      <c r="E3606" s="7">
        <v>97.67</v>
      </c>
      <c r="F3606" s="7">
        <v>97.76</v>
      </c>
    </row>
    <row r="3607" spans="1:6" x14ac:dyDescent="0.2">
      <c r="A3607" s="7">
        <v>35614</v>
      </c>
      <c r="B3607" s="7" t="s">
        <v>46</v>
      </c>
      <c r="C3607" s="7">
        <v>1993</v>
      </c>
      <c r="D3607" s="7">
        <v>2</v>
      </c>
      <c r="E3607" s="7">
        <v>98.6</v>
      </c>
      <c r="F3607" s="7">
        <v>98.71</v>
      </c>
    </row>
    <row r="3608" spans="1:6" x14ac:dyDescent="0.2">
      <c r="A3608" s="7">
        <v>35614</v>
      </c>
      <c r="B3608" s="7" t="s">
        <v>46</v>
      </c>
      <c r="C3608" s="7">
        <v>1993</v>
      </c>
      <c r="D3608" s="7">
        <v>3</v>
      </c>
      <c r="E3608" s="7">
        <v>99.99</v>
      </c>
      <c r="F3608" s="7">
        <v>99.29</v>
      </c>
    </row>
    <row r="3609" spans="1:6" x14ac:dyDescent="0.2">
      <c r="A3609" s="7">
        <v>35614</v>
      </c>
      <c r="B3609" s="7" t="s">
        <v>46</v>
      </c>
      <c r="C3609" s="7">
        <v>1993</v>
      </c>
      <c r="D3609" s="7">
        <v>4</v>
      </c>
      <c r="E3609" s="7">
        <v>100.03</v>
      </c>
      <c r="F3609" s="7">
        <v>99.87</v>
      </c>
    </row>
    <row r="3610" spans="1:6" x14ac:dyDescent="0.2">
      <c r="A3610" s="7">
        <v>35614</v>
      </c>
      <c r="B3610" s="7" t="s">
        <v>46</v>
      </c>
      <c r="C3610" s="7">
        <v>1994</v>
      </c>
      <c r="D3610" s="7">
        <v>1</v>
      </c>
      <c r="E3610" s="7">
        <v>99.21</v>
      </c>
      <c r="F3610" s="7">
        <v>99.38</v>
      </c>
    </row>
    <row r="3611" spans="1:6" x14ac:dyDescent="0.2">
      <c r="A3611" s="7">
        <v>35614</v>
      </c>
      <c r="B3611" s="7" t="s">
        <v>46</v>
      </c>
      <c r="C3611" s="7">
        <v>1994</v>
      </c>
      <c r="D3611" s="7">
        <v>2</v>
      </c>
      <c r="E3611" s="7">
        <v>99.29</v>
      </c>
      <c r="F3611" s="7">
        <v>99.36</v>
      </c>
    </row>
    <row r="3612" spans="1:6" x14ac:dyDescent="0.2">
      <c r="A3612" s="7">
        <v>35614</v>
      </c>
      <c r="B3612" s="7" t="s">
        <v>46</v>
      </c>
      <c r="C3612" s="7">
        <v>1994</v>
      </c>
      <c r="D3612" s="7">
        <v>3</v>
      </c>
      <c r="E3612" s="7">
        <v>99.6</v>
      </c>
      <c r="F3612" s="7">
        <v>98.79</v>
      </c>
    </row>
    <row r="3613" spans="1:6" x14ac:dyDescent="0.2">
      <c r="A3613" s="7">
        <v>35614</v>
      </c>
      <c r="B3613" s="7" t="s">
        <v>46</v>
      </c>
      <c r="C3613" s="7">
        <v>1994</v>
      </c>
      <c r="D3613" s="7">
        <v>4</v>
      </c>
      <c r="E3613" s="7">
        <v>98.71</v>
      </c>
      <c r="F3613" s="7">
        <v>98.61</v>
      </c>
    </row>
    <row r="3614" spans="1:6" x14ac:dyDescent="0.2">
      <c r="A3614" s="7">
        <v>35614</v>
      </c>
      <c r="B3614" s="7" t="s">
        <v>46</v>
      </c>
      <c r="C3614" s="7">
        <v>1995</v>
      </c>
      <c r="D3614" s="7">
        <v>1</v>
      </c>
      <c r="E3614" s="7">
        <v>98.74</v>
      </c>
      <c r="F3614" s="7">
        <v>99.04</v>
      </c>
    </row>
    <row r="3615" spans="1:6" x14ac:dyDescent="0.2">
      <c r="A3615" s="7">
        <v>35614</v>
      </c>
      <c r="B3615" s="7" t="s">
        <v>46</v>
      </c>
      <c r="C3615" s="7">
        <v>1995</v>
      </c>
      <c r="D3615" s="7">
        <v>2</v>
      </c>
      <c r="E3615" s="7">
        <v>99.05</v>
      </c>
      <c r="F3615" s="7">
        <v>99.04</v>
      </c>
    </row>
    <row r="3616" spans="1:6" x14ac:dyDescent="0.2">
      <c r="A3616" s="7">
        <v>35614</v>
      </c>
      <c r="B3616" s="7" t="s">
        <v>46</v>
      </c>
      <c r="C3616" s="7">
        <v>1995</v>
      </c>
      <c r="D3616" s="7">
        <v>3</v>
      </c>
      <c r="E3616" s="7">
        <v>100.91</v>
      </c>
      <c r="F3616" s="7">
        <v>100.01</v>
      </c>
    </row>
    <row r="3617" spans="1:6" x14ac:dyDescent="0.2">
      <c r="A3617" s="7">
        <v>35614</v>
      </c>
      <c r="B3617" s="7" t="s">
        <v>46</v>
      </c>
      <c r="C3617" s="7">
        <v>1995</v>
      </c>
      <c r="D3617" s="7">
        <v>4</v>
      </c>
      <c r="E3617" s="7">
        <v>99.49</v>
      </c>
      <c r="F3617" s="7">
        <v>99.4</v>
      </c>
    </row>
    <row r="3618" spans="1:6" x14ac:dyDescent="0.2">
      <c r="A3618" s="7">
        <v>35614</v>
      </c>
      <c r="B3618" s="7" t="s">
        <v>46</v>
      </c>
      <c r="C3618" s="7">
        <v>1996</v>
      </c>
      <c r="D3618" s="7">
        <v>1</v>
      </c>
      <c r="E3618" s="7">
        <v>99.46</v>
      </c>
      <c r="F3618" s="7">
        <v>99.89</v>
      </c>
    </row>
    <row r="3619" spans="1:6" x14ac:dyDescent="0.2">
      <c r="A3619" s="7">
        <v>35614</v>
      </c>
      <c r="B3619" s="7" t="s">
        <v>46</v>
      </c>
      <c r="C3619" s="7">
        <v>1996</v>
      </c>
      <c r="D3619" s="7">
        <v>2</v>
      </c>
      <c r="E3619" s="7">
        <v>100.41</v>
      </c>
      <c r="F3619" s="7">
        <v>100.33</v>
      </c>
    </row>
    <row r="3620" spans="1:6" x14ac:dyDescent="0.2">
      <c r="A3620" s="7">
        <v>35614</v>
      </c>
      <c r="B3620" s="7" t="s">
        <v>46</v>
      </c>
      <c r="C3620" s="7">
        <v>1996</v>
      </c>
      <c r="D3620" s="7">
        <v>3</v>
      </c>
      <c r="E3620" s="7">
        <v>101.73</v>
      </c>
      <c r="F3620" s="7">
        <v>100.77</v>
      </c>
    </row>
    <row r="3621" spans="1:6" x14ac:dyDescent="0.2">
      <c r="A3621" s="7">
        <v>35614</v>
      </c>
      <c r="B3621" s="7" t="s">
        <v>46</v>
      </c>
      <c r="C3621" s="7">
        <v>1996</v>
      </c>
      <c r="D3621" s="7">
        <v>4</v>
      </c>
      <c r="E3621" s="7">
        <v>101.07</v>
      </c>
      <c r="F3621" s="7">
        <v>100.98</v>
      </c>
    </row>
    <row r="3622" spans="1:6" x14ac:dyDescent="0.2">
      <c r="A3622" s="7">
        <v>35614</v>
      </c>
      <c r="B3622" s="7" t="s">
        <v>46</v>
      </c>
      <c r="C3622" s="7">
        <v>1997</v>
      </c>
      <c r="D3622" s="7">
        <v>1</v>
      </c>
      <c r="E3622" s="7">
        <v>101.79</v>
      </c>
      <c r="F3622" s="7">
        <v>102.36</v>
      </c>
    </row>
    <row r="3623" spans="1:6" x14ac:dyDescent="0.2">
      <c r="A3623" s="7">
        <v>35614</v>
      </c>
      <c r="B3623" s="7" t="s">
        <v>46</v>
      </c>
      <c r="C3623" s="7">
        <v>1997</v>
      </c>
      <c r="D3623" s="7">
        <v>2</v>
      </c>
      <c r="E3623" s="7">
        <v>103.46</v>
      </c>
      <c r="F3623" s="7">
        <v>103.3</v>
      </c>
    </row>
    <row r="3624" spans="1:6" x14ac:dyDescent="0.2">
      <c r="A3624" s="7">
        <v>35614</v>
      </c>
      <c r="B3624" s="7" t="s">
        <v>46</v>
      </c>
      <c r="C3624" s="7">
        <v>1997</v>
      </c>
      <c r="D3624" s="7">
        <v>3</v>
      </c>
      <c r="E3624" s="7">
        <v>105.25</v>
      </c>
      <c r="F3624" s="7">
        <v>104.23</v>
      </c>
    </row>
    <row r="3625" spans="1:6" x14ac:dyDescent="0.2">
      <c r="A3625" s="7">
        <v>35614</v>
      </c>
      <c r="B3625" s="7" t="s">
        <v>46</v>
      </c>
      <c r="C3625" s="7">
        <v>1997</v>
      </c>
      <c r="D3625" s="7">
        <v>4</v>
      </c>
      <c r="E3625" s="7">
        <v>105.98</v>
      </c>
      <c r="F3625" s="7">
        <v>105.83</v>
      </c>
    </row>
    <row r="3626" spans="1:6" x14ac:dyDescent="0.2">
      <c r="A3626" s="7">
        <v>35614</v>
      </c>
      <c r="B3626" s="7" t="s">
        <v>46</v>
      </c>
      <c r="C3626" s="7">
        <v>1998</v>
      </c>
      <c r="D3626" s="7">
        <v>1</v>
      </c>
      <c r="E3626" s="7">
        <v>106.25</v>
      </c>
      <c r="F3626" s="7">
        <v>106.97</v>
      </c>
    </row>
    <row r="3627" spans="1:6" x14ac:dyDescent="0.2">
      <c r="A3627" s="7">
        <v>35614</v>
      </c>
      <c r="B3627" s="7" t="s">
        <v>46</v>
      </c>
      <c r="C3627" s="7">
        <v>1998</v>
      </c>
      <c r="D3627" s="7">
        <v>2</v>
      </c>
      <c r="E3627" s="7">
        <v>109.43</v>
      </c>
      <c r="F3627" s="7">
        <v>109.24</v>
      </c>
    </row>
    <row r="3628" spans="1:6" x14ac:dyDescent="0.2">
      <c r="A3628" s="7">
        <v>35614</v>
      </c>
      <c r="B3628" s="7" t="s">
        <v>46</v>
      </c>
      <c r="C3628" s="7">
        <v>1998</v>
      </c>
      <c r="D3628" s="7">
        <v>3</v>
      </c>
      <c r="E3628" s="7">
        <v>112.29</v>
      </c>
      <c r="F3628" s="7">
        <v>111.19</v>
      </c>
    </row>
    <row r="3629" spans="1:6" x14ac:dyDescent="0.2">
      <c r="A3629" s="7">
        <v>35614</v>
      </c>
      <c r="B3629" s="7" t="s">
        <v>46</v>
      </c>
      <c r="C3629" s="7">
        <v>1998</v>
      </c>
      <c r="D3629" s="7">
        <v>4</v>
      </c>
      <c r="E3629" s="7">
        <v>114.08</v>
      </c>
      <c r="F3629" s="7">
        <v>113.81</v>
      </c>
    </row>
    <row r="3630" spans="1:6" x14ac:dyDescent="0.2">
      <c r="A3630" s="7">
        <v>35614</v>
      </c>
      <c r="B3630" s="7" t="s">
        <v>46</v>
      </c>
      <c r="C3630" s="7">
        <v>1999</v>
      </c>
      <c r="D3630" s="7">
        <v>1</v>
      </c>
      <c r="E3630" s="7">
        <v>115.4</v>
      </c>
      <c r="F3630" s="7">
        <v>116.3</v>
      </c>
    </row>
    <row r="3631" spans="1:6" x14ac:dyDescent="0.2">
      <c r="A3631" s="7">
        <v>35614</v>
      </c>
      <c r="B3631" s="7" t="s">
        <v>46</v>
      </c>
      <c r="C3631" s="7">
        <v>1999</v>
      </c>
      <c r="D3631" s="7">
        <v>2</v>
      </c>
      <c r="E3631" s="7">
        <v>119.38</v>
      </c>
      <c r="F3631" s="7">
        <v>119.2</v>
      </c>
    </row>
    <row r="3632" spans="1:6" x14ac:dyDescent="0.2">
      <c r="A3632" s="7">
        <v>35614</v>
      </c>
      <c r="B3632" s="7" t="s">
        <v>46</v>
      </c>
      <c r="C3632" s="7">
        <v>1999</v>
      </c>
      <c r="D3632" s="7">
        <v>3</v>
      </c>
      <c r="E3632" s="7">
        <v>122.58</v>
      </c>
      <c r="F3632" s="7">
        <v>121.36</v>
      </c>
    </row>
    <row r="3633" spans="1:6" x14ac:dyDescent="0.2">
      <c r="A3633" s="7">
        <v>35614</v>
      </c>
      <c r="B3633" s="7" t="s">
        <v>46</v>
      </c>
      <c r="C3633" s="7">
        <v>1999</v>
      </c>
      <c r="D3633" s="7">
        <v>4</v>
      </c>
      <c r="E3633" s="7">
        <v>124.06</v>
      </c>
      <c r="F3633" s="7">
        <v>123.66</v>
      </c>
    </row>
    <row r="3634" spans="1:6" x14ac:dyDescent="0.2">
      <c r="A3634" s="7">
        <v>35614</v>
      </c>
      <c r="B3634" s="7" t="s">
        <v>46</v>
      </c>
      <c r="C3634" s="7">
        <v>2000</v>
      </c>
      <c r="D3634" s="7">
        <v>1</v>
      </c>
      <c r="E3634" s="7">
        <v>125.49</v>
      </c>
      <c r="F3634" s="7">
        <v>126.53</v>
      </c>
    </row>
    <row r="3635" spans="1:6" x14ac:dyDescent="0.2">
      <c r="A3635" s="7">
        <v>35614</v>
      </c>
      <c r="B3635" s="7" t="s">
        <v>46</v>
      </c>
      <c r="C3635" s="7">
        <v>2000</v>
      </c>
      <c r="D3635" s="7">
        <v>2</v>
      </c>
      <c r="E3635" s="7">
        <v>129.51</v>
      </c>
      <c r="F3635" s="7">
        <v>129.4</v>
      </c>
    </row>
    <row r="3636" spans="1:6" x14ac:dyDescent="0.2">
      <c r="A3636" s="7">
        <v>35614</v>
      </c>
      <c r="B3636" s="7" t="s">
        <v>46</v>
      </c>
      <c r="C3636" s="7">
        <v>2000</v>
      </c>
      <c r="D3636" s="7">
        <v>3</v>
      </c>
      <c r="E3636" s="7">
        <v>136.52000000000001</v>
      </c>
      <c r="F3636" s="7">
        <v>135.13999999999999</v>
      </c>
    </row>
    <row r="3637" spans="1:6" x14ac:dyDescent="0.2">
      <c r="A3637" s="7">
        <v>35614</v>
      </c>
      <c r="B3637" s="7" t="s">
        <v>46</v>
      </c>
      <c r="C3637" s="7">
        <v>2000</v>
      </c>
      <c r="D3637" s="7">
        <v>4</v>
      </c>
      <c r="E3637" s="7">
        <v>138.9</v>
      </c>
      <c r="F3637" s="7">
        <v>138.35</v>
      </c>
    </row>
    <row r="3638" spans="1:6" x14ac:dyDescent="0.2">
      <c r="A3638" s="7">
        <v>35614</v>
      </c>
      <c r="B3638" s="7" t="s">
        <v>46</v>
      </c>
      <c r="C3638" s="7">
        <v>2001</v>
      </c>
      <c r="D3638" s="7">
        <v>1</v>
      </c>
      <c r="E3638" s="7">
        <v>141.19</v>
      </c>
      <c r="F3638" s="7">
        <v>142.38</v>
      </c>
    </row>
    <row r="3639" spans="1:6" x14ac:dyDescent="0.2">
      <c r="A3639" s="7">
        <v>35614</v>
      </c>
      <c r="B3639" s="7" t="s">
        <v>46</v>
      </c>
      <c r="C3639" s="7">
        <v>2001</v>
      </c>
      <c r="D3639" s="7">
        <v>2</v>
      </c>
      <c r="E3639" s="7">
        <v>146.83000000000001</v>
      </c>
      <c r="F3639" s="7">
        <v>146.79</v>
      </c>
    </row>
    <row r="3640" spans="1:6" x14ac:dyDescent="0.2">
      <c r="A3640" s="7">
        <v>35614</v>
      </c>
      <c r="B3640" s="7" t="s">
        <v>46</v>
      </c>
      <c r="C3640" s="7">
        <v>2001</v>
      </c>
      <c r="D3640" s="7">
        <v>3</v>
      </c>
      <c r="E3640" s="7">
        <v>153.62</v>
      </c>
      <c r="F3640" s="7">
        <v>152.08000000000001</v>
      </c>
    </row>
    <row r="3641" spans="1:6" x14ac:dyDescent="0.2">
      <c r="A3641" s="7">
        <v>35614</v>
      </c>
      <c r="B3641" s="7" t="s">
        <v>46</v>
      </c>
      <c r="C3641" s="7">
        <v>2001</v>
      </c>
      <c r="D3641" s="7">
        <v>4</v>
      </c>
      <c r="E3641" s="7">
        <v>156.94999999999999</v>
      </c>
      <c r="F3641" s="7">
        <v>156.25</v>
      </c>
    </row>
    <row r="3642" spans="1:6" x14ac:dyDescent="0.2">
      <c r="A3642" s="7">
        <v>35614</v>
      </c>
      <c r="B3642" s="7" t="s">
        <v>46</v>
      </c>
      <c r="C3642" s="7">
        <v>2002</v>
      </c>
      <c r="D3642" s="7">
        <v>1</v>
      </c>
      <c r="E3642" s="7">
        <v>159.66</v>
      </c>
      <c r="F3642" s="7">
        <v>160.94999999999999</v>
      </c>
    </row>
    <row r="3643" spans="1:6" x14ac:dyDescent="0.2">
      <c r="A3643" s="7">
        <v>35614</v>
      </c>
      <c r="B3643" s="7" t="s">
        <v>46</v>
      </c>
      <c r="C3643" s="7">
        <v>2002</v>
      </c>
      <c r="D3643" s="7">
        <v>2</v>
      </c>
      <c r="E3643" s="7">
        <v>166.31</v>
      </c>
      <c r="F3643" s="7">
        <v>166.34</v>
      </c>
    </row>
    <row r="3644" spans="1:6" x14ac:dyDescent="0.2">
      <c r="A3644" s="7">
        <v>35614</v>
      </c>
      <c r="B3644" s="7" t="s">
        <v>46</v>
      </c>
      <c r="C3644" s="7">
        <v>2002</v>
      </c>
      <c r="D3644" s="7">
        <v>3</v>
      </c>
      <c r="E3644" s="7">
        <v>174.24</v>
      </c>
      <c r="F3644" s="7">
        <v>172.56</v>
      </c>
    </row>
    <row r="3645" spans="1:6" x14ac:dyDescent="0.2">
      <c r="A3645" s="7">
        <v>35614</v>
      </c>
      <c r="B3645" s="7" t="s">
        <v>46</v>
      </c>
      <c r="C3645" s="7">
        <v>2002</v>
      </c>
      <c r="D3645" s="7">
        <v>4</v>
      </c>
      <c r="E3645" s="7">
        <v>180.17</v>
      </c>
      <c r="F3645" s="7">
        <v>179.32</v>
      </c>
    </row>
    <row r="3646" spans="1:6" x14ac:dyDescent="0.2">
      <c r="A3646" s="7">
        <v>35614</v>
      </c>
      <c r="B3646" s="7" t="s">
        <v>46</v>
      </c>
      <c r="C3646" s="7">
        <v>2003</v>
      </c>
      <c r="D3646" s="7">
        <v>1</v>
      </c>
      <c r="E3646" s="7">
        <v>185.2</v>
      </c>
      <c r="F3646" s="7">
        <v>186.6</v>
      </c>
    </row>
    <row r="3647" spans="1:6" x14ac:dyDescent="0.2">
      <c r="A3647" s="7">
        <v>35614</v>
      </c>
      <c r="B3647" s="7" t="s">
        <v>46</v>
      </c>
      <c r="C3647" s="7">
        <v>2003</v>
      </c>
      <c r="D3647" s="7">
        <v>2</v>
      </c>
      <c r="E3647" s="7">
        <v>192.76</v>
      </c>
      <c r="F3647" s="7">
        <v>192.8</v>
      </c>
    </row>
    <row r="3648" spans="1:6" x14ac:dyDescent="0.2">
      <c r="A3648" s="7">
        <v>35614</v>
      </c>
      <c r="B3648" s="7" t="s">
        <v>46</v>
      </c>
      <c r="C3648" s="7">
        <v>2003</v>
      </c>
      <c r="D3648" s="7">
        <v>3</v>
      </c>
      <c r="E3648" s="7">
        <v>200.94</v>
      </c>
      <c r="F3648" s="7">
        <v>199.17</v>
      </c>
    </row>
    <row r="3649" spans="1:6" x14ac:dyDescent="0.2">
      <c r="A3649" s="7">
        <v>35614</v>
      </c>
      <c r="B3649" s="7" t="s">
        <v>46</v>
      </c>
      <c r="C3649" s="7">
        <v>2003</v>
      </c>
      <c r="D3649" s="7">
        <v>4</v>
      </c>
      <c r="E3649" s="7">
        <v>205.95</v>
      </c>
      <c r="F3649" s="7">
        <v>204.98</v>
      </c>
    </row>
    <row r="3650" spans="1:6" x14ac:dyDescent="0.2">
      <c r="A3650" s="7">
        <v>35614</v>
      </c>
      <c r="B3650" s="7" t="s">
        <v>46</v>
      </c>
      <c r="C3650" s="7">
        <v>2004</v>
      </c>
      <c r="D3650" s="7">
        <v>1</v>
      </c>
      <c r="E3650" s="7">
        <v>206.45</v>
      </c>
      <c r="F3650" s="7">
        <v>207.81</v>
      </c>
    </row>
    <row r="3651" spans="1:6" x14ac:dyDescent="0.2">
      <c r="A3651" s="7">
        <v>35614</v>
      </c>
      <c r="B3651" s="7" t="s">
        <v>46</v>
      </c>
      <c r="C3651" s="7">
        <v>2004</v>
      </c>
      <c r="D3651" s="7">
        <v>2</v>
      </c>
      <c r="E3651" s="7">
        <v>211.94</v>
      </c>
      <c r="F3651" s="7">
        <v>211.92</v>
      </c>
    </row>
    <row r="3652" spans="1:6" x14ac:dyDescent="0.2">
      <c r="A3652" s="7">
        <v>35614</v>
      </c>
      <c r="B3652" s="7" t="s">
        <v>46</v>
      </c>
      <c r="C3652" s="7">
        <v>2004</v>
      </c>
      <c r="D3652" s="7">
        <v>3</v>
      </c>
      <c r="E3652" s="7">
        <v>217.72</v>
      </c>
      <c r="F3652" s="7">
        <v>216.06</v>
      </c>
    </row>
    <row r="3653" spans="1:6" x14ac:dyDescent="0.2">
      <c r="A3653" s="7">
        <v>35614</v>
      </c>
      <c r="B3653" s="7" t="s">
        <v>46</v>
      </c>
      <c r="C3653" s="7">
        <v>2004</v>
      </c>
      <c r="D3653" s="7">
        <v>4</v>
      </c>
      <c r="E3653" s="7">
        <v>223.28</v>
      </c>
      <c r="F3653" s="7">
        <v>222.27</v>
      </c>
    </row>
    <row r="3654" spans="1:6" x14ac:dyDescent="0.2">
      <c r="A3654" s="7">
        <v>35614</v>
      </c>
      <c r="B3654" s="7" t="s">
        <v>46</v>
      </c>
      <c r="C3654" s="7">
        <v>2005</v>
      </c>
      <c r="D3654" s="7">
        <v>1</v>
      </c>
      <c r="E3654" s="7">
        <v>227.56</v>
      </c>
      <c r="F3654" s="7">
        <v>228.79</v>
      </c>
    </row>
    <row r="3655" spans="1:6" x14ac:dyDescent="0.2">
      <c r="A3655" s="7">
        <v>35614</v>
      </c>
      <c r="B3655" s="7" t="s">
        <v>46</v>
      </c>
      <c r="C3655" s="7">
        <v>2005</v>
      </c>
      <c r="D3655" s="7">
        <v>2</v>
      </c>
      <c r="E3655" s="7">
        <v>241.99</v>
      </c>
      <c r="F3655" s="7">
        <v>241.87</v>
      </c>
    </row>
    <row r="3656" spans="1:6" x14ac:dyDescent="0.2">
      <c r="A3656" s="7">
        <v>35614</v>
      </c>
      <c r="B3656" s="7" t="s">
        <v>46</v>
      </c>
      <c r="C3656" s="7">
        <v>2005</v>
      </c>
      <c r="D3656" s="7">
        <v>3</v>
      </c>
      <c r="E3656" s="7">
        <v>252.35</v>
      </c>
      <c r="F3656" s="7">
        <v>250.78</v>
      </c>
    </row>
    <row r="3657" spans="1:6" x14ac:dyDescent="0.2">
      <c r="A3657" s="7">
        <v>35614</v>
      </c>
      <c r="B3657" s="7" t="s">
        <v>46</v>
      </c>
      <c r="C3657" s="7">
        <v>2005</v>
      </c>
      <c r="D3657" s="7">
        <v>4</v>
      </c>
      <c r="E3657" s="7">
        <v>259.25</v>
      </c>
      <c r="F3657" s="7">
        <v>258.11</v>
      </c>
    </row>
    <row r="3658" spans="1:6" x14ac:dyDescent="0.2">
      <c r="A3658" s="7">
        <v>35614</v>
      </c>
      <c r="B3658" s="7" t="s">
        <v>46</v>
      </c>
      <c r="C3658" s="7">
        <v>2006</v>
      </c>
      <c r="D3658" s="7">
        <v>1</v>
      </c>
      <c r="E3658" s="7">
        <v>263.45999999999998</v>
      </c>
      <c r="F3658" s="7">
        <v>264.58</v>
      </c>
    </row>
    <row r="3659" spans="1:6" x14ac:dyDescent="0.2">
      <c r="A3659" s="7">
        <v>35614</v>
      </c>
      <c r="B3659" s="7" t="s">
        <v>46</v>
      </c>
      <c r="C3659" s="7">
        <v>2006</v>
      </c>
      <c r="D3659" s="7">
        <v>2</v>
      </c>
      <c r="E3659" s="7">
        <v>268.75</v>
      </c>
      <c r="F3659" s="7">
        <v>268.58</v>
      </c>
    </row>
    <row r="3660" spans="1:6" x14ac:dyDescent="0.2">
      <c r="A3660" s="7">
        <v>35614</v>
      </c>
      <c r="B3660" s="7" t="s">
        <v>46</v>
      </c>
      <c r="C3660" s="7">
        <v>2006</v>
      </c>
      <c r="D3660" s="7">
        <v>3</v>
      </c>
      <c r="E3660" s="7">
        <v>273.52</v>
      </c>
      <c r="F3660" s="7">
        <v>272.08999999999997</v>
      </c>
    </row>
    <row r="3661" spans="1:6" x14ac:dyDescent="0.2">
      <c r="A3661" s="7">
        <v>35614</v>
      </c>
      <c r="B3661" s="7" t="s">
        <v>46</v>
      </c>
      <c r="C3661" s="7">
        <v>2006</v>
      </c>
      <c r="D3661" s="7">
        <v>4</v>
      </c>
      <c r="E3661" s="7">
        <v>274.99</v>
      </c>
      <c r="F3661" s="7">
        <v>273.83999999999997</v>
      </c>
    </row>
    <row r="3662" spans="1:6" x14ac:dyDescent="0.2">
      <c r="A3662" s="7">
        <v>35614</v>
      </c>
      <c r="B3662" s="7" t="s">
        <v>46</v>
      </c>
      <c r="C3662" s="7">
        <v>2007</v>
      </c>
      <c r="D3662" s="7">
        <v>1</v>
      </c>
      <c r="E3662" s="7">
        <v>272.93</v>
      </c>
      <c r="F3662" s="7">
        <v>273.88</v>
      </c>
    </row>
    <row r="3663" spans="1:6" x14ac:dyDescent="0.2">
      <c r="A3663" s="7">
        <v>35614</v>
      </c>
      <c r="B3663" s="7" t="s">
        <v>46</v>
      </c>
      <c r="C3663" s="7">
        <v>2007</v>
      </c>
      <c r="D3663" s="7">
        <v>2</v>
      </c>
      <c r="E3663" s="7">
        <v>270.73</v>
      </c>
      <c r="F3663" s="7">
        <v>270.51</v>
      </c>
    </row>
    <row r="3664" spans="1:6" x14ac:dyDescent="0.2">
      <c r="A3664" s="7">
        <v>35614</v>
      </c>
      <c r="B3664" s="7" t="s">
        <v>46</v>
      </c>
      <c r="C3664" s="7">
        <v>2007</v>
      </c>
      <c r="D3664" s="7">
        <v>3</v>
      </c>
      <c r="E3664" s="7">
        <v>265.18</v>
      </c>
      <c r="F3664" s="7">
        <v>263.91000000000003</v>
      </c>
    </row>
    <row r="3665" spans="1:6" x14ac:dyDescent="0.2">
      <c r="A3665" s="7">
        <v>35614</v>
      </c>
      <c r="B3665" s="7" t="s">
        <v>46</v>
      </c>
      <c r="C3665" s="7">
        <v>2007</v>
      </c>
      <c r="D3665" s="7">
        <v>4</v>
      </c>
      <c r="E3665" s="7">
        <v>260.58</v>
      </c>
      <c r="F3665" s="7">
        <v>259.5</v>
      </c>
    </row>
    <row r="3666" spans="1:6" x14ac:dyDescent="0.2">
      <c r="A3666" s="7">
        <v>35614</v>
      </c>
      <c r="B3666" s="7" t="s">
        <v>46</v>
      </c>
      <c r="C3666" s="7">
        <v>2008</v>
      </c>
      <c r="D3666" s="7">
        <v>1</v>
      </c>
      <c r="E3666" s="7">
        <v>253.98</v>
      </c>
      <c r="F3666" s="7">
        <v>254.88</v>
      </c>
    </row>
    <row r="3667" spans="1:6" x14ac:dyDescent="0.2">
      <c r="A3667" s="7">
        <v>35614</v>
      </c>
      <c r="B3667" s="7" t="s">
        <v>46</v>
      </c>
      <c r="C3667" s="7">
        <v>2008</v>
      </c>
      <c r="D3667" s="7">
        <v>2</v>
      </c>
      <c r="E3667" s="7">
        <v>246.75</v>
      </c>
      <c r="F3667" s="7">
        <v>246.5</v>
      </c>
    </row>
    <row r="3668" spans="1:6" x14ac:dyDescent="0.2">
      <c r="A3668" s="7">
        <v>35614</v>
      </c>
      <c r="B3668" s="7" t="s">
        <v>46</v>
      </c>
      <c r="C3668" s="7">
        <v>2008</v>
      </c>
      <c r="D3668" s="7">
        <v>3</v>
      </c>
      <c r="E3668" s="7">
        <v>238.95</v>
      </c>
      <c r="F3668" s="7">
        <v>237.7</v>
      </c>
    </row>
    <row r="3669" spans="1:6" x14ac:dyDescent="0.2">
      <c r="A3669" s="7">
        <v>35614</v>
      </c>
      <c r="B3669" s="7" t="s">
        <v>46</v>
      </c>
      <c r="C3669" s="7">
        <v>2008</v>
      </c>
      <c r="D3669" s="7">
        <v>4</v>
      </c>
      <c r="E3669" s="7">
        <v>231.49</v>
      </c>
      <c r="F3669" s="7">
        <v>230.58</v>
      </c>
    </row>
    <row r="3670" spans="1:6" x14ac:dyDescent="0.2">
      <c r="A3670" s="7">
        <v>35614</v>
      </c>
      <c r="B3670" s="7" t="s">
        <v>46</v>
      </c>
      <c r="C3670" s="7">
        <v>2009</v>
      </c>
      <c r="D3670" s="7">
        <v>1</v>
      </c>
      <c r="E3670" s="7">
        <v>221.56</v>
      </c>
      <c r="F3670" s="7">
        <v>222.53</v>
      </c>
    </row>
    <row r="3671" spans="1:6" x14ac:dyDescent="0.2">
      <c r="A3671" s="7">
        <v>35614</v>
      </c>
      <c r="B3671" s="7" t="s">
        <v>46</v>
      </c>
      <c r="C3671" s="7">
        <v>2009</v>
      </c>
      <c r="D3671" s="7">
        <v>2</v>
      </c>
      <c r="E3671" s="7">
        <v>214.76</v>
      </c>
      <c r="F3671" s="7">
        <v>214.49</v>
      </c>
    </row>
    <row r="3672" spans="1:6" x14ac:dyDescent="0.2">
      <c r="A3672" s="7">
        <v>35614</v>
      </c>
      <c r="B3672" s="7" t="s">
        <v>46</v>
      </c>
      <c r="C3672" s="7">
        <v>2009</v>
      </c>
      <c r="D3672" s="7">
        <v>3</v>
      </c>
      <c r="E3672" s="7">
        <v>214.97</v>
      </c>
      <c r="F3672" s="7">
        <v>213.57</v>
      </c>
    </row>
    <row r="3673" spans="1:6" x14ac:dyDescent="0.2">
      <c r="A3673" s="7">
        <v>35614</v>
      </c>
      <c r="B3673" s="7" t="s">
        <v>46</v>
      </c>
      <c r="C3673" s="7">
        <v>2009</v>
      </c>
      <c r="D3673" s="7">
        <v>4</v>
      </c>
      <c r="E3673" s="7">
        <v>212.71</v>
      </c>
      <c r="F3673" s="7">
        <v>211.93</v>
      </c>
    </row>
    <row r="3674" spans="1:6" x14ac:dyDescent="0.2">
      <c r="A3674" s="7">
        <v>35614</v>
      </c>
      <c r="B3674" s="7" t="s">
        <v>46</v>
      </c>
      <c r="C3674" s="7">
        <v>2010</v>
      </c>
      <c r="D3674" s="7">
        <v>1</v>
      </c>
      <c r="E3674" s="7">
        <v>209.4</v>
      </c>
      <c r="F3674" s="7">
        <v>210.67</v>
      </c>
    </row>
    <row r="3675" spans="1:6" x14ac:dyDescent="0.2">
      <c r="A3675" s="7">
        <v>35614</v>
      </c>
      <c r="B3675" s="7" t="s">
        <v>46</v>
      </c>
      <c r="C3675" s="7">
        <v>2010</v>
      </c>
      <c r="D3675" s="7">
        <v>2</v>
      </c>
      <c r="E3675" s="7">
        <v>208.72</v>
      </c>
      <c r="F3675" s="7">
        <v>208.43</v>
      </c>
    </row>
    <row r="3676" spans="1:6" x14ac:dyDescent="0.2">
      <c r="A3676" s="7">
        <v>35614</v>
      </c>
      <c r="B3676" s="7" t="s">
        <v>46</v>
      </c>
      <c r="C3676" s="7">
        <v>2010</v>
      </c>
      <c r="D3676" s="7">
        <v>3</v>
      </c>
      <c r="E3676" s="7">
        <v>205.5</v>
      </c>
      <c r="F3676" s="7">
        <v>203.74</v>
      </c>
    </row>
    <row r="3677" spans="1:6" x14ac:dyDescent="0.2">
      <c r="A3677" s="7">
        <v>35614</v>
      </c>
      <c r="B3677" s="7" t="s">
        <v>46</v>
      </c>
      <c r="C3677" s="7">
        <v>2010</v>
      </c>
      <c r="D3677" s="7">
        <v>4</v>
      </c>
      <c r="E3677" s="7">
        <v>202</v>
      </c>
      <c r="F3677" s="7">
        <v>201.41</v>
      </c>
    </row>
    <row r="3678" spans="1:6" x14ac:dyDescent="0.2">
      <c r="A3678" s="7">
        <v>35614</v>
      </c>
      <c r="B3678" s="7" t="s">
        <v>46</v>
      </c>
      <c r="C3678" s="7">
        <v>2011</v>
      </c>
      <c r="D3678" s="7">
        <v>1</v>
      </c>
      <c r="E3678" s="7">
        <v>197.59</v>
      </c>
      <c r="F3678" s="7">
        <v>199.07</v>
      </c>
    </row>
    <row r="3679" spans="1:6" x14ac:dyDescent="0.2">
      <c r="A3679" s="7">
        <v>35614</v>
      </c>
      <c r="B3679" s="7" t="s">
        <v>46</v>
      </c>
      <c r="C3679" s="7">
        <v>2011</v>
      </c>
      <c r="D3679" s="7">
        <v>2</v>
      </c>
      <c r="E3679" s="7">
        <v>200.44</v>
      </c>
      <c r="F3679" s="7">
        <v>200.15</v>
      </c>
    </row>
    <row r="3680" spans="1:6" x14ac:dyDescent="0.2">
      <c r="A3680" s="7">
        <v>35614</v>
      </c>
      <c r="B3680" s="7" t="s">
        <v>46</v>
      </c>
      <c r="C3680" s="7">
        <v>2011</v>
      </c>
      <c r="D3680" s="7">
        <v>3</v>
      </c>
      <c r="E3680" s="7">
        <v>201.68</v>
      </c>
      <c r="F3680" s="7">
        <v>199.55</v>
      </c>
    </row>
    <row r="3681" spans="1:6" x14ac:dyDescent="0.2">
      <c r="A3681" s="7">
        <v>35614</v>
      </c>
      <c r="B3681" s="7" t="s">
        <v>46</v>
      </c>
      <c r="C3681" s="7">
        <v>2011</v>
      </c>
      <c r="D3681" s="7">
        <v>4</v>
      </c>
      <c r="E3681" s="7">
        <v>197.25</v>
      </c>
      <c r="F3681" s="7">
        <v>196.83</v>
      </c>
    </row>
    <row r="3682" spans="1:6" x14ac:dyDescent="0.2">
      <c r="A3682" s="7">
        <v>35614</v>
      </c>
      <c r="B3682" s="7" t="s">
        <v>46</v>
      </c>
      <c r="C3682" s="7">
        <v>2012</v>
      </c>
      <c r="D3682" s="7">
        <v>1</v>
      </c>
      <c r="E3682" s="7">
        <v>194.41</v>
      </c>
      <c r="F3682" s="7">
        <v>196.11</v>
      </c>
    </row>
    <row r="3683" spans="1:6" x14ac:dyDescent="0.2">
      <c r="A3683" s="7">
        <v>35614</v>
      </c>
      <c r="B3683" s="7" t="s">
        <v>46</v>
      </c>
      <c r="C3683" s="7">
        <v>2012</v>
      </c>
      <c r="D3683" s="7">
        <v>2</v>
      </c>
      <c r="E3683" s="7">
        <v>197.02</v>
      </c>
      <c r="F3683" s="7">
        <v>196.69</v>
      </c>
    </row>
    <row r="3684" spans="1:6" x14ac:dyDescent="0.2">
      <c r="A3684" s="7">
        <v>35614</v>
      </c>
      <c r="B3684" s="7" t="s">
        <v>46</v>
      </c>
      <c r="C3684" s="7">
        <v>2012</v>
      </c>
      <c r="D3684" s="7">
        <v>3</v>
      </c>
      <c r="E3684" s="7">
        <v>201.58</v>
      </c>
      <c r="F3684" s="7">
        <v>199.13</v>
      </c>
    </row>
    <row r="3685" spans="1:6" x14ac:dyDescent="0.2">
      <c r="A3685" s="7">
        <v>35614</v>
      </c>
      <c r="B3685" s="7" t="s">
        <v>46</v>
      </c>
      <c r="C3685" s="7">
        <v>2012</v>
      </c>
      <c r="D3685" s="7">
        <v>4</v>
      </c>
      <c r="E3685" s="7">
        <v>202.03</v>
      </c>
      <c r="F3685" s="7">
        <v>201.76</v>
      </c>
    </row>
    <row r="3686" spans="1:6" x14ac:dyDescent="0.2">
      <c r="A3686" s="7">
        <v>35614</v>
      </c>
      <c r="B3686" s="7" t="s">
        <v>46</v>
      </c>
      <c r="C3686" s="7">
        <v>2013</v>
      </c>
      <c r="D3686" s="7">
        <v>1</v>
      </c>
      <c r="E3686" s="7">
        <v>201.42</v>
      </c>
      <c r="F3686" s="7">
        <v>203.29</v>
      </c>
    </row>
    <row r="3687" spans="1:6" x14ac:dyDescent="0.2">
      <c r="A3687" s="7">
        <v>35614</v>
      </c>
      <c r="B3687" s="7" t="s">
        <v>46</v>
      </c>
      <c r="C3687" s="7">
        <v>2013</v>
      </c>
      <c r="D3687" s="7">
        <v>2</v>
      </c>
      <c r="E3687" s="7">
        <v>206.4</v>
      </c>
      <c r="F3687" s="7">
        <v>206</v>
      </c>
    </row>
    <row r="3688" spans="1:6" x14ac:dyDescent="0.2">
      <c r="A3688" s="7">
        <v>35614</v>
      </c>
      <c r="B3688" s="7" t="s">
        <v>46</v>
      </c>
      <c r="C3688" s="7">
        <v>2013</v>
      </c>
      <c r="D3688" s="7">
        <v>3</v>
      </c>
      <c r="E3688" s="7">
        <v>211.36</v>
      </c>
      <c r="F3688" s="7">
        <v>208.71</v>
      </c>
    </row>
    <row r="3689" spans="1:6" x14ac:dyDescent="0.2">
      <c r="A3689" s="7">
        <v>35614</v>
      </c>
      <c r="B3689" s="7" t="s">
        <v>46</v>
      </c>
      <c r="C3689" s="7">
        <v>2013</v>
      </c>
      <c r="D3689" s="7">
        <v>4</v>
      </c>
      <c r="E3689" s="7">
        <v>210.27</v>
      </c>
      <c r="F3689" s="7">
        <v>210.07</v>
      </c>
    </row>
    <row r="3690" spans="1:6" x14ac:dyDescent="0.2">
      <c r="A3690" s="7">
        <v>35614</v>
      </c>
      <c r="B3690" s="7" t="s">
        <v>46</v>
      </c>
      <c r="C3690" s="7">
        <v>2014</v>
      </c>
      <c r="D3690" s="7">
        <v>1</v>
      </c>
      <c r="E3690" s="7">
        <v>210.67</v>
      </c>
      <c r="F3690" s="7">
        <v>212.62</v>
      </c>
    </row>
    <row r="3691" spans="1:6" x14ac:dyDescent="0.2">
      <c r="A3691" s="7">
        <v>35614</v>
      </c>
      <c r="B3691" s="7" t="s">
        <v>46</v>
      </c>
      <c r="C3691" s="7">
        <v>2014</v>
      </c>
      <c r="D3691" s="7">
        <v>2</v>
      </c>
      <c r="E3691" s="7">
        <v>212.82</v>
      </c>
      <c r="F3691" s="7">
        <v>212.38</v>
      </c>
    </row>
    <row r="3692" spans="1:6" x14ac:dyDescent="0.2">
      <c r="A3692" s="7">
        <v>35614</v>
      </c>
      <c r="B3692" s="7" t="s">
        <v>46</v>
      </c>
      <c r="C3692" s="7">
        <v>2014</v>
      </c>
      <c r="D3692" s="7">
        <v>3</v>
      </c>
      <c r="E3692" s="7">
        <v>218.4</v>
      </c>
      <c r="F3692" s="7">
        <v>215.68</v>
      </c>
    </row>
    <row r="3693" spans="1:6" x14ac:dyDescent="0.2">
      <c r="A3693" s="7">
        <v>35614</v>
      </c>
      <c r="B3693" s="7" t="s">
        <v>46</v>
      </c>
      <c r="C3693" s="7">
        <v>2014</v>
      </c>
      <c r="D3693" s="7">
        <v>4</v>
      </c>
      <c r="E3693" s="7">
        <v>217.11</v>
      </c>
      <c r="F3693" s="7">
        <v>217.01</v>
      </c>
    </row>
    <row r="3694" spans="1:6" x14ac:dyDescent="0.2">
      <c r="A3694" s="7">
        <v>35614</v>
      </c>
      <c r="B3694" s="7" t="s">
        <v>46</v>
      </c>
      <c r="C3694" s="7">
        <v>2015</v>
      </c>
      <c r="D3694" s="7">
        <v>1</v>
      </c>
      <c r="E3694" s="7">
        <v>217.19</v>
      </c>
      <c r="F3694" s="7">
        <v>219.02</v>
      </c>
    </row>
    <row r="3695" spans="1:6" x14ac:dyDescent="0.2">
      <c r="A3695" s="7">
        <v>35614</v>
      </c>
      <c r="B3695" s="7" t="s">
        <v>46</v>
      </c>
      <c r="C3695" s="7">
        <v>2015</v>
      </c>
      <c r="D3695" s="7">
        <v>2</v>
      </c>
      <c r="E3695" s="7">
        <v>222.52</v>
      </c>
      <c r="F3695" s="7">
        <v>222.05</v>
      </c>
    </row>
    <row r="3696" spans="1:6" x14ac:dyDescent="0.2">
      <c r="A3696" s="7">
        <v>35614</v>
      </c>
      <c r="B3696" s="7" t="s">
        <v>46</v>
      </c>
      <c r="C3696" s="7">
        <v>2015</v>
      </c>
      <c r="D3696" s="7">
        <v>3</v>
      </c>
      <c r="E3696" s="7">
        <v>226.89</v>
      </c>
      <c r="F3696" s="7">
        <v>224.2</v>
      </c>
    </row>
    <row r="3697" spans="1:6" x14ac:dyDescent="0.2">
      <c r="A3697" s="7">
        <v>35614</v>
      </c>
      <c r="B3697" s="7" t="s">
        <v>46</v>
      </c>
      <c r="C3697" s="7">
        <v>2015</v>
      </c>
      <c r="D3697" s="7">
        <v>4</v>
      </c>
      <c r="E3697" s="7">
        <v>227.24</v>
      </c>
      <c r="F3697" s="7">
        <v>227.24</v>
      </c>
    </row>
    <row r="3698" spans="1:6" x14ac:dyDescent="0.2">
      <c r="A3698" s="7">
        <v>35614</v>
      </c>
      <c r="B3698" s="7" t="s">
        <v>46</v>
      </c>
      <c r="C3698" s="7">
        <v>2016</v>
      </c>
      <c r="D3698" s="7">
        <v>1</v>
      </c>
      <c r="E3698" s="7">
        <v>226.87</v>
      </c>
      <c r="F3698" s="7">
        <v>228.53</v>
      </c>
    </row>
    <row r="3699" spans="1:6" x14ac:dyDescent="0.2">
      <c r="A3699" s="7">
        <v>35614</v>
      </c>
      <c r="B3699" s="7" t="s">
        <v>46</v>
      </c>
      <c r="C3699" s="7">
        <v>2016</v>
      </c>
      <c r="D3699" s="7">
        <v>2</v>
      </c>
      <c r="E3699" s="7">
        <v>232.6</v>
      </c>
      <c r="F3699" s="7">
        <v>232.06</v>
      </c>
    </row>
    <row r="3700" spans="1:6" x14ac:dyDescent="0.2">
      <c r="A3700" s="7">
        <v>35614</v>
      </c>
      <c r="B3700" s="7" t="s">
        <v>46</v>
      </c>
      <c r="C3700" s="7">
        <v>2016</v>
      </c>
      <c r="D3700" s="7">
        <v>3</v>
      </c>
      <c r="E3700" s="7">
        <v>236.33</v>
      </c>
      <c r="F3700" s="7">
        <v>233.75</v>
      </c>
    </row>
    <row r="3701" spans="1:6" x14ac:dyDescent="0.2">
      <c r="A3701" s="7">
        <v>35614</v>
      </c>
      <c r="B3701" s="7" t="s">
        <v>46</v>
      </c>
      <c r="C3701" s="7">
        <v>2016</v>
      </c>
      <c r="D3701" s="7">
        <v>4</v>
      </c>
      <c r="E3701" s="7">
        <v>237.74</v>
      </c>
      <c r="F3701" s="7">
        <v>237.81</v>
      </c>
    </row>
    <row r="3702" spans="1:6" x14ac:dyDescent="0.2">
      <c r="A3702" s="7">
        <v>35614</v>
      </c>
      <c r="B3702" s="7" t="s">
        <v>46</v>
      </c>
      <c r="C3702" s="7">
        <v>2017</v>
      </c>
      <c r="D3702" s="7">
        <v>1</v>
      </c>
      <c r="E3702" s="7">
        <v>239.75</v>
      </c>
      <c r="F3702" s="7">
        <v>241.22</v>
      </c>
    </row>
    <row r="3703" spans="1:6" x14ac:dyDescent="0.2">
      <c r="A3703" s="7">
        <v>35614</v>
      </c>
      <c r="B3703" s="7" t="s">
        <v>46</v>
      </c>
      <c r="C3703" s="7">
        <v>2017</v>
      </c>
      <c r="D3703" s="7">
        <v>2</v>
      </c>
      <c r="E3703" s="7">
        <v>244.34</v>
      </c>
      <c r="F3703" s="7">
        <v>243.72</v>
      </c>
    </row>
    <row r="3704" spans="1:6" x14ac:dyDescent="0.2">
      <c r="A3704" s="7">
        <v>35614</v>
      </c>
      <c r="B3704" s="7" t="s">
        <v>46</v>
      </c>
      <c r="C3704" s="7">
        <v>2017</v>
      </c>
      <c r="D3704" s="7">
        <v>3</v>
      </c>
      <c r="E3704" s="7">
        <v>251.52</v>
      </c>
      <c r="F3704" s="7">
        <v>249.15</v>
      </c>
    </row>
    <row r="3705" spans="1:6" x14ac:dyDescent="0.2">
      <c r="A3705" s="7">
        <v>35614</v>
      </c>
      <c r="B3705" s="7" t="s">
        <v>46</v>
      </c>
      <c r="C3705" s="7">
        <v>2017</v>
      </c>
      <c r="D3705" s="7">
        <v>4</v>
      </c>
      <c r="E3705" s="7">
        <v>251.48</v>
      </c>
      <c r="F3705" s="7">
        <v>251.46</v>
      </c>
    </row>
    <row r="3706" spans="1:6" x14ac:dyDescent="0.2">
      <c r="A3706" s="7">
        <v>35614</v>
      </c>
      <c r="B3706" s="7" t="s">
        <v>46</v>
      </c>
      <c r="C3706" s="7">
        <v>2018</v>
      </c>
      <c r="D3706" s="7">
        <v>1</v>
      </c>
      <c r="E3706" s="7">
        <v>254.8</v>
      </c>
      <c r="F3706" s="7">
        <v>256.08</v>
      </c>
    </row>
    <row r="3707" spans="1:6" x14ac:dyDescent="0.2">
      <c r="A3707" s="7">
        <v>35614</v>
      </c>
      <c r="B3707" s="7" t="s">
        <v>46</v>
      </c>
      <c r="C3707" s="7">
        <v>2018</v>
      </c>
      <c r="D3707" s="7">
        <v>2</v>
      </c>
      <c r="E3707" s="7">
        <v>259.05</v>
      </c>
      <c r="F3707" s="7">
        <v>258.44</v>
      </c>
    </row>
    <row r="3708" spans="1:6" x14ac:dyDescent="0.2">
      <c r="A3708" s="7">
        <v>35614</v>
      </c>
      <c r="B3708" s="7" t="s">
        <v>46</v>
      </c>
      <c r="C3708" s="7">
        <v>2018</v>
      </c>
      <c r="D3708" s="7">
        <v>3</v>
      </c>
      <c r="E3708" s="7">
        <v>264.33</v>
      </c>
      <c r="F3708" s="7">
        <v>262.19</v>
      </c>
    </row>
    <row r="3709" spans="1:6" x14ac:dyDescent="0.2">
      <c r="A3709" s="7">
        <v>35614</v>
      </c>
      <c r="B3709" s="7" t="s">
        <v>46</v>
      </c>
      <c r="C3709" s="7">
        <v>2018</v>
      </c>
      <c r="D3709" s="7">
        <v>4</v>
      </c>
      <c r="E3709" s="7">
        <v>263.47000000000003</v>
      </c>
      <c r="F3709" s="7">
        <v>263.29000000000002</v>
      </c>
    </row>
    <row r="3710" spans="1:6" x14ac:dyDescent="0.2">
      <c r="A3710" s="7">
        <v>35614</v>
      </c>
      <c r="B3710" s="7" t="s">
        <v>46</v>
      </c>
      <c r="C3710" s="7">
        <v>2019</v>
      </c>
      <c r="D3710" s="7">
        <v>1</v>
      </c>
      <c r="E3710" s="7">
        <v>265.99</v>
      </c>
      <c r="F3710" s="7">
        <v>267.06</v>
      </c>
    </row>
    <row r="3711" spans="1:6" x14ac:dyDescent="0.2">
      <c r="A3711" s="7">
        <v>35614</v>
      </c>
      <c r="B3711" s="7" t="s">
        <v>46</v>
      </c>
      <c r="C3711" s="7">
        <v>2019</v>
      </c>
      <c r="D3711" s="7">
        <v>2</v>
      </c>
      <c r="E3711" s="7">
        <v>271.82</v>
      </c>
      <c r="F3711" s="7">
        <v>271.33</v>
      </c>
    </row>
    <row r="3712" spans="1:6" x14ac:dyDescent="0.2">
      <c r="A3712" s="7">
        <v>35614</v>
      </c>
      <c r="B3712" s="7" t="s">
        <v>46</v>
      </c>
      <c r="C3712" s="7">
        <v>2019</v>
      </c>
      <c r="D3712" s="7">
        <v>3</v>
      </c>
      <c r="E3712" s="7">
        <v>274.47000000000003</v>
      </c>
      <c r="F3712" s="7">
        <v>272.54000000000002</v>
      </c>
    </row>
    <row r="3713" spans="1:6" x14ac:dyDescent="0.2">
      <c r="A3713" s="7">
        <v>35614</v>
      </c>
      <c r="B3713" s="7" t="s">
        <v>46</v>
      </c>
      <c r="C3713" s="7">
        <v>2019</v>
      </c>
      <c r="D3713" s="7">
        <v>4</v>
      </c>
      <c r="E3713" s="7">
        <v>278.47000000000003</v>
      </c>
      <c r="F3713" s="7">
        <v>278.04000000000002</v>
      </c>
    </row>
    <row r="3714" spans="1:6" x14ac:dyDescent="0.2">
      <c r="A3714" s="7">
        <v>35614</v>
      </c>
      <c r="B3714" s="7" t="s">
        <v>46</v>
      </c>
      <c r="C3714" s="7">
        <v>2020</v>
      </c>
      <c r="D3714" s="7">
        <v>1</v>
      </c>
      <c r="E3714" s="7">
        <v>281.75</v>
      </c>
      <c r="F3714" s="7">
        <v>282.70999999999998</v>
      </c>
    </row>
    <row r="3715" spans="1:6" x14ac:dyDescent="0.2">
      <c r="A3715" s="7">
        <v>35614</v>
      </c>
      <c r="B3715" s="7" t="s">
        <v>46</v>
      </c>
      <c r="C3715" s="7">
        <v>2020</v>
      </c>
      <c r="D3715" s="7">
        <v>2</v>
      </c>
      <c r="E3715" s="7">
        <v>289.19</v>
      </c>
      <c r="F3715" s="7">
        <v>288.79000000000002</v>
      </c>
    </row>
    <row r="3716" spans="1:6" x14ac:dyDescent="0.2">
      <c r="A3716" s="7">
        <v>35614</v>
      </c>
      <c r="B3716" s="7" t="s">
        <v>46</v>
      </c>
      <c r="C3716" s="7">
        <v>2020</v>
      </c>
      <c r="D3716" s="7">
        <v>3</v>
      </c>
      <c r="E3716" s="7">
        <v>295.11</v>
      </c>
      <c r="F3716" s="7">
        <v>293.32</v>
      </c>
    </row>
    <row r="3717" spans="1:6" x14ac:dyDescent="0.2">
      <c r="A3717" s="7">
        <v>35614</v>
      </c>
      <c r="B3717" s="7" t="s">
        <v>46</v>
      </c>
      <c r="C3717" s="7">
        <v>2020</v>
      </c>
      <c r="D3717" s="7">
        <v>4</v>
      </c>
      <c r="E3717" s="7">
        <v>303.12</v>
      </c>
      <c r="F3717" s="7">
        <v>302.33</v>
      </c>
    </row>
    <row r="3718" spans="1:6" x14ac:dyDescent="0.2">
      <c r="A3718" s="7">
        <v>35614</v>
      </c>
      <c r="B3718" s="7" t="s">
        <v>46</v>
      </c>
      <c r="C3718" s="7">
        <v>2021</v>
      </c>
      <c r="D3718" s="7">
        <v>1</v>
      </c>
      <c r="E3718" s="7">
        <v>305.94</v>
      </c>
      <c r="F3718" s="7">
        <v>306.95</v>
      </c>
    </row>
    <row r="3719" spans="1:6" x14ac:dyDescent="0.2">
      <c r="A3719" s="7">
        <v>35614</v>
      </c>
      <c r="B3719" s="7" t="s">
        <v>46</v>
      </c>
      <c r="C3719" s="7">
        <v>2021</v>
      </c>
      <c r="D3719" s="7">
        <v>2</v>
      </c>
      <c r="E3719" s="7">
        <v>312.45999999999998</v>
      </c>
      <c r="F3719" s="7">
        <v>312.10000000000002</v>
      </c>
    </row>
    <row r="3720" spans="1:6" x14ac:dyDescent="0.2">
      <c r="A3720" s="7">
        <v>35614</v>
      </c>
      <c r="B3720" s="7" t="s">
        <v>46</v>
      </c>
      <c r="C3720" s="7">
        <v>2021</v>
      </c>
      <c r="D3720" s="7">
        <v>3</v>
      </c>
      <c r="E3720" s="7">
        <v>322.94</v>
      </c>
      <c r="F3720" s="7">
        <v>321.24</v>
      </c>
    </row>
    <row r="3721" spans="1:6" x14ac:dyDescent="0.2">
      <c r="A3721" s="7">
        <v>35614</v>
      </c>
      <c r="B3721" s="7" t="s">
        <v>46</v>
      </c>
      <c r="C3721" s="7">
        <v>2021</v>
      </c>
      <c r="D3721" s="7">
        <v>4</v>
      </c>
      <c r="E3721" s="7">
        <v>329.85</v>
      </c>
      <c r="F3721" s="7">
        <v>328.68</v>
      </c>
    </row>
    <row r="3722" spans="1:6" x14ac:dyDescent="0.2">
      <c r="A3722" s="7">
        <v>36084</v>
      </c>
      <c r="B3722" s="7" t="s">
        <v>47</v>
      </c>
      <c r="C3722" s="7">
        <v>1991</v>
      </c>
      <c r="D3722" s="7">
        <v>1</v>
      </c>
      <c r="E3722" s="7">
        <v>100</v>
      </c>
      <c r="F3722" s="7">
        <v>100</v>
      </c>
    </row>
    <row r="3723" spans="1:6" x14ac:dyDescent="0.2">
      <c r="A3723" s="7">
        <v>36084</v>
      </c>
      <c r="B3723" s="7" t="s">
        <v>47</v>
      </c>
      <c r="C3723" s="7">
        <v>1991</v>
      </c>
      <c r="D3723" s="7">
        <v>2</v>
      </c>
      <c r="E3723" s="7">
        <v>100.32</v>
      </c>
      <c r="F3723" s="7">
        <v>99.6</v>
      </c>
    </row>
    <row r="3724" spans="1:6" x14ac:dyDescent="0.2">
      <c r="A3724" s="7">
        <v>36084</v>
      </c>
      <c r="B3724" s="7" t="s">
        <v>47</v>
      </c>
      <c r="C3724" s="7">
        <v>1991</v>
      </c>
      <c r="D3724" s="7">
        <v>3</v>
      </c>
      <c r="E3724" s="7">
        <v>100.72</v>
      </c>
      <c r="F3724" s="7">
        <v>98.99</v>
      </c>
    </row>
    <row r="3725" spans="1:6" x14ac:dyDescent="0.2">
      <c r="A3725" s="7">
        <v>36084</v>
      </c>
      <c r="B3725" s="7" t="s">
        <v>47</v>
      </c>
      <c r="C3725" s="7">
        <v>1991</v>
      </c>
      <c r="D3725" s="7">
        <v>4</v>
      </c>
      <c r="E3725" s="7">
        <v>100.1</v>
      </c>
      <c r="F3725" s="7">
        <v>99.73</v>
      </c>
    </row>
    <row r="3726" spans="1:6" x14ac:dyDescent="0.2">
      <c r="A3726" s="7">
        <v>36084</v>
      </c>
      <c r="B3726" s="7" t="s">
        <v>47</v>
      </c>
      <c r="C3726" s="7">
        <v>1992</v>
      </c>
      <c r="D3726" s="7">
        <v>1</v>
      </c>
      <c r="E3726" s="7">
        <v>98.51</v>
      </c>
      <c r="F3726" s="7">
        <v>98.54</v>
      </c>
    </row>
    <row r="3727" spans="1:6" x14ac:dyDescent="0.2">
      <c r="A3727" s="7">
        <v>36084</v>
      </c>
      <c r="B3727" s="7" t="s">
        <v>47</v>
      </c>
      <c r="C3727" s="7">
        <v>1992</v>
      </c>
      <c r="D3727" s="7">
        <v>2</v>
      </c>
      <c r="E3727" s="7">
        <v>97.64</v>
      </c>
      <c r="F3727" s="7">
        <v>96.91</v>
      </c>
    </row>
    <row r="3728" spans="1:6" x14ac:dyDescent="0.2">
      <c r="A3728" s="7">
        <v>36084</v>
      </c>
      <c r="B3728" s="7" t="s">
        <v>47</v>
      </c>
      <c r="C3728" s="7">
        <v>1992</v>
      </c>
      <c r="D3728" s="7">
        <v>3</v>
      </c>
      <c r="E3728" s="7">
        <v>98.83</v>
      </c>
      <c r="F3728" s="7">
        <v>97.15</v>
      </c>
    </row>
    <row r="3729" spans="1:6" x14ac:dyDescent="0.2">
      <c r="A3729" s="7">
        <v>36084</v>
      </c>
      <c r="B3729" s="7" t="s">
        <v>47</v>
      </c>
      <c r="C3729" s="7">
        <v>1992</v>
      </c>
      <c r="D3729" s="7">
        <v>4</v>
      </c>
      <c r="E3729" s="7">
        <v>96.8</v>
      </c>
      <c r="F3729" s="7">
        <v>96.43</v>
      </c>
    </row>
    <row r="3730" spans="1:6" x14ac:dyDescent="0.2">
      <c r="A3730" s="7">
        <v>36084</v>
      </c>
      <c r="B3730" s="7" t="s">
        <v>47</v>
      </c>
      <c r="C3730" s="7">
        <v>1993</v>
      </c>
      <c r="D3730" s="7">
        <v>1</v>
      </c>
      <c r="E3730" s="7">
        <v>95.69</v>
      </c>
      <c r="F3730" s="7">
        <v>95.79</v>
      </c>
    </row>
    <row r="3731" spans="1:6" x14ac:dyDescent="0.2">
      <c r="A3731" s="7">
        <v>36084</v>
      </c>
      <c r="B3731" s="7" t="s">
        <v>47</v>
      </c>
      <c r="C3731" s="7">
        <v>1993</v>
      </c>
      <c r="D3731" s="7">
        <v>2</v>
      </c>
      <c r="E3731" s="7">
        <v>95.13</v>
      </c>
      <c r="F3731" s="7">
        <v>94.32</v>
      </c>
    </row>
    <row r="3732" spans="1:6" x14ac:dyDescent="0.2">
      <c r="A3732" s="7">
        <v>36084</v>
      </c>
      <c r="B3732" s="7" t="s">
        <v>47</v>
      </c>
      <c r="C3732" s="7">
        <v>1993</v>
      </c>
      <c r="D3732" s="7">
        <v>3</v>
      </c>
      <c r="E3732" s="7">
        <v>95.47</v>
      </c>
      <c r="F3732" s="7">
        <v>93.86</v>
      </c>
    </row>
    <row r="3733" spans="1:6" x14ac:dyDescent="0.2">
      <c r="A3733" s="7">
        <v>36084</v>
      </c>
      <c r="B3733" s="7" t="s">
        <v>47</v>
      </c>
      <c r="C3733" s="7">
        <v>1993</v>
      </c>
      <c r="D3733" s="7">
        <v>4</v>
      </c>
      <c r="E3733" s="7">
        <v>93.16</v>
      </c>
      <c r="F3733" s="7">
        <v>92.83</v>
      </c>
    </row>
    <row r="3734" spans="1:6" x14ac:dyDescent="0.2">
      <c r="A3734" s="7">
        <v>36084</v>
      </c>
      <c r="B3734" s="7" t="s">
        <v>47</v>
      </c>
      <c r="C3734" s="7">
        <v>1994</v>
      </c>
      <c r="D3734" s="7">
        <v>1</v>
      </c>
      <c r="E3734" s="7">
        <v>93.06</v>
      </c>
      <c r="F3734" s="7">
        <v>93.22</v>
      </c>
    </row>
    <row r="3735" spans="1:6" x14ac:dyDescent="0.2">
      <c r="A3735" s="7">
        <v>36084</v>
      </c>
      <c r="B3735" s="7" t="s">
        <v>47</v>
      </c>
      <c r="C3735" s="7">
        <v>1994</v>
      </c>
      <c r="D3735" s="7">
        <v>2</v>
      </c>
      <c r="E3735" s="7">
        <v>95.58</v>
      </c>
      <c r="F3735" s="7">
        <v>94.68</v>
      </c>
    </row>
    <row r="3736" spans="1:6" x14ac:dyDescent="0.2">
      <c r="A3736" s="7">
        <v>36084</v>
      </c>
      <c r="B3736" s="7" t="s">
        <v>47</v>
      </c>
      <c r="C3736" s="7">
        <v>1994</v>
      </c>
      <c r="D3736" s="7">
        <v>3</v>
      </c>
      <c r="E3736" s="7">
        <v>96.09</v>
      </c>
      <c r="F3736" s="7">
        <v>94.48</v>
      </c>
    </row>
    <row r="3737" spans="1:6" x14ac:dyDescent="0.2">
      <c r="A3737" s="7">
        <v>36084</v>
      </c>
      <c r="B3737" s="7" t="s">
        <v>47</v>
      </c>
      <c r="C3737" s="7">
        <v>1994</v>
      </c>
      <c r="D3737" s="7">
        <v>4</v>
      </c>
      <c r="E3737" s="7">
        <v>95</v>
      </c>
      <c r="F3737" s="7">
        <v>94.65</v>
      </c>
    </row>
    <row r="3738" spans="1:6" x14ac:dyDescent="0.2">
      <c r="A3738" s="7">
        <v>36084</v>
      </c>
      <c r="B3738" s="7" t="s">
        <v>47</v>
      </c>
      <c r="C3738" s="7">
        <v>1995</v>
      </c>
      <c r="D3738" s="7">
        <v>1</v>
      </c>
      <c r="E3738" s="7">
        <v>94.54</v>
      </c>
      <c r="F3738" s="7">
        <v>94.83</v>
      </c>
    </row>
    <row r="3739" spans="1:6" x14ac:dyDescent="0.2">
      <c r="A3739" s="7">
        <v>36084</v>
      </c>
      <c r="B3739" s="7" t="s">
        <v>47</v>
      </c>
      <c r="C3739" s="7">
        <v>1995</v>
      </c>
      <c r="D3739" s="7">
        <v>2</v>
      </c>
      <c r="E3739" s="7">
        <v>94.61</v>
      </c>
      <c r="F3739" s="7">
        <v>93.58</v>
      </c>
    </row>
    <row r="3740" spans="1:6" x14ac:dyDescent="0.2">
      <c r="A3740" s="7">
        <v>36084</v>
      </c>
      <c r="B3740" s="7" t="s">
        <v>47</v>
      </c>
      <c r="C3740" s="7">
        <v>1995</v>
      </c>
      <c r="D3740" s="7">
        <v>3</v>
      </c>
      <c r="E3740" s="7">
        <v>94.81</v>
      </c>
      <c r="F3740" s="7">
        <v>93.23</v>
      </c>
    </row>
    <row r="3741" spans="1:6" x14ac:dyDescent="0.2">
      <c r="A3741" s="7">
        <v>36084</v>
      </c>
      <c r="B3741" s="7" t="s">
        <v>47</v>
      </c>
      <c r="C3741" s="7">
        <v>1995</v>
      </c>
      <c r="D3741" s="7">
        <v>4</v>
      </c>
      <c r="E3741" s="7">
        <v>93.4</v>
      </c>
      <c r="F3741" s="7">
        <v>93.07</v>
      </c>
    </row>
    <row r="3742" spans="1:6" x14ac:dyDescent="0.2">
      <c r="A3742" s="7">
        <v>36084</v>
      </c>
      <c r="B3742" s="7" t="s">
        <v>47</v>
      </c>
      <c r="C3742" s="7">
        <v>1996</v>
      </c>
      <c r="D3742" s="7">
        <v>1</v>
      </c>
      <c r="E3742" s="7">
        <v>91.87</v>
      </c>
      <c r="F3742" s="7">
        <v>92.23</v>
      </c>
    </row>
    <row r="3743" spans="1:6" x14ac:dyDescent="0.2">
      <c r="A3743" s="7">
        <v>36084</v>
      </c>
      <c r="B3743" s="7" t="s">
        <v>47</v>
      </c>
      <c r="C3743" s="7">
        <v>1996</v>
      </c>
      <c r="D3743" s="7">
        <v>2</v>
      </c>
      <c r="E3743" s="7">
        <v>94.38</v>
      </c>
      <c r="F3743" s="7">
        <v>93.26</v>
      </c>
    </row>
    <row r="3744" spans="1:6" x14ac:dyDescent="0.2">
      <c r="A3744" s="7">
        <v>36084</v>
      </c>
      <c r="B3744" s="7" t="s">
        <v>47</v>
      </c>
      <c r="C3744" s="7">
        <v>1996</v>
      </c>
      <c r="D3744" s="7">
        <v>3</v>
      </c>
      <c r="E3744" s="7">
        <v>94.95</v>
      </c>
      <c r="F3744" s="7">
        <v>93.37</v>
      </c>
    </row>
    <row r="3745" spans="1:6" x14ac:dyDescent="0.2">
      <c r="A3745" s="7">
        <v>36084</v>
      </c>
      <c r="B3745" s="7" t="s">
        <v>47</v>
      </c>
      <c r="C3745" s="7">
        <v>1996</v>
      </c>
      <c r="D3745" s="7">
        <v>4</v>
      </c>
      <c r="E3745" s="7">
        <v>94.8</v>
      </c>
      <c r="F3745" s="7">
        <v>94.49</v>
      </c>
    </row>
    <row r="3746" spans="1:6" x14ac:dyDescent="0.2">
      <c r="A3746" s="7">
        <v>36084</v>
      </c>
      <c r="B3746" s="7" t="s">
        <v>47</v>
      </c>
      <c r="C3746" s="7">
        <v>1997</v>
      </c>
      <c r="D3746" s="7">
        <v>1</v>
      </c>
      <c r="E3746" s="7">
        <v>95.64</v>
      </c>
      <c r="F3746" s="7">
        <v>96.09</v>
      </c>
    </row>
    <row r="3747" spans="1:6" x14ac:dyDescent="0.2">
      <c r="A3747" s="7">
        <v>36084</v>
      </c>
      <c r="B3747" s="7" t="s">
        <v>47</v>
      </c>
      <c r="C3747" s="7">
        <v>1997</v>
      </c>
      <c r="D3747" s="7">
        <v>2</v>
      </c>
      <c r="E3747" s="7">
        <v>98.17</v>
      </c>
      <c r="F3747" s="7">
        <v>96.92</v>
      </c>
    </row>
    <row r="3748" spans="1:6" x14ac:dyDescent="0.2">
      <c r="A3748" s="7">
        <v>36084</v>
      </c>
      <c r="B3748" s="7" t="s">
        <v>47</v>
      </c>
      <c r="C3748" s="7">
        <v>1997</v>
      </c>
      <c r="D3748" s="7">
        <v>3</v>
      </c>
      <c r="E3748" s="7">
        <v>100.25</v>
      </c>
      <c r="F3748" s="7">
        <v>98.58</v>
      </c>
    </row>
    <row r="3749" spans="1:6" x14ac:dyDescent="0.2">
      <c r="A3749" s="7">
        <v>36084</v>
      </c>
      <c r="B3749" s="7" t="s">
        <v>47</v>
      </c>
      <c r="C3749" s="7">
        <v>1997</v>
      </c>
      <c r="D3749" s="7">
        <v>4</v>
      </c>
      <c r="E3749" s="7">
        <v>101.45</v>
      </c>
      <c r="F3749" s="7">
        <v>101.19</v>
      </c>
    </row>
    <row r="3750" spans="1:6" x14ac:dyDescent="0.2">
      <c r="A3750" s="7">
        <v>36084</v>
      </c>
      <c r="B3750" s="7" t="s">
        <v>47</v>
      </c>
      <c r="C3750" s="7">
        <v>1998</v>
      </c>
      <c r="D3750" s="7">
        <v>1</v>
      </c>
      <c r="E3750" s="7">
        <v>102.31</v>
      </c>
      <c r="F3750" s="7">
        <v>102.73</v>
      </c>
    </row>
    <row r="3751" spans="1:6" x14ac:dyDescent="0.2">
      <c r="A3751" s="7">
        <v>36084</v>
      </c>
      <c r="B3751" s="7" t="s">
        <v>47</v>
      </c>
      <c r="C3751" s="7">
        <v>1998</v>
      </c>
      <c r="D3751" s="7">
        <v>2</v>
      </c>
      <c r="E3751" s="7">
        <v>107.41</v>
      </c>
      <c r="F3751" s="7">
        <v>106.03</v>
      </c>
    </row>
    <row r="3752" spans="1:6" x14ac:dyDescent="0.2">
      <c r="A3752" s="7">
        <v>36084</v>
      </c>
      <c r="B3752" s="7" t="s">
        <v>47</v>
      </c>
      <c r="C3752" s="7">
        <v>1998</v>
      </c>
      <c r="D3752" s="7">
        <v>3</v>
      </c>
      <c r="E3752" s="7">
        <v>111.54</v>
      </c>
      <c r="F3752" s="7">
        <v>109.69</v>
      </c>
    </row>
    <row r="3753" spans="1:6" x14ac:dyDescent="0.2">
      <c r="A3753" s="7">
        <v>36084</v>
      </c>
      <c r="B3753" s="7" t="s">
        <v>47</v>
      </c>
      <c r="C3753" s="7">
        <v>1998</v>
      </c>
      <c r="D3753" s="7">
        <v>4</v>
      </c>
      <c r="E3753" s="7">
        <v>111.71</v>
      </c>
      <c r="F3753" s="7">
        <v>111.48</v>
      </c>
    </row>
    <row r="3754" spans="1:6" x14ac:dyDescent="0.2">
      <c r="A3754" s="7">
        <v>36084</v>
      </c>
      <c r="B3754" s="7" t="s">
        <v>47</v>
      </c>
      <c r="C3754" s="7">
        <v>1999</v>
      </c>
      <c r="D3754" s="7">
        <v>1</v>
      </c>
      <c r="E3754" s="7">
        <v>114.82</v>
      </c>
      <c r="F3754" s="7">
        <v>115.26</v>
      </c>
    </row>
    <row r="3755" spans="1:6" x14ac:dyDescent="0.2">
      <c r="A3755" s="7">
        <v>36084</v>
      </c>
      <c r="B3755" s="7" t="s">
        <v>47</v>
      </c>
      <c r="C3755" s="7">
        <v>1999</v>
      </c>
      <c r="D3755" s="7">
        <v>2</v>
      </c>
      <c r="E3755" s="7">
        <v>121.45</v>
      </c>
      <c r="F3755" s="7">
        <v>119.83</v>
      </c>
    </row>
    <row r="3756" spans="1:6" x14ac:dyDescent="0.2">
      <c r="A3756" s="7">
        <v>36084</v>
      </c>
      <c r="B3756" s="7" t="s">
        <v>47</v>
      </c>
      <c r="C3756" s="7">
        <v>1999</v>
      </c>
      <c r="D3756" s="7">
        <v>3</v>
      </c>
      <c r="E3756" s="7">
        <v>127.22</v>
      </c>
      <c r="F3756" s="7">
        <v>125.18</v>
      </c>
    </row>
    <row r="3757" spans="1:6" x14ac:dyDescent="0.2">
      <c r="A3757" s="7">
        <v>36084</v>
      </c>
      <c r="B3757" s="7" t="s">
        <v>47</v>
      </c>
      <c r="C3757" s="7">
        <v>1999</v>
      </c>
      <c r="D3757" s="7">
        <v>4</v>
      </c>
      <c r="E3757" s="7">
        <v>131.21</v>
      </c>
      <c r="F3757" s="7">
        <v>130.97</v>
      </c>
    </row>
    <row r="3758" spans="1:6" x14ac:dyDescent="0.2">
      <c r="A3758" s="7">
        <v>36084</v>
      </c>
      <c r="B3758" s="7" t="s">
        <v>47</v>
      </c>
      <c r="C3758" s="7">
        <v>2000</v>
      </c>
      <c r="D3758" s="7">
        <v>1</v>
      </c>
      <c r="E3758" s="7">
        <v>138.63</v>
      </c>
      <c r="F3758" s="7">
        <v>139.05000000000001</v>
      </c>
    </row>
    <row r="3759" spans="1:6" x14ac:dyDescent="0.2">
      <c r="A3759" s="7">
        <v>36084</v>
      </c>
      <c r="B3759" s="7" t="s">
        <v>47</v>
      </c>
      <c r="C3759" s="7">
        <v>2000</v>
      </c>
      <c r="D3759" s="7">
        <v>2</v>
      </c>
      <c r="E3759" s="7">
        <v>150.1</v>
      </c>
      <c r="F3759" s="7">
        <v>148.09</v>
      </c>
    </row>
    <row r="3760" spans="1:6" x14ac:dyDescent="0.2">
      <c r="A3760" s="7">
        <v>36084</v>
      </c>
      <c r="B3760" s="7" t="s">
        <v>47</v>
      </c>
      <c r="C3760" s="7">
        <v>2000</v>
      </c>
      <c r="D3760" s="7">
        <v>3</v>
      </c>
      <c r="E3760" s="7">
        <v>155.56</v>
      </c>
      <c r="F3760" s="7">
        <v>153.19999999999999</v>
      </c>
    </row>
    <row r="3761" spans="1:6" x14ac:dyDescent="0.2">
      <c r="A3761" s="7">
        <v>36084</v>
      </c>
      <c r="B3761" s="7" t="s">
        <v>47</v>
      </c>
      <c r="C3761" s="7">
        <v>2000</v>
      </c>
      <c r="D3761" s="7">
        <v>4</v>
      </c>
      <c r="E3761" s="7">
        <v>164.39</v>
      </c>
      <c r="F3761" s="7">
        <v>164.02</v>
      </c>
    </row>
    <row r="3762" spans="1:6" x14ac:dyDescent="0.2">
      <c r="A3762" s="7">
        <v>36084</v>
      </c>
      <c r="B3762" s="7" t="s">
        <v>47</v>
      </c>
      <c r="C3762" s="7">
        <v>2001</v>
      </c>
      <c r="D3762" s="7">
        <v>1</v>
      </c>
      <c r="E3762" s="7">
        <v>169.41</v>
      </c>
      <c r="F3762" s="7">
        <v>169.88</v>
      </c>
    </row>
    <row r="3763" spans="1:6" x14ac:dyDescent="0.2">
      <c r="A3763" s="7">
        <v>36084</v>
      </c>
      <c r="B3763" s="7" t="s">
        <v>47</v>
      </c>
      <c r="C3763" s="7">
        <v>2001</v>
      </c>
      <c r="D3763" s="7">
        <v>2</v>
      </c>
      <c r="E3763" s="7">
        <v>172.01</v>
      </c>
      <c r="F3763" s="7">
        <v>169.67</v>
      </c>
    </row>
    <row r="3764" spans="1:6" x14ac:dyDescent="0.2">
      <c r="A3764" s="7">
        <v>36084</v>
      </c>
      <c r="B3764" s="7" t="s">
        <v>47</v>
      </c>
      <c r="C3764" s="7">
        <v>2001</v>
      </c>
      <c r="D3764" s="7">
        <v>3</v>
      </c>
      <c r="E3764" s="7">
        <v>173.25</v>
      </c>
      <c r="F3764" s="7">
        <v>170.84</v>
      </c>
    </row>
    <row r="3765" spans="1:6" x14ac:dyDescent="0.2">
      <c r="A3765" s="7">
        <v>36084</v>
      </c>
      <c r="B3765" s="7" t="s">
        <v>47</v>
      </c>
      <c r="C3765" s="7">
        <v>2001</v>
      </c>
      <c r="D3765" s="7">
        <v>4</v>
      </c>
      <c r="E3765" s="7">
        <v>172</v>
      </c>
      <c r="F3765" s="7">
        <v>171.49</v>
      </c>
    </row>
    <row r="3766" spans="1:6" x14ac:dyDescent="0.2">
      <c r="A3766" s="7">
        <v>36084</v>
      </c>
      <c r="B3766" s="7" t="s">
        <v>47</v>
      </c>
      <c r="C3766" s="7">
        <v>2002</v>
      </c>
      <c r="D3766" s="7">
        <v>1</v>
      </c>
      <c r="E3766" s="7">
        <v>175.07</v>
      </c>
      <c r="F3766" s="7">
        <v>175.41</v>
      </c>
    </row>
    <row r="3767" spans="1:6" x14ac:dyDescent="0.2">
      <c r="A3767" s="7">
        <v>36084</v>
      </c>
      <c r="B3767" s="7" t="s">
        <v>47</v>
      </c>
      <c r="C3767" s="7">
        <v>2002</v>
      </c>
      <c r="D3767" s="7">
        <v>2</v>
      </c>
      <c r="E3767" s="7">
        <v>187.13</v>
      </c>
      <c r="F3767" s="7">
        <v>184.69</v>
      </c>
    </row>
    <row r="3768" spans="1:6" x14ac:dyDescent="0.2">
      <c r="A3768" s="7">
        <v>36084</v>
      </c>
      <c r="B3768" s="7" t="s">
        <v>47</v>
      </c>
      <c r="C3768" s="7">
        <v>2002</v>
      </c>
      <c r="D3768" s="7">
        <v>3</v>
      </c>
      <c r="E3768" s="7">
        <v>192.74</v>
      </c>
      <c r="F3768" s="7">
        <v>190.21</v>
      </c>
    </row>
    <row r="3769" spans="1:6" x14ac:dyDescent="0.2">
      <c r="A3769" s="7">
        <v>36084</v>
      </c>
      <c r="B3769" s="7" t="s">
        <v>47</v>
      </c>
      <c r="C3769" s="7">
        <v>2002</v>
      </c>
      <c r="D3769" s="7">
        <v>4</v>
      </c>
      <c r="E3769" s="7">
        <v>196.17</v>
      </c>
      <c r="F3769" s="7">
        <v>195.41</v>
      </c>
    </row>
    <row r="3770" spans="1:6" x14ac:dyDescent="0.2">
      <c r="A3770" s="7">
        <v>36084</v>
      </c>
      <c r="B3770" s="7" t="s">
        <v>47</v>
      </c>
      <c r="C3770" s="7">
        <v>2003</v>
      </c>
      <c r="D3770" s="7">
        <v>1</v>
      </c>
      <c r="E3770" s="7">
        <v>197.08</v>
      </c>
      <c r="F3770" s="7">
        <v>197.46</v>
      </c>
    </row>
    <row r="3771" spans="1:6" x14ac:dyDescent="0.2">
      <c r="A3771" s="7">
        <v>36084</v>
      </c>
      <c r="B3771" s="7" t="s">
        <v>47</v>
      </c>
      <c r="C3771" s="7">
        <v>2003</v>
      </c>
      <c r="D3771" s="7">
        <v>2</v>
      </c>
      <c r="E3771" s="7">
        <v>203.74</v>
      </c>
      <c r="F3771" s="7">
        <v>201.11</v>
      </c>
    </row>
    <row r="3772" spans="1:6" x14ac:dyDescent="0.2">
      <c r="A3772" s="7">
        <v>36084</v>
      </c>
      <c r="B3772" s="7" t="s">
        <v>47</v>
      </c>
      <c r="C3772" s="7">
        <v>2003</v>
      </c>
      <c r="D3772" s="7">
        <v>3</v>
      </c>
      <c r="E3772" s="7">
        <v>210.22</v>
      </c>
      <c r="F3772" s="7">
        <v>207.59</v>
      </c>
    </row>
    <row r="3773" spans="1:6" x14ac:dyDescent="0.2">
      <c r="A3773" s="7">
        <v>36084</v>
      </c>
      <c r="B3773" s="7" t="s">
        <v>47</v>
      </c>
      <c r="C3773" s="7">
        <v>2003</v>
      </c>
      <c r="D3773" s="7">
        <v>4</v>
      </c>
      <c r="E3773" s="7">
        <v>217.97</v>
      </c>
      <c r="F3773" s="7">
        <v>217</v>
      </c>
    </row>
    <row r="3774" spans="1:6" x14ac:dyDescent="0.2">
      <c r="A3774" s="7">
        <v>36084</v>
      </c>
      <c r="B3774" s="7" t="s">
        <v>47</v>
      </c>
      <c r="C3774" s="7">
        <v>2004</v>
      </c>
      <c r="D3774" s="7">
        <v>1</v>
      </c>
      <c r="E3774" s="7">
        <v>227.21</v>
      </c>
      <c r="F3774" s="7">
        <v>227.58</v>
      </c>
    </row>
    <row r="3775" spans="1:6" x14ac:dyDescent="0.2">
      <c r="A3775" s="7">
        <v>36084</v>
      </c>
      <c r="B3775" s="7" t="s">
        <v>47</v>
      </c>
      <c r="C3775" s="7">
        <v>2004</v>
      </c>
      <c r="D3775" s="7">
        <v>2</v>
      </c>
      <c r="E3775" s="7">
        <v>240.76</v>
      </c>
      <c r="F3775" s="7">
        <v>237.84</v>
      </c>
    </row>
    <row r="3776" spans="1:6" x14ac:dyDescent="0.2">
      <c r="A3776" s="7">
        <v>36084</v>
      </c>
      <c r="B3776" s="7" t="s">
        <v>47</v>
      </c>
      <c r="C3776" s="7">
        <v>2004</v>
      </c>
      <c r="D3776" s="7">
        <v>3</v>
      </c>
      <c r="E3776" s="7">
        <v>253.84</v>
      </c>
      <c r="F3776" s="7">
        <v>250.52</v>
      </c>
    </row>
    <row r="3777" spans="1:6" x14ac:dyDescent="0.2">
      <c r="A3777" s="7">
        <v>36084</v>
      </c>
      <c r="B3777" s="7" t="s">
        <v>47</v>
      </c>
      <c r="C3777" s="7">
        <v>2004</v>
      </c>
      <c r="D3777" s="7">
        <v>4</v>
      </c>
      <c r="E3777" s="7">
        <v>266.2</v>
      </c>
      <c r="F3777" s="7">
        <v>264.95</v>
      </c>
    </row>
    <row r="3778" spans="1:6" x14ac:dyDescent="0.2">
      <c r="A3778" s="7">
        <v>36084</v>
      </c>
      <c r="B3778" s="7" t="s">
        <v>47</v>
      </c>
      <c r="C3778" s="7">
        <v>2005</v>
      </c>
      <c r="D3778" s="7">
        <v>1</v>
      </c>
      <c r="E3778" s="7">
        <v>283.11</v>
      </c>
      <c r="F3778" s="7">
        <v>283.70999999999998</v>
      </c>
    </row>
    <row r="3779" spans="1:6" x14ac:dyDescent="0.2">
      <c r="A3779" s="7">
        <v>36084</v>
      </c>
      <c r="B3779" s="7" t="s">
        <v>47</v>
      </c>
      <c r="C3779" s="7">
        <v>2005</v>
      </c>
      <c r="D3779" s="7">
        <v>2</v>
      </c>
      <c r="E3779" s="7">
        <v>296.01</v>
      </c>
      <c r="F3779" s="7">
        <v>292.52999999999997</v>
      </c>
    </row>
    <row r="3780" spans="1:6" x14ac:dyDescent="0.2">
      <c r="A3780" s="7">
        <v>36084</v>
      </c>
      <c r="B3780" s="7" t="s">
        <v>47</v>
      </c>
      <c r="C3780" s="7">
        <v>2005</v>
      </c>
      <c r="D3780" s="7">
        <v>3</v>
      </c>
      <c r="E3780" s="7">
        <v>306.99</v>
      </c>
      <c r="F3780" s="7">
        <v>302.74</v>
      </c>
    </row>
    <row r="3781" spans="1:6" x14ac:dyDescent="0.2">
      <c r="A3781" s="7">
        <v>36084</v>
      </c>
      <c r="B3781" s="7" t="s">
        <v>47</v>
      </c>
      <c r="C3781" s="7">
        <v>2005</v>
      </c>
      <c r="D3781" s="7">
        <v>4</v>
      </c>
      <c r="E3781" s="7">
        <v>309.10000000000002</v>
      </c>
      <c r="F3781" s="7">
        <v>307.47000000000003</v>
      </c>
    </row>
    <row r="3782" spans="1:6" x14ac:dyDescent="0.2">
      <c r="A3782" s="7">
        <v>36084</v>
      </c>
      <c r="B3782" s="7" t="s">
        <v>47</v>
      </c>
      <c r="C3782" s="7">
        <v>2006</v>
      </c>
      <c r="D3782" s="7">
        <v>1</v>
      </c>
      <c r="E3782" s="7">
        <v>307.99</v>
      </c>
      <c r="F3782" s="7">
        <v>308.95999999999998</v>
      </c>
    </row>
    <row r="3783" spans="1:6" x14ac:dyDescent="0.2">
      <c r="A3783" s="7">
        <v>36084</v>
      </c>
      <c r="B3783" s="7" t="s">
        <v>47</v>
      </c>
      <c r="C3783" s="7">
        <v>2006</v>
      </c>
      <c r="D3783" s="7">
        <v>2</v>
      </c>
      <c r="E3783" s="7">
        <v>311.45999999999998</v>
      </c>
      <c r="F3783" s="7">
        <v>308.13</v>
      </c>
    </row>
    <row r="3784" spans="1:6" x14ac:dyDescent="0.2">
      <c r="A3784" s="7">
        <v>36084</v>
      </c>
      <c r="B3784" s="7" t="s">
        <v>47</v>
      </c>
      <c r="C3784" s="7">
        <v>2006</v>
      </c>
      <c r="D3784" s="7">
        <v>3</v>
      </c>
      <c r="E3784" s="7">
        <v>305.07</v>
      </c>
      <c r="F3784" s="7">
        <v>300.35000000000002</v>
      </c>
    </row>
    <row r="3785" spans="1:6" x14ac:dyDescent="0.2">
      <c r="A3785" s="7">
        <v>36084</v>
      </c>
      <c r="B3785" s="7" t="s">
        <v>47</v>
      </c>
      <c r="C3785" s="7">
        <v>2006</v>
      </c>
      <c r="D3785" s="7">
        <v>4</v>
      </c>
      <c r="E3785" s="7">
        <v>298.89</v>
      </c>
      <c r="F3785" s="7">
        <v>297.01</v>
      </c>
    </row>
    <row r="3786" spans="1:6" x14ac:dyDescent="0.2">
      <c r="A3786" s="7">
        <v>36084</v>
      </c>
      <c r="B3786" s="7" t="s">
        <v>47</v>
      </c>
      <c r="C3786" s="7">
        <v>2007</v>
      </c>
      <c r="D3786" s="7">
        <v>1</v>
      </c>
      <c r="E3786" s="7">
        <v>292.92</v>
      </c>
      <c r="F3786" s="7">
        <v>294.52999999999997</v>
      </c>
    </row>
    <row r="3787" spans="1:6" x14ac:dyDescent="0.2">
      <c r="A3787" s="7">
        <v>36084</v>
      </c>
      <c r="B3787" s="7" t="s">
        <v>47</v>
      </c>
      <c r="C3787" s="7">
        <v>2007</v>
      </c>
      <c r="D3787" s="7">
        <v>2</v>
      </c>
      <c r="E3787" s="7">
        <v>283.13</v>
      </c>
      <c r="F3787" s="7">
        <v>280.14</v>
      </c>
    </row>
    <row r="3788" spans="1:6" x14ac:dyDescent="0.2">
      <c r="A3788" s="7">
        <v>36084</v>
      </c>
      <c r="B3788" s="7" t="s">
        <v>47</v>
      </c>
      <c r="C3788" s="7">
        <v>2007</v>
      </c>
      <c r="D3788" s="7">
        <v>3</v>
      </c>
      <c r="E3788" s="7">
        <v>270.37</v>
      </c>
      <c r="F3788" s="7">
        <v>265.85000000000002</v>
      </c>
    </row>
    <row r="3789" spans="1:6" x14ac:dyDescent="0.2">
      <c r="A3789" s="7">
        <v>36084</v>
      </c>
      <c r="B3789" s="7" t="s">
        <v>47</v>
      </c>
      <c r="C3789" s="7">
        <v>2007</v>
      </c>
      <c r="D3789" s="7">
        <v>4</v>
      </c>
      <c r="E3789" s="7">
        <v>244.78</v>
      </c>
      <c r="F3789" s="7">
        <v>242.95</v>
      </c>
    </row>
    <row r="3790" spans="1:6" x14ac:dyDescent="0.2">
      <c r="A3790" s="7">
        <v>36084</v>
      </c>
      <c r="B3790" s="7" t="s">
        <v>47</v>
      </c>
      <c r="C3790" s="7">
        <v>2008</v>
      </c>
      <c r="D3790" s="7">
        <v>1</v>
      </c>
      <c r="E3790" s="7">
        <v>218.93</v>
      </c>
      <c r="F3790" s="7">
        <v>220.6</v>
      </c>
    </row>
    <row r="3791" spans="1:6" x14ac:dyDescent="0.2">
      <c r="A3791" s="7">
        <v>36084</v>
      </c>
      <c r="B3791" s="7" t="s">
        <v>47</v>
      </c>
      <c r="C3791" s="7">
        <v>2008</v>
      </c>
      <c r="D3791" s="7">
        <v>2</v>
      </c>
      <c r="E3791" s="7">
        <v>208.17</v>
      </c>
      <c r="F3791" s="7">
        <v>206.04</v>
      </c>
    </row>
    <row r="3792" spans="1:6" x14ac:dyDescent="0.2">
      <c r="A3792" s="7">
        <v>36084</v>
      </c>
      <c r="B3792" s="7" t="s">
        <v>47</v>
      </c>
      <c r="C3792" s="7">
        <v>2008</v>
      </c>
      <c r="D3792" s="7">
        <v>3</v>
      </c>
      <c r="E3792" s="7">
        <v>193.66</v>
      </c>
      <c r="F3792" s="7">
        <v>190.17</v>
      </c>
    </row>
    <row r="3793" spans="1:6" x14ac:dyDescent="0.2">
      <c r="A3793" s="7">
        <v>36084</v>
      </c>
      <c r="B3793" s="7" t="s">
        <v>47</v>
      </c>
      <c r="C3793" s="7">
        <v>2008</v>
      </c>
      <c r="D3793" s="7">
        <v>4</v>
      </c>
      <c r="E3793" s="7">
        <v>178.02</v>
      </c>
      <c r="F3793" s="7">
        <v>176.53</v>
      </c>
    </row>
    <row r="3794" spans="1:6" x14ac:dyDescent="0.2">
      <c r="A3794" s="7">
        <v>36084</v>
      </c>
      <c r="B3794" s="7" t="s">
        <v>47</v>
      </c>
      <c r="C3794" s="7">
        <v>2009</v>
      </c>
      <c r="D3794" s="7">
        <v>1</v>
      </c>
      <c r="E3794" s="7">
        <v>160.84</v>
      </c>
      <c r="F3794" s="7">
        <v>162.44</v>
      </c>
    </row>
    <row r="3795" spans="1:6" x14ac:dyDescent="0.2">
      <c r="A3795" s="7">
        <v>36084</v>
      </c>
      <c r="B3795" s="7" t="s">
        <v>47</v>
      </c>
      <c r="C3795" s="7">
        <v>2009</v>
      </c>
      <c r="D3795" s="7">
        <v>2</v>
      </c>
      <c r="E3795" s="7">
        <v>162.46</v>
      </c>
      <c r="F3795" s="7">
        <v>160.66</v>
      </c>
    </row>
    <row r="3796" spans="1:6" x14ac:dyDescent="0.2">
      <c r="A3796" s="7">
        <v>36084</v>
      </c>
      <c r="B3796" s="7" t="s">
        <v>47</v>
      </c>
      <c r="C3796" s="7">
        <v>2009</v>
      </c>
      <c r="D3796" s="7">
        <v>3</v>
      </c>
      <c r="E3796" s="7">
        <v>166.86</v>
      </c>
      <c r="F3796" s="7">
        <v>163.77000000000001</v>
      </c>
    </row>
    <row r="3797" spans="1:6" x14ac:dyDescent="0.2">
      <c r="A3797" s="7">
        <v>36084</v>
      </c>
      <c r="B3797" s="7" t="s">
        <v>47</v>
      </c>
      <c r="C3797" s="7">
        <v>2009</v>
      </c>
      <c r="D3797" s="7">
        <v>4</v>
      </c>
      <c r="E3797" s="7">
        <v>170.23</v>
      </c>
      <c r="F3797" s="7">
        <v>168.79</v>
      </c>
    </row>
    <row r="3798" spans="1:6" x14ac:dyDescent="0.2">
      <c r="A3798" s="7">
        <v>36084</v>
      </c>
      <c r="B3798" s="7" t="s">
        <v>47</v>
      </c>
      <c r="C3798" s="7">
        <v>2010</v>
      </c>
      <c r="D3798" s="7">
        <v>1</v>
      </c>
      <c r="E3798" s="7">
        <v>168.89</v>
      </c>
      <c r="F3798" s="7">
        <v>170.81</v>
      </c>
    </row>
    <row r="3799" spans="1:6" x14ac:dyDescent="0.2">
      <c r="A3799" s="7">
        <v>36084</v>
      </c>
      <c r="B3799" s="7" t="s">
        <v>47</v>
      </c>
      <c r="C3799" s="7">
        <v>2010</v>
      </c>
      <c r="D3799" s="7">
        <v>2</v>
      </c>
      <c r="E3799" s="7">
        <v>172.02</v>
      </c>
      <c r="F3799" s="7">
        <v>169.88</v>
      </c>
    </row>
    <row r="3800" spans="1:6" x14ac:dyDescent="0.2">
      <c r="A3800" s="7">
        <v>36084</v>
      </c>
      <c r="B3800" s="7" t="s">
        <v>47</v>
      </c>
      <c r="C3800" s="7">
        <v>2010</v>
      </c>
      <c r="D3800" s="7">
        <v>3</v>
      </c>
      <c r="E3800" s="7">
        <v>171.03</v>
      </c>
      <c r="F3800" s="7">
        <v>167.85</v>
      </c>
    </row>
    <row r="3801" spans="1:6" x14ac:dyDescent="0.2">
      <c r="A3801" s="7">
        <v>36084</v>
      </c>
      <c r="B3801" s="7" t="s">
        <v>47</v>
      </c>
      <c r="C3801" s="7">
        <v>2010</v>
      </c>
      <c r="D3801" s="7">
        <v>4</v>
      </c>
      <c r="E3801" s="7">
        <v>166.64</v>
      </c>
      <c r="F3801" s="7">
        <v>165.39</v>
      </c>
    </row>
    <row r="3802" spans="1:6" x14ac:dyDescent="0.2">
      <c r="A3802" s="7">
        <v>36084</v>
      </c>
      <c r="B3802" s="7" t="s">
        <v>47</v>
      </c>
      <c r="C3802" s="7">
        <v>2011</v>
      </c>
      <c r="D3802" s="7">
        <v>1</v>
      </c>
      <c r="E3802" s="7">
        <v>161.75</v>
      </c>
      <c r="F3802" s="7">
        <v>163.69</v>
      </c>
    </row>
    <row r="3803" spans="1:6" x14ac:dyDescent="0.2">
      <c r="A3803" s="7">
        <v>36084</v>
      </c>
      <c r="B3803" s="7" t="s">
        <v>47</v>
      </c>
      <c r="C3803" s="7">
        <v>2011</v>
      </c>
      <c r="D3803" s="7">
        <v>2</v>
      </c>
      <c r="E3803" s="7">
        <v>164.06</v>
      </c>
      <c r="F3803" s="7">
        <v>161.63</v>
      </c>
    </row>
    <row r="3804" spans="1:6" x14ac:dyDescent="0.2">
      <c r="A3804" s="7">
        <v>36084</v>
      </c>
      <c r="B3804" s="7" t="s">
        <v>47</v>
      </c>
      <c r="C3804" s="7">
        <v>2011</v>
      </c>
      <c r="D3804" s="7">
        <v>3</v>
      </c>
      <c r="E3804" s="7">
        <v>163.44999999999999</v>
      </c>
      <c r="F3804" s="7">
        <v>160.55000000000001</v>
      </c>
    </row>
    <row r="3805" spans="1:6" x14ac:dyDescent="0.2">
      <c r="A3805" s="7">
        <v>36084</v>
      </c>
      <c r="B3805" s="7" t="s">
        <v>47</v>
      </c>
      <c r="C3805" s="7">
        <v>2011</v>
      </c>
      <c r="D3805" s="7">
        <v>4</v>
      </c>
      <c r="E3805" s="7">
        <v>162.19</v>
      </c>
      <c r="F3805" s="7">
        <v>161.28</v>
      </c>
    </row>
    <row r="3806" spans="1:6" x14ac:dyDescent="0.2">
      <c r="A3806" s="7">
        <v>36084</v>
      </c>
      <c r="B3806" s="7" t="s">
        <v>47</v>
      </c>
      <c r="C3806" s="7">
        <v>2012</v>
      </c>
      <c r="D3806" s="7">
        <v>1</v>
      </c>
      <c r="E3806" s="7">
        <v>161.47999999999999</v>
      </c>
      <c r="F3806" s="7">
        <v>163.28</v>
      </c>
    </row>
    <row r="3807" spans="1:6" x14ac:dyDescent="0.2">
      <c r="A3807" s="7">
        <v>36084</v>
      </c>
      <c r="B3807" s="7" t="s">
        <v>47</v>
      </c>
      <c r="C3807" s="7">
        <v>2012</v>
      </c>
      <c r="D3807" s="7">
        <v>2</v>
      </c>
      <c r="E3807" s="7">
        <v>171.65</v>
      </c>
      <c r="F3807" s="7">
        <v>168.77</v>
      </c>
    </row>
    <row r="3808" spans="1:6" x14ac:dyDescent="0.2">
      <c r="A3808" s="7">
        <v>36084</v>
      </c>
      <c r="B3808" s="7" t="s">
        <v>47</v>
      </c>
      <c r="C3808" s="7">
        <v>2012</v>
      </c>
      <c r="D3808" s="7">
        <v>3</v>
      </c>
      <c r="E3808" s="7">
        <v>179.49</v>
      </c>
      <c r="F3808" s="7">
        <v>176.46</v>
      </c>
    </row>
    <row r="3809" spans="1:6" x14ac:dyDescent="0.2">
      <c r="A3809" s="7">
        <v>36084</v>
      </c>
      <c r="B3809" s="7" t="s">
        <v>47</v>
      </c>
      <c r="C3809" s="7">
        <v>2012</v>
      </c>
      <c r="D3809" s="7">
        <v>4</v>
      </c>
      <c r="E3809" s="7">
        <v>183.03</v>
      </c>
      <c r="F3809" s="7">
        <v>182.4</v>
      </c>
    </row>
    <row r="3810" spans="1:6" x14ac:dyDescent="0.2">
      <c r="A3810" s="7">
        <v>36084</v>
      </c>
      <c r="B3810" s="7" t="s">
        <v>47</v>
      </c>
      <c r="C3810" s="7">
        <v>2013</v>
      </c>
      <c r="D3810" s="7">
        <v>1</v>
      </c>
      <c r="E3810" s="7">
        <v>193.04</v>
      </c>
      <c r="F3810" s="7">
        <v>194.92</v>
      </c>
    </row>
    <row r="3811" spans="1:6" x14ac:dyDescent="0.2">
      <c r="A3811" s="7">
        <v>36084</v>
      </c>
      <c r="B3811" s="7" t="s">
        <v>47</v>
      </c>
      <c r="C3811" s="7">
        <v>2013</v>
      </c>
      <c r="D3811" s="7">
        <v>2</v>
      </c>
      <c r="E3811" s="7">
        <v>211.98</v>
      </c>
      <c r="F3811" s="7">
        <v>208.1</v>
      </c>
    </row>
    <row r="3812" spans="1:6" x14ac:dyDescent="0.2">
      <c r="A3812" s="7">
        <v>36084</v>
      </c>
      <c r="B3812" s="7" t="s">
        <v>47</v>
      </c>
      <c r="C3812" s="7">
        <v>2013</v>
      </c>
      <c r="D3812" s="7">
        <v>3</v>
      </c>
      <c r="E3812" s="7">
        <v>221.32</v>
      </c>
      <c r="F3812" s="7">
        <v>217.82</v>
      </c>
    </row>
    <row r="3813" spans="1:6" x14ac:dyDescent="0.2">
      <c r="A3813" s="7">
        <v>36084</v>
      </c>
      <c r="B3813" s="7" t="s">
        <v>47</v>
      </c>
      <c r="C3813" s="7">
        <v>2013</v>
      </c>
      <c r="D3813" s="7">
        <v>4</v>
      </c>
      <c r="E3813" s="7">
        <v>225.49</v>
      </c>
      <c r="F3813" s="7">
        <v>225.16</v>
      </c>
    </row>
    <row r="3814" spans="1:6" x14ac:dyDescent="0.2">
      <c r="A3814" s="7">
        <v>36084</v>
      </c>
      <c r="B3814" s="7" t="s">
        <v>47</v>
      </c>
      <c r="C3814" s="7">
        <v>2014</v>
      </c>
      <c r="D3814" s="7">
        <v>1</v>
      </c>
      <c r="E3814" s="7">
        <v>230.62</v>
      </c>
      <c r="F3814" s="7">
        <v>232.34</v>
      </c>
    </row>
    <row r="3815" spans="1:6" x14ac:dyDescent="0.2">
      <c r="A3815" s="7">
        <v>36084</v>
      </c>
      <c r="B3815" s="7" t="s">
        <v>47</v>
      </c>
      <c r="C3815" s="7">
        <v>2014</v>
      </c>
      <c r="D3815" s="7">
        <v>2</v>
      </c>
      <c r="E3815" s="7">
        <v>243.24</v>
      </c>
      <c r="F3815" s="7">
        <v>238.69</v>
      </c>
    </row>
    <row r="3816" spans="1:6" x14ac:dyDescent="0.2">
      <c r="A3816" s="7">
        <v>36084</v>
      </c>
      <c r="B3816" s="7" t="s">
        <v>47</v>
      </c>
      <c r="C3816" s="7">
        <v>2014</v>
      </c>
      <c r="D3816" s="7">
        <v>3</v>
      </c>
      <c r="E3816" s="7">
        <v>247.83</v>
      </c>
      <c r="F3816" s="7">
        <v>244.18</v>
      </c>
    </row>
    <row r="3817" spans="1:6" x14ac:dyDescent="0.2">
      <c r="A3817" s="7">
        <v>36084</v>
      </c>
      <c r="B3817" s="7" t="s">
        <v>47</v>
      </c>
      <c r="C3817" s="7">
        <v>2014</v>
      </c>
      <c r="D3817" s="7">
        <v>4</v>
      </c>
      <c r="E3817" s="7">
        <v>251.97</v>
      </c>
      <c r="F3817" s="7">
        <v>251.95</v>
      </c>
    </row>
    <row r="3818" spans="1:6" x14ac:dyDescent="0.2">
      <c r="A3818" s="7">
        <v>36084</v>
      </c>
      <c r="B3818" s="7" t="s">
        <v>47</v>
      </c>
      <c r="C3818" s="7">
        <v>2015</v>
      </c>
      <c r="D3818" s="7">
        <v>1</v>
      </c>
      <c r="E3818" s="7">
        <v>255.86</v>
      </c>
      <c r="F3818" s="7">
        <v>257.02</v>
      </c>
    </row>
    <row r="3819" spans="1:6" x14ac:dyDescent="0.2">
      <c r="A3819" s="7">
        <v>36084</v>
      </c>
      <c r="B3819" s="7" t="s">
        <v>47</v>
      </c>
      <c r="C3819" s="7">
        <v>2015</v>
      </c>
      <c r="D3819" s="7">
        <v>2</v>
      </c>
      <c r="E3819" s="7">
        <v>267.18</v>
      </c>
      <c r="F3819" s="7">
        <v>262.37</v>
      </c>
    </row>
    <row r="3820" spans="1:6" x14ac:dyDescent="0.2">
      <c r="A3820" s="7">
        <v>36084</v>
      </c>
      <c r="B3820" s="7" t="s">
        <v>47</v>
      </c>
      <c r="C3820" s="7">
        <v>2015</v>
      </c>
      <c r="D3820" s="7">
        <v>3</v>
      </c>
      <c r="E3820" s="7">
        <v>271.83999999999997</v>
      </c>
      <c r="F3820" s="7">
        <v>268.12</v>
      </c>
    </row>
    <row r="3821" spans="1:6" x14ac:dyDescent="0.2">
      <c r="A3821" s="7">
        <v>36084</v>
      </c>
      <c r="B3821" s="7" t="s">
        <v>47</v>
      </c>
      <c r="C3821" s="7">
        <v>2015</v>
      </c>
      <c r="D3821" s="7">
        <v>4</v>
      </c>
      <c r="E3821" s="7">
        <v>272.5</v>
      </c>
      <c r="F3821" s="7">
        <v>272.69</v>
      </c>
    </row>
    <row r="3822" spans="1:6" x14ac:dyDescent="0.2">
      <c r="A3822" s="7">
        <v>36084</v>
      </c>
      <c r="B3822" s="7" t="s">
        <v>47</v>
      </c>
      <c r="C3822" s="7">
        <v>2016</v>
      </c>
      <c r="D3822" s="7">
        <v>1</v>
      </c>
      <c r="E3822" s="7">
        <v>278.47000000000003</v>
      </c>
      <c r="F3822" s="7">
        <v>279</v>
      </c>
    </row>
    <row r="3823" spans="1:6" x14ac:dyDescent="0.2">
      <c r="A3823" s="7">
        <v>36084</v>
      </c>
      <c r="B3823" s="7" t="s">
        <v>47</v>
      </c>
      <c r="C3823" s="7">
        <v>2016</v>
      </c>
      <c r="D3823" s="7">
        <v>2</v>
      </c>
      <c r="E3823" s="7">
        <v>289.23</v>
      </c>
      <c r="F3823" s="7">
        <v>284.32</v>
      </c>
    </row>
    <row r="3824" spans="1:6" x14ac:dyDescent="0.2">
      <c r="A3824" s="7">
        <v>36084</v>
      </c>
      <c r="B3824" s="7" t="s">
        <v>47</v>
      </c>
      <c r="C3824" s="7">
        <v>2016</v>
      </c>
      <c r="D3824" s="7">
        <v>3</v>
      </c>
      <c r="E3824" s="7">
        <v>293.79000000000002</v>
      </c>
      <c r="F3824" s="7">
        <v>290.08999999999997</v>
      </c>
    </row>
    <row r="3825" spans="1:6" x14ac:dyDescent="0.2">
      <c r="A3825" s="7">
        <v>36084</v>
      </c>
      <c r="B3825" s="7" t="s">
        <v>47</v>
      </c>
      <c r="C3825" s="7">
        <v>2016</v>
      </c>
      <c r="D3825" s="7">
        <v>4</v>
      </c>
      <c r="E3825" s="7">
        <v>294.83</v>
      </c>
      <c r="F3825" s="7">
        <v>295.02</v>
      </c>
    </row>
    <row r="3826" spans="1:6" x14ac:dyDescent="0.2">
      <c r="A3826" s="7">
        <v>36084</v>
      </c>
      <c r="B3826" s="7" t="s">
        <v>47</v>
      </c>
      <c r="C3826" s="7">
        <v>2017</v>
      </c>
      <c r="D3826" s="7">
        <v>1</v>
      </c>
      <c r="E3826" s="7">
        <v>303.51</v>
      </c>
      <c r="F3826" s="7">
        <v>303.5</v>
      </c>
    </row>
    <row r="3827" spans="1:6" x14ac:dyDescent="0.2">
      <c r="A3827" s="7">
        <v>36084</v>
      </c>
      <c r="B3827" s="7" t="s">
        <v>47</v>
      </c>
      <c r="C3827" s="7">
        <v>2017</v>
      </c>
      <c r="D3827" s="7">
        <v>2</v>
      </c>
      <c r="E3827" s="7">
        <v>313.92</v>
      </c>
      <c r="F3827" s="7">
        <v>308.94</v>
      </c>
    </row>
    <row r="3828" spans="1:6" x14ac:dyDescent="0.2">
      <c r="A3828" s="7">
        <v>36084</v>
      </c>
      <c r="B3828" s="7" t="s">
        <v>47</v>
      </c>
      <c r="C3828" s="7">
        <v>2017</v>
      </c>
      <c r="D3828" s="7">
        <v>3</v>
      </c>
      <c r="E3828" s="7">
        <v>319.36</v>
      </c>
      <c r="F3828" s="7">
        <v>315.52</v>
      </c>
    </row>
    <row r="3829" spans="1:6" x14ac:dyDescent="0.2">
      <c r="A3829" s="7">
        <v>36084</v>
      </c>
      <c r="B3829" s="7" t="s">
        <v>47</v>
      </c>
      <c r="C3829" s="7">
        <v>2017</v>
      </c>
      <c r="D3829" s="7">
        <v>4</v>
      </c>
      <c r="E3829" s="7">
        <v>324.89999999999998</v>
      </c>
      <c r="F3829" s="7">
        <v>324.99</v>
      </c>
    </row>
    <row r="3830" spans="1:6" x14ac:dyDescent="0.2">
      <c r="A3830" s="7">
        <v>36084</v>
      </c>
      <c r="B3830" s="7" t="s">
        <v>47</v>
      </c>
      <c r="C3830" s="7">
        <v>2018</v>
      </c>
      <c r="D3830" s="7">
        <v>1</v>
      </c>
      <c r="E3830" s="7">
        <v>332.24</v>
      </c>
      <c r="F3830" s="7">
        <v>331.99</v>
      </c>
    </row>
    <row r="3831" spans="1:6" x14ac:dyDescent="0.2">
      <c r="A3831" s="7">
        <v>36084</v>
      </c>
      <c r="B3831" s="7" t="s">
        <v>47</v>
      </c>
      <c r="C3831" s="7">
        <v>2018</v>
      </c>
      <c r="D3831" s="7">
        <v>2</v>
      </c>
      <c r="E3831" s="7">
        <v>340.38</v>
      </c>
      <c r="F3831" s="7">
        <v>335.16</v>
      </c>
    </row>
    <row r="3832" spans="1:6" x14ac:dyDescent="0.2">
      <c r="A3832" s="7">
        <v>36084</v>
      </c>
      <c r="B3832" s="7" t="s">
        <v>47</v>
      </c>
      <c r="C3832" s="7">
        <v>2018</v>
      </c>
      <c r="D3832" s="7">
        <v>3</v>
      </c>
      <c r="E3832" s="7">
        <v>344.24</v>
      </c>
      <c r="F3832" s="7">
        <v>340.24</v>
      </c>
    </row>
    <row r="3833" spans="1:6" x14ac:dyDescent="0.2">
      <c r="A3833" s="7">
        <v>36084</v>
      </c>
      <c r="B3833" s="7" t="s">
        <v>47</v>
      </c>
      <c r="C3833" s="7">
        <v>2018</v>
      </c>
      <c r="D3833" s="7">
        <v>4</v>
      </c>
      <c r="E3833" s="7">
        <v>340.91</v>
      </c>
      <c r="F3833" s="7">
        <v>340.78</v>
      </c>
    </row>
    <row r="3834" spans="1:6" x14ac:dyDescent="0.2">
      <c r="A3834" s="7">
        <v>36084</v>
      </c>
      <c r="B3834" s="7" t="s">
        <v>47</v>
      </c>
      <c r="C3834" s="7">
        <v>2019</v>
      </c>
      <c r="D3834" s="7">
        <v>1</v>
      </c>
      <c r="E3834" s="7">
        <v>342.41</v>
      </c>
      <c r="F3834" s="7">
        <v>342.14</v>
      </c>
    </row>
    <row r="3835" spans="1:6" x14ac:dyDescent="0.2">
      <c r="A3835" s="7">
        <v>36084</v>
      </c>
      <c r="B3835" s="7" t="s">
        <v>47</v>
      </c>
      <c r="C3835" s="7">
        <v>2019</v>
      </c>
      <c r="D3835" s="7">
        <v>2</v>
      </c>
      <c r="E3835" s="7">
        <v>350.52</v>
      </c>
      <c r="F3835" s="7">
        <v>345.31</v>
      </c>
    </row>
    <row r="3836" spans="1:6" x14ac:dyDescent="0.2">
      <c r="A3836" s="7">
        <v>36084</v>
      </c>
      <c r="B3836" s="7" t="s">
        <v>47</v>
      </c>
      <c r="C3836" s="7">
        <v>2019</v>
      </c>
      <c r="D3836" s="7">
        <v>3</v>
      </c>
      <c r="E3836" s="7">
        <v>349.31</v>
      </c>
      <c r="F3836" s="7">
        <v>345.2</v>
      </c>
    </row>
    <row r="3837" spans="1:6" x14ac:dyDescent="0.2">
      <c r="A3837" s="7">
        <v>36084</v>
      </c>
      <c r="B3837" s="7" t="s">
        <v>47</v>
      </c>
      <c r="C3837" s="7">
        <v>2019</v>
      </c>
      <c r="D3837" s="7">
        <v>4</v>
      </c>
      <c r="E3837" s="7">
        <v>351.54</v>
      </c>
      <c r="F3837" s="7">
        <v>351.21</v>
      </c>
    </row>
    <row r="3838" spans="1:6" x14ac:dyDescent="0.2">
      <c r="A3838" s="7">
        <v>36084</v>
      </c>
      <c r="B3838" s="7" t="s">
        <v>47</v>
      </c>
      <c r="C3838" s="7">
        <v>2020</v>
      </c>
      <c r="D3838" s="7">
        <v>1</v>
      </c>
      <c r="E3838" s="7">
        <v>358.8</v>
      </c>
      <c r="F3838" s="7">
        <v>358.77</v>
      </c>
    </row>
    <row r="3839" spans="1:6" x14ac:dyDescent="0.2">
      <c r="A3839" s="7">
        <v>36084</v>
      </c>
      <c r="B3839" s="7" t="s">
        <v>47</v>
      </c>
      <c r="C3839" s="7">
        <v>2020</v>
      </c>
      <c r="D3839" s="7">
        <v>2</v>
      </c>
      <c r="E3839" s="7">
        <v>358.93</v>
      </c>
      <c r="F3839" s="7">
        <v>353.55</v>
      </c>
    </row>
    <row r="3840" spans="1:6" x14ac:dyDescent="0.2">
      <c r="A3840" s="7">
        <v>36084</v>
      </c>
      <c r="B3840" s="7" t="s">
        <v>47</v>
      </c>
      <c r="C3840" s="7">
        <v>2020</v>
      </c>
      <c r="D3840" s="7">
        <v>3</v>
      </c>
      <c r="E3840" s="7">
        <v>374.82</v>
      </c>
      <c r="F3840" s="7">
        <v>370.38</v>
      </c>
    </row>
    <row r="3841" spans="1:6" x14ac:dyDescent="0.2">
      <c r="A3841" s="7">
        <v>36084</v>
      </c>
      <c r="B3841" s="7" t="s">
        <v>47</v>
      </c>
      <c r="C3841" s="7">
        <v>2020</v>
      </c>
      <c r="D3841" s="7">
        <v>4</v>
      </c>
      <c r="E3841" s="7">
        <v>382.51</v>
      </c>
      <c r="F3841" s="7">
        <v>381.99</v>
      </c>
    </row>
    <row r="3842" spans="1:6" x14ac:dyDescent="0.2">
      <c r="A3842" s="7">
        <v>36084</v>
      </c>
      <c r="B3842" s="7" t="s">
        <v>47</v>
      </c>
      <c r="C3842" s="7">
        <v>2021</v>
      </c>
      <c r="D3842" s="7">
        <v>1</v>
      </c>
      <c r="E3842" s="7">
        <v>390.68</v>
      </c>
      <c r="F3842" s="7">
        <v>390.85</v>
      </c>
    </row>
    <row r="3843" spans="1:6" x14ac:dyDescent="0.2">
      <c r="A3843" s="7">
        <v>36084</v>
      </c>
      <c r="B3843" s="7" t="s">
        <v>47</v>
      </c>
      <c r="C3843" s="7">
        <v>2021</v>
      </c>
      <c r="D3843" s="7">
        <v>2</v>
      </c>
      <c r="E3843" s="7">
        <v>425.13</v>
      </c>
      <c r="F3843" s="7">
        <v>418.81</v>
      </c>
    </row>
    <row r="3844" spans="1:6" x14ac:dyDescent="0.2">
      <c r="A3844" s="7">
        <v>36084</v>
      </c>
      <c r="B3844" s="7" t="s">
        <v>47</v>
      </c>
      <c r="C3844" s="7">
        <v>2021</v>
      </c>
      <c r="D3844" s="7">
        <v>3</v>
      </c>
      <c r="E3844" s="7">
        <v>437.61</v>
      </c>
      <c r="F3844" s="7">
        <v>432.26</v>
      </c>
    </row>
    <row r="3845" spans="1:6" x14ac:dyDescent="0.2">
      <c r="A3845" s="7">
        <v>36084</v>
      </c>
      <c r="B3845" s="7" t="s">
        <v>47</v>
      </c>
      <c r="C3845" s="7">
        <v>2021</v>
      </c>
      <c r="D3845" s="7">
        <v>4</v>
      </c>
      <c r="E3845" s="7">
        <v>443.63</v>
      </c>
      <c r="F3845" s="7">
        <v>443.01</v>
      </c>
    </row>
    <row r="3846" spans="1:6" x14ac:dyDescent="0.2">
      <c r="A3846" s="7">
        <v>36740</v>
      </c>
      <c r="B3846" s="7" t="s">
        <v>48</v>
      </c>
      <c r="C3846" s="7">
        <v>1991</v>
      </c>
      <c r="D3846" s="7">
        <v>1</v>
      </c>
      <c r="E3846" s="7">
        <v>100</v>
      </c>
      <c r="F3846" s="7">
        <v>100</v>
      </c>
    </row>
    <row r="3847" spans="1:6" x14ac:dyDescent="0.2">
      <c r="A3847" s="7">
        <v>36740</v>
      </c>
      <c r="B3847" s="7" t="s">
        <v>48</v>
      </c>
      <c r="C3847" s="7">
        <v>1991</v>
      </c>
      <c r="D3847" s="7">
        <v>2</v>
      </c>
      <c r="E3847" s="7">
        <v>100.9</v>
      </c>
      <c r="F3847" s="7">
        <v>100.85</v>
      </c>
    </row>
    <row r="3848" spans="1:6" x14ac:dyDescent="0.2">
      <c r="A3848" s="7">
        <v>36740</v>
      </c>
      <c r="B3848" s="7" t="s">
        <v>48</v>
      </c>
      <c r="C3848" s="7">
        <v>1991</v>
      </c>
      <c r="D3848" s="7">
        <v>3</v>
      </c>
      <c r="E3848" s="7">
        <v>99.03</v>
      </c>
      <c r="F3848" s="7">
        <v>98.4</v>
      </c>
    </row>
    <row r="3849" spans="1:6" x14ac:dyDescent="0.2">
      <c r="A3849" s="7">
        <v>36740</v>
      </c>
      <c r="B3849" s="7" t="s">
        <v>48</v>
      </c>
      <c r="C3849" s="7">
        <v>1991</v>
      </c>
      <c r="D3849" s="7">
        <v>4</v>
      </c>
      <c r="E3849" s="7">
        <v>99.8</v>
      </c>
      <c r="F3849" s="7">
        <v>99.66</v>
      </c>
    </row>
    <row r="3850" spans="1:6" x14ac:dyDescent="0.2">
      <c r="A3850" s="7">
        <v>36740</v>
      </c>
      <c r="B3850" s="7" t="s">
        <v>48</v>
      </c>
      <c r="C3850" s="7">
        <v>1992</v>
      </c>
      <c r="D3850" s="7">
        <v>1</v>
      </c>
      <c r="E3850" s="7">
        <v>99.89</v>
      </c>
      <c r="F3850" s="7">
        <v>99.91</v>
      </c>
    </row>
    <row r="3851" spans="1:6" x14ac:dyDescent="0.2">
      <c r="A3851" s="7">
        <v>36740</v>
      </c>
      <c r="B3851" s="7" t="s">
        <v>48</v>
      </c>
      <c r="C3851" s="7">
        <v>1992</v>
      </c>
      <c r="D3851" s="7">
        <v>2</v>
      </c>
      <c r="E3851" s="7">
        <v>99.92</v>
      </c>
      <c r="F3851" s="7">
        <v>99.85</v>
      </c>
    </row>
    <row r="3852" spans="1:6" x14ac:dyDescent="0.2">
      <c r="A3852" s="7">
        <v>36740</v>
      </c>
      <c r="B3852" s="7" t="s">
        <v>48</v>
      </c>
      <c r="C3852" s="7">
        <v>1992</v>
      </c>
      <c r="D3852" s="7">
        <v>3</v>
      </c>
      <c r="E3852" s="7">
        <v>100.48</v>
      </c>
      <c r="F3852" s="7">
        <v>99.85</v>
      </c>
    </row>
    <row r="3853" spans="1:6" x14ac:dyDescent="0.2">
      <c r="A3853" s="7">
        <v>36740</v>
      </c>
      <c r="B3853" s="7" t="s">
        <v>48</v>
      </c>
      <c r="C3853" s="7">
        <v>1992</v>
      </c>
      <c r="D3853" s="7">
        <v>4</v>
      </c>
      <c r="E3853" s="7">
        <v>100.42</v>
      </c>
      <c r="F3853" s="7">
        <v>100.27</v>
      </c>
    </row>
    <row r="3854" spans="1:6" x14ac:dyDescent="0.2">
      <c r="A3854" s="7">
        <v>36740</v>
      </c>
      <c r="B3854" s="7" t="s">
        <v>48</v>
      </c>
      <c r="C3854" s="7">
        <v>1993</v>
      </c>
      <c r="D3854" s="7">
        <v>1</v>
      </c>
      <c r="E3854" s="7">
        <v>100.54</v>
      </c>
      <c r="F3854" s="7">
        <v>100.56</v>
      </c>
    </row>
    <row r="3855" spans="1:6" x14ac:dyDescent="0.2">
      <c r="A3855" s="7">
        <v>36740</v>
      </c>
      <c r="B3855" s="7" t="s">
        <v>48</v>
      </c>
      <c r="C3855" s="7">
        <v>1993</v>
      </c>
      <c r="D3855" s="7">
        <v>2</v>
      </c>
      <c r="E3855" s="7">
        <v>101.08</v>
      </c>
      <c r="F3855" s="7">
        <v>100.99</v>
      </c>
    </row>
    <row r="3856" spans="1:6" x14ac:dyDescent="0.2">
      <c r="A3856" s="7">
        <v>36740</v>
      </c>
      <c r="B3856" s="7" t="s">
        <v>48</v>
      </c>
      <c r="C3856" s="7">
        <v>1993</v>
      </c>
      <c r="D3856" s="7">
        <v>3</v>
      </c>
      <c r="E3856" s="7">
        <v>102.27</v>
      </c>
      <c r="F3856" s="7">
        <v>101.67</v>
      </c>
    </row>
    <row r="3857" spans="1:6" x14ac:dyDescent="0.2">
      <c r="A3857" s="7">
        <v>36740</v>
      </c>
      <c r="B3857" s="7" t="s">
        <v>48</v>
      </c>
      <c r="C3857" s="7">
        <v>1993</v>
      </c>
      <c r="D3857" s="7">
        <v>4</v>
      </c>
      <c r="E3857" s="7">
        <v>101.73</v>
      </c>
      <c r="F3857" s="7">
        <v>101.55</v>
      </c>
    </row>
    <row r="3858" spans="1:6" x14ac:dyDescent="0.2">
      <c r="A3858" s="7">
        <v>36740</v>
      </c>
      <c r="B3858" s="7" t="s">
        <v>48</v>
      </c>
      <c r="C3858" s="7">
        <v>1994</v>
      </c>
      <c r="D3858" s="7">
        <v>1</v>
      </c>
      <c r="E3858" s="7">
        <v>101.77</v>
      </c>
      <c r="F3858" s="7">
        <v>101.81</v>
      </c>
    </row>
    <row r="3859" spans="1:6" x14ac:dyDescent="0.2">
      <c r="A3859" s="7">
        <v>36740</v>
      </c>
      <c r="B3859" s="7" t="s">
        <v>48</v>
      </c>
      <c r="C3859" s="7">
        <v>1994</v>
      </c>
      <c r="D3859" s="7">
        <v>2</v>
      </c>
      <c r="E3859" s="7">
        <v>102.05</v>
      </c>
      <c r="F3859" s="7">
        <v>101.91</v>
      </c>
    </row>
    <row r="3860" spans="1:6" x14ac:dyDescent="0.2">
      <c r="A3860" s="7">
        <v>36740</v>
      </c>
      <c r="B3860" s="7" t="s">
        <v>48</v>
      </c>
      <c r="C3860" s="7">
        <v>1994</v>
      </c>
      <c r="D3860" s="7">
        <v>3</v>
      </c>
      <c r="E3860" s="7">
        <v>103.49</v>
      </c>
      <c r="F3860" s="7">
        <v>102.95</v>
      </c>
    </row>
    <row r="3861" spans="1:6" x14ac:dyDescent="0.2">
      <c r="A3861" s="7">
        <v>36740</v>
      </c>
      <c r="B3861" s="7" t="s">
        <v>48</v>
      </c>
      <c r="C3861" s="7">
        <v>1994</v>
      </c>
      <c r="D3861" s="7">
        <v>4</v>
      </c>
      <c r="E3861" s="7">
        <v>102.91</v>
      </c>
      <c r="F3861" s="7">
        <v>102.69</v>
      </c>
    </row>
    <row r="3862" spans="1:6" x14ac:dyDescent="0.2">
      <c r="A3862" s="7">
        <v>36740</v>
      </c>
      <c r="B3862" s="7" t="s">
        <v>48</v>
      </c>
      <c r="C3862" s="7">
        <v>1995</v>
      </c>
      <c r="D3862" s="7">
        <v>1</v>
      </c>
      <c r="E3862" s="7">
        <v>102.71</v>
      </c>
      <c r="F3862" s="7">
        <v>102.74</v>
      </c>
    </row>
    <row r="3863" spans="1:6" x14ac:dyDescent="0.2">
      <c r="A3863" s="7">
        <v>36740</v>
      </c>
      <c r="B3863" s="7" t="s">
        <v>48</v>
      </c>
      <c r="C3863" s="7">
        <v>1995</v>
      </c>
      <c r="D3863" s="7">
        <v>2</v>
      </c>
      <c r="E3863" s="7">
        <v>104.21</v>
      </c>
      <c r="F3863" s="7">
        <v>104.04</v>
      </c>
    </row>
    <row r="3864" spans="1:6" x14ac:dyDescent="0.2">
      <c r="A3864" s="7">
        <v>36740</v>
      </c>
      <c r="B3864" s="7" t="s">
        <v>48</v>
      </c>
      <c r="C3864" s="7">
        <v>1995</v>
      </c>
      <c r="D3864" s="7">
        <v>3</v>
      </c>
      <c r="E3864" s="7">
        <v>104.59</v>
      </c>
      <c r="F3864" s="7">
        <v>104.13</v>
      </c>
    </row>
    <row r="3865" spans="1:6" x14ac:dyDescent="0.2">
      <c r="A3865" s="7">
        <v>36740</v>
      </c>
      <c r="B3865" s="7" t="s">
        <v>48</v>
      </c>
      <c r="C3865" s="7">
        <v>1995</v>
      </c>
      <c r="D3865" s="7">
        <v>4</v>
      </c>
      <c r="E3865" s="7">
        <v>105.03</v>
      </c>
      <c r="F3865" s="7">
        <v>104.76</v>
      </c>
    </row>
    <row r="3866" spans="1:6" x14ac:dyDescent="0.2">
      <c r="A3866" s="7">
        <v>36740</v>
      </c>
      <c r="B3866" s="7" t="s">
        <v>48</v>
      </c>
      <c r="C3866" s="7">
        <v>1996</v>
      </c>
      <c r="D3866" s="7">
        <v>1</v>
      </c>
      <c r="E3866" s="7">
        <v>105.5</v>
      </c>
      <c r="F3866" s="7">
        <v>105.53</v>
      </c>
    </row>
    <row r="3867" spans="1:6" x14ac:dyDescent="0.2">
      <c r="A3867" s="7">
        <v>36740</v>
      </c>
      <c r="B3867" s="7" t="s">
        <v>48</v>
      </c>
      <c r="C3867" s="7">
        <v>1996</v>
      </c>
      <c r="D3867" s="7">
        <v>2</v>
      </c>
      <c r="E3867" s="7">
        <v>105.44</v>
      </c>
      <c r="F3867" s="7">
        <v>105.23</v>
      </c>
    </row>
    <row r="3868" spans="1:6" x14ac:dyDescent="0.2">
      <c r="A3868" s="7">
        <v>36740</v>
      </c>
      <c r="B3868" s="7" t="s">
        <v>48</v>
      </c>
      <c r="C3868" s="7">
        <v>1996</v>
      </c>
      <c r="D3868" s="7">
        <v>3</v>
      </c>
      <c r="E3868" s="7">
        <v>105.69</v>
      </c>
      <c r="F3868" s="7">
        <v>105.31</v>
      </c>
    </row>
    <row r="3869" spans="1:6" x14ac:dyDescent="0.2">
      <c r="A3869" s="7">
        <v>36740</v>
      </c>
      <c r="B3869" s="7" t="s">
        <v>48</v>
      </c>
      <c r="C3869" s="7">
        <v>1996</v>
      </c>
      <c r="D3869" s="7">
        <v>4</v>
      </c>
      <c r="E3869" s="7">
        <v>106.27</v>
      </c>
      <c r="F3869" s="7">
        <v>105.97</v>
      </c>
    </row>
    <row r="3870" spans="1:6" x14ac:dyDescent="0.2">
      <c r="A3870" s="7">
        <v>36740</v>
      </c>
      <c r="B3870" s="7" t="s">
        <v>48</v>
      </c>
      <c r="C3870" s="7">
        <v>1997</v>
      </c>
      <c r="D3870" s="7">
        <v>1</v>
      </c>
      <c r="E3870" s="7">
        <v>106.24</v>
      </c>
      <c r="F3870" s="7">
        <v>106.24</v>
      </c>
    </row>
    <row r="3871" spans="1:6" x14ac:dyDescent="0.2">
      <c r="A3871" s="7">
        <v>36740</v>
      </c>
      <c r="B3871" s="7" t="s">
        <v>48</v>
      </c>
      <c r="C3871" s="7">
        <v>1997</v>
      </c>
      <c r="D3871" s="7">
        <v>2</v>
      </c>
      <c r="E3871" s="7">
        <v>107.47</v>
      </c>
      <c r="F3871" s="7">
        <v>107.25</v>
      </c>
    </row>
    <row r="3872" spans="1:6" x14ac:dyDescent="0.2">
      <c r="A3872" s="7">
        <v>36740</v>
      </c>
      <c r="B3872" s="7" t="s">
        <v>48</v>
      </c>
      <c r="C3872" s="7">
        <v>1997</v>
      </c>
      <c r="D3872" s="7">
        <v>3</v>
      </c>
      <c r="E3872" s="7">
        <v>108.02</v>
      </c>
      <c r="F3872" s="7">
        <v>107.67</v>
      </c>
    </row>
    <row r="3873" spans="1:6" x14ac:dyDescent="0.2">
      <c r="A3873" s="7">
        <v>36740</v>
      </c>
      <c r="B3873" s="7" t="s">
        <v>48</v>
      </c>
      <c r="C3873" s="7">
        <v>1997</v>
      </c>
      <c r="D3873" s="7">
        <v>4</v>
      </c>
      <c r="E3873" s="7">
        <v>109.44</v>
      </c>
      <c r="F3873" s="7">
        <v>109.12</v>
      </c>
    </row>
    <row r="3874" spans="1:6" x14ac:dyDescent="0.2">
      <c r="A3874" s="7">
        <v>36740</v>
      </c>
      <c r="B3874" s="7" t="s">
        <v>48</v>
      </c>
      <c r="C3874" s="7">
        <v>1998</v>
      </c>
      <c r="D3874" s="7">
        <v>1</v>
      </c>
      <c r="E3874" s="7">
        <v>110.02</v>
      </c>
      <c r="F3874" s="7">
        <v>110.02</v>
      </c>
    </row>
    <row r="3875" spans="1:6" x14ac:dyDescent="0.2">
      <c r="A3875" s="7">
        <v>36740</v>
      </c>
      <c r="B3875" s="7" t="s">
        <v>48</v>
      </c>
      <c r="C3875" s="7">
        <v>1998</v>
      </c>
      <c r="D3875" s="7">
        <v>2</v>
      </c>
      <c r="E3875" s="7">
        <v>111.14</v>
      </c>
      <c r="F3875" s="7">
        <v>110.9</v>
      </c>
    </row>
    <row r="3876" spans="1:6" x14ac:dyDescent="0.2">
      <c r="A3876" s="7">
        <v>36740</v>
      </c>
      <c r="B3876" s="7" t="s">
        <v>48</v>
      </c>
      <c r="C3876" s="7">
        <v>1998</v>
      </c>
      <c r="D3876" s="7">
        <v>3</v>
      </c>
      <c r="E3876" s="7">
        <v>112.87</v>
      </c>
      <c r="F3876" s="7">
        <v>112.5</v>
      </c>
    </row>
    <row r="3877" spans="1:6" x14ac:dyDescent="0.2">
      <c r="A3877" s="7">
        <v>36740</v>
      </c>
      <c r="B3877" s="7" t="s">
        <v>48</v>
      </c>
      <c r="C3877" s="7">
        <v>1998</v>
      </c>
      <c r="D3877" s="7">
        <v>4</v>
      </c>
      <c r="E3877" s="7">
        <v>114.14</v>
      </c>
      <c r="F3877" s="7">
        <v>113.82</v>
      </c>
    </row>
    <row r="3878" spans="1:6" x14ac:dyDescent="0.2">
      <c r="A3878" s="7">
        <v>36740</v>
      </c>
      <c r="B3878" s="7" t="s">
        <v>48</v>
      </c>
      <c r="C3878" s="7">
        <v>1999</v>
      </c>
      <c r="D3878" s="7">
        <v>1</v>
      </c>
      <c r="E3878" s="7">
        <v>115.86</v>
      </c>
      <c r="F3878" s="7">
        <v>115.91</v>
      </c>
    </row>
    <row r="3879" spans="1:6" x14ac:dyDescent="0.2">
      <c r="A3879" s="7">
        <v>36740</v>
      </c>
      <c r="B3879" s="7" t="s">
        <v>48</v>
      </c>
      <c r="C3879" s="7">
        <v>1999</v>
      </c>
      <c r="D3879" s="7">
        <v>2</v>
      </c>
      <c r="E3879" s="7">
        <v>117.7</v>
      </c>
      <c r="F3879" s="7">
        <v>117.43</v>
      </c>
    </row>
    <row r="3880" spans="1:6" x14ac:dyDescent="0.2">
      <c r="A3880" s="7">
        <v>36740</v>
      </c>
      <c r="B3880" s="7" t="s">
        <v>48</v>
      </c>
      <c r="C3880" s="7">
        <v>1999</v>
      </c>
      <c r="D3880" s="7">
        <v>3</v>
      </c>
      <c r="E3880" s="7">
        <v>119.73</v>
      </c>
      <c r="F3880" s="7">
        <v>119.25</v>
      </c>
    </row>
    <row r="3881" spans="1:6" x14ac:dyDescent="0.2">
      <c r="A3881" s="7">
        <v>36740</v>
      </c>
      <c r="B3881" s="7" t="s">
        <v>48</v>
      </c>
      <c r="C3881" s="7">
        <v>1999</v>
      </c>
      <c r="D3881" s="7">
        <v>4</v>
      </c>
      <c r="E3881" s="7">
        <v>121.26</v>
      </c>
      <c r="F3881" s="7">
        <v>120.94</v>
      </c>
    </row>
    <row r="3882" spans="1:6" x14ac:dyDescent="0.2">
      <c r="A3882" s="7">
        <v>36740</v>
      </c>
      <c r="B3882" s="7" t="s">
        <v>48</v>
      </c>
      <c r="C3882" s="7">
        <v>2000</v>
      </c>
      <c r="D3882" s="7">
        <v>1</v>
      </c>
      <c r="E3882" s="7">
        <v>124.39</v>
      </c>
      <c r="F3882" s="7">
        <v>124.54</v>
      </c>
    </row>
    <row r="3883" spans="1:6" x14ac:dyDescent="0.2">
      <c r="A3883" s="7">
        <v>36740</v>
      </c>
      <c r="B3883" s="7" t="s">
        <v>48</v>
      </c>
      <c r="C3883" s="7">
        <v>2000</v>
      </c>
      <c r="D3883" s="7">
        <v>2</v>
      </c>
      <c r="E3883" s="7">
        <v>126.05</v>
      </c>
      <c r="F3883" s="7">
        <v>125.71</v>
      </c>
    </row>
    <row r="3884" spans="1:6" x14ac:dyDescent="0.2">
      <c r="A3884" s="7">
        <v>36740</v>
      </c>
      <c r="B3884" s="7" t="s">
        <v>48</v>
      </c>
      <c r="C3884" s="7">
        <v>2000</v>
      </c>
      <c r="D3884" s="7">
        <v>3</v>
      </c>
      <c r="E3884" s="7">
        <v>128.37</v>
      </c>
      <c r="F3884" s="7">
        <v>127.78</v>
      </c>
    </row>
    <row r="3885" spans="1:6" x14ac:dyDescent="0.2">
      <c r="A3885" s="7">
        <v>36740</v>
      </c>
      <c r="B3885" s="7" t="s">
        <v>48</v>
      </c>
      <c r="C3885" s="7">
        <v>2000</v>
      </c>
      <c r="D3885" s="7">
        <v>4</v>
      </c>
      <c r="E3885" s="7">
        <v>129.94999999999999</v>
      </c>
      <c r="F3885" s="7">
        <v>129.63</v>
      </c>
    </row>
    <row r="3886" spans="1:6" x14ac:dyDescent="0.2">
      <c r="A3886" s="7">
        <v>36740</v>
      </c>
      <c r="B3886" s="7" t="s">
        <v>48</v>
      </c>
      <c r="C3886" s="7">
        <v>2001</v>
      </c>
      <c r="D3886" s="7">
        <v>1</v>
      </c>
      <c r="E3886" s="7">
        <v>131.63999999999999</v>
      </c>
      <c r="F3886" s="7">
        <v>131.93</v>
      </c>
    </row>
    <row r="3887" spans="1:6" x14ac:dyDescent="0.2">
      <c r="A3887" s="7">
        <v>36740</v>
      </c>
      <c r="B3887" s="7" t="s">
        <v>48</v>
      </c>
      <c r="C3887" s="7">
        <v>2001</v>
      </c>
      <c r="D3887" s="7">
        <v>2</v>
      </c>
      <c r="E3887" s="7">
        <v>135.04</v>
      </c>
      <c r="F3887" s="7">
        <v>134.61000000000001</v>
      </c>
    </row>
    <row r="3888" spans="1:6" x14ac:dyDescent="0.2">
      <c r="A3888" s="7">
        <v>36740</v>
      </c>
      <c r="B3888" s="7" t="s">
        <v>48</v>
      </c>
      <c r="C3888" s="7">
        <v>2001</v>
      </c>
      <c r="D3888" s="7">
        <v>3</v>
      </c>
      <c r="E3888" s="7">
        <v>137.87</v>
      </c>
      <c r="F3888" s="7">
        <v>137.13999999999999</v>
      </c>
    </row>
    <row r="3889" spans="1:6" x14ac:dyDescent="0.2">
      <c r="A3889" s="7">
        <v>36740</v>
      </c>
      <c r="B3889" s="7" t="s">
        <v>48</v>
      </c>
      <c r="C3889" s="7">
        <v>2001</v>
      </c>
      <c r="D3889" s="7">
        <v>4</v>
      </c>
      <c r="E3889" s="7">
        <v>139.63999999999999</v>
      </c>
      <c r="F3889" s="7">
        <v>139.34</v>
      </c>
    </row>
    <row r="3890" spans="1:6" x14ac:dyDescent="0.2">
      <c r="A3890" s="7">
        <v>36740</v>
      </c>
      <c r="B3890" s="7" t="s">
        <v>48</v>
      </c>
      <c r="C3890" s="7">
        <v>2002</v>
      </c>
      <c r="D3890" s="7">
        <v>1</v>
      </c>
      <c r="E3890" s="7">
        <v>141</v>
      </c>
      <c r="F3890" s="7">
        <v>141.44999999999999</v>
      </c>
    </row>
    <row r="3891" spans="1:6" x14ac:dyDescent="0.2">
      <c r="A3891" s="7">
        <v>36740</v>
      </c>
      <c r="B3891" s="7" t="s">
        <v>48</v>
      </c>
      <c r="C3891" s="7">
        <v>2002</v>
      </c>
      <c r="D3891" s="7">
        <v>2</v>
      </c>
      <c r="E3891" s="7">
        <v>144.82</v>
      </c>
      <c r="F3891" s="7">
        <v>144.29</v>
      </c>
    </row>
    <row r="3892" spans="1:6" x14ac:dyDescent="0.2">
      <c r="A3892" s="7">
        <v>36740</v>
      </c>
      <c r="B3892" s="7" t="s">
        <v>48</v>
      </c>
      <c r="C3892" s="7">
        <v>2002</v>
      </c>
      <c r="D3892" s="7">
        <v>3</v>
      </c>
      <c r="E3892" s="7">
        <v>147.59</v>
      </c>
      <c r="F3892" s="7">
        <v>146.71</v>
      </c>
    </row>
    <row r="3893" spans="1:6" x14ac:dyDescent="0.2">
      <c r="A3893" s="7">
        <v>36740</v>
      </c>
      <c r="B3893" s="7" t="s">
        <v>48</v>
      </c>
      <c r="C3893" s="7">
        <v>2002</v>
      </c>
      <c r="D3893" s="7">
        <v>4</v>
      </c>
      <c r="E3893" s="7">
        <v>149.91</v>
      </c>
      <c r="F3893" s="7">
        <v>149.6</v>
      </c>
    </row>
    <row r="3894" spans="1:6" x14ac:dyDescent="0.2">
      <c r="A3894" s="7">
        <v>36740</v>
      </c>
      <c r="B3894" s="7" t="s">
        <v>48</v>
      </c>
      <c r="C3894" s="7">
        <v>2003</v>
      </c>
      <c r="D3894" s="7">
        <v>1</v>
      </c>
      <c r="E3894" s="7">
        <v>151.80000000000001</v>
      </c>
      <c r="F3894" s="7">
        <v>152.41</v>
      </c>
    </row>
    <row r="3895" spans="1:6" x14ac:dyDescent="0.2">
      <c r="A3895" s="7">
        <v>36740</v>
      </c>
      <c r="B3895" s="7" t="s">
        <v>48</v>
      </c>
      <c r="C3895" s="7">
        <v>2003</v>
      </c>
      <c r="D3895" s="7">
        <v>2</v>
      </c>
      <c r="E3895" s="7">
        <v>156.04</v>
      </c>
      <c r="F3895" s="7">
        <v>155.4</v>
      </c>
    </row>
    <row r="3896" spans="1:6" x14ac:dyDescent="0.2">
      <c r="A3896" s="7">
        <v>36740</v>
      </c>
      <c r="B3896" s="7" t="s">
        <v>48</v>
      </c>
      <c r="C3896" s="7">
        <v>2003</v>
      </c>
      <c r="D3896" s="7">
        <v>3</v>
      </c>
      <c r="E3896" s="7">
        <v>159.63999999999999</v>
      </c>
      <c r="F3896" s="7">
        <v>158.61000000000001</v>
      </c>
    </row>
    <row r="3897" spans="1:6" x14ac:dyDescent="0.2">
      <c r="A3897" s="7">
        <v>36740</v>
      </c>
      <c r="B3897" s="7" t="s">
        <v>48</v>
      </c>
      <c r="C3897" s="7">
        <v>2003</v>
      </c>
      <c r="D3897" s="7">
        <v>4</v>
      </c>
      <c r="E3897" s="7">
        <v>163.97</v>
      </c>
      <c r="F3897" s="7">
        <v>163.65</v>
      </c>
    </row>
    <row r="3898" spans="1:6" x14ac:dyDescent="0.2">
      <c r="A3898" s="7">
        <v>36740</v>
      </c>
      <c r="B3898" s="7" t="s">
        <v>48</v>
      </c>
      <c r="C3898" s="7">
        <v>2004</v>
      </c>
      <c r="D3898" s="7">
        <v>1</v>
      </c>
      <c r="E3898" s="7">
        <v>168.62</v>
      </c>
      <c r="F3898" s="7">
        <v>169.41</v>
      </c>
    </row>
    <row r="3899" spans="1:6" x14ac:dyDescent="0.2">
      <c r="A3899" s="7">
        <v>36740</v>
      </c>
      <c r="B3899" s="7" t="s">
        <v>48</v>
      </c>
      <c r="C3899" s="7">
        <v>2004</v>
      </c>
      <c r="D3899" s="7">
        <v>2</v>
      </c>
      <c r="E3899" s="7">
        <v>176.94</v>
      </c>
      <c r="F3899" s="7">
        <v>176.18</v>
      </c>
    </row>
    <row r="3900" spans="1:6" x14ac:dyDescent="0.2">
      <c r="A3900" s="7">
        <v>36740</v>
      </c>
      <c r="B3900" s="7" t="s">
        <v>48</v>
      </c>
      <c r="C3900" s="7">
        <v>2004</v>
      </c>
      <c r="D3900" s="7">
        <v>3</v>
      </c>
      <c r="E3900" s="7">
        <v>185.9</v>
      </c>
      <c r="F3900" s="7">
        <v>184.67</v>
      </c>
    </row>
    <row r="3901" spans="1:6" x14ac:dyDescent="0.2">
      <c r="A3901" s="7">
        <v>36740</v>
      </c>
      <c r="B3901" s="7" t="s">
        <v>48</v>
      </c>
      <c r="C3901" s="7">
        <v>2004</v>
      </c>
      <c r="D3901" s="7">
        <v>4</v>
      </c>
      <c r="E3901" s="7">
        <v>194.3</v>
      </c>
      <c r="F3901" s="7">
        <v>193.91</v>
      </c>
    </row>
    <row r="3902" spans="1:6" x14ac:dyDescent="0.2">
      <c r="A3902" s="7">
        <v>36740</v>
      </c>
      <c r="B3902" s="7" t="s">
        <v>48</v>
      </c>
      <c r="C3902" s="7">
        <v>2005</v>
      </c>
      <c r="D3902" s="7">
        <v>1</v>
      </c>
      <c r="E3902" s="7">
        <v>206.83</v>
      </c>
      <c r="F3902" s="7">
        <v>207.83</v>
      </c>
    </row>
    <row r="3903" spans="1:6" x14ac:dyDescent="0.2">
      <c r="A3903" s="7">
        <v>36740</v>
      </c>
      <c r="B3903" s="7" t="s">
        <v>48</v>
      </c>
      <c r="C3903" s="7">
        <v>2005</v>
      </c>
      <c r="D3903" s="7">
        <v>2</v>
      </c>
      <c r="E3903" s="7">
        <v>225.23</v>
      </c>
      <c r="F3903" s="7">
        <v>224.32</v>
      </c>
    </row>
    <row r="3904" spans="1:6" x14ac:dyDescent="0.2">
      <c r="A3904" s="7">
        <v>36740</v>
      </c>
      <c r="B3904" s="7" t="s">
        <v>48</v>
      </c>
      <c r="C3904" s="7">
        <v>2005</v>
      </c>
      <c r="D3904" s="7">
        <v>3</v>
      </c>
      <c r="E3904" s="7">
        <v>244.15</v>
      </c>
      <c r="F3904" s="7">
        <v>242.44</v>
      </c>
    </row>
    <row r="3905" spans="1:6" x14ac:dyDescent="0.2">
      <c r="A3905" s="7">
        <v>36740</v>
      </c>
      <c r="B3905" s="7" t="s">
        <v>48</v>
      </c>
      <c r="C3905" s="7">
        <v>2005</v>
      </c>
      <c r="D3905" s="7">
        <v>4</v>
      </c>
      <c r="E3905" s="7">
        <v>257.77</v>
      </c>
      <c r="F3905" s="7">
        <v>257.20999999999998</v>
      </c>
    </row>
    <row r="3906" spans="1:6" x14ac:dyDescent="0.2">
      <c r="A3906" s="7">
        <v>36740</v>
      </c>
      <c r="B3906" s="7" t="s">
        <v>48</v>
      </c>
      <c r="C3906" s="7">
        <v>2006</v>
      </c>
      <c r="D3906" s="7">
        <v>1</v>
      </c>
      <c r="E3906" s="7">
        <v>266.44</v>
      </c>
      <c r="F3906" s="7">
        <v>267.70999999999998</v>
      </c>
    </row>
    <row r="3907" spans="1:6" x14ac:dyDescent="0.2">
      <c r="A3907" s="7">
        <v>36740</v>
      </c>
      <c r="B3907" s="7" t="s">
        <v>48</v>
      </c>
      <c r="C3907" s="7">
        <v>2006</v>
      </c>
      <c r="D3907" s="7">
        <v>2</v>
      </c>
      <c r="E3907" s="7">
        <v>275.99</v>
      </c>
      <c r="F3907" s="7">
        <v>275.08999999999997</v>
      </c>
    </row>
    <row r="3908" spans="1:6" x14ac:dyDescent="0.2">
      <c r="A3908" s="7">
        <v>36740</v>
      </c>
      <c r="B3908" s="7" t="s">
        <v>48</v>
      </c>
      <c r="C3908" s="7">
        <v>2006</v>
      </c>
      <c r="D3908" s="7">
        <v>3</v>
      </c>
      <c r="E3908" s="7">
        <v>277.55</v>
      </c>
      <c r="F3908" s="7">
        <v>275.54000000000002</v>
      </c>
    </row>
    <row r="3909" spans="1:6" x14ac:dyDescent="0.2">
      <c r="A3909" s="7">
        <v>36740</v>
      </c>
      <c r="B3909" s="7" t="s">
        <v>48</v>
      </c>
      <c r="C3909" s="7">
        <v>2006</v>
      </c>
      <c r="D3909" s="7">
        <v>4</v>
      </c>
      <c r="E3909" s="7">
        <v>275.91000000000003</v>
      </c>
      <c r="F3909" s="7">
        <v>275.06</v>
      </c>
    </row>
    <row r="3910" spans="1:6" x14ac:dyDescent="0.2">
      <c r="A3910" s="7">
        <v>36740</v>
      </c>
      <c r="B3910" s="7" t="s">
        <v>48</v>
      </c>
      <c r="C3910" s="7">
        <v>2007</v>
      </c>
      <c r="D3910" s="7">
        <v>1</v>
      </c>
      <c r="E3910" s="7">
        <v>269.67</v>
      </c>
      <c r="F3910" s="7">
        <v>271.11</v>
      </c>
    </row>
    <row r="3911" spans="1:6" x14ac:dyDescent="0.2">
      <c r="A3911" s="7">
        <v>36740</v>
      </c>
      <c r="B3911" s="7" t="s">
        <v>48</v>
      </c>
      <c r="C3911" s="7">
        <v>2007</v>
      </c>
      <c r="D3911" s="7">
        <v>2</v>
      </c>
      <c r="E3911" s="7">
        <v>263.98</v>
      </c>
      <c r="F3911" s="7">
        <v>263.23</v>
      </c>
    </row>
    <row r="3912" spans="1:6" x14ac:dyDescent="0.2">
      <c r="A3912" s="7">
        <v>36740</v>
      </c>
      <c r="B3912" s="7" t="s">
        <v>48</v>
      </c>
      <c r="C3912" s="7">
        <v>2007</v>
      </c>
      <c r="D3912" s="7">
        <v>3</v>
      </c>
      <c r="E3912" s="7">
        <v>251.63</v>
      </c>
      <c r="F3912" s="7">
        <v>249.88</v>
      </c>
    </row>
    <row r="3913" spans="1:6" x14ac:dyDescent="0.2">
      <c r="A3913" s="7">
        <v>36740</v>
      </c>
      <c r="B3913" s="7" t="s">
        <v>48</v>
      </c>
      <c r="C3913" s="7">
        <v>2007</v>
      </c>
      <c r="D3913" s="7">
        <v>4</v>
      </c>
      <c r="E3913" s="7">
        <v>235.68</v>
      </c>
      <c r="F3913" s="7">
        <v>234.58</v>
      </c>
    </row>
    <row r="3914" spans="1:6" x14ac:dyDescent="0.2">
      <c r="A3914" s="7">
        <v>36740</v>
      </c>
      <c r="B3914" s="7" t="s">
        <v>48</v>
      </c>
      <c r="C3914" s="7">
        <v>2008</v>
      </c>
      <c r="D3914" s="7">
        <v>1</v>
      </c>
      <c r="E3914" s="7">
        <v>218.95</v>
      </c>
      <c r="F3914" s="7">
        <v>220.4</v>
      </c>
    </row>
    <row r="3915" spans="1:6" x14ac:dyDescent="0.2">
      <c r="A3915" s="7">
        <v>36740</v>
      </c>
      <c r="B3915" s="7" t="s">
        <v>48</v>
      </c>
      <c r="C3915" s="7">
        <v>2008</v>
      </c>
      <c r="D3915" s="7">
        <v>2</v>
      </c>
      <c r="E3915" s="7">
        <v>203.8</v>
      </c>
      <c r="F3915" s="7">
        <v>203.2</v>
      </c>
    </row>
    <row r="3916" spans="1:6" x14ac:dyDescent="0.2">
      <c r="A3916" s="7">
        <v>36740</v>
      </c>
      <c r="B3916" s="7" t="s">
        <v>48</v>
      </c>
      <c r="C3916" s="7">
        <v>2008</v>
      </c>
      <c r="D3916" s="7">
        <v>3</v>
      </c>
      <c r="E3916" s="7">
        <v>190.43</v>
      </c>
      <c r="F3916" s="7">
        <v>189.18</v>
      </c>
    </row>
    <row r="3917" spans="1:6" x14ac:dyDescent="0.2">
      <c r="A3917" s="7">
        <v>36740</v>
      </c>
      <c r="B3917" s="7" t="s">
        <v>48</v>
      </c>
      <c r="C3917" s="7">
        <v>2008</v>
      </c>
      <c r="D3917" s="7">
        <v>4</v>
      </c>
      <c r="E3917" s="7">
        <v>173.7</v>
      </c>
      <c r="F3917" s="7">
        <v>172.6</v>
      </c>
    </row>
    <row r="3918" spans="1:6" x14ac:dyDescent="0.2">
      <c r="A3918" s="7">
        <v>36740</v>
      </c>
      <c r="B3918" s="7" t="s">
        <v>48</v>
      </c>
      <c r="C3918" s="7">
        <v>2009</v>
      </c>
      <c r="D3918" s="7">
        <v>1</v>
      </c>
      <c r="E3918" s="7">
        <v>158.30000000000001</v>
      </c>
      <c r="F3918" s="7">
        <v>159.63999999999999</v>
      </c>
    </row>
    <row r="3919" spans="1:6" x14ac:dyDescent="0.2">
      <c r="A3919" s="7">
        <v>36740</v>
      </c>
      <c r="B3919" s="7" t="s">
        <v>48</v>
      </c>
      <c r="C3919" s="7">
        <v>2009</v>
      </c>
      <c r="D3919" s="7">
        <v>2</v>
      </c>
      <c r="E3919" s="7">
        <v>145.87</v>
      </c>
      <c r="F3919" s="7">
        <v>145.32</v>
      </c>
    </row>
    <row r="3920" spans="1:6" x14ac:dyDescent="0.2">
      <c r="A3920" s="7">
        <v>36740</v>
      </c>
      <c r="B3920" s="7" t="s">
        <v>48</v>
      </c>
      <c r="C3920" s="7">
        <v>2009</v>
      </c>
      <c r="D3920" s="7">
        <v>3</v>
      </c>
      <c r="E3920" s="7">
        <v>143.33000000000001</v>
      </c>
      <c r="F3920" s="7">
        <v>142.41999999999999</v>
      </c>
    </row>
    <row r="3921" spans="1:6" x14ac:dyDescent="0.2">
      <c r="A3921" s="7">
        <v>36740</v>
      </c>
      <c r="B3921" s="7" t="s">
        <v>48</v>
      </c>
      <c r="C3921" s="7">
        <v>2009</v>
      </c>
      <c r="D3921" s="7">
        <v>4</v>
      </c>
      <c r="E3921" s="7">
        <v>141.30000000000001</v>
      </c>
      <c r="F3921" s="7">
        <v>140.30000000000001</v>
      </c>
    </row>
    <row r="3922" spans="1:6" x14ac:dyDescent="0.2">
      <c r="A3922" s="7">
        <v>36740</v>
      </c>
      <c r="B3922" s="7" t="s">
        <v>48</v>
      </c>
      <c r="C3922" s="7">
        <v>2010</v>
      </c>
      <c r="D3922" s="7">
        <v>1</v>
      </c>
      <c r="E3922" s="7">
        <v>134.57</v>
      </c>
      <c r="F3922" s="7">
        <v>135.91</v>
      </c>
    </row>
    <row r="3923" spans="1:6" x14ac:dyDescent="0.2">
      <c r="A3923" s="7">
        <v>36740</v>
      </c>
      <c r="B3923" s="7" t="s">
        <v>48</v>
      </c>
      <c r="C3923" s="7">
        <v>2010</v>
      </c>
      <c r="D3923" s="7">
        <v>2</v>
      </c>
      <c r="E3923" s="7">
        <v>135.72999999999999</v>
      </c>
      <c r="F3923" s="7">
        <v>135.11000000000001</v>
      </c>
    </row>
    <row r="3924" spans="1:6" x14ac:dyDescent="0.2">
      <c r="A3924" s="7">
        <v>36740</v>
      </c>
      <c r="B3924" s="7" t="s">
        <v>48</v>
      </c>
      <c r="C3924" s="7">
        <v>2010</v>
      </c>
      <c r="D3924" s="7">
        <v>3</v>
      </c>
      <c r="E3924" s="7">
        <v>130.36000000000001</v>
      </c>
      <c r="F3924" s="7">
        <v>129.51</v>
      </c>
    </row>
    <row r="3925" spans="1:6" x14ac:dyDescent="0.2">
      <c r="A3925" s="7">
        <v>36740</v>
      </c>
      <c r="B3925" s="7" t="s">
        <v>48</v>
      </c>
      <c r="C3925" s="7">
        <v>2010</v>
      </c>
      <c r="D3925" s="7">
        <v>4</v>
      </c>
      <c r="E3925" s="7">
        <v>128.32</v>
      </c>
      <c r="F3925" s="7">
        <v>127.42</v>
      </c>
    </row>
    <row r="3926" spans="1:6" x14ac:dyDescent="0.2">
      <c r="A3926" s="7">
        <v>36740</v>
      </c>
      <c r="B3926" s="7" t="s">
        <v>48</v>
      </c>
      <c r="C3926" s="7">
        <v>2011</v>
      </c>
      <c r="D3926" s="7">
        <v>1</v>
      </c>
      <c r="E3926" s="7">
        <v>123.12</v>
      </c>
      <c r="F3926" s="7">
        <v>124.49</v>
      </c>
    </row>
    <row r="3927" spans="1:6" x14ac:dyDescent="0.2">
      <c r="A3927" s="7">
        <v>36740</v>
      </c>
      <c r="B3927" s="7" t="s">
        <v>48</v>
      </c>
      <c r="C3927" s="7">
        <v>2011</v>
      </c>
      <c r="D3927" s="7">
        <v>2</v>
      </c>
      <c r="E3927" s="7">
        <v>125.63</v>
      </c>
      <c r="F3927" s="7">
        <v>124.88</v>
      </c>
    </row>
    <row r="3928" spans="1:6" x14ac:dyDescent="0.2">
      <c r="A3928" s="7">
        <v>36740</v>
      </c>
      <c r="B3928" s="7" t="s">
        <v>48</v>
      </c>
      <c r="C3928" s="7">
        <v>2011</v>
      </c>
      <c r="D3928" s="7">
        <v>3</v>
      </c>
      <c r="E3928" s="7">
        <v>127.08</v>
      </c>
      <c r="F3928" s="7">
        <v>126.22</v>
      </c>
    </row>
    <row r="3929" spans="1:6" x14ac:dyDescent="0.2">
      <c r="A3929" s="7">
        <v>36740</v>
      </c>
      <c r="B3929" s="7" t="s">
        <v>48</v>
      </c>
      <c r="C3929" s="7">
        <v>2011</v>
      </c>
      <c r="D3929" s="7">
        <v>4</v>
      </c>
      <c r="E3929" s="7">
        <v>128.16</v>
      </c>
      <c r="F3929" s="7">
        <v>127.4</v>
      </c>
    </row>
    <row r="3930" spans="1:6" x14ac:dyDescent="0.2">
      <c r="A3930" s="7">
        <v>36740</v>
      </c>
      <c r="B3930" s="7" t="s">
        <v>48</v>
      </c>
      <c r="C3930" s="7">
        <v>2012</v>
      </c>
      <c r="D3930" s="7">
        <v>1</v>
      </c>
      <c r="E3930" s="7">
        <v>128.03</v>
      </c>
      <c r="F3930" s="7">
        <v>129.5</v>
      </c>
    </row>
    <row r="3931" spans="1:6" x14ac:dyDescent="0.2">
      <c r="A3931" s="7">
        <v>36740</v>
      </c>
      <c r="B3931" s="7" t="s">
        <v>48</v>
      </c>
      <c r="C3931" s="7">
        <v>2012</v>
      </c>
      <c r="D3931" s="7">
        <v>2</v>
      </c>
      <c r="E3931" s="7">
        <v>133.53</v>
      </c>
      <c r="F3931" s="7">
        <v>132.57</v>
      </c>
    </row>
    <row r="3932" spans="1:6" x14ac:dyDescent="0.2">
      <c r="A3932" s="7">
        <v>36740</v>
      </c>
      <c r="B3932" s="7" t="s">
        <v>48</v>
      </c>
      <c r="C3932" s="7">
        <v>2012</v>
      </c>
      <c r="D3932" s="7">
        <v>3</v>
      </c>
      <c r="E3932" s="7">
        <v>136.26</v>
      </c>
      <c r="F3932" s="7">
        <v>135.28</v>
      </c>
    </row>
    <row r="3933" spans="1:6" x14ac:dyDescent="0.2">
      <c r="A3933" s="7">
        <v>36740</v>
      </c>
      <c r="B3933" s="7" t="s">
        <v>48</v>
      </c>
      <c r="C3933" s="7">
        <v>2012</v>
      </c>
      <c r="D3933" s="7">
        <v>4</v>
      </c>
      <c r="E3933" s="7">
        <v>140.68</v>
      </c>
      <c r="F3933" s="7">
        <v>140.11000000000001</v>
      </c>
    </row>
    <row r="3934" spans="1:6" x14ac:dyDescent="0.2">
      <c r="A3934" s="7">
        <v>36740</v>
      </c>
      <c r="B3934" s="7" t="s">
        <v>48</v>
      </c>
      <c r="C3934" s="7">
        <v>2013</v>
      </c>
      <c r="D3934" s="7">
        <v>1</v>
      </c>
      <c r="E3934" s="7">
        <v>145.03</v>
      </c>
      <c r="F3934" s="7">
        <v>146.61000000000001</v>
      </c>
    </row>
    <row r="3935" spans="1:6" x14ac:dyDescent="0.2">
      <c r="A3935" s="7">
        <v>36740</v>
      </c>
      <c r="B3935" s="7" t="s">
        <v>48</v>
      </c>
      <c r="C3935" s="7">
        <v>2013</v>
      </c>
      <c r="D3935" s="7">
        <v>2</v>
      </c>
      <c r="E3935" s="7">
        <v>153.05000000000001</v>
      </c>
      <c r="F3935" s="7">
        <v>151.82</v>
      </c>
    </row>
    <row r="3936" spans="1:6" x14ac:dyDescent="0.2">
      <c r="A3936" s="7">
        <v>36740</v>
      </c>
      <c r="B3936" s="7" t="s">
        <v>48</v>
      </c>
      <c r="C3936" s="7">
        <v>2013</v>
      </c>
      <c r="D3936" s="7">
        <v>3</v>
      </c>
      <c r="E3936" s="7">
        <v>159.91</v>
      </c>
      <c r="F3936" s="7">
        <v>158.68</v>
      </c>
    </row>
    <row r="3937" spans="1:6" x14ac:dyDescent="0.2">
      <c r="A3937" s="7">
        <v>36740</v>
      </c>
      <c r="B3937" s="7" t="s">
        <v>48</v>
      </c>
      <c r="C3937" s="7">
        <v>2013</v>
      </c>
      <c r="D3937" s="7">
        <v>4</v>
      </c>
      <c r="E3937" s="7">
        <v>162.30000000000001</v>
      </c>
      <c r="F3937" s="7">
        <v>161.99</v>
      </c>
    </row>
    <row r="3938" spans="1:6" x14ac:dyDescent="0.2">
      <c r="A3938" s="7">
        <v>36740</v>
      </c>
      <c r="B3938" s="7" t="s">
        <v>48</v>
      </c>
      <c r="C3938" s="7">
        <v>2014</v>
      </c>
      <c r="D3938" s="7">
        <v>1</v>
      </c>
      <c r="E3938" s="7">
        <v>164.11</v>
      </c>
      <c r="F3938" s="7">
        <v>165.68</v>
      </c>
    </row>
    <row r="3939" spans="1:6" x14ac:dyDescent="0.2">
      <c r="A3939" s="7">
        <v>36740</v>
      </c>
      <c r="B3939" s="7" t="s">
        <v>48</v>
      </c>
      <c r="C3939" s="7">
        <v>2014</v>
      </c>
      <c r="D3939" s="7">
        <v>2</v>
      </c>
      <c r="E3939" s="7">
        <v>169.65</v>
      </c>
      <c r="F3939" s="7">
        <v>168.22</v>
      </c>
    </row>
    <row r="3940" spans="1:6" x14ac:dyDescent="0.2">
      <c r="A3940" s="7">
        <v>36740</v>
      </c>
      <c r="B3940" s="7" t="s">
        <v>48</v>
      </c>
      <c r="C3940" s="7">
        <v>2014</v>
      </c>
      <c r="D3940" s="7">
        <v>3</v>
      </c>
      <c r="E3940" s="7">
        <v>174.3</v>
      </c>
      <c r="F3940" s="7">
        <v>172.95</v>
      </c>
    </row>
    <row r="3941" spans="1:6" x14ac:dyDescent="0.2">
      <c r="A3941" s="7">
        <v>36740</v>
      </c>
      <c r="B3941" s="7" t="s">
        <v>48</v>
      </c>
      <c r="C3941" s="7">
        <v>2014</v>
      </c>
      <c r="D3941" s="7">
        <v>4</v>
      </c>
      <c r="E3941" s="7">
        <v>174.19</v>
      </c>
      <c r="F3941" s="7">
        <v>174.14</v>
      </c>
    </row>
    <row r="3942" spans="1:6" x14ac:dyDescent="0.2">
      <c r="A3942" s="7">
        <v>36740</v>
      </c>
      <c r="B3942" s="7" t="s">
        <v>48</v>
      </c>
      <c r="C3942" s="7">
        <v>2015</v>
      </c>
      <c r="D3942" s="7">
        <v>1</v>
      </c>
      <c r="E3942" s="7">
        <v>175.72</v>
      </c>
      <c r="F3942" s="7">
        <v>177.14</v>
      </c>
    </row>
    <row r="3943" spans="1:6" x14ac:dyDescent="0.2">
      <c r="A3943" s="7">
        <v>36740</v>
      </c>
      <c r="B3943" s="7" t="s">
        <v>48</v>
      </c>
      <c r="C3943" s="7">
        <v>2015</v>
      </c>
      <c r="D3943" s="7">
        <v>2</v>
      </c>
      <c r="E3943" s="7">
        <v>183.51</v>
      </c>
      <c r="F3943" s="7">
        <v>181.9</v>
      </c>
    </row>
    <row r="3944" spans="1:6" x14ac:dyDescent="0.2">
      <c r="A3944" s="7">
        <v>36740</v>
      </c>
      <c r="B3944" s="7" t="s">
        <v>48</v>
      </c>
      <c r="C3944" s="7">
        <v>2015</v>
      </c>
      <c r="D3944" s="7">
        <v>3</v>
      </c>
      <c r="E3944" s="7">
        <v>186.3</v>
      </c>
      <c r="F3944" s="7">
        <v>184.99</v>
      </c>
    </row>
    <row r="3945" spans="1:6" x14ac:dyDescent="0.2">
      <c r="A3945" s="7">
        <v>36740</v>
      </c>
      <c r="B3945" s="7" t="s">
        <v>48</v>
      </c>
      <c r="C3945" s="7">
        <v>2015</v>
      </c>
      <c r="D3945" s="7">
        <v>4</v>
      </c>
      <c r="E3945" s="7">
        <v>189.46</v>
      </c>
      <c r="F3945" s="7">
        <v>189.56</v>
      </c>
    </row>
    <row r="3946" spans="1:6" x14ac:dyDescent="0.2">
      <c r="A3946" s="7">
        <v>36740</v>
      </c>
      <c r="B3946" s="7" t="s">
        <v>48</v>
      </c>
      <c r="C3946" s="7">
        <v>2016</v>
      </c>
      <c r="D3946" s="7">
        <v>1</v>
      </c>
      <c r="E3946" s="7">
        <v>192.72</v>
      </c>
      <c r="F3946" s="7">
        <v>194.05</v>
      </c>
    </row>
    <row r="3947" spans="1:6" x14ac:dyDescent="0.2">
      <c r="A3947" s="7">
        <v>36740</v>
      </c>
      <c r="B3947" s="7" t="s">
        <v>48</v>
      </c>
      <c r="C3947" s="7">
        <v>2016</v>
      </c>
      <c r="D3947" s="7">
        <v>2</v>
      </c>
      <c r="E3947" s="7">
        <v>200.41</v>
      </c>
      <c r="F3947" s="7">
        <v>198.59</v>
      </c>
    </row>
    <row r="3948" spans="1:6" x14ac:dyDescent="0.2">
      <c r="A3948" s="7">
        <v>36740</v>
      </c>
      <c r="B3948" s="7" t="s">
        <v>48</v>
      </c>
      <c r="C3948" s="7">
        <v>2016</v>
      </c>
      <c r="D3948" s="7">
        <v>3</v>
      </c>
      <c r="E3948" s="7">
        <v>205.46</v>
      </c>
      <c r="F3948" s="7">
        <v>204.2</v>
      </c>
    </row>
    <row r="3949" spans="1:6" x14ac:dyDescent="0.2">
      <c r="A3949" s="7">
        <v>36740</v>
      </c>
      <c r="B3949" s="7" t="s">
        <v>48</v>
      </c>
      <c r="C3949" s="7">
        <v>2016</v>
      </c>
      <c r="D3949" s="7">
        <v>4</v>
      </c>
      <c r="E3949" s="7">
        <v>208.73</v>
      </c>
      <c r="F3949" s="7">
        <v>208.93</v>
      </c>
    </row>
    <row r="3950" spans="1:6" x14ac:dyDescent="0.2">
      <c r="A3950" s="7">
        <v>36740</v>
      </c>
      <c r="B3950" s="7" t="s">
        <v>48</v>
      </c>
      <c r="C3950" s="7">
        <v>2017</v>
      </c>
      <c r="D3950" s="7">
        <v>1</v>
      </c>
      <c r="E3950" s="7">
        <v>212.75</v>
      </c>
      <c r="F3950" s="7">
        <v>213.92</v>
      </c>
    </row>
    <row r="3951" spans="1:6" x14ac:dyDescent="0.2">
      <c r="A3951" s="7">
        <v>36740</v>
      </c>
      <c r="B3951" s="7" t="s">
        <v>48</v>
      </c>
      <c r="C3951" s="7">
        <v>2017</v>
      </c>
      <c r="D3951" s="7">
        <v>2</v>
      </c>
      <c r="E3951" s="7">
        <v>220.65</v>
      </c>
      <c r="F3951" s="7">
        <v>218.7</v>
      </c>
    </row>
    <row r="3952" spans="1:6" x14ac:dyDescent="0.2">
      <c r="A3952" s="7">
        <v>36740</v>
      </c>
      <c r="B3952" s="7" t="s">
        <v>48</v>
      </c>
      <c r="C3952" s="7">
        <v>2017</v>
      </c>
      <c r="D3952" s="7">
        <v>3</v>
      </c>
      <c r="E3952" s="7">
        <v>223.16</v>
      </c>
      <c r="F3952" s="7">
        <v>221.99</v>
      </c>
    </row>
    <row r="3953" spans="1:6" x14ac:dyDescent="0.2">
      <c r="A3953" s="7">
        <v>36740</v>
      </c>
      <c r="B3953" s="7" t="s">
        <v>48</v>
      </c>
      <c r="C3953" s="7">
        <v>2017</v>
      </c>
      <c r="D3953" s="7">
        <v>4</v>
      </c>
      <c r="E3953" s="7">
        <v>225.9</v>
      </c>
      <c r="F3953" s="7">
        <v>226.12</v>
      </c>
    </row>
    <row r="3954" spans="1:6" x14ac:dyDescent="0.2">
      <c r="A3954" s="7">
        <v>36740</v>
      </c>
      <c r="B3954" s="7" t="s">
        <v>48</v>
      </c>
      <c r="C3954" s="7">
        <v>2018</v>
      </c>
      <c r="D3954" s="7">
        <v>1</v>
      </c>
      <c r="E3954" s="7">
        <v>231.6</v>
      </c>
      <c r="F3954" s="7">
        <v>232.6</v>
      </c>
    </row>
    <row r="3955" spans="1:6" x14ac:dyDescent="0.2">
      <c r="A3955" s="7">
        <v>36740</v>
      </c>
      <c r="B3955" s="7" t="s">
        <v>48</v>
      </c>
      <c r="C3955" s="7">
        <v>2018</v>
      </c>
      <c r="D3955" s="7">
        <v>2</v>
      </c>
      <c r="E3955" s="7">
        <v>237.65</v>
      </c>
      <c r="F3955" s="7">
        <v>235.7</v>
      </c>
    </row>
    <row r="3956" spans="1:6" x14ac:dyDescent="0.2">
      <c r="A3956" s="7">
        <v>36740</v>
      </c>
      <c r="B3956" s="7" t="s">
        <v>48</v>
      </c>
      <c r="C3956" s="7">
        <v>2018</v>
      </c>
      <c r="D3956" s="7">
        <v>3</v>
      </c>
      <c r="E3956" s="7">
        <v>241.17</v>
      </c>
      <c r="F3956" s="7">
        <v>239.99</v>
      </c>
    </row>
    <row r="3957" spans="1:6" x14ac:dyDescent="0.2">
      <c r="A3957" s="7">
        <v>36740</v>
      </c>
      <c r="B3957" s="7" t="s">
        <v>48</v>
      </c>
      <c r="C3957" s="7">
        <v>2018</v>
      </c>
      <c r="D3957" s="7">
        <v>4</v>
      </c>
      <c r="E3957" s="7">
        <v>244.21</v>
      </c>
      <c r="F3957" s="7">
        <v>244.44</v>
      </c>
    </row>
    <row r="3958" spans="1:6" x14ac:dyDescent="0.2">
      <c r="A3958" s="7">
        <v>36740</v>
      </c>
      <c r="B3958" s="7" t="s">
        <v>48</v>
      </c>
      <c r="C3958" s="7">
        <v>2019</v>
      </c>
      <c r="D3958" s="7">
        <v>1</v>
      </c>
      <c r="E3958" s="7">
        <v>246.94</v>
      </c>
      <c r="F3958" s="7">
        <v>247.75</v>
      </c>
    </row>
    <row r="3959" spans="1:6" x14ac:dyDescent="0.2">
      <c r="A3959" s="7">
        <v>36740</v>
      </c>
      <c r="B3959" s="7" t="s">
        <v>48</v>
      </c>
      <c r="C3959" s="7">
        <v>2019</v>
      </c>
      <c r="D3959" s="7">
        <v>2</v>
      </c>
      <c r="E3959" s="7">
        <v>253.29</v>
      </c>
      <c r="F3959" s="7">
        <v>251.47</v>
      </c>
    </row>
    <row r="3960" spans="1:6" x14ac:dyDescent="0.2">
      <c r="A3960" s="7">
        <v>36740</v>
      </c>
      <c r="B3960" s="7" t="s">
        <v>48</v>
      </c>
      <c r="C3960" s="7">
        <v>2019</v>
      </c>
      <c r="D3960" s="7">
        <v>3</v>
      </c>
      <c r="E3960" s="7">
        <v>256.27999999999997</v>
      </c>
      <c r="F3960" s="7">
        <v>254.98</v>
      </c>
    </row>
    <row r="3961" spans="1:6" x14ac:dyDescent="0.2">
      <c r="A3961" s="7">
        <v>36740</v>
      </c>
      <c r="B3961" s="7" t="s">
        <v>48</v>
      </c>
      <c r="C3961" s="7">
        <v>2019</v>
      </c>
      <c r="D3961" s="7">
        <v>4</v>
      </c>
      <c r="E3961" s="7">
        <v>259.45</v>
      </c>
      <c r="F3961" s="7">
        <v>259.67</v>
      </c>
    </row>
    <row r="3962" spans="1:6" x14ac:dyDescent="0.2">
      <c r="A3962" s="7">
        <v>36740</v>
      </c>
      <c r="B3962" s="7" t="s">
        <v>48</v>
      </c>
      <c r="C3962" s="7">
        <v>2020</v>
      </c>
      <c r="D3962" s="7">
        <v>1</v>
      </c>
      <c r="E3962" s="7">
        <v>263.38</v>
      </c>
      <c r="F3962" s="7">
        <v>264.14999999999998</v>
      </c>
    </row>
    <row r="3963" spans="1:6" x14ac:dyDescent="0.2">
      <c r="A3963" s="7">
        <v>36740</v>
      </c>
      <c r="B3963" s="7" t="s">
        <v>48</v>
      </c>
      <c r="C3963" s="7">
        <v>2020</v>
      </c>
      <c r="D3963" s="7">
        <v>2</v>
      </c>
      <c r="E3963" s="7">
        <v>268.04000000000002</v>
      </c>
      <c r="F3963" s="7">
        <v>266.29000000000002</v>
      </c>
    </row>
    <row r="3964" spans="1:6" x14ac:dyDescent="0.2">
      <c r="A3964" s="7">
        <v>36740</v>
      </c>
      <c r="B3964" s="7" t="s">
        <v>48</v>
      </c>
      <c r="C3964" s="7">
        <v>2020</v>
      </c>
      <c r="D3964" s="7">
        <v>3</v>
      </c>
      <c r="E3964" s="7">
        <v>272.89</v>
      </c>
      <c r="F3964" s="7">
        <v>271.42</v>
      </c>
    </row>
    <row r="3965" spans="1:6" x14ac:dyDescent="0.2">
      <c r="A3965" s="7">
        <v>36740</v>
      </c>
      <c r="B3965" s="7" t="s">
        <v>48</v>
      </c>
      <c r="C3965" s="7">
        <v>2020</v>
      </c>
      <c r="D3965" s="7">
        <v>4</v>
      </c>
      <c r="E3965" s="7">
        <v>280.64999999999998</v>
      </c>
      <c r="F3965" s="7">
        <v>280.89999999999998</v>
      </c>
    </row>
    <row r="3966" spans="1:6" x14ac:dyDescent="0.2">
      <c r="A3966" s="7">
        <v>36740</v>
      </c>
      <c r="B3966" s="7" t="s">
        <v>48</v>
      </c>
      <c r="C3966" s="7">
        <v>2021</v>
      </c>
      <c r="D3966" s="7">
        <v>1</v>
      </c>
      <c r="E3966" s="7">
        <v>289.91000000000003</v>
      </c>
      <c r="F3966" s="7">
        <v>290.68</v>
      </c>
    </row>
    <row r="3967" spans="1:6" x14ac:dyDescent="0.2">
      <c r="A3967" s="7">
        <v>36740</v>
      </c>
      <c r="B3967" s="7" t="s">
        <v>48</v>
      </c>
      <c r="C3967" s="7">
        <v>2021</v>
      </c>
      <c r="D3967" s="7">
        <v>2</v>
      </c>
      <c r="E3967" s="7">
        <v>310.81</v>
      </c>
      <c r="F3967" s="7">
        <v>308.95</v>
      </c>
    </row>
    <row r="3968" spans="1:6" x14ac:dyDescent="0.2">
      <c r="A3968" s="7">
        <v>36740</v>
      </c>
      <c r="B3968" s="7" t="s">
        <v>48</v>
      </c>
      <c r="C3968" s="7">
        <v>2021</v>
      </c>
      <c r="D3968" s="7">
        <v>3</v>
      </c>
      <c r="E3968" s="7">
        <v>329.94</v>
      </c>
      <c r="F3968" s="7">
        <v>328.02</v>
      </c>
    </row>
    <row r="3969" spans="1:6" x14ac:dyDescent="0.2">
      <c r="A3969" s="7">
        <v>36740</v>
      </c>
      <c r="B3969" s="7" t="s">
        <v>48</v>
      </c>
      <c r="C3969" s="7">
        <v>2021</v>
      </c>
      <c r="D3969" s="7">
        <v>4</v>
      </c>
      <c r="E3969" s="7">
        <v>342.25</v>
      </c>
      <c r="F3969" s="7">
        <v>342.56</v>
      </c>
    </row>
    <row r="3970" spans="1:6" x14ac:dyDescent="0.2">
      <c r="A3970" s="7">
        <v>37964</v>
      </c>
      <c r="B3970" s="7" t="s">
        <v>49</v>
      </c>
      <c r="C3970" s="7">
        <v>1991</v>
      </c>
      <c r="D3970" s="7">
        <v>1</v>
      </c>
      <c r="E3970" s="7">
        <v>100</v>
      </c>
      <c r="F3970" s="7">
        <v>100</v>
      </c>
    </row>
    <row r="3971" spans="1:6" x14ac:dyDescent="0.2">
      <c r="A3971" s="7">
        <v>37964</v>
      </c>
      <c r="B3971" s="7" t="s">
        <v>49</v>
      </c>
      <c r="C3971" s="7">
        <v>1991</v>
      </c>
      <c r="D3971" s="7">
        <v>2</v>
      </c>
      <c r="E3971" s="7">
        <v>100.53</v>
      </c>
      <c r="F3971" s="7">
        <v>100.63</v>
      </c>
    </row>
    <row r="3972" spans="1:6" x14ac:dyDescent="0.2">
      <c r="A3972" s="7">
        <v>37964</v>
      </c>
      <c r="B3972" s="7" t="s">
        <v>49</v>
      </c>
      <c r="C3972" s="7">
        <v>1991</v>
      </c>
      <c r="D3972" s="7">
        <v>3</v>
      </c>
      <c r="E3972" s="7">
        <v>102.54</v>
      </c>
      <c r="F3972" s="7">
        <v>102.57</v>
      </c>
    </row>
    <row r="3973" spans="1:6" x14ac:dyDescent="0.2">
      <c r="A3973" s="7">
        <v>37964</v>
      </c>
      <c r="B3973" s="7" t="s">
        <v>49</v>
      </c>
      <c r="C3973" s="7">
        <v>1991</v>
      </c>
      <c r="D3973" s="7">
        <v>4</v>
      </c>
      <c r="E3973" s="7">
        <v>101.64</v>
      </c>
      <c r="F3973" s="7">
        <v>101.45</v>
      </c>
    </row>
    <row r="3974" spans="1:6" x14ac:dyDescent="0.2">
      <c r="A3974" s="7">
        <v>37964</v>
      </c>
      <c r="B3974" s="7" t="s">
        <v>49</v>
      </c>
      <c r="C3974" s="7">
        <v>1992</v>
      </c>
      <c r="D3974" s="7">
        <v>1</v>
      </c>
      <c r="E3974" s="7">
        <v>103.15</v>
      </c>
      <c r="F3974" s="7">
        <v>103.16</v>
      </c>
    </row>
    <row r="3975" spans="1:6" x14ac:dyDescent="0.2">
      <c r="A3975" s="7">
        <v>37964</v>
      </c>
      <c r="B3975" s="7" t="s">
        <v>49</v>
      </c>
      <c r="C3975" s="7">
        <v>1992</v>
      </c>
      <c r="D3975" s="7">
        <v>2</v>
      </c>
      <c r="E3975" s="7">
        <v>102.62</v>
      </c>
      <c r="F3975" s="7">
        <v>102.73</v>
      </c>
    </row>
    <row r="3976" spans="1:6" x14ac:dyDescent="0.2">
      <c r="A3976" s="7">
        <v>37964</v>
      </c>
      <c r="B3976" s="7" t="s">
        <v>49</v>
      </c>
      <c r="C3976" s="7">
        <v>1992</v>
      </c>
      <c r="D3976" s="7">
        <v>3</v>
      </c>
      <c r="E3976" s="7">
        <v>102.26</v>
      </c>
      <c r="F3976" s="7">
        <v>102.28</v>
      </c>
    </row>
    <row r="3977" spans="1:6" x14ac:dyDescent="0.2">
      <c r="A3977" s="7">
        <v>37964</v>
      </c>
      <c r="B3977" s="7" t="s">
        <v>49</v>
      </c>
      <c r="C3977" s="7">
        <v>1992</v>
      </c>
      <c r="D3977" s="7">
        <v>4</v>
      </c>
      <c r="E3977" s="7">
        <v>103.94</v>
      </c>
      <c r="F3977" s="7">
        <v>103.75</v>
      </c>
    </row>
    <row r="3978" spans="1:6" x14ac:dyDescent="0.2">
      <c r="A3978" s="7">
        <v>37964</v>
      </c>
      <c r="B3978" s="7" t="s">
        <v>49</v>
      </c>
      <c r="C3978" s="7">
        <v>1993</v>
      </c>
      <c r="D3978" s="7">
        <v>1</v>
      </c>
      <c r="E3978" s="7">
        <v>101.87</v>
      </c>
      <c r="F3978" s="7">
        <v>101.91</v>
      </c>
    </row>
    <row r="3979" spans="1:6" x14ac:dyDescent="0.2">
      <c r="A3979" s="7">
        <v>37964</v>
      </c>
      <c r="B3979" s="7" t="s">
        <v>49</v>
      </c>
      <c r="C3979" s="7">
        <v>1993</v>
      </c>
      <c r="D3979" s="7">
        <v>2</v>
      </c>
      <c r="E3979" s="7">
        <v>102.43</v>
      </c>
      <c r="F3979" s="7">
        <v>102.53</v>
      </c>
    </row>
    <row r="3980" spans="1:6" x14ac:dyDescent="0.2">
      <c r="A3980" s="7">
        <v>37964</v>
      </c>
      <c r="B3980" s="7" t="s">
        <v>49</v>
      </c>
      <c r="C3980" s="7">
        <v>1993</v>
      </c>
      <c r="D3980" s="7">
        <v>3</v>
      </c>
      <c r="E3980" s="7">
        <v>102.46</v>
      </c>
      <c r="F3980" s="7">
        <v>102.46</v>
      </c>
    </row>
    <row r="3981" spans="1:6" x14ac:dyDescent="0.2">
      <c r="A3981" s="7">
        <v>37964</v>
      </c>
      <c r="B3981" s="7" t="s">
        <v>49</v>
      </c>
      <c r="C3981" s="7">
        <v>1993</v>
      </c>
      <c r="D3981" s="7">
        <v>4</v>
      </c>
      <c r="E3981" s="7">
        <v>101.98</v>
      </c>
      <c r="F3981" s="7">
        <v>101.76</v>
      </c>
    </row>
    <row r="3982" spans="1:6" x14ac:dyDescent="0.2">
      <c r="A3982" s="7">
        <v>37964</v>
      </c>
      <c r="B3982" s="7" t="s">
        <v>49</v>
      </c>
      <c r="C3982" s="7">
        <v>1994</v>
      </c>
      <c r="D3982" s="7">
        <v>1</v>
      </c>
      <c r="E3982" s="7">
        <v>101.69</v>
      </c>
      <c r="F3982" s="7">
        <v>101.81</v>
      </c>
    </row>
    <row r="3983" spans="1:6" x14ac:dyDescent="0.2">
      <c r="A3983" s="7">
        <v>37964</v>
      </c>
      <c r="B3983" s="7" t="s">
        <v>49</v>
      </c>
      <c r="C3983" s="7">
        <v>1994</v>
      </c>
      <c r="D3983" s="7">
        <v>2</v>
      </c>
      <c r="E3983" s="7">
        <v>101.5</v>
      </c>
      <c r="F3983" s="7">
        <v>101.56</v>
      </c>
    </row>
    <row r="3984" spans="1:6" x14ac:dyDescent="0.2">
      <c r="A3984" s="7">
        <v>37964</v>
      </c>
      <c r="B3984" s="7" t="s">
        <v>49</v>
      </c>
      <c r="C3984" s="7">
        <v>1994</v>
      </c>
      <c r="D3984" s="7">
        <v>3</v>
      </c>
      <c r="E3984" s="7">
        <v>101.01</v>
      </c>
      <c r="F3984" s="7">
        <v>100.94</v>
      </c>
    </row>
    <row r="3985" spans="1:6" x14ac:dyDescent="0.2">
      <c r="A3985" s="7">
        <v>37964</v>
      </c>
      <c r="B3985" s="7" t="s">
        <v>49</v>
      </c>
      <c r="C3985" s="7">
        <v>1994</v>
      </c>
      <c r="D3985" s="7">
        <v>4</v>
      </c>
      <c r="E3985" s="7">
        <v>101.66</v>
      </c>
      <c r="F3985" s="7">
        <v>101.47</v>
      </c>
    </row>
    <row r="3986" spans="1:6" x14ac:dyDescent="0.2">
      <c r="A3986" s="7">
        <v>37964</v>
      </c>
      <c r="B3986" s="7" t="s">
        <v>49</v>
      </c>
      <c r="C3986" s="7">
        <v>1995</v>
      </c>
      <c r="D3986" s="7">
        <v>1</v>
      </c>
      <c r="E3986" s="7">
        <v>101.17</v>
      </c>
      <c r="F3986" s="7">
        <v>101.38</v>
      </c>
    </row>
    <row r="3987" spans="1:6" x14ac:dyDescent="0.2">
      <c r="A3987" s="7">
        <v>37964</v>
      </c>
      <c r="B3987" s="7" t="s">
        <v>49</v>
      </c>
      <c r="C3987" s="7">
        <v>1995</v>
      </c>
      <c r="D3987" s="7">
        <v>2</v>
      </c>
      <c r="E3987" s="7">
        <v>101.07</v>
      </c>
      <c r="F3987" s="7">
        <v>101.11</v>
      </c>
    </row>
    <row r="3988" spans="1:6" x14ac:dyDescent="0.2">
      <c r="A3988" s="7">
        <v>37964</v>
      </c>
      <c r="B3988" s="7" t="s">
        <v>49</v>
      </c>
      <c r="C3988" s="7">
        <v>1995</v>
      </c>
      <c r="D3988" s="7">
        <v>3</v>
      </c>
      <c r="E3988" s="7">
        <v>101.85</v>
      </c>
      <c r="F3988" s="7">
        <v>101.69</v>
      </c>
    </row>
    <row r="3989" spans="1:6" x14ac:dyDescent="0.2">
      <c r="A3989" s="7">
        <v>37964</v>
      </c>
      <c r="B3989" s="7" t="s">
        <v>49</v>
      </c>
      <c r="C3989" s="7">
        <v>1995</v>
      </c>
      <c r="D3989" s="7">
        <v>4</v>
      </c>
      <c r="E3989" s="7">
        <v>101.58</v>
      </c>
      <c r="F3989" s="7">
        <v>101.38</v>
      </c>
    </row>
    <row r="3990" spans="1:6" x14ac:dyDescent="0.2">
      <c r="A3990" s="7">
        <v>37964</v>
      </c>
      <c r="B3990" s="7" t="s">
        <v>49</v>
      </c>
      <c r="C3990" s="7">
        <v>1996</v>
      </c>
      <c r="D3990" s="7">
        <v>1</v>
      </c>
      <c r="E3990" s="7">
        <v>101.65</v>
      </c>
      <c r="F3990" s="7">
        <v>101.99</v>
      </c>
    </row>
    <row r="3991" spans="1:6" x14ac:dyDescent="0.2">
      <c r="A3991" s="7">
        <v>37964</v>
      </c>
      <c r="B3991" s="7" t="s">
        <v>49</v>
      </c>
      <c r="C3991" s="7">
        <v>1996</v>
      </c>
      <c r="D3991" s="7">
        <v>2</v>
      </c>
      <c r="E3991" s="7">
        <v>101.8</v>
      </c>
      <c r="F3991" s="7">
        <v>101.84</v>
      </c>
    </row>
    <row r="3992" spans="1:6" x14ac:dyDescent="0.2">
      <c r="A3992" s="7">
        <v>37964</v>
      </c>
      <c r="B3992" s="7" t="s">
        <v>49</v>
      </c>
      <c r="C3992" s="7">
        <v>1996</v>
      </c>
      <c r="D3992" s="7">
        <v>3</v>
      </c>
      <c r="E3992" s="7">
        <v>101.73</v>
      </c>
      <c r="F3992" s="7">
        <v>101.4</v>
      </c>
    </row>
    <row r="3993" spans="1:6" x14ac:dyDescent="0.2">
      <c r="A3993" s="7">
        <v>37964</v>
      </c>
      <c r="B3993" s="7" t="s">
        <v>49</v>
      </c>
      <c r="C3993" s="7">
        <v>1996</v>
      </c>
      <c r="D3993" s="7">
        <v>4</v>
      </c>
      <c r="E3993" s="7">
        <v>101.51</v>
      </c>
      <c r="F3993" s="7">
        <v>101.37</v>
      </c>
    </row>
    <row r="3994" spans="1:6" x14ac:dyDescent="0.2">
      <c r="A3994" s="7">
        <v>37964</v>
      </c>
      <c r="B3994" s="7" t="s">
        <v>49</v>
      </c>
      <c r="C3994" s="7">
        <v>1997</v>
      </c>
      <c r="D3994" s="7">
        <v>1</v>
      </c>
      <c r="E3994" s="7">
        <v>100.84</v>
      </c>
      <c r="F3994" s="7">
        <v>101.29</v>
      </c>
    </row>
    <row r="3995" spans="1:6" x14ac:dyDescent="0.2">
      <c r="A3995" s="7">
        <v>37964</v>
      </c>
      <c r="B3995" s="7" t="s">
        <v>49</v>
      </c>
      <c r="C3995" s="7">
        <v>1997</v>
      </c>
      <c r="D3995" s="7">
        <v>2</v>
      </c>
      <c r="E3995" s="7">
        <v>101.42</v>
      </c>
      <c r="F3995" s="7">
        <v>101.47</v>
      </c>
    </row>
    <row r="3996" spans="1:6" x14ac:dyDescent="0.2">
      <c r="A3996" s="7">
        <v>37964</v>
      </c>
      <c r="B3996" s="7" t="s">
        <v>49</v>
      </c>
      <c r="C3996" s="7">
        <v>1997</v>
      </c>
      <c r="D3996" s="7">
        <v>3</v>
      </c>
      <c r="E3996" s="7">
        <v>100.85</v>
      </c>
      <c r="F3996" s="7">
        <v>100.35</v>
      </c>
    </row>
    <row r="3997" spans="1:6" x14ac:dyDescent="0.2">
      <c r="A3997" s="7">
        <v>37964</v>
      </c>
      <c r="B3997" s="7" t="s">
        <v>49</v>
      </c>
      <c r="C3997" s="7">
        <v>1997</v>
      </c>
      <c r="D3997" s="7">
        <v>4</v>
      </c>
      <c r="E3997" s="7">
        <v>101.26</v>
      </c>
      <c r="F3997" s="7">
        <v>101.15</v>
      </c>
    </row>
    <row r="3998" spans="1:6" x14ac:dyDescent="0.2">
      <c r="A3998" s="7">
        <v>37964</v>
      </c>
      <c r="B3998" s="7" t="s">
        <v>49</v>
      </c>
      <c r="C3998" s="7">
        <v>1998</v>
      </c>
      <c r="D3998" s="7">
        <v>1</v>
      </c>
      <c r="E3998" s="7">
        <v>100.76</v>
      </c>
      <c r="F3998" s="7">
        <v>101.37</v>
      </c>
    </row>
    <row r="3999" spans="1:6" x14ac:dyDescent="0.2">
      <c r="A3999" s="7">
        <v>37964</v>
      </c>
      <c r="B3999" s="7" t="s">
        <v>49</v>
      </c>
      <c r="C3999" s="7">
        <v>1998</v>
      </c>
      <c r="D3999" s="7">
        <v>2</v>
      </c>
      <c r="E3999" s="7">
        <v>102</v>
      </c>
      <c r="F3999" s="7">
        <v>102.07</v>
      </c>
    </row>
    <row r="4000" spans="1:6" x14ac:dyDescent="0.2">
      <c r="A4000" s="7">
        <v>37964</v>
      </c>
      <c r="B4000" s="7" t="s">
        <v>49</v>
      </c>
      <c r="C4000" s="7">
        <v>1998</v>
      </c>
      <c r="D4000" s="7">
        <v>3</v>
      </c>
      <c r="E4000" s="7">
        <v>103.54</v>
      </c>
      <c r="F4000" s="7">
        <v>102.79</v>
      </c>
    </row>
    <row r="4001" spans="1:6" x14ac:dyDescent="0.2">
      <c r="A4001" s="7">
        <v>37964</v>
      </c>
      <c r="B4001" s="7" t="s">
        <v>49</v>
      </c>
      <c r="C4001" s="7">
        <v>1998</v>
      </c>
      <c r="D4001" s="7">
        <v>4</v>
      </c>
      <c r="E4001" s="7">
        <v>103.64</v>
      </c>
      <c r="F4001" s="7">
        <v>103.6</v>
      </c>
    </row>
    <row r="4002" spans="1:6" x14ac:dyDescent="0.2">
      <c r="A4002" s="7">
        <v>37964</v>
      </c>
      <c r="B4002" s="7" t="s">
        <v>49</v>
      </c>
      <c r="C4002" s="7">
        <v>1999</v>
      </c>
      <c r="D4002" s="7">
        <v>1</v>
      </c>
      <c r="E4002" s="7">
        <v>103.36</v>
      </c>
      <c r="F4002" s="7">
        <v>104.13</v>
      </c>
    </row>
    <row r="4003" spans="1:6" x14ac:dyDescent="0.2">
      <c r="A4003" s="7">
        <v>37964</v>
      </c>
      <c r="B4003" s="7" t="s">
        <v>49</v>
      </c>
      <c r="C4003" s="7">
        <v>1999</v>
      </c>
      <c r="D4003" s="7">
        <v>2</v>
      </c>
      <c r="E4003" s="7">
        <v>105.27</v>
      </c>
      <c r="F4003" s="7">
        <v>105.34</v>
      </c>
    </row>
    <row r="4004" spans="1:6" x14ac:dyDescent="0.2">
      <c r="A4004" s="7">
        <v>37964</v>
      </c>
      <c r="B4004" s="7" t="s">
        <v>49</v>
      </c>
      <c r="C4004" s="7">
        <v>1999</v>
      </c>
      <c r="D4004" s="7">
        <v>3</v>
      </c>
      <c r="E4004" s="7">
        <v>107.72</v>
      </c>
      <c r="F4004" s="7">
        <v>106.74</v>
      </c>
    </row>
    <row r="4005" spans="1:6" x14ac:dyDescent="0.2">
      <c r="A4005" s="7">
        <v>37964</v>
      </c>
      <c r="B4005" s="7" t="s">
        <v>49</v>
      </c>
      <c r="C4005" s="7">
        <v>1999</v>
      </c>
      <c r="D4005" s="7">
        <v>4</v>
      </c>
      <c r="E4005" s="7">
        <v>106.83</v>
      </c>
      <c r="F4005" s="7">
        <v>106.8</v>
      </c>
    </row>
    <row r="4006" spans="1:6" x14ac:dyDescent="0.2">
      <c r="A4006" s="7">
        <v>37964</v>
      </c>
      <c r="B4006" s="7" t="s">
        <v>49</v>
      </c>
      <c r="C4006" s="7">
        <v>2000</v>
      </c>
      <c r="D4006" s="7">
        <v>1</v>
      </c>
      <c r="E4006" s="7">
        <v>108.38</v>
      </c>
      <c r="F4006" s="7">
        <v>109.41</v>
      </c>
    </row>
    <row r="4007" spans="1:6" x14ac:dyDescent="0.2">
      <c r="A4007" s="7">
        <v>37964</v>
      </c>
      <c r="B4007" s="7" t="s">
        <v>49</v>
      </c>
      <c r="C4007" s="7">
        <v>2000</v>
      </c>
      <c r="D4007" s="7">
        <v>2</v>
      </c>
      <c r="E4007" s="7">
        <v>109.29</v>
      </c>
      <c r="F4007" s="7">
        <v>109.33</v>
      </c>
    </row>
    <row r="4008" spans="1:6" x14ac:dyDescent="0.2">
      <c r="A4008" s="7">
        <v>37964</v>
      </c>
      <c r="B4008" s="7" t="s">
        <v>49</v>
      </c>
      <c r="C4008" s="7">
        <v>2000</v>
      </c>
      <c r="D4008" s="7">
        <v>3</v>
      </c>
      <c r="E4008" s="7">
        <v>111.65</v>
      </c>
      <c r="F4008" s="7">
        <v>110.46</v>
      </c>
    </row>
    <row r="4009" spans="1:6" x14ac:dyDescent="0.2">
      <c r="A4009" s="7">
        <v>37964</v>
      </c>
      <c r="B4009" s="7" t="s">
        <v>49</v>
      </c>
      <c r="C4009" s="7">
        <v>2000</v>
      </c>
      <c r="D4009" s="7">
        <v>4</v>
      </c>
      <c r="E4009" s="7">
        <v>111.74</v>
      </c>
      <c r="F4009" s="7">
        <v>111.69</v>
      </c>
    </row>
    <row r="4010" spans="1:6" x14ac:dyDescent="0.2">
      <c r="A4010" s="7">
        <v>37964</v>
      </c>
      <c r="B4010" s="7" t="s">
        <v>49</v>
      </c>
      <c r="C4010" s="7">
        <v>2001</v>
      </c>
      <c r="D4010" s="7">
        <v>1</v>
      </c>
      <c r="E4010" s="7">
        <v>112.79</v>
      </c>
      <c r="F4010" s="7">
        <v>114.08</v>
      </c>
    </row>
    <row r="4011" spans="1:6" x14ac:dyDescent="0.2">
      <c r="A4011" s="7">
        <v>37964</v>
      </c>
      <c r="B4011" s="7" t="s">
        <v>49</v>
      </c>
      <c r="C4011" s="7">
        <v>2001</v>
      </c>
      <c r="D4011" s="7">
        <v>2</v>
      </c>
      <c r="E4011" s="7">
        <v>117.02</v>
      </c>
      <c r="F4011" s="7">
        <v>117.01</v>
      </c>
    </row>
    <row r="4012" spans="1:6" x14ac:dyDescent="0.2">
      <c r="A4012" s="7">
        <v>37964</v>
      </c>
      <c r="B4012" s="7" t="s">
        <v>49</v>
      </c>
      <c r="C4012" s="7">
        <v>2001</v>
      </c>
      <c r="D4012" s="7">
        <v>3</v>
      </c>
      <c r="E4012" s="7">
        <v>121.48</v>
      </c>
      <c r="F4012" s="7">
        <v>120.1</v>
      </c>
    </row>
    <row r="4013" spans="1:6" x14ac:dyDescent="0.2">
      <c r="A4013" s="7">
        <v>37964</v>
      </c>
      <c r="B4013" s="7" t="s">
        <v>49</v>
      </c>
      <c r="C4013" s="7">
        <v>2001</v>
      </c>
      <c r="D4013" s="7">
        <v>4</v>
      </c>
      <c r="E4013" s="7">
        <v>121.47</v>
      </c>
      <c r="F4013" s="7">
        <v>121.33</v>
      </c>
    </row>
    <row r="4014" spans="1:6" x14ac:dyDescent="0.2">
      <c r="A4014" s="7">
        <v>37964</v>
      </c>
      <c r="B4014" s="7" t="s">
        <v>49</v>
      </c>
      <c r="C4014" s="7">
        <v>2002</v>
      </c>
      <c r="D4014" s="7">
        <v>1</v>
      </c>
      <c r="E4014" s="7">
        <v>123.16</v>
      </c>
      <c r="F4014" s="7">
        <v>124.8</v>
      </c>
    </row>
    <row r="4015" spans="1:6" x14ac:dyDescent="0.2">
      <c r="A4015" s="7">
        <v>37964</v>
      </c>
      <c r="B4015" s="7" t="s">
        <v>49</v>
      </c>
      <c r="C4015" s="7">
        <v>2002</v>
      </c>
      <c r="D4015" s="7">
        <v>2</v>
      </c>
      <c r="E4015" s="7">
        <v>128.4</v>
      </c>
      <c r="F4015" s="7">
        <v>128.26</v>
      </c>
    </row>
    <row r="4016" spans="1:6" x14ac:dyDescent="0.2">
      <c r="A4016" s="7">
        <v>37964</v>
      </c>
      <c r="B4016" s="7" t="s">
        <v>49</v>
      </c>
      <c r="C4016" s="7">
        <v>2002</v>
      </c>
      <c r="D4016" s="7">
        <v>3</v>
      </c>
      <c r="E4016" s="7">
        <v>132.83000000000001</v>
      </c>
      <c r="F4016" s="7">
        <v>131.36000000000001</v>
      </c>
    </row>
    <row r="4017" spans="1:6" x14ac:dyDescent="0.2">
      <c r="A4017" s="7">
        <v>37964</v>
      </c>
      <c r="B4017" s="7" t="s">
        <v>49</v>
      </c>
      <c r="C4017" s="7">
        <v>2002</v>
      </c>
      <c r="D4017" s="7">
        <v>4</v>
      </c>
      <c r="E4017" s="7">
        <v>137.19</v>
      </c>
      <c r="F4017" s="7">
        <v>136.94</v>
      </c>
    </row>
    <row r="4018" spans="1:6" x14ac:dyDescent="0.2">
      <c r="A4018" s="7">
        <v>37964</v>
      </c>
      <c r="B4018" s="7" t="s">
        <v>49</v>
      </c>
      <c r="C4018" s="7">
        <v>2003</v>
      </c>
      <c r="D4018" s="7">
        <v>1</v>
      </c>
      <c r="E4018" s="7">
        <v>136.77000000000001</v>
      </c>
      <c r="F4018" s="7">
        <v>138.71</v>
      </c>
    </row>
    <row r="4019" spans="1:6" x14ac:dyDescent="0.2">
      <c r="A4019" s="7">
        <v>37964</v>
      </c>
      <c r="B4019" s="7" t="s">
        <v>49</v>
      </c>
      <c r="C4019" s="7">
        <v>2003</v>
      </c>
      <c r="D4019" s="7">
        <v>2</v>
      </c>
      <c r="E4019" s="7">
        <v>144.31</v>
      </c>
      <c r="F4019" s="7">
        <v>144.02000000000001</v>
      </c>
    </row>
    <row r="4020" spans="1:6" x14ac:dyDescent="0.2">
      <c r="A4020" s="7">
        <v>37964</v>
      </c>
      <c r="B4020" s="7" t="s">
        <v>49</v>
      </c>
      <c r="C4020" s="7">
        <v>2003</v>
      </c>
      <c r="D4020" s="7">
        <v>3</v>
      </c>
      <c r="E4020" s="7">
        <v>150.34</v>
      </c>
      <c r="F4020" s="7">
        <v>148.86000000000001</v>
      </c>
    </row>
    <row r="4021" spans="1:6" x14ac:dyDescent="0.2">
      <c r="A4021" s="7">
        <v>37964</v>
      </c>
      <c r="B4021" s="7" t="s">
        <v>49</v>
      </c>
      <c r="C4021" s="7">
        <v>2003</v>
      </c>
      <c r="D4021" s="7">
        <v>4</v>
      </c>
      <c r="E4021" s="7">
        <v>155.34</v>
      </c>
      <c r="F4021" s="7">
        <v>154.96</v>
      </c>
    </row>
    <row r="4022" spans="1:6" x14ac:dyDescent="0.2">
      <c r="A4022" s="7">
        <v>37964</v>
      </c>
      <c r="B4022" s="7" t="s">
        <v>49</v>
      </c>
      <c r="C4022" s="7">
        <v>2004</v>
      </c>
      <c r="D4022" s="7">
        <v>1</v>
      </c>
      <c r="E4022" s="7">
        <v>154.91</v>
      </c>
      <c r="F4022" s="7">
        <v>157.09</v>
      </c>
    </row>
    <row r="4023" spans="1:6" x14ac:dyDescent="0.2">
      <c r="A4023" s="7">
        <v>37964</v>
      </c>
      <c r="B4023" s="7" t="s">
        <v>49</v>
      </c>
      <c r="C4023" s="7">
        <v>2004</v>
      </c>
      <c r="D4023" s="7">
        <v>2</v>
      </c>
      <c r="E4023" s="7">
        <v>163.87</v>
      </c>
      <c r="F4023" s="7">
        <v>163.37</v>
      </c>
    </row>
    <row r="4024" spans="1:6" x14ac:dyDescent="0.2">
      <c r="A4024" s="7">
        <v>37964</v>
      </c>
      <c r="B4024" s="7" t="s">
        <v>49</v>
      </c>
      <c r="C4024" s="7">
        <v>2004</v>
      </c>
      <c r="D4024" s="7">
        <v>3</v>
      </c>
      <c r="E4024" s="7">
        <v>172.18</v>
      </c>
      <c r="F4024" s="7">
        <v>170.83</v>
      </c>
    </row>
    <row r="4025" spans="1:6" x14ac:dyDescent="0.2">
      <c r="A4025" s="7">
        <v>37964</v>
      </c>
      <c r="B4025" s="7" t="s">
        <v>49</v>
      </c>
      <c r="C4025" s="7">
        <v>2004</v>
      </c>
      <c r="D4025" s="7">
        <v>4</v>
      </c>
      <c r="E4025" s="7">
        <v>176.29</v>
      </c>
      <c r="F4025" s="7">
        <v>175.84</v>
      </c>
    </row>
    <row r="4026" spans="1:6" x14ac:dyDescent="0.2">
      <c r="A4026" s="7">
        <v>37964</v>
      </c>
      <c r="B4026" s="7" t="s">
        <v>49</v>
      </c>
      <c r="C4026" s="7">
        <v>2005</v>
      </c>
      <c r="D4026" s="7">
        <v>1</v>
      </c>
      <c r="E4026" s="7">
        <v>179.69</v>
      </c>
      <c r="F4026" s="7">
        <v>181.94</v>
      </c>
    </row>
    <row r="4027" spans="1:6" x14ac:dyDescent="0.2">
      <c r="A4027" s="7">
        <v>37964</v>
      </c>
      <c r="B4027" s="7" t="s">
        <v>49</v>
      </c>
      <c r="C4027" s="7">
        <v>2005</v>
      </c>
      <c r="D4027" s="7">
        <v>2</v>
      </c>
      <c r="E4027" s="7">
        <v>189.89</v>
      </c>
      <c r="F4027" s="7">
        <v>189.22</v>
      </c>
    </row>
    <row r="4028" spans="1:6" x14ac:dyDescent="0.2">
      <c r="A4028" s="7">
        <v>37964</v>
      </c>
      <c r="B4028" s="7" t="s">
        <v>49</v>
      </c>
      <c r="C4028" s="7">
        <v>2005</v>
      </c>
      <c r="D4028" s="7">
        <v>3</v>
      </c>
      <c r="E4028" s="7">
        <v>197.89</v>
      </c>
      <c r="F4028" s="7">
        <v>196.74</v>
      </c>
    </row>
    <row r="4029" spans="1:6" x14ac:dyDescent="0.2">
      <c r="A4029" s="7">
        <v>37964</v>
      </c>
      <c r="B4029" s="7" t="s">
        <v>49</v>
      </c>
      <c r="C4029" s="7">
        <v>2005</v>
      </c>
      <c r="D4029" s="7">
        <v>4</v>
      </c>
      <c r="E4029" s="7">
        <v>208.27</v>
      </c>
      <c r="F4029" s="7">
        <v>207.77</v>
      </c>
    </row>
    <row r="4030" spans="1:6" x14ac:dyDescent="0.2">
      <c r="A4030" s="7">
        <v>37964</v>
      </c>
      <c r="B4030" s="7" t="s">
        <v>49</v>
      </c>
      <c r="C4030" s="7">
        <v>2006</v>
      </c>
      <c r="D4030" s="7">
        <v>1</v>
      </c>
      <c r="E4030" s="7">
        <v>215.47</v>
      </c>
      <c r="F4030" s="7">
        <v>217.78</v>
      </c>
    </row>
    <row r="4031" spans="1:6" x14ac:dyDescent="0.2">
      <c r="A4031" s="7">
        <v>37964</v>
      </c>
      <c r="B4031" s="7" t="s">
        <v>49</v>
      </c>
      <c r="C4031" s="7">
        <v>2006</v>
      </c>
      <c r="D4031" s="7">
        <v>2</v>
      </c>
      <c r="E4031" s="7">
        <v>223.53</v>
      </c>
      <c r="F4031" s="7">
        <v>222.61</v>
      </c>
    </row>
    <row r="4032" spans="1:6" x14ac:dyDescent="0.2">
      <c r="A4032" s="7">
        <v>37964</v>
      </c>
      <c r="B4032" s="7" t="s">
        <v>49</v>
      </c>
      <c r="C4032" s="7">
        <v>2006</v>
      </c>
      <c r="D4032" s="7">
        <v>3</v>
      </c>
      <c r="E4032" s="7">
        <v>227.86</v>
      </c>
      <c r="F4032" s="7">
        <v>227.04</v>
      </c>
    </row>
    <row r="4033" spans="1:6" x14ac:dyDescent="0.2">
      <c r="A4033" s="7">
        <v>37964</v>
      </c>
      <c r="B4033" s="7" t="s">
        <v>49</v>
      </c>
      <c r="C4033" s="7">
        <v>2006</v>
      </c>
      <c r="D4033" s="7">
        <v>4</v>
      </c>
      <c r="E4033" s="7">
        <v>228.59</v>
      </c>
      <c r="F4033" s="7">
        <v>228.01</v>
      </c>
    </row>
    <row r="4034" spans="1:6" x14ac:dyDescent="0.2">
      <c r="A4034" s="7">
        <v>37964</v>
      </c>
      <c r="B4034" s="7" t="s">
        <v>49</v>
      </c>
      <c r="C4034" s="7">
        <v>2007</v>
      </c>
      <c r="D4034" s="7">
        <v>1</v>
      </c>
      <c r="E4034" s="7">
        <v>227.3</v>
      </c>
      <c r="F4034" s="7">
        <v>229.53</v>
      </c>
    </row>
    <row r="4035" spans="1:6" x14ac:dyDescent="0.2">
      <c r="A4035" s="7">
        <v>37964</v>
      </c>
      <c r="B4035" s="7" t="s">
        <v>49</v>
      </c>
      <c r="C4035" s="7">
        <v>2007</v>
      </c>
      <c r="D4035" s="7">
        <v>2</v>
      </c>
      <c r="E4035" s="7">
        <v>231.67</v>
      </c>
      <c r="F4035" s="7">
        <v>230.43</v>
      </c>
    </row>
    <row r="4036" spans="1:6" x14ac:dyDescent="0.2">
      <c r="A4036" s="7">
        <v>37964</v>
      </c>
      <c r="B4036" s="7" t="s">
        <v>49</v>
      </c>
      <c r="C4036" s="7">
        <v>2007</v>
      </c>
      <c r="D4036" s="7">
        <v>3</v>
      </c>
      <c r="E4036" s="7">
        <v>229.83</v>
      </c>
      <c r="F4036" s="7">
        <v>229.49</v>
      </c>
    </row>
    <row r="4037" spans="1:6" x14ac:dyDescent="0.2">
      <c r="A4037" s="7">
        <v>37964</v>
      </c>
      <c r="B4037" s="7" t="s">
        <v>49</v>
      </c>
      <c r="C4037" s="7">
        <v>2007</v>
      </c>
      <c r="D4037" s="7">
        <v>4</v>
      </c>
      <c r="E4037" s="7">
        <v>227.84</v>
      </c>
      <c r="F4037" s="7">
        <v>227.09</v>
      </c>
    </row>
    <row r="4038" spans="1:6" x14ac:dyDescent="0.2">
      <c r="A4038" s="7">
        <v>37964</v>
      </c>
      <c r="B4038" s="7" t="s">
        <v>49</v>
      </c>
      <c r="C4038" s="7">
        <v>2008</v>
      </c>
      <c r="D4038" s="7">
        <v>1</v>
      </c>
      <c r="E4038" s="7">
        <v>227.7</v>
      </c>
      <c r="F4038" s="7">
        <v>230.09</v>
      </c>
    </row>
    <row r="4039" spans="1:6" x14ac:dyDescent="0.2">
      <c r="A4039" s="7">
        <v>37964</v>
      </c>
      <c r="B4039" s="7" t="s">
        <v>49</v>
      </c>
      <c r="C4039" s="7">
        <v>2008</v>
      </c>
      <c r="D4039" s="7">
        <v>2</v>
      </c>
      <c r="E4039" s="7">
        <v>226.12</v>
      </c>
      <c r="F4039" s="7">
        <v>224.52</v>
      </c>
    </row>
    <row r="4040" spans="1:6" x14ac:dyDescent="0.2">
      <c r="A4040" s="7">
        <v>37964</v>
      </c>
      <c r="B4040" s="7" t="s">
        <v>49</v>
      </c>
      <c r="C4040" s="7">
        <v>2008</v>
      </c>
      <c r="D4040" s="7">
        <v>3</v>
      </c>
      <c r="E4040" s="7">
        <v>221.13</v>
      </c>
      <c r="F4040" s="7">
        <v>221.04</v>
      </c>
    </row>
    <row r="4041" spans="1:6" x14ac:dyDescent="0.2">
      <c r="A4041" s="7">
        <v>37964</v>
      </c>
      <c r="B4041" s="7" t="s">
        <v>49</v>
      </c>
      <c r="C4041" s="7">
        <v>2008</v>
      </c>
      <c r="D4041" s="7">
        <v>4</v>
      </c>
      <c r="E4041" s="7">
        <v>220.04</v>
      </c>
      <c r="F4041" s="7">
        <v>219.22</v>
      </c>
    </row>
    <row r="4042" spans="1:6" x14ac:dyDescent="0.2">
      <c r="A4042" s="7">
        <v>37964</v>
      </c>
      <c r="B4042" s="7" t="s">
        <v>49</v>
      </c>
      <c r="C4042" s="7">
        <v>2009</v>
      </c>
      <c r="D4042" s="7">
        <v>1</v>
      </c>
      <c r="E4042" s="7">
        <v>214.62</v>
      </c>
      <c r="F4042" s="7">
        <v>217.32</v>
      </c>
    </row>
    <row r="4043" spans="1:6" x14ac:dyDescent="0.2">
      <c r="A4043" s="7">
        <v>37964</v>
      </c>
      <c r="B4043" s="7" t="s">
        <v>49</v>
      </c>
      <c r="C4043" s="7">
        <v>2009</v>
      </c>
      <c r="D4043" s="7">
        <v>2</v>
      </c>
      <c r="E4043" s="7">
        <v>217.49</v>
      </c>
      <c r="F4043" s="7">
        <v>215.42</v>
      </c>
    </row>
    <row r="4044" spans="1:6" x14ac:dyDescent="0.2">
      <c r="A4044" s="7">
        <v>37964</v>
      </c>
      <c r="B4044" s="7" t="s">
        <v>49</v>
      </c>
      <c r="C4044" s="7">
        <v>2009</v>
      </c>
      <c r="D4044" s="7">
        <v>3</v>
      </c>
      <c r="E4044" s="7">
        <v>217.91</v>
      </c>
      <c r="F4044" s="7">
        <v>217.81</v>
      </c>
    </row>
    <row r="4045" spans="1:6" x14ac:dyDescent="0.2">
      <c r="A4045" s="7">
        <v>37964</v>
      </c>
      <c r="B4045" s="7" t="s">
        <v>49</v>
      </c>
      <c r="C4045" s="7">
        <v>2009</v>
      </c>
      <c r="D4045" s="7">
        <v>4</v>
      </c>
      <c r="E4045" s="7">
        <v>220.34</v>
      </c>
      <c r="F4045" s="7">
        <v>219.7</v>
      </c>
    </row>
    <row r="4046" spans="1:6" x14ac:dyDescent="0.2">
      <c r="A4046" s="7">
        <v>37964</v>
      </c>
      <c r="B4046" s="7" t="s">
        <v>49</v>
      </c>
      <c r="C4046" s="7">
        <v>2010</v>
      </c>
      <c r="D4046" s="7">
        <v>1</v>
      </c>
      <c r="E4046" s="7">
        <v>212.43</v>
      </c>
      <c r="F4046" s="7">
        <v>215.55</v>
      </c>
    </row>
    <row r="4047" spans="1:6" x14ac:dyDescent="0.2">
      <c r="A4047" s="7">
        <v>37964</v>
      </c>
      <c r="B4047" s="7" t="s">
        <v>49</v>
      </c>
      <c r="C4047" s="7">
        <v>2010</v>
      </c>
      <c r="D4047" s="7">
        <v>2</v>
      </c>
      <c r="E4047" s="7">
        <v>217.96</v>
      </c>
      <c r="F4047" s="7">
        <v>215.34</v>
      </c>
    </row>
    <row r="4048" spans="1:6" x14ac:dyDescent="0.2">
      <c r="A4048" s="7">
        <v>37964</v>
      </c>
      <c r="B4048" s="7" t="s">
        <v>49</v>
      </c>
      <c r="C4048" s="7">
        <v>2010</v>
      </c>
      <c r="D4048" s="7">
        <v>3</v>
      </c>
      <c r="E4048" s="7">
        <v>206.5</v>
      </c>
      <c r="F4048" s="7">
        <v>206.23</v>
      </c>
    </row>
    <row r="4049" spans="1:6" x14ac:dyDescent="0.2">
      <c r="A4049" s="7">
        <v>37964</v>
      </c>
      <c r="B4049" s="7" t="s">
        <v>49</v>
      </c>
      <c r="C4049" s="7">
        <v>2010</v>
      </c>
      <c r="D4049" s="7">
        <v>4</v>
      </c>
      <c r="E4049" s="7">
        <v>205.79</v>
      </c>
      <c r="F4049" s="7">
        <v>205.52</v>
      </c>
    </row>
    <row r="4050" spans="1:6" x14ac:dyDescent="0.2">
      <c r="A4050" s="7">
        <v>37964</v>
      </c>
      <c r="B4050" s="7" t="s">
        <v>49</v>
      </c>
      <c r="C4050" s="7">
        <v>2011</v>
      </c>
      <c r="D4050" s="7">
        <v>1</v>
      </c>
      <c r="E4050" s="7">
        <v>197.87</v>
      </c>
      <c r="F4050" s="7">
        <v>201.17</v>
      </c>
    </row>
    <row r="4051" spans="1:6" x14ac:dyDescent="0.2">
      <c r="A4051" s="7">
        <v>37964</v>
      </c>
      <c r="B4051" s="7" t="s">
        <v>49</v>
      </c>
      <c r="C4051" s="7">
        <v>2011</v>
      </c>
      <c r="D4051" s="7">
        <v>2</v>
      </c>
      <c r="E4051" s="7">
        <v>200.16</v>
      </c>
      <c r="F4051" s="7">
        <v>197.26</v>
      </c>
    </row>
    <row r="4052" spans="1:6" x14ac:dyDescent="0.2">
      <c r="A4052" s="7">
        <v>37964</v>
      </c>
      <c r="B4052" s="7" t="s">
        <v>49</v>
      </c>
      <c r="C4052" s="7">
        <v>2011</v>
      </c>
      <c r="D4052" s="7">
        <v>3</v>
      </c>
      <c r="E4052" s="7">
        <v>201.72</v>
      </c>
      <c r="F4052" s="7">
        <v>201.18</v>
      </c>
    </row>
    <row r="4053" spans="1:6" x14ac:dyDescent="0.2">
      <c r="A4053" s="7">
        <v>37964</v>
      </c>
      <c r="B4053" s="7" t="s">
        <v>49</v>
      </c>
      <c r="C4053" s="7">
        <v>2011</v>
      </c>
      <c r="D4053" s="7">
        <v>4</v>
      </c>
      <c r="E4053" s="7">
        <v>191.46</v>
      </c>
      <c r="F4053" s="7">
        <v>191.65</v>
      </c>
    </row>
    <row r="4054" spans="1:6" x14ac:dyDescent="0.2">
      <c r="A4054" s="7">
        <v>37964</v>
      </c>
      <c r="B4054" s="7" t="s">
        <v>49</v>
      </c>
      <c r="C4054" s="7">
        <v>2012</v>
      </c>
      <c r="D4054" s="7">
        <v>1</v>
      </c>
      <c r="E4054" s="7">
        <v>187.99</v>
      </c>
      <c r="F4054" s="7">
        <v>191.35</v>
      </c>
    </row>
    <row r="4055" spans="1:6" x14ac:dyDescent="0.2">
      <c r="A4055" s="7">
        <v>37964</v>
      </c>
      <c r="B4055" s="7" t="s">
        <v>49</v>
      </c>
      <c r="C4055" s="7">
        <v>2012</v>
      </c>
      <c r="D4055" s="7">
        <v>2</v>
      </c>
      <c r="E4055" s="7">
        <v>196</v>
      </c>
      <c r="F4055" s="7">
        <v>192.85</v>
      </c>
    </row>
    <row r="4056" spans="1:6" x14ac:dyDescent="0.2">
      <c r="A4056" s="7">
        <v>37964</v>
      </c>
      <c r="B4056" s="7" t="s">
        <v>49</v>
      </c>
      <c r="C4056" s="7">
        <v>2012</v>
      </c>
      <c r="D4056" s="7">
        <v>3</v>
      </c>
      <c r="E4056" s="7">
        <v>193.14</v>
      </c>
      <c r="F4056" s="7">
        <v>192.21</v>
      </c>
    </row>
    <row r="4057" spans="1:6" x14ac:dyDescent="0.2">
      <c r="A4057" s="7">
        <v>37964</v>
      </c>
      <c r="B4057" s="7" t="s">
        <v>49</v>
      </c>
      <c r="C4057" s="7">
        <v>2012</v>
      </c>
      <c r="D4057" s="7">
        <v>4</v>
      </c>
      <c r="E4057" s="7">
        <v>190.96</v>
      </c>
      <c r="F4057" s="7">
        <v>191.67</v>
      </c>
    </row>
    <row r="4058" spans="1:6" x14ac:dyDescent="0.2">
      <c r="A4058" s="7">
        <v>37964</v>
      </c>
      <c r="B4058" s="7" t="s">
        <v>49</v>
      </c>
      <c r="C4058" s="7">
        <v>2013</v>
      </c>
      <c r="D4058" s="7">
        <v>1</v>
      </c>
      <c r="E4058" s="7">
        <v>192.3</v>
      </c>
      <c r="F4058" s="7">
        <v>195.87</v>
      </c>
    </row>
    <row r="4059" spans="1:6" x14ac:dyDescent="0.2">
      <c r="A4059" s="7">
        <v>37964</v>
      </c>
      <c r="B4059" s="7" t="s">
        <v>49</v>
      </c>
      <c r="C4059" s="7">
        <v>2013</v>
      </c>
      <c r="D4059" s="7">
        <v>2</v>
      </c>
      <c r="E4059" s="7">
        <v>199.84</v>
      </c>
      <c r="F4059" s="7">
        <v>196.42</v>
      </c>
    </row>
    <row r="4060" spans="1:6" x14ac:dyDescent="0.2">
      <c r="A4060" s="7">
        <v>37964</v>
      </c>
      <c r="B4060" s="7" t="s">
        <v>49</v>
      </c>
      <c r="C4060" s="7">
        <v>2013</v>
      </c>
      <c r="D4060" s="7">
        <v>3</v>
      </c>
      <c r="E4060" s="7">
        <v>196.13</v>
      </c>
      <c r="F4060" s="7">
        <v>194.87</v>
      </c>
    </row>
    <row r="4061" spans="1:6" x14ac:dyDescent="0.2">
      <c r="A4061" s="7">
        <v>37964</v>
      </c>
      <c r="B4061" s="7" t="s">
        <v>49</v>
      </c>
      <c r="C4061" s="7">
        <v>2013</v>
      </c>
      <c r="D4061" s="7">
        <v>4</v>
      </c>
      <c r="E4061" s="7">
        <v>195.92</v>
      </c>
      <c r="F4061" s="7">
        <v>197.04</v>
      </c>
    </row>
    <row r="4062" spans="1:6" x14ac:dyDescent="0.2">
      <c r="A4062" s="7">
        <v>37964</v>
      </c>
      <c r="B4062" s="7" t="s">
        <v>49</v>
      </c>
      <c r="C4062" s="7">
        <v>2014</v>
      </c>
      <c r="D4062" s="7">
        <v>1</v>
      </c>
      <c r="E4062" s="7">
        <v>193.77</v>
      </c>
      <c r="F4062" s="7">
        <v>197.37</v>
      </c>
    </row>
    <row r="4063" spans="1:6" x14ac:dyDescent="0.2">
      <c r="A4063" s="7">
        <v>37964</v>
      </c>
      <c r="B4063" s="7" t="s">
        <v>49</v>
      </c>
      <c r="C4063" s="7">
        <v>2014</v>
      </c>
      <c r="D4063" s="7">
        <v>2</v>
      </c>
      <c r="E4063" s="7">
        <v>201.58</v>
      </c>
      <c r="F4063" s="7">
        <v>198.08</v>
      </c>
    </row>
    <row r="4064" spans="1:6" x14ac:dyDescent="0.2">
      <c r="A4064" s="7">
        <v>37964</v>
      </c>
      <c r="B4064" s="7" t="s">
        <v>49</v>
      </c>
      <c r="C4064" s="7">
        <v>2014</v>
      </c>
      <c r="D4064" s="7">
        <v>3</v>
      </c>
      <c r="E4064" s="7">
        <v>207.34</v>
      </c>
      <c r="F4064" s="7">
        <v>205.82</v>
      </c>
    </row>
    <row r="4065" spans="1:6" x14ac:dyDescent="0.2">
      <c r="A4065" s="7">
        <v>37964</v>
      </c>
      <c r="B4065" s="7" t="s">
        <v>49</v>
      </c>
      <c r="C4065" s="7">
        <v>2014</v>
      </c>
      <c r="D4065" s="7">
        <v>4</v>
      </c>
      <c r="E4065" s="7">
        <v>201.62</v>
      </c>
      <c r="F4065" s="7">
        <v>202.9</v>
      </c>
    </row>
    <row r="4066" spans="1:6" x14ac:dyDescent="0.2">
      <c r="A4066" s="7">
        <v>37964</v>
      </c>
      <c r="B4066" s="7" t="s">
        <v>49</v>
      </c>
      <c r="C4066" s="7">
        <v>2015</v>
      </c>
      <c r="D4066" s="7">
        <v>1</v>
      </c>
      <c r="E4066" s="7">
        <v>196.04</v>
      </c>
      <c r="F4066" s="7">
        <v>199.76</v>
      </c>
    </row>
    <row r="4067" spans="1:6" x14ac:dyDescent="0.2">
      <c r="A4067" s="7">
        <v>37964</v>
      </c>
      <c r="B4067" s="7" t="s">
        <v>49</v>
      </c>
      <c r="C4067" s="7">
        <v>2015</v>
      </c>
      <c r="D4067" s="7">
        <v>2</v>
      </c>
      <c r="E4067" s="7">
        <v>212.9</v>
      </c>
      <c r="F4067" s="7">
        <v>209.11</v>
      </c>
    </row>
    <row r="4068" spans="1:6" x14ac:dyDescent="0.2">
      <c r="A4068" s="7">
        <v>37964</v>
      </c>
      <c r="B4068" s="7" t="s">
        <v>49</v>
      </c>
      <c r="C4068" s="7">
        <v>2015</v>
      </c>
      <c r="D4068" s="7">
        <v>3</v>
      </c>
      <c r="E4068" s="7">
        <v>209.95</v>
      </c>
      <c r="F4068" s="7">
        <v>208.46</v>
      </c>
    </row>
    <row r="4069" spans="1:6" x14ac:dyDescent="0.2">
      <c r="A4069" s="7">
        <v>37964</v>
      </c>
      <c r="B4069" s="7" t="s">
        <v>49</v>
      </c>
      <c r="C4069" s="7">
        <v>2015</v>
      </c>
      <c r="D4069" s="7">
        <v>4</v>
      </c>
      <c r="E4069" s="7">
        <v>207.18</v>
      </c>
      <c r="F4069" s="7">
        <v>208.48</v>
      </c>
    </row>
    <row r="4070" spans="1:6" x14ac:dyDescent="0.2">
      <c r="A4070" s="7">
        <v>37964</v>
      </c>
      <c r="B4070" s="7" t="s">
        <v>49</v>
      </c>
      <c r="C4070" s="7">
        <v>2016</v>
      </c>
      <c r="D4070" s="7">
        <v>1</v>
      </c>
      <c r="E4070" s="7">
        <v>208.28</v>
      </c>
      <c r="F4070" s="7">
        <v>212.13</v>
      </c>
    </row>
    <row r="4071" spans="1:6" x14ac:dyDescent="0.2">
      <c r="A4071" s="7">
        <v>37964</v>
      </c>
      <c r="B4071" s="7" t="s">
        <v>49</v>
      </c>
      <c r="C4071" s="7">
        <v>2016</v>
      </c>
      <c r="D4071" s="7">
        <v>2</v>
      </c>
      <c r="E4071" s="7">
        <v>220.22</v>
      </c>
      <c r="F4071" s="7">
        <v>216.42</v>
      </c>
    </row>
    <row r="4072" spans="1:6" x14ac:dyDescent="0.2">
      <c r="A4072" s="7">
        <v>37964</v>
      </c>
      <c r="B4072" s="7" t="s">
        <v>49</v>
      </c>
      <c r="C4072" s="7">
        <v>2016</v>
      </c>
      <c r="D4072" s="7">
        <v>3</v>
      </c>
      <c r="E4072" s="7">
        <v>221.5</v>
      </c>
      <c r="F4072" s="7">
        <v>219.99</v>
      </c>
    </row>
    <row r="4073" spans="1:6" x14ac:dyDescent="0.2">
      <c r="A4073" s="7">
        <v>37964</v>
      </c>
      <c r="B4073" s="7" t="s">
        <v>49</v>
      </c>
      <c r="C4073" s="7">
        <v>2016</v>
      </c>
      <c r="D4073" s="7">
        <v>4</v>
      </c>
      <c r="E4073" s="7">
        <v>223.72</v>
      </c>
      <c r="F4073" s="7">
        <v>225.11</v>
      </c>
    </row>
    <row r="4074" spans="1:6" x14ac:dyDescent="0.2">
      <c r="A4074" s="7">
        <v>37964</v>
      </c>
      <c r="B4074" s="7" t="s">
        <v>49</v>
      </c>
      <c r="C4074" s="7">
        <v>2017</v>
      </c>
      <c r="D4074" s="7">
        <v>1</v>
      </c>
      <c r="E4074" s="7">
        <v>223.34</v>
      </c>
      <c r="F4074" s="7">
        <v>227.14</v>
      </c>
    </row>
    <row r="4075" spans="1:6" x14ac:dyDescent="0.2">
      <c r="A4075" s="7">
        <v>37964</v>
      </c>
      <c r="B4075" s="7" t="s">
        <v>49</v>
      </c>
      <c r="C4075" s="7">
        <v>2017</v>
      </c>
      <c r="D4075" s="7">
        <v>2</v>
      </c>
      <c r="E4075" s="7">
        <v>235.46</v>
      </c>
      <c r="F4075" s="7">
        <v>231.66</v>
      </c>
    </row>
    <row r="4076" spans="1:6" x14ac:dyDescent="0.2">
      <c r="A4076" s="7">
        <v>37964</v>
      </c>
      <c r="B4076" s="7" t="s">
        <v>49</v>
      </c>
      <c r="C4076" s="7">
        <v>2017</v>
      </c>
      <c r="D4076" s="7">
        <v>3</v>
      </c>
      <c r="E4076" s="7">
        <v>237.79</v>
      </c>
      <c r="F4076" s="7">
        <v>236.34</v>
      </c>
    </row>
    <row r="4077" spans="1:6" x14ac:dyDescent="0.2">
      <c r="A4077" s="7">
        <v>37964</v>
      </c>
      <c r="B4077" s="7" t="s">
        <v>49</v>
      </c>
      <c r="C4077" s="7">
        <v>2017</v>
      </c>
      <c r="D4077" s="7">
        <v>4</v>
      </c>
      <c r="E4077" s="7">
        <v>240.16</v>
      </c>
      <c r="F4077" s="7">
        <v>241.52</v>
      </c>
    </row>
    <row r="4078" spans="1:6" x14ac:dyDescent="0.2">
      <c r="A4078" s="7">
        <v>37964</v>
      </c>
      <c r="B4078" s="7" t="s">
        <v>49</v>
      </c>
      <c r="C4078" s="7">
        <v>2018</v>
      </c>
      <c r="D4078" s="7">
        <v>1</v>
      </c>
      <c r="E4078" s="7">
        <v>242.96</v>
      </c>
      <c r="F4078" s="7">
        <v>246.65</v>
      </c>
    </row>
    <row r="4079" spans="1:6" x14ac:dyDescent="0.2">
      <c r="A4079" s="7">
        <v>37964</v>
      </c>
      <c r="B4079" s="7" t="s">
        <v>49</v>
      </c>
      <c r="C4079" s="7">
        <v>2018</v>
      </c>
      <c r="D4079" s="7">
        <v>2</v>
      </c>
      <c r="E4079" s="7">
        <v>258.58999999999997</v>
      </c>
      <c r="F4079" s="7">
        <v>254.86</v>
      </c>
    </row>
    <row r="4080" spans="1:6" x14ac:dyDescent="0.2">
      <c r="A4080" s="7">
        <v>37964</v>
      </c>
      <c r="B4080" s="7" t="s">
        <v>49</v>
      </c>
      <c r="C4080" s="7">
        <v>2018</v>
      </c>
      <c r="D4080" s="7">
        <v>3</v>
      </c>
      <c r="E4080" s="7">
        <v>259.06</v>
      </c>
      <c r="F4080" s="7">
        <v>257.64</v>
      </c>
    </row>
    <row r="4081" spans="1:6" x14ac:dyDescent="0.2">
      <c r="A4081" s="7">
        <v>37964</v>
      </c>
      <c r="B4081" s="7" t="s">
        <v>49</v>
      </c>
      <c r="C4081" s="7">
        <v>2018</v>
      </c>
      <c r="D4081" s="7">
        <v>4</v>
      </c>
      <c r="E4081" s="7">
        <v>261.25</v>
      </c>
      <c r="F4081" s="7">
        <v>262.56</v>
      </c>
    </row>
    <row r="4082" spans="1:6" x14ac:dyDescent="0.2">
      <c r="A4082" s="7">
        <v>37964</v>
      </c>
      <c r="B4082" s="7" t="s">
        <v>49</v>
      </c>
      <c r="C4082" s="7">
        <v>2019</v>
      </c>
      <c r="D4082" s="7">
        <v>1</v>
      </c>
      <c r="E4082" s="7">
        <v>266.38</v>
      </c>
      <c r="F4082" s="7">
        <v>269.92</v>
      </c>
    </row>
    <row r="4083" spans="1:6" x14ac:dyDescent="0.2">
      <c r="A4083" s="7">
        <v>37964</v>
      </c>
      <c r="B4083" s="7" t="s">
        <v>49</v>
      </c>
      <c r="C4083" s="7">
        <v>2019</v>
      </c>
      <c r="D4083" s="7">
        <v>2</v>
      </c>
      <c r="E4083" s="7">
        <v>274.58999999999997</v>
      </c>
      <c r="F4083" s="7">
        <v>271.20999999999998</v>
      </c>
    </row>
    <row r="4084" spans="1:6" x14ac:dyDescent="0.2">
      <c r="A4084" s="7">
        <v>37964</v>
      </c>
      <c r="B4084" s="7" t="s">
        <v>49</v>
      </c>
      <c r="C4084" s="7">
        <v>2019</v>
      </c>
      <c r="D4084" s="7">
        <v>3</v>
      </c>
      <c r="E4084" s="7">
        <v>278</v>
      </c>
      <c r="F4084" s="7">
        <v>276.52999999999997</v>
      </c>
    </row>
    <row r="4085" spans="1:6" x14ac:dyDescent="0.2">
      <c r="A4085" s="7">
        <v>37964</v>
      </c>
      <c r="B4085" s="7" t="s">
        <v>49</v>
      </c>
      <c r="C4085" s="7">
        <v>2019</v>
      </c>
      <c r="D4085" s="7">
        <v>4</v>
      </c>
      <c r="E4085" s="7">
        <v>279.98</v>
      </c>
      <c r="F4085" s="7">
        <v>281.18</v>
      </c>
    </row>
    <row r="4086" spans="1:6" x14ac:dyDescent="0.2">
      <c r="A4086" s="7">
        <v>37964</v>
      </c>
      <c r="B4086" s="7" t="s">
        <v>49</v>
      </c>
      <c r="C4086" s="7">
        <v>2020</v>
      </c>
      <c r="D4086" s="7">
        <v>1</v>
      </c>
      <c r="E4086" s="7">
        <v>286.05</v>
      </c>
      <c r="F4086" s="7">
        <v>289.43</v>
      </c>
    </row>
    <row r="4087" spans="1:6" x14ac:dyDescent="0.2">
      <c r="A4087" s="7">
        <v>37964</v>
      </c>
      <c r="B4087" s="7" t="s">
        <v>49</v>
      </c>
      <c r="C4087" s="7">
        <v>2020</v>
      </c>
      <c r="D4087" s="7">
        <v>2</v>
      </c>
      <c r="E4087" s="7">
        <v>294.02</v>
      </c>
      <c r="F4087" s="7">
        <v>291.04000000000002</v>
      </c>
    </row>
    <row r="4088" spans="1:6" x14ac:dyDescent="0.2">
      <c r="A4088" s="7">
        <v>37964</v>
      </c>
      <c r="B4088" s="7" t="s">
        <v>49</v>
      </c>
      <c r="C4088" s="7">
        <v>2020</v>
      </c>
      <c r="D4088" s="7">
        <v>3</v>
      </c>
      <c r="E4088" s="7">
        <v>306.08</v>
      </c>
      <c r="F4088" s="7">
        <v>304.32</v>
      </c>
    </row>
    <row r="4089" spans="1:6" x14ac:dyDescent="0.2">
      <c r="A4089" s="7">
        <v>37964</v>
      </c>
      <c r="B4089" s="7" t="s">
        <v>49</v>
      </c>
      <c r="C4089" s="7">
        <v>2020</v>
      </c>
      <c r="D4089" s="7">
        <v>4</v>
      </c>
      <c r="E4089" s="7">
        <v>315.14</v>
      </c>
      <c r="F4089" s="7">
        <v>316.39999999999998</v>
      </c>
    </row>
    <row r="4090" spans="1:6" x14ac:dyDescent="0.2">
      <c r="A4090" s="7">
        <v>37964</v>
      </c>
      <c r="B4090" s="7" t="s">
        <v>49</v>
      </c>
      <c r="C4090" s="7">
        <v>2021</v>
      </c>
      <c r="D4090" s="7">
        <v>1</v>
      </c>
      <c r="E4090" s="7">
        <v>318.26</v>
      </c>
      <c r="F4090" s="7">
        <v>321.66000000000003</v>
      </c>
    </row>
    <row r="4091" spans="1:6" x14ac:dyDescent="0.2">
      <c r="A4091" s="7">
        <v>37964</v>
      </c>
      <c r="B4091" s="7" t="s">
        <v>49</v>
      </c>
      <c r="C4091" s="7">
        <v>2021</v>
      </c>
      <c r="D4091" s="7">
        <v>2</v>
      </c>
      <c r="E4091" s="7">
        <v>335.46</v>
      </c>
      <c r="F4091" s="7">
        <v>332.62</v>
      </c>
    </row>
    <row r="4092" spans="1:6" x14ac:dyDescent="0.2">
      <c r="A4092" s="7">
        <v>37964</v>
      </c>
      <c r="B4092" s="7" t="s">
        <v>49</v>
      </c>
      <c r="C4092" s="7">
        <v>2021</v>
      </c>
      <c r="D4092" s="7">
        <v>3</v>
      </c>
      <c r="E4092" s="7">
        <v>340.78</v>
      </c>
      <c r="F4092" s="7">
        <v>338.71</v>
      </c>
    </row>
    <row r="4093" spans="1:6" x14ac:dyDescent="0.2">
      <c r="A4093" s="7">
        <v>37964</v>
      </c>
      <c r="B4093" s="7" t="s">
        <v>49</v>
      </c>
      <c r="C4093" s="7">
        <v>2021</v>
      </c>
      <c r="D4093" s="7">
        <v>4</v>
      </c>
      <c r="E4093" s="7">
        <v>341.46</v>
      </c>
      <c r="F4093" s="7">
        <v>342.63</v>
      </c>
    </row>
    <row r="4094" spans="1:6" x14ac:dyDescent="0.2">
      <c r="A4094" s="7">
        <v>38060</v>
      </c>
      <c r="B4094" s="7" t="s">
        <v>50</v>
      </c>
      <c r="C4094" s="7">
        <v>1991</v>
      </c>
      <c r="D4094" s="7">
        <v>1</v>
      </c>
      <c r="E4094" s="7">
        <v>100</v>
      </c>
      <c r="F4094" s="7">
        <v>100</v>
      </c>
    </row>
    <row r="4095" spans="1:6" x14ac:dyDescent="0.2">
      <c r="A4095" s="7">
        <v>38060</v>
      </c>
      <c r="B4095" s="7" t="s">
        <v>50</v>
      </c>
      <c r="C4095" s="7">
        <v>1991</v>
      </c>
      <c r="D4095" s="7">
        <v>2</v>
      </c>
      <c r="E4095" s="7">
        <v>99.63</v>
      </c>
      <c r="F4095" s="7">
        <v>99.56</v>
      </c>
    </row>
    <row r="4096" spans="1:6" x14ac:dyDescent="0.2">
      <c r="A4096" s="7">
        <v>38060</v>
      </c>
      <c r="B4096" s="7" t="s">
        <v>50</v>
      </c>
      <c r="C4096" s="7">
        <v>1991</v>
      </c>
      <c r="D4096" s="7">
        <v>3</v>
      </c>
      <c r="E4096" s="7">
        <v>101.12</v>
      </c>
      <c r="F4096" s="7">
        <v>100.52</v>
      </c>
    </row>
    <row r="4097" spans="1:6" x14ac:dyDescent="0.2">
      <c r="A4097" s="7">
        <v>38060</v>
      </c>
      <c r="B4097" s="7" t="s">
        <v>50</v>
      </c>
      <c r="C4097" s="7">
        <v>1991</v>
      </c>
      <c r="D4097" s="7">
        <v>4</v>
      </c>
      <c r="E4097" s="7">
        <v>101.38</v>
      </c>
      <c r="F4097" s="7">
        <v>101.11</v>
      </c>
    </row>
    <row r="4098" spans="1:6" x14ac:dyDescent="0.2">
      <c r="A4098" s="7">
        <v>38060</v>
      </c>
      <c r="B4098" s="7" t="s">
        <v>50</v>
      </c>
      <c r="C4098" s="7">
        <v>1992</v>
      </c>
      <c r="D4098" s="7">
        <v>1</v>
      </c>
      <c r="E4098" s="7">
        <v>100.93</v>
      </c>
      <c r="F4098" s="7">
        <v>100.93</v>
      </c>
    </row>
    <row r="4099" spans="1:6" x14ac:dyDescent="0.2">
      <c r="A4099" s="7">
        <v>38060</v>
      </c>
      <c r="B4099" s="7" t="s">
        <v>50</v>
      </c>
      <c r="C4099" s="7">
        <v>1992</v>
      </c>
      <c r="D4099" s="7">
        <v>2</v>
      </c>
      <c r="E4099" s="7">
        <v>101.01</v>
      </c>
      <c r="F4099" s="7">
        <v>100.92</v>
      </c>
    </row>
    <row r="4100" spans="1:6" x14ac:dyDescent="0.2">
      <c r="A4100" s="7">
        <v>38060</v>
      </c>
      <c r="B4100" s="7" t="s">
        <v>50</v>
      </c>
      <c r="C4100" s="7">
        <v>1992</v>
      </c>
      <c r="D4100" s="7">
        <v>3</v>
      </c>
      <c r="E4100" s="7">
        <v>102.37</v>
      </c>
      <c r="F4100" s="7">
        <v>101.77</v>
      </c>
    </row>
    <row r="4101" spans="1:6" x14ac:dyDescent="0.2">
      <c r="A4101" s="7">
        <v>38060</v>
      </c>
      <c r="B4101" s="7" t="s">
        <v>50</v>
      </c>
      <c r="C4101" s="7">
        <v>1992</v>
      </c>
      <c r="D4101" s="7">
        <v>4</v>
      </c>
      <c r="E4101" s="7">
        <v>102.41</v>
      </c>
      <c r="F4101" s="7">
        <v>102.15</v>
      </c>
    </row>
    <row r="4102" spans="1:6" x14ac:dyDescent="0.2">
      <c r="A4102" s="7">
        <v>38060</v>
      </c>
      <c r="B4102" s="7" t="s">
        <v>50</v>
      </c>
      <c r="C4102" s="7">
        <v>1993</v>
      </c>
      <c r="D4102" s="7">
        <v>1</v>
      </c>
      <c r="E4102" s="7">
        <v>103.22</v>
      </c>
      <c r="F4102" s="7">
        <v>103.23</v>
      </c>
    </row>
    <row r="4103" spans="1:6" x14ac:dyDescent="0.2">
      <c r="A4103" s="7">
        <v>38060</v>
      </c>
      <c r="B4103" s="7" t="s">
        <v>50</v>
      </c>
      <c r="C4103" s="7">
        <v>1993</v>
      </c>
      <c r="D4103" s="7">
        <v>2</v>
      </c>
      <c r="E4103" s="7">
        <v>104.28</v>
      </c>
      <c r="F4103" s="7">
        <v>104.16</v>
      </c>
    </row>
    <row r="4104" spans="1:6" x14ac:dyDescent="0.2">
      <c r="A4104" s="7">
        <v>38060</v>
      </c>
      <c r="B4104" s="7" t="s">
        <v>50</v>
      </c>
      <c r="C4104" s="7">
        <v>1993</v>
      </c>
      <c r="D4104" s="7">
        <v>3</v>
      </c>
      <c r="E4104" s="7">
        <v>105.52</v>
      </c>
      <c r="F4104" s="7">
        <v>104.93</v>
      </c>
    </row>
    <row r="4105" spans="1:6" x14ac:dyDescent="0.2">
      <c r="A4105" s="7">
        <v>38060</v>
      </c>
      <c r="B4105" s="7" t="s">
        <v>50</v>
      </c>
      <c r="C4105" s="7">
        <v>1993</v>
      </c>
      <c r="D4105" s="7">
        <v>4</v>
      </c>
      <c r="E4105" s="7">
        <v>106.56</v>
      </c>
      <c r="F4105" s="7">
        <v>106.31</v>
      </c>
    </row>
    <row r="4106" spans="1:6" x14ac:dyDescent="0.2">
      <c r="A4106" s="7">
        <v>38060</v>
      </c>
      <c r="B4106" s="7" t="s">
        <v>50</v>
      </c>
      <c r="C4106" s="7">
        <v>1994</v>
      </c>
      <c r="D4106" s="7">
        <v>1</v>
      </c>
      <c r="E4106" s="7">
        <v>107.97</v>
      </c>
      <c r="F4106" s="7">
        <v>107.95</v>
      </c>
    </row>
    <row r="4107" spans="1:6" x14ac:dyDescent="0.2">
      <c r="A4107" s="7">
        <v>38060</v>
      </c>
      <c r="B4107" s="7" t="s">
        <v>50</v>
      </c>
      <c r="C4107" s="7">
        <v>1994</v>
      </c>
      <c r="D4107" s="7">
        <v>2</v>
      </c>
      <c r="E4107" s="7">
        <v>110.42</v>
      </c>
      <c r="F4107" s="7">
        <v>110.23</v>
      </c>
    </row>
    <row r="4108" spans="1:6" x14ac:dyDescent="0.2">
      <c r="A4108" s="7">
        <v>38060</v>
      </c>
      <c r="B4108" s="7" t="s">
        <v>50</v>
      </c>
      <c r="C4108" s="7">
        <v>1994</v>
      </c>
      <c r="D4108" s="7">
        <v>3</v>
      </c>
      <c r="E4108" s="7">
        <v>112.98</v>
      </c>
      <c r="F4108" s="7">
        <v>112.4</v>
      </c>
    </row>
    <row r="4109" spans="1:6" x14ac:dyDescent="0.2">
      <c r="A4109" s="7">
        <v>38060</v>
      </c>
      <c r="B4109" s="7" t="s">
        <v>50</v>
      </c>
      <c r="C4109" s="7">
        <v>1994</v>
      </c>
      <c r="D4109" s="7">
        <v>4</v>
      </c>
      <c r="E4109" s="7">
        <v>114.65</v>
      </c>
      <c r="F4109" s="7">
        <v>114.4</v>
      </c>
    </row>
    <row r="4110" spans="1:6" x14ac:dyDescent="0.2">
      <c r="A4110" s="7">
        <v>38060</v>
      </c>
      <c r="B4110" s="7" t="s">
        <v>50</v>
      </c>
      <c r="C4110" s="7">
        <v>1995</v>
      </c>
      <c r="D4110" s="7">
        <v>1</v>
      </c>
      <c r="E4110" s="7">
        <v>116.18</v>
      </c>
      <c r="F4110" s="7">
        <v>116.14</v>
      </c>
    </row>
    <row r="4111" spans="1:6" x14ac:dyDescent="0.2">
      <c r="A4111" s="7">
        <v>38060</v>
      </c>
      <c r="B4111" s="7" t="s">
        <v>50</v>
      </c>
      <c r="C4111" s="7">
        <v>1995</v>
      </c>
      <c r="D4111" s="7">
        <v>2</v>
      </c>
      <c r="E4111" s="7">
        <v>117.99</v>
      </c>
      <c r="F4111" s="7">
        <v>117.74</v>
      </c>
    </row>
    <row r="4112" spans="1:6" x14ac:dyDescent="0.2">
      <c r="A4112" s="7">
        <v>38060</v>
      </c>
      <c r="B4112" s="7" t="s">
        <v>50</v>
      </c>
      <c r="C4112" s="7">
        <v>1995</v>
      </c>
      <c r="D4112" s="7">
        <v>3</v>
      </c>
      <c r="E4112" s="7">
        <v>119.99</v>
      </c>
      <c r="F4112" s="7">
        <v>119.44</v>
      </c>
    </row>
    <row r="4113" spans="1:6" x14ac:dyDescent="0.2">
      <c r="A4113" s="7">
        <v>38060</v>
      </c>
      <c r="B4113" s="7" t="s">
        <v>50</v>
      </c>
      <c r="C4113" s="7">
        <v>1995</v>
      </c>
      <c r="D4113" s="7">
        <v>4</v>
      </c>
      <c r="E4113" s="7">
        <v>121.41</v>
      </c>
      <c r="F4113" s="7">
        <v>121.15</v>
      </c>
    </row>
    <row r="4114" spans="1:6" x14ac:dyDescent="0.2">
      <c r="A4114" s="7">
        <v>38060</v>
      </c>
      <c r="B4114" s="7" t="s">
        <v>50</v>
      </c>
      <c r="C4114" s="7">
        <v>1996</v>
      </c>
      <c r="D4114" s="7">
        <v>1</v>
      </c>
      <c r="E4114" s="7">
        <v>123.14</v>
      </c>
      <c r="F4114" s="7">
        <v>123.09</v>
      </c>
    </row>
    <row r="4115" spans="1:6" x14ac:dyDescent="0.2">
      <c r="A4115" s="7">
        <v>38060</v>
      </c>
      <c r="B4115" s="7" t="s">
        <v>50</v>
      </c>
      <c r="C4115" s="7">
        <v>1996</v>
      </c>
      <c r="D4115" s="7">
        <v>2</v>
      </c>
      <c r="E4115" s="7">
        <v>124.71</v>
      </c>
      <c r="F4115" s="7">
        <v>124.39</v>
      </c>
    </row>
    <row r="4116" spans="1:6" x14ac:dyDescent="0.2">
      <c r="A4116" s="7">
        <v>38060</v>
      </c>
      <c r="B4116" s="7" t="s">
        <v>50</v>
      </c>
      <c r="C4116" s="7">
        <v>1996</v>
      </c>
      <c r="D4116" s="7">
        <v>3</v>
      </c>
      <c r="E4116" s="7">
        <v>127.3</v>
      </c>
      <c r="F4116" s="7">
        <v>126.81</v>
      </c>
    </row>
    <row r="4117" spans="1:6" x14ac:dyDescent="0.2">
      <c r="A4117" s="7">
        <v>38060</v>
      </c>
      <c r="B4117" s="7" t="s">
        <v>50</v>
      </c>
      <c r="C4117" s="7">
        <v>1996</v>
      </c>
      <c r="D4117" s="7">
        <v>4</v>
      </c>
      <c r="E4117" s="7">
        <v>127.82</v>
      </c>
      <c r="F4117" s="7">
        <v>127.51</v>
      </c>
    </row>
    <row r="4118" spans="1:6" x14ac:dyDescent="0.2">
      <c r="A4118" s="7">
        <v>38060</v>
      </c>
      <c r="B4118" s="7" t="s">
        <v>50</v>
      </c>
      <c r="C4118" s="7">
        <v>1997</v>
      </c>
      <c r="D4118" s="7">
        <v>1</v>
      </c>
      <c r="E4118" s="7">
        <v>129.16999999999999</v>
      </c>
      <c r="F4118" s="7">
        <v>129.11000000000001</v>
      </c>
    </row>
    <row r="4119" spans="1:6" x14ac:dyDescent="0.2">
      <c r="A4119" s="7">
        <v>38060</v>
      </c>
      <c r="B4119" s="7" t="s">
        <v>50</v>
      </c>
      <c r="C4119" s="7">
        <v>1997</v>
      </c>
      <c r="D4119" s="7">
        <v>2</v>
      </c>
      <c r="E4119" s="7">
        <v>130.69</v>
      </c>
      <c r="F4119" s="7">
        <v>130.30000000000001</v>
      </c>
    </row>
    <row r="4120" spans="1:6" x14ac:dyDescent="0.2">
      <c r="A4120" s="7">
        <v>38060</v>
      </c>
      <c r="B4120" s="7" t="s">
        <v>50</v>
      </c>
      <c r="C4120" s="7">
        <v>1997</v>
      </c>
      <c r="D4120" s="7">
        <v>3</v>
      </c>
      <c r="E4120" s="7">
        <v>132.13999999999999</v>
      </c>
      <c r="F4120" s="7">
        <v>131.68</v>
      </c>
    </row>
    <row r="4121" spans="1:6" x14ac:dyDescent="0.2">
      <c r="A4121" s="7">
        <v>38060</v>
      </c>
      <c r="B4121" s="7" t="s">
        <v>50</v>
      </c>
      <c r="C4121" s="7">
        <v>1997</v>
      </c>
      <c r="D4121" s="7">
        <v>4</v>
      </c>
      <c r="E4121" s="7">
        <v>134.25</v>
      </c>
      <c r="F4121" s="7">
        <v>133.91999999999999</v>
      </c>
    </row>
    <row r="4122" spans="1:6" x14ac:dyDescent="0.2">
      <c r="A4122" s="7">
        <v>38060</v>
      </c>
      <c r="B4122" s="7" t="s">
        <v>50</v>
      </c>
      <c r="C4122" s="7">
        <v>1998</v>
      </c>
      <c r="D4122" s="7">
        <v>1</v>
      </c>
      <c r="E4122" s="7">
        <v>135.78</v>
      </c>
      <c r="F4122" s="7">
        <v>135.72</v>
      </c>
    </row>
    <row r="4123" spans="1:6" x14ac:dyDescent="0.2">
      <c r="A4123" s="7">
        <v>38060</v>
      </c>
      <c r="B4123" s="7" t="s">
        <v>50</v>
      </c>
      <c r="C4123" s="7">
        <v>1998</v>
      </c>
      <c r="D4123" s="7">
        <v>2</v>
      </c>
      <c r="E4123" s="7">
        <v>138.18</v>
      </c>
      <c r="F4123" s="7">
        <v>137.72999999999999</v>
      </c>
    </row>
    <row r="4124" spans="1:6" x14ac:dyDescent="0.2">
      <c r="A4124" s="7">
        <v>38060</v>
      </c>
      <c r="B4124" s="7" t="s">
        <v>50</v>
      </c>
      <c r="C4124" s="7">
        <v>1998</v>
      </c>
      <c r="D4124" s="7">
        <v>3</v>
      </c>
      <c r="E4124" s="7">
        <v>140.59</v>
      </c>
      <c r="F4124" s="7">
        <v>140.13999999999999</v>
      </c>
    </row>
    <row r="4125" spans="1:6" x14ac:dyDescent="0.2">
      <c r="A4125" s="7">
        <v>38060</v>
      </c>
      <c r="B4125" s="7" t="s">
        <v>50</v>
      </c>
      <c r="C4125" s="7">
        <v>1998</v>
      </c>
      <c r="D4125" s="7">
        <v>4</v>
      </c>
      <c r="E4125" s="7">
        <v>142.94999999999999</v>
      </c>
      <c r="F4125" s="7">
        <v>142.59</v>
      </c>
    </row>
    <row r="4126" spans="1:6" x14ac:dyDescent="0.2">
      <c r="A4126" s="7">
        <v>38060</v>
      </c>
      <c r="B4126" s="7" t="s">
        <v>50</v>
      </c>
      <c r="C4126" s="7">
        <v>1999</v>
      </c>
      <c r="D4126" s="7">
        <v>1</v>
      </c>
      <c r="E4126" s="7">
        <v>144.66999999999999</v>
      </c>
      <c r="F4126" s="7">
        <v>144.63999999999999</v>
      </c>
    </row>
    <row r="4127" spans="1:6" x14ac:dyDescent="0.2">
      <c r="A4127" s="7">
        <v>38060</v>
      </c>
      <c r="B4127" s="7" t="s">
        <v>50</v>
      </c>
      <c r="C4127" s="7">
        <v>1999</v>
      </c>
      <c r="D4127" s="7">
        <v>2</v>
      </c>
      <c r="E4127" s="7">
        <v>148.03</v>
      </c>
      <c r="F4127" s="7">
        <v>147.51</v>
      </c>
    </row>
    <row r="4128" spans="1:6" x14ac:dyDescent="0.2">
      <c r="A4128" s="7">
        <v>38060</v>
      </c>
      <c r="B4128" s="7" t="s">
        <v>50</v>
      </c>
      <c r="C4128" s="7">
        <v>1999</v>
      </c>
      <c r="D4128" s="7">
        <v>3</v>
      </c>
      <c r="E4128" s="7">
        <v>150.51</v>
      </c>
      <c r="F4128" s="7">
        <v>150.02000000000001</v>
      </c>
    </row>
    <row r="4129" spans="1:6" x14ac:dyDescent="0.2">
      <c r="A4129" s="7">
        <v>38060</v>
      </c>
      <c r="B4129" s="7" t="s">
        <v>50</v>
      </c>
      <c r="C4129" s="7">
        <v>1999</v>
      </c>
      <c r="D4129" s="7">
        <v>4</v>
      </c>
      <c r="E4129" s="7">
        <v>153.38999999999999</v>
      </c>
      <c r="F4129" s="7">
        <v>153.01</v>
      </c>
    </row>
    <row r="4130" spans="1:6" x14ac:dyDescent="0.2">
      <c r="A4130" s="7">
        <v>38060</v>
      </c>
      <c r="B4130" s="7" t="s">
        <v>50</v>
      </c>
      <c r="C4130" s="7">
        <v>2000</v>
      </c>
      <c r="D4130" s="7">
        <v>1</v>
      </c>
      <c r="E4130" s="7">
        <v>156.22999999999999</v>
      </c>
      <c r="F4130" s="7">
        <v>156.24</v>
      </c>
    </row>
    <row r="4131" spans="1:6" x14ac:dyDescent="0.2">
      <c r="A4131" s="7">
        <v>38060</v>
      </c>
      <c r="B4131" s="7" t="s">
        <v>50</v>
      </c>
      <c r="C4131" s="7">
        <v>2000</v>
      </c>
      <c r="D4131" s="7">
        <v>2</v>
      </c>
      <c r="E4131" s="7">
        <v>159.33000000000001</v>
      </c>
      <c r="F4131" s="7">
        <v>158.74</v>
      </c>
    </row>
    <row r="4132" spans="1:6" x14ac:dyDescent="0.2">
      <c r="A4132" s="7">
        <v>38060</v>
      </c>
      <c r="B4132" s="7" t="s">
        <v>50</v>
      </c>
      <c r="C4132" s="7">
        <v>2000</v>
      </c>
      <c r="D4132" s="7">
        <v>3</v>
      </c>
      <c r="E4132" s="7">
        <v>161.32</v>
      </c>
      <c r="F4132" s="7">
        <v>160.76</v>
      </c>
    </row>
    <row r="4133" spans="1:6" x14ac:dyDescent="0.2">
      <c r="A4133" s="7">
        <v>38060</v>
      </c>
      <c r="B4133" s="7" t="s">
        <v>50</v>
      </c>
      <c r="C4133" s="7">
        <v>2000</v>
      </c>
      <c r="D4133" s="7">
        <v>4</v>
      </c>
      <c r="E4133" s="7">
        <v>163.22999999999999</v>
      </c>
      <c r="F4133" s="7">
        <v>162.84</v>
      </c>
    </row>
    <row r="4134" spans="1:6" x14ac:dyDescent="0.2">
      <c r="A4134" s="7">
        <v>38060</v>
      </c>
      <c r="B4134" s="7" t="s">
        <v>50</v>
      </c>
      <c r="C4134" s="7">
        <v>2001</v>
      </c>
      <c r="D4134" s="7">
        <v>1</v>
      </c>
      <c r="E4134" s="7">
        <v>165.22</v>
      </c>
      <c r="F4134" s="7">
        <v>165.29</v>
      </c>
    </row>
    <row r="4135" spans="1:6" x14ac:dyDescent="0.2">
      <c r="A4135" s="7">
        <v>38060</v>
      </c>
      <c r="B4135" s="7" t="s">
        <v>50</v>
      </c>
      <c r="C4135" s="7">
        <v>2001</v>
      </c>
      <c r="D4135" s="7">
        <v>2</v>
      </c>
      <c r="E4135" s="7">
        <v>168.03</v>
      </c>
      <c r="F4135" s="7">
        <v>167.39</v>
      </c>
    </row>
    <row r="4136" spans="1:6" x14ac:dyDescent="0.2">
      <c r="A4136" s="7">
        <v>38060</v>
      </c>
      <c r="B4136" s="7" t="s">
        <v>50</v>
      </c>
      <c r="C4136" s="7">
        <v>2001</v>
      </c>
      <c r="D4136" s="7">
        <v>3</v>
      </c>
      <c r="E4136" s="7">
        <v>170.33</v>
      </c>
      <c r="F4136" s="7">
        <v>169.66</v>
      </c>
    </row>
    <row r="4137" spans="1:6" x14ac:dyDescent="0.2">
      <c r="A4137" s="7">
        <v>38060</v>
      </c>
      <c r="B4137" s="7" t="s">
        <v>50</v>
      </c>
      <c r="C4137" s="7">
        <v>2001</v>
      </c>
      <c r="D4137" s="7">
        <v>4</v>
      </c>
      <c r="E4137" s="7">
        <v>172.04</v>
      </c>
      <c r="F4137" s="7">
        <v>171.66</v>
      </c>
    </row>
    <row r="4138" spans="1:6" x14ac:dyDescent="0.2">
      <c r="A4138" s="7">
        <v>38060</v>
      </c>
      <c r="B4138" s="7" t="s">
        <v>50</v>
      </c>
      <c r="C4138" s="7">
        <v>2002</v>
      </c>
      <c r="D4138" s="7">
        <v>1</v>
      </c>
      <c r="E4138" s="7">
        <v>173.41</v>
      </c>
      <c r="F4138" s="7">
        <v>173.58</v>
      </c>
    </row>
    <row r="4139" spans="1:6" x14ac:dyDescent="0.2">
      <c r="A4139" s="7">
        <v>38060</v>
      </c>
      <c r="B4139" s="7" t="s">
        <v>50</v>
      </c>
      <c r="C4139" s="7">
        <v>2002</v>
      </c>
      <c r="D4139" s="7">
        <v>2</v>
      </c>
      <c r="E4139" s="7">
        <v>176.53</v>
      </c>
      <c r="F4139" s="7">
        <v>175.84</v>
      </c>
    </row>
    <row r="4140" spans="1:6" x14ac:dyDescent="0.2">
      <c r="A4140" s="7">
        <v>38060</v>
      </c>
      <c r="B4140" s="7" t="s">
        <v>50</v>
      </c>
      <c r="C4140" s="7">
        <v>2002</v>
      </c>
      <c r="D4140" s="7">
        <v>3</v>
      </c>
      <c r="E4140" s="7">
        <v>178.96</v>
      </c>
      <c r="F4140" s="7">
        <v>178.13</v>
      </c>
    </row>
    <row r="4141" spans="1:6" x14ac:dyDescent="0.2">
      <c r="A4141" s="7">
        <v>38060</v>
      </c>
      <c r="B4141" s="7" t="s">
        <v>50</v>
      </c>
      <c r="C4141" s="7">
        <v>2002</v>
      </c>
      <c r="D4141" s="7">
        <v>4</v>
      </c>
      <c r="E4141" s="7">
        <v>180.51</v>
      </c>
      <c r="F4141" s="7">
        <v>180.12</v>
      </c>
    </row>
    <row r="4142" spans="1:6" x14ac:dyDescent="0.2">
      <c r="A4142" s="7">
        <v>38060</v>
      </c>
      <c r="B4142" s="7" t="s">
        <v>50</v>
      </c>
      <c r="C4142" s="7">
        <v>2003</v>
      </c>
      <c r="D4142" s="7">
        <v>1</v>
      </c>
      <c r="E4142" s="7">
        <v>183.1</v>
      </c>
      <c r="F4142" s="7">
        <v>183.43</v>
      </c>
    </row>
    <row r="4143" spans="1:6" x14ac:dyDescent="0.2">
      <c r="A4143" s="7">
        <v>38060</v>
      </c>
      <c r="B4143" s="7" t="s">
        <v>50</v>
      </c>
      <c r="C4143" s="7">
        <v>2003</v>
      </c>
      <c r="D4143" s="7">
        <v>2</v>
      </c>
      <c r="E4143" s="7">
        <v>186.92</v>
      </c>
      <c r="F4143" s="7">
        <v>186.16</v>
      </c>
    </row>
    <row r="4144" spans="1:6" x14ac:dyDescent="0.2">
      <c r="A4144" s="7">
        <v>38060</v>
      </c>
      <c r="B4144" s="7" t="s">
        <v>50</v>
      </c>
      <c r="C4144" s="7">
        <v>2003</v>
      </c>
      <c r="D4144" s="7">
        <v>3</v>
      </c>
      <c r="E4144" s="7">
        <v>190.13</v>
      </c>
      <c r="F4144" s="7">
        <v>189.09</v>
      </c>
    </row>
    <row r="4145" spans="1:6" x14ac:dyDescent="0.2">
      <c r="A4145" s="7">
        <v>38060</v>
      </c>
      <c r="B4145" s="7" t="s">
        <v>50</v>
      </c>
      <c r="C4145" s="7">
        <v>2003</v>
      </c>
      <c r="D4145" s="7">
        <v>4</v>
      </c>
      <c r="E4145" s="7">
        <v>194.19</v>
      </c>
      <c r="F4145" s="7">
        <v>193.79</v>
      </c>
    </row>
    <row r="4146" spans="1:6" x14ac:dyDescent="0.2">
      <c r="A4146" s="7">
        <v>38060</v>
      </c>
      <c r="B4146" s="7" t="s">
        <v>50</v>
      </c>
      <c r="C4146" s="7">
        <v>2004</v>
      </c>
      <c r="D4146" s="7">
        <v>1</v>
      </c>
      <c r="E4146" s="7">
        <v>198.47</v>
      </c>
      <c r="F4146" s="7">
        <v>199.05</v>
      </c>
    </row>
    <row r="4147" spans="1:6" x14ac:dyDescent="0.2">
      <c r="A4147" s="7">
        <v>38060</v>
      </c>
      <c r="B4147" s="7" t="s">
        <v>50</v>
      </c>
      <c r="C4147" s="7">
        <v>2004</v>
      </c>
      <c r="D4147" s="7">
        <v>2</v>
      </c>
      <c r="E4147" s="7">
        <v>206.64</v>
      </c>
      <c r="F4147" s="7">
        <v>205.75</v>
      </c>
    </row>
    <row r="4148" spans="1:6" x14ac:dyDescent="0.2">
      <c r="A4148" s="7">
        <v>38060</v>
      </c>
      <c r="B4148" s="7" t="s">
        <v>50</v>
      </c>
      <c r="C4148" s="7">
        <v>2004</v>
      </c>
      <c r="D4148" s="7">
        <v>3</v>
      </c>
      <c r="E4148" s="7">
        <v>218.04</v>
      </c>
      <c r="F4148" s="7">
        <v>216.62</v>
      </c>
    </row>
    <row r="4149" spans="1:6" x14ac:dyDescent="0.2">
      <c r="A4149" s="7">
        <v>38060</v>
      </c>
      <c r="B4149" s="7" t="s">
        <v>50</v>
      </c>
      <c r="C4149" s="7">
        <v>2004</v>
      </c>
      <c r="D4149" s="7">
        <v>4</v>
      </c>
      <c r="E4149" s="7">
        <v>232.4</v>
      </c>
      <c r="F4149" s="7">
        <v>231.91</v>
      </c>
    </row>
    <row r="4150" spans="1:6" x14ac:dyDescent="0.2">
      <c r="A4150" s="7">
        <v>38060</v>
      </c>
      <c r="B4150" s="7" t="s">
        <v>50</v>
      </c>
      <c r="C4150" s="7">
        <v>2005</v>
      </c>
      <c r="D4150" s="7">
        <v>1</v>
      </c>
      <c r="E4150" s="7">
        <v>250.18</v>
      </c>
      <c r="F4150" s="7">
        <v>251.27</v>
      </c>
    </row>
    <row r="4151" spans="1:6" x14ac:dyDescent="0.2">
      <c r="A4151" s="7">
        <v>38060</v>
      </c>
      <c r="B4151" s="7" t="s">
        <v>50</v>
      </c>
      <c r="C4151" s="7">
        <v>2005</v>
      </c>
      <c r="D4151" s="7">
        <v>2</v>
      </c>
      <c r="E4151" s="7">
        <v>277.45</v>
      </c>
      <c r="F4151" s="7">
        <v>276.24</v>
      </c>
    </row>
    <row r="4152" spans="1:6" x14ac:dyDescent="0.2">
      <c r="A4152" s="7">
        <v>38060</v>
      </c>
      <c r="B4152" s="7" t="s">
        <v>50</v>
      </c>
      <c r="C4152" s="7">
        <v>2005</v>
      </c>
      <c r="D4152" s="7">
        <v>3</v>
      </c>
      <c r="E4152" s="7">
        <v>303.10000000000002</v>
      </c>
      <c r="F4152" s="7">
        <v>300.7</v>
      </c>
    </row>
    <row r="4153" spans="1:6" x14ac:dyDescent="0.2">
      <c r="A4153" s="7">
        <v>38060</v>
      </c>
      <c r="B4153" s="7" t="s">
        <v>50</v>
      </c>
      <c r="C4153" s="7">
        <v>2005</v>
      </c>
      <c r="D4153" s="7">
        <v>4</v>
      </c>
      <c r="E4153" s="7">
        <v>316.02</v>
      </c>
      <c r="F4153" s="7">
        <v>315.22000000000003</v>
      </c>
    </row>
    <row r="4154" spans="1:6" x14ac:dyDescent="0.2">
      <c r="A4154" s="7">
        <v>38060</v>
      </c>
      <c r="B4154" s="7" t="s">
        <v>50</v>
      </c>
      <c r="C4154" s="7">
        <v>2006</v>
      </c>
      <c r="D4154" s="7">
        <v>1</v>
      </c>
      <c r="E4154" s="7">
        <v>324.5</v>
      </c>
      <c r="F4154" s="7">
        <v>326.55</v>
      </c>
    </row>
    <row r="4155" spans="1:6" x14ac:dyDescent="0.2">
      <c r="A4155" s="7">
        <v>38060</v>
      </c>
      <c r="B4155" s="7" t="s">
        <v>50</v>
      </c>
      <c r="C4155" s="7">
        <v>2006</v>
      </c>
      <c r="D4155" s="7">
        <v>2</v>
      </c>
      <c r="E4155" s="7">
        <v>332.02</v>
      </c>
      <c r="F4155" s="7">
        <v>330.7</v>
      </c>
    </row>
    <row r="4156" spans="1:6" x14ac:dyDescent="0.2">
      <c r="A4156" s="7">
        <v>38060</v>
      </c>
      <c r="B4156" s="7" t="s">
        <v>50</v>
      </c>
      <c r="C4156" s="7">
        <v>2006</v>
      </c>
      <c r="D4156" s="7">
        <v>3</v>
      </c>
      <c r="E4156" s="7">
        <v>330.63</v>
      </c>
      <c r="F4156" s="7">
        <v>327.47000000000003</v>
      </c>
    </row>
    <row r="4157" spans="1:6" x14ac:dyDescent="0.2">
      <c r="A4157" s="7">
        <v>38060</v>
      </c>
      <c r="B4157" s="7" t="s">
        <v>50</v>
      </c>
      <c r="C4157" s="7">
        <v>2006</v>
      </c>
      <c r="D4157" s="7">
        <v>4</v>
      </c>
      <c r="E4157" s="7">
        <v>325.39</v>
      </c>
      <c r="F4157" s="7">
        <v>324.26</v>
      </c>
    </row>
    <row r="4158" spans="1:6" x14ac:dyDescent="0.2">
      <c r="A4158" s="7">
        <v>38060</v>
      </c>
      <c r="B4158" s="7" t="s">
        <v>50</v>
      </c>
      <c r="C4158" s="7">
        <v>2007</v>
      </c>
      <c r="D4158" s="7">
        <v>1</v>
      </c>
      <c r="E4158" s="7">
        <v>316.95</v>
      </c>
      <c r="F4158" s="7">
        <v>319.67</v>
      </c>
    </row>
    <row r="4159" spans="1:6" x14ac:dyDescent="0.2">
      <c r="A4159" s="7">
        <v>38060</v>
      </c>
      <c r="B4159" s="7" t="s">
        <v>50</v>
      </c>
      <c r="C4159" s="7">
        <v>2007</v>
      </c>
      <c r="D4159" s="7">
        <v>2</v>
      </c>
      <c r="E4159" s="7">
        <v>309.37</v>
      </c>
      <c r="F4159" s="7">
        <v>308.16000000000003</v>
      </c>
    </row>
    <row r="4160" spans="1:6" x14ac:dyDescent="0.2">
      <c r="A4160" s="7">
        <v>38060</v>
      </c>
      <c r="B4160" s="7" t="s">
        <v>50</v>
      </c>
      <c r="C4160" s="7">
        <v>2007</v>
      </c>
      <c r="D4160" s="7">
        <v>3</v>
      </c>
      <c r="E4160" s="7">
        <v>294.77</v>
      </c>
      <c r="F4160" s="7">
        <v>291.64</v>
      </c>
    </row>
    <row r="4161" spans="1:6" x14ac:dyDescent="0.2">
      <c r="A4161" s="7">
        <v>38060</v>
      </c>
      <c r="B4161" s="7" t="s">
        <v>50</v>
      </c>
      <c r="C4161" s="7">
        <v>2007</v>
      </c>
      <c r="D4161" s="7">
        <v>4</v>
      </c>
      <c r="E4161" s="7">
        <v>273.27999999999997</v>
      </c>
      <c r="F4161" s="7">
        <v>272.08999999999997</v>
      </c>
    </row>
    <row r="4162" spans="1:6" x14ac:dyDescent="0.2">
      <c r="A4162" s="7">
        <v>38060</v>
      </c>
      <c r="B4162" s="7" t="s">
        <v>50</v>
      </c>
      <c r="C4162" s="7">
        <v>2008</v>
      </c>
      <c r="D4162" s="7">
        <v>1</v>
      </c>
      <c r="E4162" s="7">
        <v>249.62</v>
      </c>
      <c r="F4162" s="7">
        <v>252.2</v>
      </c>
    </row>
    <row r="4163" spans="1:6" x14ac:dyDescent="0.2">
      <c r="A4163" s="7">
        <v>38060</v>
      </c>
      <c r="B4163" s="7" t="s">
        <v>50</v>
      </c>
      <c r="C4163" s="7">
        <v>2008</v>
      </c>
      <c r="D4163" s="7">
        <v>2</v>
      </c>
      <c r="E4163" s="7">
        <v>232.41</v>
      </c>
      <c r="F4163" s="7">
        <v>231.45</v>
      </c>
    </row>
    <row r="4164" spans="1:6" x14ac:dyDescent="0.2">
      <c r="A4164" s="7">
        <v>38060</v>
      </c>
      <c r="B4164" s="7" t="s">
        <v>50</v>
      </c>
      <c r="C4164" s="7">
        <v>2008</v>
      </c>
      <c r="D4164" s="7">
        <v>3</v>
      </c>
      <c r="E4164" s="7">
        <v>213.1</v>
      </c>
      <c r="F4164" s="7">
        <v>210.79</v>
      </c>
    </row>
    <row r="4165" spans="1:6" x14ac:dyDescent="0.2">
      <c r="A4165" s="7">
        <v>38060</v>
      </c>
      <c r="B4165" s="7" t="s">
        <v>50</v>
      </c>
      <c r="C4165" s="7">
        <v>2008</v>
      </c>
      <c r="D4165" s="7">
        <v>4</v>
      </c>
      <c r="E4165" s="7">
        <v>189.1</v>
      </c>
      <c r="F4165" s="7">
        <v>188.17</v>
      </c>
    </row>
    <row r="4166" spans="1:6" x14ac:dyDescent="0.2">
      <c r="A4166" s="7">
        <v>38060</v>
      </c>
      <c r="B4166" s="7" t="s">
        <v>50</v>
      </c>
      <c r="C4166" s="7">
        <v>2009</v>
      </c>
      <c r="D4166" s="7">
        <v>1</v>
      </c>
      <c r="E4166" s="7">
        <v>164.28</v>
      </c>
      <c r="F4166" s="7">
        <v>166.11</v>
      </c>
    </row>
    <row r="4167" spans="1:6" x14ac:dyDescent="0.2">
      <c r="A4167" s="7">
        <v>38060</v>
      </c>
      <c r="B4167" s="7" t="s">
        <v>50</v>
      </c>
      <c r="C4167" s="7">
        <v>2009</v>
      </c>
      <c r="D4167" s="7">
        <v>2</v>
      </c>
      <c r="E4167" s="7">
        <v>158.85</v>
      </c>
      <c r="F4167" s="7">
        <v>158.07</v>
      </c>
    </row>
    <row r="4168" spans="1:6" x14ac:dyDescent="0.2">
      <c r="A4168" s="7">
        <v>38060</v>
      </c>
      <c r="B4168" s="7" t="s">
        <v>50</v>
      </c>
      <c r="C4168" s="7">
        <v>2009</v>
      </c>
      <c r="D4168" s="7">
        <v>3</v>
      </c>
      <c r="E4168" s="7">
        <v>162.04</v>
      </c>
      <c r="F4168" s="7">
        <v>160.37</v>
      </c>
    </row>
    <row r="4169" spans="1:6" x14ac:dyDescent="0.2">
      <c r="A4169" s="7">
        <v>38060</v>
      </c>
      <c r="B4169" s="7" t="s">
        <v>50</v>
      </c>
      <c r="C4169" s="7">
        <v>2009</v>
      </c>
      <c r="D4169" s="7">
        <v>4</v>
      </c>
      <c r="E4169" s="7">
        <v>163.06</v>
      </c>
      <c r="F4169" s="7">
        <v>162.31</v>
      </c>
    </row>
    <row r="4170" spans="1:6" x14ac:dyDescent="0.2">
      <c r="A4170" s="7">
        <v>38060</v>
      </c>
      <c r="B4170" s="7" t="s">
        <v>50</v>
      </c>
      <c r="C4170" s="7">
        <v>2010</v>
      </c>
      <c r="D4170" s="7">
        <v>1</v>
      </c>
      <c r="E4170" s="7">
        <v>158.63999999999999</v>
      </c>
      <c r="F4170" s="7">
        <v>160.34</v>
      </c>
    </row>
    <row r="4171" spans="1:6" x14ac:dyDescent="0.2">
      <c r="A4171" s="7">
        <v>38060</v>
      </c>
      <c r="B4171" s="7" t="s">
        <v>50</v>
      </c>
      <c r="C4171" s="7">
        <v>2010</v>
      </c>
      <c r="D4171" s="7">
        <v>2</v>
      </c>
      <c r="E4171" s="7">
        <v>158.77000000000001</v>
      </c>
      <c r="F4171" s="7">
        <v>157.87</v>
      </c>
    </row>
    <row r="4172" spans="1:6" x14ac:dyDescent="0.2">
      <c r="A4172" s="7">
        <v>38060</v>
      </c>
      <c r="B4172" s="7" t="s">
        <v>50</v>
      </c>
      <c r="C4172" s="7">
        <v>2010</v>
      </c>
      <c r="D4172" s="7">
        <v>3</v>
      </c>
      <c r="E4172" s="7">
        <v>152.74</v>
      </c>
      <c r="F4172" s="7">
        <v>151.31</v>
      </c>
    </row>
    <row r="4173" spans="1:6" x14ac:dyDescent="0.2">
      <c r="A4173" s="7">
        <v>38060</v>
      </c>
      <c r="B4173" s="7" t="s">
        <v>50</v>
      </c>
      <c r="C4173" s="7">
        <v>2010</v>
      </c>
      <c r="D4173" s="7">
        <v>4</v>
      </c>
      <c r="E4173" s="7">
        <v>147.43</v>
      </c>
      <c r="F4173" s="7">
        <v>146.9</v>
      </c>
    </row>
    <row r="4174" spans="1:6" x14ac:dyDescent="0.2">
      <c r="A4174" s="7">
        <v>38060</v>
      </c>
      <c r="B4174" s="7" t="s">
        <v>50</v>
      </c>
      <c r="C4174" s="7">
        <v>2011</v>
      </c>
      <c r="D4174" s="7">
        <v>1</v>
      </c>
      <c r="E4174" s="7">
        <v>143.29</v>
      </c>
      <c r="F4174" s="7">
        <v>144.62</v>
      </c>
    </row>
    <row r="4175" spans="1:6" x14ac:dyDescent="0.2">
      <c r="A4175" s="7">
        <v>38060</v>
      </c>
      <c r="B4175" s="7" t="s">
        <v>50</v>
      </c>
      <c r="C4175" s="7">
        <v>2011</v>
      </c>
      <c r="D4175" s="7">
        <v>2</v>
      </c>
      <c r="E4175" s="7">
        <v>144.05000000000001</v>
      </c>
      <c r="F4175" s="7">
        <v>143.07</v>
      </c>
    </row>
    <row r="4176" spans="1:6" x14ac:dyDescent="0.2">
      <c r="A4176" s="7">
        <v>38060</v>
      </c>
      <c r="B4176" s="7" t="s">
        <v>50</v>
      </c>
      <c r="C4176" s="7">
        <v>2011</v>
      </c>
      <c r="D4176" s="7">
        <v>3</v>
      </c>
      <c r="E4176" s="7">
        <v>144.56</v>
      </c>
      <c r="F4176" s="7">
        <v>143.41</v>
      </c>
    </row>
    <row r="4177" spans="1:6" x14ac:dyDescent="0.2">
      <c r="A4177" s="7">
        <v>38060</v>
      </c>
      <c r="B4177" s="7" t="s">
        <v>50</v>
      </c>
      <c r="C4177" s="7">
        <v>2011</v>
      </c>
      <c r="D4177" s="7">
        <v>4</v>
      </c>
      <c r="E4177" s="7">
        <v>148.46</v>
      </c>
      <c r="F4177" s="7">
        <v>148.15</v>
      </c>
    </row>
    <row r="4178" spans="1:6" x14ac:dyDescent="0.2">
      <c r="A4178" s="7">
        <v>38060</v>
      </c>
      <c r="B4178" s="7" t="s">
        <v>50</v>
      </c>
      <c r="C4178" s="7">
        <v>2012</v>
      </c>
      <c r="D4178" s="7">
        <v>1</v>
      </c>
      <c r="E4178" s="7">
        <v>154.84</v>
      </c>
      <c r="F4178" s="7">
        <v>155.91999999999999</v>
      </c>
    </row>
    <row r="4179" spans="1:6" x14ac:dyDescent="0.2">
      <c r="A4179" s="7">
        <v>38060</v>
      </c>
      <c r="B4179" s="7" t="s">
        <v>50</v>
      </c>
      <c r="C4179" s="7">
        <v>2012</v>
      </c>
      <c r="D4179" s="7">
        <v>2</v>
      </c>
      <c r="E4179" s="7">
        <v>167.58</v>
      </c>
      <c r="F4179" s="7">
        <v>166.36</v>
      </c>
    </row>
    <row r="4180" spans="1:6" x14ac:dyDescent="0.2">
      <c r="A4180" s="7">
        <v>38060</v>
      </c>
      <c r="B4180" s="7" t="s">
        <v>50</v>
      </c>
      <c r="C4180" s="7">
        <v>2012</v>
      </c>
      <c r="D4180" s="7">
        <v>3</v>
      </c>
      <c r="E4180" s="7">
        <v>175.9</v>
      </c>
      <c r="F4180" s="7">
        <v>174.7</v>
      </c>
    </row>
    <row r="4181" spans="1:6" x14ac:dyDescent="0.2">
      <c r="A4181" s="7">
        <v>38060</v>
      </c>
      <c r="B4181" s="7" t="s">
        <v>50</v>
      </c>
      <c r="C4181" s="7">
        <v>2012</v>
      </c>
      <c r="D4181" s="7">
        <v>4</v>
      </c>
      <c r="E4181" s="7">
        <v>183.3</v>
      </c>
      <c r="F4181" s="7">
        <v>183.15</v>
      </c>
    </row>
    <row r="4182" spans="1:6" x14ac:dyDescent="0.2">
      <c r="A4182" s="7">
        <v>38060</v>
      </c>
      <c r="B4182" s="7" t="s">
        <v>50</v>
      </c>
      <c r="C4182" s="7">
        <v>2013</v>
      </c>
      <c r="D4182" s="7">
        <v>1</v>
      </c>
      <c r="E4182" s="7">
        <v>191.68</v>
      </c>
      <c r="F4182" s="7">
        <v>192.62</v>
      </c>
    </row>
    <row r="4183" spans="1:6" x14ac:dyDescent="0.2">
      <c r="A4183" s="7">
        <v>38060</v>
      </c>
      <c r="B4183" s="7" t="s">
        <v>50</v>
      </c>
      <c r="C4183" s="7">
        <v>2013</v>
      </c>
      <c r="D4183" s="7">
        <v>2</v>
      </c>
      <c r="E4183" s="7">
        <v>201.83</v>
      </c>
      <c r="F4183" s="7">
        <v>200.39</v>
      </c>
    </row>
    <row r="4184" spans="1:6" x14ac:dyDescent="0.2">
      <c r="A4184" s="7">
        <v>38060</v>
      </c>
      <c r="B4184" s="7" t="s">
        <v>50</v>
      </c>
      <c r="C4184" s="7">
        <v>2013</v>
      </c>
      <c r="D4184" s="7">
        <v>3</v>
      </c>
      <c r="E4184" s="7">
        <v>209.07</v>
      </c>
      <c r="F4184" s="7">
        <v>207.8</v>
      </c>
    </row>
    <row r="4185" spans="1:6" x14ac:dyDescent="0.2">
      <c r="A4185" s="7">
        <v>38060</v>
      </c>
      <c r="B4185" s="7" t="s">
        <v>50</v>
      </c>
      <c r="C4185" s="7">
        <v>2013</v>
      </c>
      <c r="D4185" s="7">
        <v>4</v>
      </c>
      <c r="E4185" s="7">
        <v>213.17</v>
      </c>
      <c r="F4185" s="7">
        <v>213.16</v>
      </c>
    </row>
    <row r="4186" spans="1:6" x14ac:dyDescent="0.2">
      <c r="A4186" s="7">
        <v>38060</v>
      </c>
      <c r="B4186" s="7" t="s">
        <v>50</v>
      </c>
      <c r="C4186" s="7">
        <v>2014</v>
      </c>
      <c r="D4186" s="7">
        <v>1</v>
      </c>
      <c r="E4186" s="7">
        <v>216.13</v>
      </c>
      <c r="F4186" s="7">
        <v>216.8</v>
      </c>
    </row>
    <row r="4187" spans="1:6" x14ac:dyDescent="0.2">
      <c r="A4187" s="7">
        <v>38060</v>
      </c>
      <c r="B4187" s="7" t="s">
        <v>50</v>
      </c>
      <c r="C4187" s="7">
        <v>2014</v>
      </c>
      <c r="D4187" s="7">
        <v>2</v>
      </c>
      <c r="E4187" s="7">
        <v>220.68</v>
      </c>
      <c r="F4187" s="7">
        <v>219.28</v>
      </c>
    </row>
    <row r="4188" spans="1:6" x14ac:dyDescent="0.2">
      <c r="A4188" s="7">
        <v>38060</v>
      </c>
      <c r="B4188" s="7" t="s">
        <v>50</v>
      </c>
      <c r="C4188" s="7">
        <v>2014</v>
      </c>
      <c r="D4188" s="7">
        <v>3</v>
      </c>
      <c r="E4188" s="7">
        <v>222.94</v>
      </c>
      <c r="F4188" s="7">
        <v>221.66</v>
      </c>
    </row>
    <row r="4189" spans="1:6" x14ac:dyDescent="0.2">
      <c r="A4189" s="7">
        <v>38060</v>
      </c>
      <c r="B4189" s="7" t="s">
        <v>50</v>
      </c>
      <c r="C4189" s="7">
        <v>2014</v>
      </c>
      <c r="D4189" s="7">
        <v>4</v>
      </c>
      <c r="E4189" s="7">
        <v>224.81</v>
      </c>
      <c r="F4189" s="7">
        <v>224.83</v>
      </c>
    </row>
    <row r="4190" spans="1:6" x14ac:dyDescent="0.2">
      <c r="A4190" s="7">
        <v>38060</v>
      </c>
      <c r="B4190" s="7" t="s">
        <v>50</v>
      </c>
      <c r="C4190" s="7">
        <v>2015</v>
      </c>
      <c r="D4190" s="7">
        <v>1</v>
      </c>
      <c r="E4190" s="7">
        <v>227.92</v>
      </c>
      <c r="F4190" s="7">
        <v>228.34</v>
      </c>
    </row>
    <row r="4191" spans="1:6" x14ac:dyDescent="0.2">
      <c r="A4191" s="7">
        <v>38060</v>
      </c>
      <c r="B4191" s="7" t="s">
        <v>50</v>
      </c>
      <c r="C4191" s="7">
        <v>2015</v>
      </c>
      <c r="D4191" s="7">
        <v>2</v>
      </c>
      <c r="E4191" s="7">
        <v>233.99</v>
      </c>
      <c r="F4191" s="7">
        <v>232.67</v>
      </c>
    </row>
    <row r="4192" spans="1:6" x14ac:dyDescent="0.2">
      <c r="A4192" s="7">
        <v>38060</v>
      </c>
      <c r="B4192" s="7" t="s">
        <v>50</v>
      </c>
      <c r="C4192" s="7">
        <v>2015</v>
      </c>
      <c r="D4192" s="7">
        <v>3</v>
      </c>
      <c r="E4192" s="7">
        <v>238.78</v>
      </c>
      <c r="F4192" s="7">
        <v>237.53</v>
      </c>
    </row>
    <row r="4193" spans="1:6" x14ac:dyDescent="0.2">
      <c r="A4193" s="7">
        <v>38060</v>
      </c>
      <c r="B4193" s="7" t="s">
        <v>50</v>
      </c>
      <c r="C4193" s="7">
        <v>2015</v>
      </c>
      <c r="D4193" s="7">
        <v>4</v>
      </c>
      <c r="E4193" s="7">
        <v>242.16</v>
      </c>
      <c r="F4193" s="7">
        <v>242.17</v>
      </c>
    </row>
    <row r="4194" spans="1:6" x14ac:dyDescent="0.2">
      <c r="A4194" s="7">
        <v>38060</v>
      </c>
      <c r="B4194" s="7" t="s">
        <v>50</v>
      </c>
      <c r="C4194" s="7">
        <v>2016</v>
      </c>
      <c r="D4194" s="7">
        <v>1</v>
      </c>
      <c r="E4194" s="7">
        <v>245.54</v>
      </c>
      <c r="F4194" s="7">
        <v>245.73</v>
      </c>
    </row>
    <row r="4195" spans="1:6" x14ac:dyDescent="0.2">
      <c r="A4195" s="7">
        <v>38060</v>
      </c>
      <c r="B4195" s="7" t="s">
        <v>50</v>
      </c>
      <c r="C4195" s="7">
        <v>2016</v>
      </c>
      <c r="D4195" s="7">
        <v>2</v>
      </c>
      <c r="E4195" s="7">
        <v>251.15</v>
      </c>
      <c r="F4195" s="7">
        <v>249.89</v>
      </c>
    </row>
    <row r="4196" spans="1:6" x14ac:dyDescent="0.2">
      <c r="A4196" s="7">
        <v>38060</v>
      </c>
      <c r="B4196" s="7" t="s">
        <v>50</v>
      </c>
      <c r="C4196" s="7">
        <v>2016</v>
      </c>
      <c r="D4196" s="7">
        <v>3</v>
      </c>
      <c r="E4196" s="7">
        <v>255.87</v>
      </c>
      <c r="F4196" s="7">
        <v>254.67</v>
      </c>
    </row>
    <row r="4197" spans="1:6" x14ac:dyDescent="0.2">
      <c r="A4197" s="7">
        <v>38060</v>
      </c>
      <c r="B4197" s="7" t="s">
        <v>50</v>
      </c>
      <c r="C4197" s="7">
        <v>2016</v>
      </c>
      <c r="D4197" s="7">
        <v>4</v>
      </c>
      <c r="E4197" s="7">
        <v>259.54000000000002</v>
      </c>
      <c r="F4197" s="7">
        <v>259.51</v>
      </c>
    </row>
    <row r="4198" spans="1:6" x14ac:dyDescent="0.2">
      <c r="A4198" s="7">
        <v>38060</v>
      </c>
      <c r="B4198" s="7" t="s">
        <v>50</v>
      </c>
      <c r="C4198" s="7">
        <v>2017</v>
      </c>
      <c r="D4198" s="7">
        <v>1</v>
      </c>
      <c r="E4198" s="7">
        <v>264.88</v>
      </c>
      <c r="F4198" s="7">
        <v>264.88</v>
      </c>
    </row>
    <row r="4199" spans="1:6" x14ac:dyDescent="0.2">
      <c r="A4199" s="7">
        <v>38060</v>
      </c>
      <c r="B4199" s="7" t="s">
        <v>50</v>
      </c>
      <c r="C4199" s="7">
        <v>2017</v>
      </c>
      <c r="D4199" s="7">
        <v>2</v>
      </c>
      <c r="E4199" s="7">
        <v>270.77999999999997</v>
      </c>
      <c r="F4199" s="7">
        <v>269.55</v>
      </c>
    </row>
    <row r="4200" spans="1:6" x14ac:dyDescent="0.2">
      <c r="A4200" s="7">
        <v>38060</v>
      </c>
      <c r="B4200" s="7" t="s">
        <v>50</v>
      </c>
      <c r="C4200" s="7">
        <v>2017</v>
      </c>
      <c r="D4200" s="7">
        <v>3</v>
      </c>
      <c r="E4200" s="7">
        <v>275.45</v>
      </c>
      <c r="F4200" s="7">
        <v>274.16000000000003</v>
      </c>
    </row>
    <row r="4201" spans="1:6" x14ac:dyDescent="0.2">
      <c r="A4201" s="7">
        <v>38060</v>
      </c>
      <c r="B4201" s="7" t="s">
        <v>50</v>
      </c>
      <c r="C4201" s="7">
        <v>2017</v>
      </c>
      <c r="D4201" s="7">
        <v>4</v>
      </c>
      <c r="E4201" s="7">
        <v>279.57</v>
      </c>
      <c r="F4201" s="7">
        <v>279.58</v>
      </c>
    </row>
    <row r="4202" spans="1:6" x14ac:dyDescent="0.2">
      <c r="A4202" s="7">
        <v>38060</v>
      </c>
      <c r="B4202" s="7" t="s">
        <v>50</v>
      </c>
      <c r="C4202" s="7">
        <v>2018</v>
      </c>
      <c r="D4202" s="7">
        <v>1</v>
      </c>
      <c r="E4202" s="7">
        <v>286.32</v>
      </c>
      <c r="F4202" s="7">
        <v>286.23</v>
      </c>
    </row>
    <row r="4203" spans="1:6" x14ac:dyDescent="0.2">
      <c r="A4203" s="7">
        <v>38060</v>
      </c>
      <c r="B4203" s="7" t="s">
        <v>50</v>
      </c>
      <c r="C4203" s="7">
        <v>2018</v>
      </c>
      <c r="D4203" s="7">
        <v>2</v>
      </c>
      <c r="E4203" s="7">
        <v>292.58</v>
      </c>
      <c r="F4203" s="7">
        <v>291.37</v>
      </c>
    </row>
    <row r="4204" spans="1:6" x14ac:dyDescent="0.2">
      <c r="A4204" s="7">
        <v>38060</v>
      </c>
      <c r="B4204" s="7" t="s">
        <v>50</v>
      </c>
      <c r="C4204" s="7">
        <v>2018</v>
      </c>
      <c r="D4204" s="7">
        <v>3</v>
      </c>
      <c r="E4204" s="7">
        <v>297.68</v>
      </c>
      <c r="F4204" s="7">
        <v>296.10000000000002</v>
      </c>
    </row>
    <row r="4205" spans="1:6" x14ac:dyDescent="0.2">
      <c r="A4205" s="7">
        <v>38060</v>
      </c>
      <c r="B4205" s="7" t="s">
        <v>50</v>
      </c>
      <c r="C4205" s="7">
        <v>2018</v>
      </c>
      <c r="D4205" s="7">
        <v>4</v>
      </c>
      <c r="E4205" s="7">
        <v>302.92</v>
      </c>
      <c r="F4205" s="7">
        <v>303.01</v>
      </c>
    </row>
    <row r="4206" spans="1:6" x14ac:dyDescent="0.2">
      <c r="A4206" s="7">
        <v>38060</v>
      </c>
      <c r="B4206" s="7" t="s">
        <v>50</v>
      </c>
      <c r="C4206" s="7">
        <v>2019</v>
      </c>
      <c r="D4206" s="7">
        <v>1</v>
      </c>
      <c r="E4206" s="7">
        <v>307.89</v>
      </c>
      <c r="F4206" s="7">
        <v>307.89999999999998</v>
      </c>
    </row>
    <row r="4207" spans="1:6" x14ac:dyDescent="0.2">
      <c r="A4207" s="7">
        <v>38060</v>
      </c>
      <c r="B4207" s="7" t="s">
        <v>50</v>
      </c>
      <c r="C4207" s="7">
        <v>2019</v>
      </c>
      <c r="D4207" s="7">
        <v>2</v>
      </c>
      <c r="E4207" s="7">
        <v>313.95999999999998</v>
      </c>
      <c r="F4207" s="7">
        <v>312.72000000000003</v>
      </c>
    </row>
    <row r="4208" spans="1:6" x14ac:dyDescent="0.2">
      <c r="A4208" s="7">
        <v>38060</v>
      </c>
      <c r="B4208" s="7" t="s">
        <v>50</v>
      </c>
      <c r="C4208" s="7">
        <v>2019</v>
      </c>
      <c r="D4208" s="7">
        <v>3</v>
      </c>
      <c r="E4208" s="7">
        <v>319.47000000000003</v>
      </c>
      <c r="F4208" s="7">
        <v>317.48</v>
      </c>
    </row>
    <row r="4209" spans="1:6" x14ac:dyDescent="0.2">
      <c r="A4209" s="7">
        <v>38060</v>
      </c>
      <c r="B4209" s="7" t="s">
        <v>50</v>
      </c>
      <c r="C4209" s="7">
        <v>2019</v>
      </c>
      <c r="D4209" s="7">
        <v>4</v>
      </c>
      <c r="E4209" s="7">
        <v>325.22000000000003</v>
      </c>
      <c r="F4209" s="7">
        <v>325.37</v>
      </c>
    </row>
    <row r="4210" spans="1:6" x14ac:dyDescent="0.2">
      <c r="A4210" s="7">
        <v>38060</v>
      </c>
      <c r="B4210" s="7" t="s">
        <v>50</v>
      </c>
      <c r="C4210" s="7">
        <v>2020</v>
      </c>
      <c r="D4210" s="7">
        <v>1</v>
      </c>
      <c r="E4210" s="7">
        <v>333.63</v>
      </c>
      <c r="F4210" s="7">
        <v>333.92</v>
      </c>
    </row>
    <row r="4211" spans="1:6" x14ac:dyDescent="0.2">
      <c r="A4211" s="7">
        <v>38060</v>
      </c>
      <c r="B4211" s="7" t="s">
        <v>50</v>
      </c>
      <c r="C4211" s="7">
        <v>2020</v>
      </c>
      <c r="D4211" s="7">
        <v>2</v>
      </c>
      <c r="E4211" s="7">
        <v>342.86</v>
      </c>
      <c r="F4211" s="7">
        <v>341.48</v>
      </c>
    </row>
    <row r="4212" spans="1:6" x14ac:dyDescent="0.2">
      <c r="A4212" s="7">
        <v>38060</v>
      </c>
      <c r="B4212" s="7" t="s">
        <v>50</v>
      </c>
      <c r="C4212" s="7">
        <v>2020</v>
      </c>
      <c r="D4212" s="7">
        <v>3</v>
      </c>
      <c r="E4212" s="7">
        <v>358.46</v>
      </c>
      <c r="F4212" s="7">
        <v>355.89</v>
      </c>
    </row>
    <row r="4213" spans="1:6" x14ac:dyDescent="0.2">
      <c r="A4213" s="7">
        <v>38060</v>
      </c>
      <c r="B4213" s="7" t="s">
        <v>50</v>
      </c>
      <c r="C4213" s="7">
        <v>2020</v>
      </c>
      <c r="D4213" s="7">
        <v>4</v>
      </c>
      <c r="E4213" s="7">
        <v>375.28</v>
      </c>
      <c r="F4213" s="7">
        <v>375.5</v>
      </c>
    </row>
    <row r="4214" spans="1:6" x14ac:dyDescent="0.2">
      <c r="A4214" s="7">
        <v>38060</v>
      </c>
      <c r="B4214" s="7" t="s">
        <v>50</v>
      </c>
      <c r="C4214" s="7">
        <v>2021</v>
      </c>
      <c r="D4214" s="7">
        <v>1</v>
      </c>
      <c r="E4214" s="7">
        <v>399.92</v>
      </c>
      <c r="F4214" s="7">
        <v>400.6</v>
      </c>
    </row>
    <row r="4215" spans="1:6" x14ac:dyDescent="0.2">
      <c r="A4215" s="7">
        <v>38060</v>
      </c>
      <c r="B4215" s="7" t="s">
        <v>50</v>
      </c>
      <c r="C4215" s="7">
        <v>2021</v>
      </c>
      <c r="D4215" s="7">
        <v>2</v>
      </c>
      <c r="E4215" s="7">
        <v>444.74</v>
      </c>
      <c r="F4215" s="7">
        <v>442.93</v>
      </c>
    </row>
    <row r="4216" spans="1:6" x14ac:dyDescent="0.2">
      <c r="A4216" s="7">
        <v>38060</v>
      </c>
      <c r="B4216" s="7" t="s">
        <v>50</v>
      </c>
      <c r="C4216" s="7">
        <v>2021</v>
      </c>
      <c r="D4216" s="7">
        <v>3</v>
      </c>
      <c r="E4216" s="7">
        <v>474.19</v>
      </c>
      <c r="F4216" s="7">
        <v>470.44</v>
      </c>
    </row>
    <row r="4217" spans="1:6" x14ac:dyDescent="0.2">
      <c r="A4217" s="7">
        <v>38060</v>
      </c>
      <c r="B4217" s="7" t="s">
        <v>50</v>
      </c>
      <c r="C4217" s="7">
        <v>2021</v>
      </c>
      <c r="D4217" s="7">
        <v>4</v>
      </c>
      <c r="E4217" s="7">
        <v>481.72</v>
      </c>
      <c r="F4217" s="7">
        <v>482.06</v>
      </c>
    </row>
    <row r="4218" spans="1:6" x14ac:dyDescent="0.2">
      <c r="A4218" s="7">
        <v>38300</v>
      </c>
      <c r="B4218" s="7" t="s">
        <v>51</v>
      </c>
      <c r="C4218" s="7">
        <v>1991</v>
      </c>
      <c r="D4218" s="7">
        <v>1</v>
      </c>
      <c r="E4218" s="7">
        <v>100</v>
      </c>
      <c r="F4218" s="7">
        <v>100</v>
      </c>
    </row>
    <row r="4219" spans="1:6" x14ac:dyDescent="0.2">
      <c r="A4219" s="7">
        <v>38300</v>
      </c>
      <c r="B4219" s="7" t="s">
        <v>51</v>
      </c>
      <c r="C4219" s="7">
        <v>1991</v>
      </c>
      <c r="D4219" s="7">
        <v>2</v>
      </c>
      <c r="E4219" s="7">
        <v>100.14</v>
      </c>
      <c r="F4219" s="7">
        <v>99.83</v>
      </c>
    </row>
    <row r="4220" spans="1:6" x14ac:dyDescent="0.2">
      <c r="A4220" s="7">
        <v>38300</v>
      </c>
      <c r="B4220" s="7" t="s">
        <v>51</v>
      </c>
      <c r="C4220" s="7">
        <v>1991</v>
      </c>
      <c r="D4220" s="7">
        <v>3</v>
      </c>
      <c r="E4220" s="7">
        <v>102.02</v>
      </c>
      <c r="F4220" s="7">
        <v>101.04</v>
      </c>
    </row>
    <row r="4221" spans="1:6" x14ac:dyDescent="0.2">
      <c r="A4221" s="7">
        <v>38300</v>
      </c>
      <c r="B4221" s="7" t="s">
        <v>51</v>
      </c>
      <c r="C4221" s="7">
        <v>1991</v>
      </c>
      <c r="D4221" s="7">
        <v>4</v>
      </c>
      <c r="E4221" s="7">
        <v>101.21</v>
      </c>
      <c r="F4221" s="7">
        <v>101.07</v>
      </c>
    </row>
    <row r="4222" spans="1:6" x14ac:dyDescent="0.2">
      <c r="A4222" s="7">
        <v>38300</v>
      </c>
      <c r="B4222" s="7" t="s">
        <v>51</v>
      </c>
      <c r="C4222" s="7">
        <v>1992</v>
      </c>
      <c r="D4222" s="7">
        <v>1</v>
      </c>
      <c r="E4222" s="7">
        <v>103.23</v>
      </c>
      <c r="F4222" s="7">
        <v>103.31</v>
      </c>
    </row>
    <row r="4223" spans="1:6" x14ac:dyDescent="0.2">
      <c r="A4223" s="7">
        <v>38300</v>
      </c>
      <c r="B4223" s="7" t="s">
        <v>51</v>
      </c>
      <c r="C4223" s="7">
        <v>1992</v>
      </c>
      <c r="D4223" s="7">
        <v>2</v>
      </c>
      <c r="E4223" s="7">
        <v>105.62</v>
      </c>
      <c r="F4223" s="7">
        <v>105.27</v>
      </c>
    </row>
    <row r="4224" spans="1:6" x14ac:dyDescent="0.2">
      <c r="A4224" s="7">
        <v>38300</v>
      </c>
      <c r="B4224" s="7" t="s">
        <v>51</v>
      </c>
      <c r="C4224" s="7">
        <v>1992</v>
      </c>
      <c r="D4224" s="7">
        <v>3</v>
      </c>
      <c r="E4224" s="7">
        <v>105.97</v>
      </c>
      <c r="F4224" s="7">
        <v>104.91</v>
      </c>
    </row>
    <row r="4225" spans="1:6" x14ac:dyDescent="0.2">
      <c r="A4225" s="7">
        <v>38300</v>
      </c>
      <c r="B4225" s="7" t="s">
        <v>51</v>
      </c>
      <c r="C4225" s="7">
        <v>1992</v>
      </c>
      <c r="D4225" s="7">
        <v>4</v>
      </c>
      <c r="E4225" s="7">
        <v>108.51</v>
      </c>
      <c r="F4225" s="7">
        <v>108.33</v>
      </c>
    </row>
    <row r="4226" spans="1:6" x14ac:dyDescent="0.2">
      <c r="A4226" s="7">
        <v>38300</v>
      </c>
      <c r="B4226" s="7" t="s">
        <v>51</v>
      </c>
      <c r="C4226" s="7">
        <v>1993</v>
      </c>
      <c r="D4226" s="7">
        <v>1</v>
      </c>
      <c r="E4226" s="7">
        <v>108.11</v>
      </c>
      <c r="F4226" s="7">
        <v>108.36</v>
      </c>
    </row>
    <row r="4227" spans="1:6" x14ac:dyDescent="0.2">
      <c r="A4227" s="7">
        <v>38300</v>
      </c>
      <c r="B4227" s="7" t="s">
        <v>51</v>
      </c>
      <c r="C4227" s="7">
        <v>1993</v>
      </c>
      <c r="D4227" s="7">
        <v>2</v>
      </c>
      <c r="E4227" s="7">
        <v>109.1</v>
      </c>
      <c r="F4227" s="7">
        <v>108.63</v>
      </c>
    </row>
    <row r="4228" spans="1:6" x14ac:dyDescent="0.2">
      <c r="A4228" s="7">
        <v>38300</v>
      </c>
      <c r="B4228" s="7" t="s">
        <v>51</v>
      </c>
      <c r="C4228" s="7">
        <v>1993</v>
      </c>
      <c r="D4228" s="7">
        <v>3</v>
      </c>
      <c r="E4228" s="7">
        <v>110.12</v>
      </c>
      <c r="F4228" s="7">
        <v>109</v>
      </c>
    </row>
    <row r="4229" spans="1:6" x14ac:dyDescent="0.2">
      <c r="A4229" s="7">
        <v>38300</v>
      </c>
      <c r="B4229" s="7" t="s">
        <v>51</v>
      </c>
      <c r="C4229" s="7">
        <v>1993</v>
      </c>
      <c r="D4229" s="7">
        <v>4</v>
      </c>
      <c r="E4229" s="7">
        <v>111.11</v>
      </c>
      <c r="F4229" s="7">
        <v>110.84</v>
      </c>
    </row>
    <row r="4230" spans="1:6" x14ac:dyDescent="0.2">
      <c r="A4230" s="7">
        <v>38300</v>
      </c>
      <c r="B4230" s="7" t="s">
        <v>51</v>
      </c>
      <c r="C4230" s="7">
        <v>1994</v>
      </c>
      <c r="D4230" s="7">
        <v>1</v>
      </c>
      <c r="E4230" s="7">
        <v>112.17</v>
      </c>
      <c r="F4230" s="7">
        <v>112.66</v>
      </c>
    </row>
    <row r="4231" spans="1:6" x14ac:dyDescent="0.2">
      <c r="A4231" s="7">
        <v>38300</v>
      </c>
      <c r="B4231" s="7" t="s">
        <v>51</v>
      </c>
      <c r="C4231" s="7">
        <v>1994</v>
      </c>
      <c r="D4231" s="7">
        <v>2</v>
      </c>
      <c r="E4231" s="7">
        <v>113.41</v>
      </c>
      <c r="F4231" s="7">
        <v>112.81</v>
      </c>
    </row>
    <row r="4232" spans="1:6" x14ac:dyDescent="0.2">
      <c r="A4232" s="7">
        <v>38300</v>
      </c>
      <c r="B4232" s="7" t="s">
        <v>51</v>
      </c>
      <c r="C4232" s="7">
        <v>1994</v>
      </c>
      <c r="D4232" s="7">
        <v>3</v>
      </c>
      <c r="E4232" s="7">
        <v>114.98</v>
      </c>
      <c r="F4232" s="7">
        <v>113.75</v>
      </c>
    </row>
    <row r="4233" spans="1:6" x14ac:dyDescent="0.2">
      <c r="A4233" s="7">
        <v>38300</v>
      </c>
      <c r="B4233" s="7" t="s">
        <v>51</v>
      </c>
      <c r="C4233" s="7">
        <v>1994</v>
      </c>
      <c r="D4233" s="7">
        <v>4</v>
      </c>
      <c r="E4233" s="7">
        <v>114.48</v>
      </c>
      <c r="F4233" s="7">
        <v>114.16</v>
      </c>
    </row>
    <row r="4234" spans="1:6" x14ac:dyDescent="0.2">
      <c r="A4234" s="7">
        <v>38300</v>
      </c>
      <c r="B4234" s="7" t="s">
        <v>51</v>
      </c>
      <c r="C4234" s="7">
        <v>1995</v>
      </c>
      <c r="D4234" s="7">
        <v>1</v>
      </c>
      <c r="E4234" s="7">
        <v>113.25</v>
      </c>
      <c r="F4234" s="7">
        <v>113.98</v>
      </c>
    </row>
    <row r="4235" spans="1:6" x14ac:dyDescent="0.2">
      <c r="A4235" s="7">
        <v>38300</v>
      </c>
      <c r="B4235" s="7" t="s">
        <v>51</v>
      </c>
      <c r="C4235" s="7">
        <v>1995</v>
      </c>
      <c r="D4235" s="7">
        <v>2</v>
      </c>
      <c r="E4235" s="7">
        <v>116.16</v>
      </c>
      <c r="F4235" s="7">
        <v>115.4</v>
      </c>
    </row>
    <row r="4236" spans="1:6" x14ac:dyDescent="0.2">
      <c r="A4236" s="7">
        <v>38300</v>
      </c>
      <c r="B4236" s="7" t="s">
        <v>51</v>
      </c>
      <c r="C4236" s="7">
        <v>1995</v>
      </c>
      <c r="D4236" s="7">
        <v>3</v>
      </c>
      <c r="E4236" s="7">
        <v>117.09</v>
      </c>
      <c r="F4236" s="7">
        <v>115.77</v>
      </c>
    </row>
    <row r="4237" spans="1:6" x14ac:dyDescent="0.2">
      <c r="A4237" s="7">
        <v>38300</v>
      </c>
      <c r="B4237" s="7" t="s">
        <v>51</v>
      </c>
      <c r="C4237" s="7">
        <v>1995</v>
      </c>
      <c r="D4237" s="7">
        <v>4</v>
      </c>
      <c r="E4237" s="7">
        <v>115.69</v>
      </c>
      <c r="F4237" s="7">
        <v>115.37</v>
      </c>
    </row>
    <row r="4238" spans="1:6" x14ac:dyDescent="0.2">
      <c r="A4238" s="7">
        <v>38300</v>
      </c>
      <c r="B4238" s="7" t="s">
        <v>51</v>
      </c>
      <c r="C4238" s="7">
        <v>1996</v>
      </c>
      <c r="D4238" s="7">
        <v>1</v>
      </c>
      <c r="E4238" s="7">
        <v>114.59</v>
      </c>
      <c r="F4238" s="7">
        <v>115.51</v>
      </c>
    </row>
    <row r="4239" spans="1:6" x14ac:dyDescent="0.2">
      <c r="A4239" s="7">
        <v>38300</v>
      </c>
      <c r="B4239" s="7" t="s">
        <v>51</v>
      </c>
      <c r="C4239" s="7">
        <v>1996</v>
      </c>
      <c r="D4239" s="7">
        <v>2</v>
      </c>
      <c r="E4239" s="7">
        <v>117.51</v>
      </c>
      <c r="F4239" s="7">
        <v>116.66</v>
      </c>
    </row>
    <row r="4240" spans="1:6" x14ac:dyDescent="0.2">
      <c r="A4240" s="7">
        <v>38300</v>
      </c>
      <c r="B4240" s="7" t="s">
        <v>51</v>
      </c>
      <c r="C4240" s="7">
        <v>1996</v>
      </c>
      <c r="D4240" s="7">
        <v>3</v>
      </c>
      <c r="E4240" s="7">
        <v>117.37</v>
      </c>
      <c r="F4240" s="7">
        <v>115.95</v>
      </c>
    </row>
    <row r="4241" spans="1:6" x14ac:dyDescent="0.2">
      <c r="A4241" s="7">
        <v>38300</v>
      </c>
      <c r="B4241" s="7" t="s">
        <v>51</v>
      </c>
      <c r="C4241" s="7">
        <v>1996</v>
      </c>
      <c r="D4241" s="7">
        <v>4</v>
      </c>
      <c r="E4241" s="7">
        <v>118.71</v>
      </c>
      <c r="F4241" s="7">
        <v>118.44</v>
      </c>
    </row>
    <row r="4242" spans="1:6" x14ac:dyDescent="0.2">
      <c r="A4242" s="7">
        <v>38300</v>
      </c>
      <c r="B4242" s="7" t="s">
        <v>51</v>
      </c>
      <c r="C4242" s="7">
        <v>1997</v>
      </c>
      <c r="D4242" s="7">
        <v>1</v>
      </c>
      <c r="E4242" s="7">
        <v>116.66</v>
      </c>
      <c r="F4242" s="7">
        <v>117.7</v>
      </c>
    </row>
    <row r="4243" spans="1:6" x14ac:dyDescent="0.2">
      <c r="A4243" s="7">
        <v>38300</v>
      </c>
      <c r="B4243" s="7" t="s">
        <v>51</v>
      </c>
      <c r="C4243" s="7">
        <v>1997</v>
      </c>
      <c r="D4243" s="7">
        <v>2</v>
      </c>
      <c r="E4243" s="7">
        <v>118.16</v>
      </c>
      <c r="F4243" s="7">
        <v>117.22</v>
      </c>
    </row>
    <row r="4244" spans="1:6" x14ac:dyDescent="0.2">
      <c r="A4244" s="7">
        <v>38300</v>
      </c>
      <c r="B4244" s="7" t="s">
        <v>51</v>
      </c>
      <c r="C4244" s="7">
        <v>1997</v>
      </c>
      <c r="D4244" s="7">
        <v>3</v>
      </c>
      <c r="E4244" s="7">
        <v>119.6</v>
      </c>
      <c r="F4244" s="7">
        <v>118.11</v>
      </c>
    </row>
    <row r="4245" spans="1:6" x14ac:dyDescent="0.2">
      <c r="A4245" s="7">
        <v>38300</v>
      </c>
      <c r="B4245" s="7" t="s">
        <v>51</v>
      </c>
      <c r="C4245" s="7">
        <v>1997</v>
      </c>
      <c r="D4245" s="7">
        <v>4</v>
      </c>
      <c r="E4245" s="7">
        <v>118.61</v>
      </c>
      <c r="F4245" s="7">
        <v>118.4</v>
      </c>
    </row>
    <row r="4246" spans="1:6" x14ac:dyDescent="0.2">
      <c r="A4246" s="7">
        <v>38300</v>
      </c>
      <c r="B4246" s="7" t="s">
        <v>51</v>
      </c>
      <c r="C4246" s="7">
        <v>1998</v>
      </c>
      <c r="D4246" s="7">
        <v>1</v>
      </c>
      <c r="E4246" s="7">
        <v>118.31</v>
      </c>
      <c r="F4246" s="7">
        <v>119.4</v>
      </c>
    </row>
    <row r="4247" spans="1:6" x14ac:dyDescent="0.2">
      <c r="A4247" s="7">
        <v>38300</v>
      </c>
      <c r="B4247" s="7" t="s">
        <v>51</v>
      </c>
      <c r="C4247" s="7">
        <v>1998</v>
      </c>
      <c r="D4247" s="7">
        <v>2</v>
      </c>
      <c r="E4247" s="7">
        <v>122.33</v>
      </c>
      <c r="F4247" s="7">
        <v>121.33</v>
      </c>
    </row>
    <row r="4248" spans="1:6" x14ac:dyDescent="0.2">
      <c r="A4248" s="7">
        <v>38300</v>
      </c>
      <c r="B4248" s="7" t="s">
        <v>51</v>
      </c>
      <c r="C4248" s="7">
        <v>1998</v>
      </c>
      <c r="D4248" s="7">
        <v>3</v>
      </c>
      <c r="E4248" s="7">
        <v>123.28</v>
      </c>
      <c r="F4248" s="7">
        <v>121.7</v>
      </c>
    </row>
    <row r="4249" spans="1:6" x14ac:dyDescent="0.2">
      <c r="A4249" s="7">
        <v>38300</v>
      </c>
      <c r="B4249" s="7" t="s">
        <v>51</v>
      </c>
      <c r="C4249" s="7">
        <v>1998</v>
      </c>
      <c r="D4249" s="7">
        <v>4</v>
      </c>
      <c r="E4249" s="7">
        <v>122.69</v>
      </c>
      <c r="F4249" s="7">
        <v>122.52</v>
      </c>
    </row>
    <row r="4250" spans="1:6" x14ac:dyDescent="0.2">
      <c r="A4250" s="7">
        <v>38300</v>
      </c>
      <c r="B4250" s="7" t="s">
        <v>51</v>
      </c>
      <c r="C4250" s="7">
        <v>1999</v>
      </c>
      <c r="D4250" s="7">
        <v>1</v>
      </c>
      <c r="E4250" s="7">
        <v>123.87</v>
      </c>
      <c r="F4250" s="7">
        <v>125</v>
      </c>
    </row>
    <row r="4251" spans="1:6" x14ac:dyDescent="0.2">
      <c r="A4251" s="7">
        <v>38300</v>
      </c>
      <c r="B4251" s="7" t="s">
        <v>51</v>
      </c>
      <c r="C4251" s="7">
        <v>1999</v>
      </c>
      <c r="D4251" s="7">
        <v>2</v>
      </c>
      <c r="E4251" s="7">
        <v>127.35</v>
      </c>
      <c r="F4251" s="7">
        <v>126.32</v>
      </c>
    </row>
    <row r="4252" spans="1:6" x14ac:dyDescent="0.2">
      <c r="A4252" s="7">
        <v>38300</v>
      </c>
      <c r="B4252" s="7" t="s">
        <v>51</v>
      </c>
      <c r="C4252" s="7">
        <v>1999</v>
      </c>
      <c r="D4252" s="7">
        <v>3</v>
      </c>
      <c r="E4252" s="7">
        <v>130.11000000000001</v>
      </c>
      <c r="F4252" s="7">
        <v>128.37</v>
      </c>
    </row>
    <row r="4253" spans="1:6" x14ac:dyDescent="0.2">
      <c r="A4253" s="7">
        <v>38300</v>
      </c>
      <c r="B4253" s="7" t="s">
        <v>51</v>
      </c>
      <c r="C4253" s="7">
        <v>1999</v>
      </c>
      <c r="D4253" s="7">
        <v>4</v>
      </c>
      <c r="E4253" s="7">
        <v>130.99</v>
      </c>
      <c r="F4253" s="7">
        <v>130.86000000000001</v>
      </c>
    </row>
    <row r="4254" spans="1:6" x14ac:dyDescent="0.2">
      <c r="A4254" s="7">
        <v>38300</v>
      </c>
      <c r="B4254" s="7" t="s">
        <v>51</v>
      </c>
      <c r="C4254" s="7">
        <v>2000</v>
      </c>
      <c r="D4254" s="7">
        <v>1</v>
      </c>
      <c r="E4254" s="7">
        <v>131.06</v>
      </c>
      <c r="F4254" s="7">
        <v>132.22</v>
      </c>
    </row>
    <row r="4255" spans="1:6" x14ac:dyDescent="0.2">
      <c r="A4255" s="7">
        <v>38300</v>
      </c>
      <c r="B4255" s="7" t="s">
        <v>51</v>
      </c>
      <c r="C4255" s="7">
        <v>2000</v>
      </c>
      <c r="D4255" s="7">
        <v>2</v>
      </c>
      <c r="E4255" s="7">
        <v>134.31</v>
      </c>
      <c r="F4255" s="7">
        <v>133.31</v>
      </c>
    </row>
    <row r="4256" spans="1:6" x14ac:dyDescent="0.2">
      <c r="A4256" s="7">
        <v>38300</v>
      </c>
      <c r="B4256" s="7" t="s">
        <v>51</v>
      </c>
      <c r="C4256" s="7">
        <v>2000</v>
      </c>
      <c r="D4256" s="7">
        <v>3</v>
      </c>
      <c r="E4256" s="7">
        <v>135.85</v>
      </c>
      <c r="F4256" s="7">
        <v>133.94</v>
      </c>
    </row>
    <row r="4257" spans="1:6" x14ac:dyDescent="0.2">
      <c r="A4257" s="7">
        <v>38300</v>
      </c>
      <c r="B4257" s="7" t="s">
        <v>51</v>
      </c>
      <c r="C4257" s="7">
        <v>2000</v>
      </c>
      <c r="D4257" s="7">
        <v>4</v>
      </c>
      <c r="E4257" s="7">
        <v>137.69</v>
      </c>
      <c r="F4257" s="7">
        <v>137.58000000000001</v>
      </c>
    </row>
    <row r="4258" spans="1:6" x14ac:dyDescent="0.2">
      <c r="A4258" s="7">
        <v>38300</v>
      </c>
      <c r="B4258" s="7" t="s">
        <v>51</v>
      </c>
      <c r="C4258" s="7">
        <v>2001</v>
      </c>
      <c r="D4258" s="7">
        <v>1</v>
      </c>
      <c r="E4258" s="7">
        <v>135.6</v>
      </c>
      <c r="F4258" s="7">
        <v>136.82</v>
      </c>
    </row>
    <row r="4259" spans="1:6" x14ac:dyDescent="0.2">
      <c r="A4259" s="7">
        <v>38300</v>
      </c>
      <c r="B4259" s="7" t="s">
        <v>51</v>
      </c>
      <c r="C4259" s="7">
        <v>2001</v>
      </c>
      <c r="D4259" s="7">
        <v>2</v>
      </c>
      <c r="E4259" s="7">
        <v>140.63</v>
      </c>
      <c r="F4259" s="7">
        <v>139.62</v>
      </c>
    </row>
    <row r="4260" spans="1:6" x14ac:dyDescent="0.2">
      <c r="A4260" s="7">
        <v>38300</v>
      </c>
      <c r="B4260" s="7" t="s">
        <v>51</v>
      </c>
      <c r="C4260" s="7">
        <v>2001</v>
      </c>
      <c r="D4260" s="7">
        <v>3</v>
      </c>
      <c r="E4260" s="7">
        <v>143.05000000000001</v>
      </c>
      <c r="F4260" s="7">
        <v>140.94</v>
      </c>
    </row>
    <row r="4261" spans="1:6" x14ac:dyDescent="0.2">
      <c r="A4261" s="7">
        <v>38300</v>
      </c>
      <c r="B4261" s="7" t="s">
        <v>51</v>
      </c>
      <c r="C4261" s="7">
        <v>2001</v>
      </c>
      <c r="D4261" s="7">
        <v>4</v>
      </c>
      <c r="E4261" s="7">
        <v>142.31</v>
      </c>
      <c r="F4261" s="7">
        <v>142.19999999999999</v>
      </c>
    </row>
    <row r="4262" spans="1:6" x14ac:dyDescent="0.2">
      <c r="A4262" s="7">
        <v>38300</v>
      </c>
      <c r="B4262" s="7" t="s">
        <v>51</v>
      </c>
      <c r="C4262" s="7">
        <v>2002</v>
      </c>
      <c r="D4262" s="7">
        <v>1</v>
      </c>
      <c r="E4262" s="7">
        <v>142.78</v>
      </c>
      <c r="F4262" s="7">
        <v>144.16</v>
      </c>
    </row>
    <row r="4263" spans="1:6" x14ac:dyDescent="0.2">
      <c r="A4263" s="7">
        <v>38300</v>
      </c>
      <c r="B4263" s="7" t="s">
        <v>51</v>
      </c>
      <c r="C4263" s="7">
        <v>2002</v>
      </c>
      <c r="D4263" s="7">
        <v>2</v>
      </c>
      <c r="E4263" s="7">
        <v>145.75</v>
      </c>
      <c r="F4263" s="7">
        <v>144.69999999999999</v>
      </c>
    </row>
    <row r="4264" spans="1:6" x14ac:dyDescent="0.2">
      <c r="A4264" s="7">
        <v>38300</v>
      </c>
      <c r="B4264" s="7" t="s">
        <v>51</v>
      </c>
      <c r="C4264" s="7">
        <v>2002</v>
      </c>
      <c r="D4264" s="7">
        <v>3</v>
      </c>
      <c r="E4264" s="7">
        <v>149.09</v>
      </c>
      <c r="F4264" s="7">
        <v>146.75</v>
      </c>
    </row>
    <row r="4265" spans="1:6" x14ac:dyDescent="0.2">
      <c r="A4265" s="7">
        <v>38300</v>
      </c>
      <c r="B4265" s="7" t="s">
        <v>51</v>
      </c>
      <c r="C4265" s="7">
        <v>2002</v>
      </c>
      <c r="D4265" s="7">
        <v>4</v>
      </c>
      <c r="E4265" s="7">
        <v>147.91999999999999</v>
      </c>
      <c r="F4265" s="7">
        <v>147.87</v>
      </c>
    </row>
    <row r="4266" spans="1:6" x14ac:dyDescent="0.2">
      <c r="A4266" s="7">
        <v>38300</v>
      </c>
      <c r="B4266" s="7" t="s">
        <v>51</v>
      </c>
      <c r="C4266" s="7">
        <v>2003</v>
      </c>
      <c r="D4266" s="7">
        <v>1</v>
      </c>
      <c r="E4266" s="7">
        <v>149.53</v>
      </c>
      <c r="F4266" s="7">
        <v>151.15</v>
      </c>
    </row>
    <row r="4267" spans="1:6" x14ac:dyDescent="0.2">
      <c r="A4267" s="7">
        <v>38300</v>
      </c>
      <c r="B4267" s="7" t="s">
        <v>51</v>
      </c>
      <c r="C4267" s="7">
        <v>2003</v>
      </c>
      <c r="D4267" s="7">
        <v>2</v>
      </c>
      <c r="E4267" s="7">
        <v>152.63999999999999</v>
      </c>
      <c r="F4267" s="7">
        <v>151.38999999999999</v>
      </c>
    </row>
    <row r="4268" spans="1:6" x14ac:dyDescent="0.2">
      <c r="A4268" s="7">
        <v>38300</v>
      </c>
      <c r="B4268" s="7" t="s">
        <v>51</v>
      </c>
      <c r="C4268" s="7">
        <v>2003</v>
      </c>
      <c r="D4268" s="7">
        <v>3</v>
      </c>
      <c r="E4268" s="7">
        <v>157.68</v>
      </c>
      <c r="F4268" s="7">
        <v>155.11000000000001</v>
      </c>
    </row>
    <row r="4269" spans="1:6" x14ac:dyDescent="0.2">
      <c r="A4269" s="7">
        <v>38300</v>
      </c>
      <c r="B4269" s="7" t="s">
        <v>51</v>
      </c>
      <c r="C4269" s="7">
        <v>2003</v>
      </c>
      <c r="D4269" s="7">
        <v>4</v>
      </c>
      <c r="E4269" s="7">
        <v>157.88</v>
      </c>
      <c r="F4269" s="7">
        <v>157.91999999999999</v>
      </c>
    </row>
    <row r="4270" spans="1:6" x14ac:dyDescent="0.2">
      <c r="A4270" s="7">
        <v>38300</v>
      </c>
      <c r="B4270" s="7" t="s">
        <v>51</v>
      </c>
      <c r="C4270" s="7">
        <v>2004</v>
      </c>
      <c r="D4270" s="7">
        <v>1</v>
      </c>
      <c r="E4270" s="7">
        <v>156.11000000000001</v>
      </c>
      <c r="F4270" s="7">
        <v>157.97</v>
      </c>
    </row>
    <row r="4271" spans="1:6" x14ac:dyDescent="0.2">
      <c r="A4271" s="7">
        <v>38300</v>
      </c>
      <c r="B4271" s="7" t="s">
        <v>51</v>
      </c>
      <c r="C4271" s="7">
        <v>2004</v>
      </c>
      <c r="D4271" s="7">
        <v>2</v>
      </c>
      <c r="E4271" s="7">
        <v>159.54</v>
      </c>
      <c r="F4271" s="7">
        <v>158.07</v>
      </c>
    </row>
    <row r="4272" spans="1:6" x14ac:dyDescent="0.2">
      <c r="A4272" s="7">
        <v>38300</v>
      </c>
      <c r="B4272" s="7" t="s">
        <v>51</v>
      </c>
      <c r="C4272" s="7">
        <v>2004</v>
      </c>
      <c r="D4272" s="7">
        <v>3</v>
      </c>
      <c r="E4272" s="7">
        <v>159.58000000000001</v>
      </c>
      <c r="F4272" s="7">
        <v>156.88999999999999</v>
      </c>
    </row>
    <row r="4273" spans="1:6" x14ac:dyDescent="0.2">
      <c r="A4273" s="7">
        <v>38300</v>
      </c>
      <c r="B4273" s="7" t="s">
        <v>51</v>
      </c>
      <c r="C4273" s="7">
        <v>2004</v>
      </c>
      <c r="D4273" s="7">
        <v>4</v>
      </c>
      <c r="E4273" s="7">
        <v>157.94</v>
      </c>
      <c r="F4273" s="7">
        <v>158.01</v>
      </c>
    </row>
    <row r="4274" spans="1:6" x14ac:dyDescent="0.2">
      <c r="A4274" s="7">
        <v>38300</v>
      </c>
      <c r="B4274" s="7" t="s">
        <v>51</v>
      </c>
      <c r="C4274" s="7">
        <v>2005</v>
      </c>
      <c r="D4274" s="7">
        <v>1</v>
      </c>
      <c r="E4274" s="7">
        <v>157.61000000000001</v>
      </c>
      <c r="F4274" s="7">
        <v>159.76</v>
      </c>
    </row>
    <row r="4275" spans="1:6" x14ac:dyDescent="0.2">
      <c r="A4275" s="7">
        <v>38300</v>
      </c>
      <c r="B4275" s="7" t="s">
        <v>51</v>
      </c>
      <c r="C4275" s="7">
        <v>2005</v>
      </c>
      <c r="D4275" s="7">
        <v>2</v>
      </c>
      <c r="E4275" s="7">
        <v>164.16</v>
      </c>
      <c r="F4275" s="7">
        <v>162.41</v>
      </c>
    </row>
    <row r="4276" spans="1:6" x14ac:dyDescent="0.2">
      <c r="A4276" s="7">
        <v>38300</v>
      </c>
      <c r="B4276" s="7" t="s">
        <v>51</v>
      </c>
      <c r="C4276" s="7">
        <v>2005</v>
      </c>
      <c r="D4276" s="7">
        <v>3</v>
      </c>
      <c r="E4276" s="7">
        <v>166.96</v>
      </c>
      <c r="F4276" s="7">
        <v>164.09</v>
      </c>
    </row>
    <row r="4277" spans="1:6" x14ac:dyDescent="0.2">
      <c r="A4277" s="7">
        <v>38300</v>
      </c>
      <c r="B4277" s="7" t="s">
        <v>51</v>
      </c>
      <c r="C4277" s="7">
        <v>2005</v>
      </c>
      <c r="D4277" s="7">
        <v>4</v>
      </c>
      <c r="E4277" s="7">
        <v>162.76</v>
      </c>
      <c r="F4277" s="7">
        <v>162.82</v>
      </c>
    </row>
    <row r="4278" spans="1:6" x14ac:dyDescent="0.2">
      <c r="A4278" s="7">
        <v>38300</v>
      </c>
      <c r="B4278" s="7" t="s">
        <v>51</v>
      </c>
      <c r="C4278" s="7">
        <v>2006</v>
      </c>
      <c r="D4278" s="7">
        <v>1</v>
      </c>
      <c r="E4278" s="7">
        <v>162.02000000000001</v>
      </c>
      <c r="F4278" s="7">
        <v>164.54</v>
      </c>
    </row>
    <row r="4279" spans="1:6" x14ac:dyDescent="0.2">
      <c r="A4279" s="7">
        <v>38300</v>
      </c>
      <c r="B4279" s="7" t="s">
        <v>51</v>
      </c>
      <c r="C4279" s="7">
        <v>2006</v>
      </c>
      <c r="D4279" s="7">
        <v>2</v>
      </c>
      <c r="E4279" s="7">
        <v>168</v>
      </c>
      <c r="F4279" s="7">
        <v>166.07</v>
      </c>
    </row>
    <row r="4280" spans="1:6" x14ac:dyDescent="0.2">
      <c r="A4280" s="7">
        <v>38300</v>
      </c>
      <c r="B4280" s="7" t="s">
        <v>51</v>
      </c>
      <c r="C4280" s="7">
        <v>2006</v>
      </c>
      <c r="D4280" s="7">
        <v>3</v>
      </c>
      <c r="E4280" s="7">
        <v>168.45</v>
      </c>
      <c r="F4280" s="7">
        <v>165.42</v>
      </c>
    </row>
    <row r="4281" spans="1:6" x14ac:dyDescent="0.2">
      <c r="A4281" s="7">
        <v>38300</v>
      </c>
      <c r="B4281" s="7" t="s">
        <v>51</v>
      </c>
      <c r="C4281" s="7">
        <v>2006</v>
      </c>
      <c r="D4281" s="7">
        <v>4</v>
      </c>
      <c r="E4281" s="7">
        <v>167.3</v>
      </c>
      <c r="F4281" s="7">
        <v>167.3</v>
      </c>
    </row>
    <row r="4282" spans="1:6" x14ac:dyDescent="0.2">
      <c r="A4282" s="7">
        <v>38300</v>
      </c>
      <c r="B4282" s="7" t="s">
        <v>51</v>
      </c>
      <c r="C4282" s="7">
        <v>2007</v>
      </c>
      <c r="D4282" s="7">
        <v>1</v>
      </c>
      <c r="E4282" s="7">
        <v>165.19</v>
      </c>
      <c r="F4282" s="7">
        <v>168.11</v>
      </c>
    </row>
    <row r="4283" spans="1:6" x14ac:dyDescent="0.2">
      <c r="A4283" s="7">
        <v>38300</v>
      </c>
      <c r="B4283" s="7" t="s">
        <v>51</v>
      </c>
      <c r="C4283" s="7">
        <v>2007</v>
      </c>
      <c r="D4283" s="7">
        <v>2</v>
      </c>
      <c r="E4283" s="7">
        <v>166.75</v>
      </c>
      <c r="F4283" s="7">
        <v>164.7</v>
      </c>
    </row>
    <row r="4284" spans="1:6" x14ac:dyDescent="0.2">
      <c r="A4284" s="7">
        <v>38300</v>
      </c>
      <c r="B4284" s="7" t="s">
        <v>51</v>
      </c>
      <c r="C4284" s="7">
        <v>2007</v>
      </c>
      <c r="D4284" s="7">
        <v>3</v>
      </c>
      <c r="E4284" s="7">
        <v>169.03</v>
      </c>
      <c r="F4284" s="7">
        <v>165.89</v>
      </c>
    </row>
    <row r="4285" spans="1:6" x14ac:dyDescent="0.2">
      <c r="A4285" s="7">
        <v>38300</v>
      </c>
      <c r="B4285" s="7" t="s">
        <v>51</v>
      </c>
      <c r="C4285" s="7">
        <v>2007</v>
      </c>
      <c r="D4285" s="7">
        <v>4</v>
      </c>
      <c r="E4285" s="7">
        <v>164.88</v>
      </c>
      <c r="F4285" s="7">
        <v>164.76</v>
      </c>
    </row>
    <row r="4286" spans="1:6" x14ac:dyDescent="0.2">
      <c r="A4286" s="7">
        <v>38300</v>
      </c>
      <c r="B4286" s="7" t="s">
        <v>51</v>
      </c>
      <c r="C4286" s="7">
        <v>2008</v>
      </c>
      <c r="D4286" s="7">
        <v>1</v>
      </c>
      <c r="E4286" s="7">
        <v>159.08000000000001</v>
      </c>
      <c r="F4286" s="7">
        <v>162.21</v>
      </c>
    </row>
    <row r="4287" spans="1:6" x14ac:dyDescent="0.2">
      <c r="A4287" s="7">
        <v>38300</v>
      </c>
      <c r="B4287" s="7" t="s">
        <v>51</v>
      </c>
      <c r="C4287" s="7">
        <v>2008</v>
      </c>
      <c r="D4287" s="7">
        <v>2</v>
      </c>
      <c r="E4287" s="7">
        <v>163.98</v>
      </c>
      <c r="F4287" s="7">
        <v>161.93</v>
      </c>
    </row>
    <row r="4288" spans="1:6" x14ac:dyDescent="0.2">
      <c r="A4288" s="7">
        <v>38300</v>
      </c>
      <c r="B4288" s="7" t="s">
        <v>51</v>
      </c>
      <c r="C4288" s="7">
        <v>2008</v>
      </c>
      <c r="D4288" s="7">
        <v>3</v>
      </c>
      <c r="E4288" s="7">
        <v>164.36</v>
      </c>
      <c r="F4288" s="7">
        <v>161.15</v>
      </c>
    </row>
    <row r="4289" spans="1:6" x14ac:dyDescent="0.2">
      <c r="A4289" s="7">
        <v>38300</v>
      </c>
      <c r="B4289" s="7" t="s">
        <v>51</v>
      </c>
      <c r="C4289" s="7">
        <v>2008</v>
      </c>
      <c r="D4289" s="7">
        <v>4</v>
      </c>
      <c r="E4289" s="7">
        <v>160.07</v>
      </c>
      <c r="F4289" s="7">
        <v>159.81</v>
      </c>
    </row>
    <row r="4290" spans="1:6" x14ac:dyDescent="0.2">
      <c r="A4290" s="7">
        <v>38300</v>
      </c>
      <c r="B4290" s="7" t="s">
        <v>51</v>
      </c>
      <c r="C4290" s="7">
        <v>2009</v>
      </c>
      <c r="D4290" s="7">
        <v>1</v>
      </c>
      <c r="E4290" s="7">
        <v>157.66</v>
      </c>
      <c r="F4290" s="7">
        <v>161.13</v>
      </c>
    </row>
    <row r="4291" spans="1:6" x14ac:dyDescent="0.2">
      <c r="A4291" s="7">
        <v>38300</v>
      </c>
      <c r="B4291" s="7" t="s">
        <v>51</v>
      </c>
      <c r="C4291" s="7">
        <v>2009</v>
      </c>
      <c r="D4291" s="7">
        <v>2</v>
      </c>
      <c r="E4291" s="7">
        <v>163.33000000000001</v>
      </c>
      <c r="F4291" s="7">
        <v>161.16</v>
      </c>
    </row>
    <row r="4292" spans="1:6" x14ac:dyDescent="0.2">
      <c r="A4292" s="7">
        <v>38300</v>
      </c>
      <c r="B4292" s="7" t="s">
        <v>51</v>
      </c>
      <c r="C4292" s="7">
        <v>2009</v>
      </c>
      <c r="D4292" s="7">
        <v>3</v>
      </c>
      <c r="E4292" s="7">
        <v>166.15</v>
      </c>
      <c r="F4292" s="7">
        <v>162.85</v>
      </c>
    </row>
    <row r="4293" spans="1:6" x14ac:dyDescent="0.2">
      <c r="A4293" s="7">
        <v>38300</v>
      </c>
      <c r="B4293" s="7" t="s">
        <v>51</v>
      </c>
      <c r="C4293" s="7">
        <v>2009</v>
      </c>
      <c r="D4293" s="7">
        <v>4</v>
      </c>
      <c r="E4293" s="7">
        <v>164.27</v>
      </c>
      <c r="F4293" s="7">
        <v>163.88</v>
      </c>
    </row>
    <row r="4294" spans="1:6" x14ac:dyDescent="0.2">
      <c r="A4294" s="7">
        <v>38300</v>
      </c>
      <c r="B4294" s="7" t="s">
        <v>51</v>
      </c>
      <c r="C4294" s="7">
        <v>2010</v>
      </c>
      <c r="D4294" s="7">
        <v>1</v>
      </c>
      <c r="E4294" s="7">
        <v>159.53</v>
      </c>
      <c r="F4294" s="7">
        <v>163.32</v>
      </c>
    </row>
    <row r="4295" spans="1:6" x14ac:dyDescent="0.2">
      <c r="A4295" s="7">
        <v>38300</v>
      </c>
      <c r="B4295" s="7" t="s">
        <v>51</v>
      </c>
      <c r="C4295" s="7">
        <v>2010</v>
      </c>
      <c r="D4295" s="7">
        <v>2</v>
      </c>
      <c r="E4295" s="7">
        <v>167.04</v>
      </c>
      <c r="F4295" s="7">
        <v>164.72</v>
      </c>
    </row>
    <row r="4296" spans="1:6" x14ac:dyDescent="0.2">
      <c r="A4296" s="7">
        <v>38300</v>
      </c>
      <c r="B4296" s="7" t="s">
        <v>51</v>
      </c>
      <c r="C4296" s="7">
        <v>2010</v>
      </c>
      <c r="D4296" s="7">
        <v>3</v>
      </c>
      <c r="E4296" s="7">
        <v>163.1</v>
      </c>
      <c r="F4296" s="7">
        <v>159.75</v>
      </c>
    </row>
    <row r="4297" spans="1:6" x14ac:dyDescent="0.2">
      <c r="A4297" s="7">
        <v>38300</v>
      </c>
      <c r="B4297" s="7" t="s">
        <v>51</v>
      </c>
      <c r="C4297" s="7">
        <v>2010</v>
      </c>
      <c r="D4297" s="7">
        <v>4</v>
      </c>
      <c r="E4297" s="7">
        <v>161.69999999999999</v>
      </c>
      <c r="F4297" s="7">
        <v>161.34</v>
      </c>
    </row>
    <row r="4298" spans="1:6" x14ac:dyDescent="0.2">
      <c r="A4298" s="7">
        <v>38300</v>
      </c>
      <c r="B4298" s="7" t="s">
        <v>51</v>
      </c>
      <c r="C4298" s="7">
        <v>2011</v>
      </c>
      <c r="D4298" s="7">
        <v>1</v>
      </c>
      <c r="E4298" s="7">
        <v>155.66</v>
      </c>
      <c r="F4298" s="7">
        <v>159.59</v>
      </c>
    </row>
    <row r="4299" spans="1:6" x14ac:dyDescent="0.2">
      <c r="A4299" s="7">
        <v>38300</v>
      </c>
      <c r="B4299" s="7" t="s">
        <v>51</v>
      </c>
      <c r="C4299" s="7">
        <v>2011</v>
      </c>
      <c r="D4299" s="7">
        <v>2</v>
      </c>
      <c r="E4299" s="7">
        <v>162.86000000000001</v>
      </c>
      <c r="F4299" s="7">
        <v>160.37</v>
      </c>
    </row>
    <row r="4300" spans="1:6" x14ac:dyDescent="0.2">
      <c r="A4300" s="7">
        <v>38300</v>
      </c>
      <c r="B4300" s="7" t="s">
        <v>51</v>
      </c>
      <c r="C4300" s="7">
        <v>2011</v>
      </c>
      <c r="D4300" s="7">
        <v>3</v>
      </c>
      <c r="E4300" s="7">
        <v>165.45</v>
      </c>
      <c r="F4300" s="7">
        <v>162.02000000000001</v>
      </c>
    </row>
    <row r="4301" spans="1:6" x14ac:dyDescent="0.2">
      <c r="A4301" s="7">
        <v>38300</v>
      </c>
      <c r="B4301" s="7" t="s">
        <v>51</v>
      </c>
      <c r="C4301" s="7">
        <v>2011</v>
      </c>
      <c r="D4301" s="7">
        <v>4</v>
      </c>
      <c r="E4301" s="7">
        <v>163.04</v>
      </c>
      <c r="F4301" s="7">
        <v>162.79</v>
      </c>
    </row>
    <row r="4302" spans="1:6" x14ac:dyDescent="0.2">
      <c r="A4302" s="7">
        <v>38300</v>
      </c>
      <c r="B4302" s="7" t="s">
        <v>51</v>
      </c>
      <c r="C4302" s="7">
        <v>2012</v>
      </c>
      <c r="D4302" s="7">
        <v>1</v>
      </c>
      <c r="E4302" s="7">
        <v>161.06</v>
      </c>
      <c r="F4302" s="7">
        <v>165.22</v>
      </c>
    </row>
    <row r="4303" spans="1:6" x14ac:dyDescent="0.2">
      <c r="A4303" s="7">
        <v>38300</v>
      </c>
      <c r="B4303" s="7" t="s">
        <v>51</v>
      </c>
      <c r="C4303" s="7">
        <v>2012</v>
      </c>
      <c r="D4303" s="7">
        <v>2</v>
      </c>
      <c r="E4303" s="7">
        <v>169.36</v>
      </c>
      <c r="F4303" s="7">
        <v>166.59</v>
      </c>
    </row>
    <row r="4304" spans="1:6" x14ac:dyDescent="0.2">
      <c r="A4304" s="7">
        <v>38300</v>
      </c>
      <c r="B4304" s="7" t="s">
        <v>51</v>
      </c>
      <c r="C4304" s="7">
        <v>2012</v>
      </c>
      <c r="D4304" s="7">
        <v>3</v>
      </c>
      <c r="E4304" s="7">
        <v>170.66</v>
      </c>
      <c r="F4304" s="7">
        <v>167.04</v>
      </c>
    </row>
    <row r="4305" spans="1:6" x14ac:dyDescent="0.2">
      <c r="A4305" s="7">
        <v>38300</v>
      </c>
      <c r="B4305" s="7" t="s">
        <v>51</v>
      </c>
      <c r="C4305" s="7">
        <v>2012</v>
      </c>
      <c r="D4305" s="7">
        <v>4</v>
      </c>
      <c r="E4305" s="7">
        <v>171.09</v>
      </c>
      <c r="F4305" s="7">
        <v>171.11</v>
      </c>
    </row>
    <row r="4306" spans="1:6" x14ac:dyDescent="0.2">
      <c r="A4306" s="7">
        <v>38300</v>
      </c>
      <c r="B4306" s="7" t="s">
        <v>51</v>
      </c>
      <c r="C4306" s="7">
        <v>2013</v>
      </c>
      <c r="D4306" s="7">
        <v>1</v>
      </c>
      <c r="E4306" s="7">
        <v>167.57</v>
      </c>
      <c r="F4306" s="7">
        <v>171.88</v>
      </c>
    </row>
    <row r="4307" spans="1:6" x14ac:dyDescent="0.2">
      <c r="A4307" s="7">
        <v>38300</v>
      </c>
      <c r="B4307" s="7" t="s">
        <v>51</v>
      </c>
      <c r="C4307" s="7">
        <v>2013</v>
      </c>
      <c r="D4307" s="7">
        <v>2</v>
      </c>
      <c r="E4307" s="7">
        <v>175.6</v>
      </c>
      <c r="F4307" s="7">
        <v>172.53</v>
      </c>
    </row>
    <row r="4308" spans="1:6" x14ac:dyDescent="0.2">
      <c r="A4308" s="7">
        <v>38300</v>
      </c>
      <c r="B4308" s="7" t="s">
        <v>51</v>
      </c>
      <c r="C4308" s="7">
        <v>2013</v>
      </c>
      <c r="D4308" s="7">
        <v>3</v>
      </c>
      <c r="E4308" s="7">
        <v>178.61</v>
      </c>
      <c r="F4308" s="7">
        <v>174.81</v>
      </c>
    </row>
    <row r="4309" spans="1:6" x14ac:dyDescent="0.2">
      <c r="A4309" s="7">
        <v>38300</v>
      </c>
      <c r="B4309" s="7" t="s">
        <v>51</v>
      </c>
      <c r="C4309" s="7">
        <v>2013</v>
      </c>
      <c r="D4309" s="7">
        <v>4</v>
      </c>
      <c r="E4309" s="7">
        <v>174.22</v>
      </c>
      <c r="F4309" s="7">
        <v>174.51</v>
      </c>
    </row>
    <row r="4310" spans="1:6" x14ac:dyDescent="0.2">
      <c r="A4310" s="7">
        <v>38300</v>
      </c>
      <c r="B4310" s="7" t="s">
        <v>51</v>
      </c>
      <c r="C4310" s="7">
        <v>2014</v>
      </c>
      <c r="D4310" s="7">
        <v>1</v>
      </c>
      <c r="E4310" s="7">
        <v>171.69</v>
      </c>
      <c r="F4310" s="7">
        <v>175.92</v>
      </c>
    </row>
    <row r="4311" spans="1:6" x14ac:dyDescent="0.2">
      <c r="A4311" s="7">
        <v>38300</v>
      </c>
      <c r="B4311" s="7" t="s">
        <v>51</v>
      </c>
      <c r="C4311" s="7">
        <v>2014</v>
      </c>
      <c r="D4311" s="7">
        <v>2</v>
      </c>
      <c r="E4311" s="7">
        <v>182.86</v>
      </c>
      <c r="F4311" s="7">
        <v>179.61</v>
      </c>
    </row>
    <row r="4312" spans="1:6" x14ac:dyDescent="0.2">
      <c r="A4312" s="7">
        <v>38300</v>
      </c>
      <c r="B4312" s="7" t="s">
        <v>51</v>
      </c>
      <c r="C4312" s="7">
        <v>2014</v>
      </c>
      <c r="D4312" s="7">
        <v>3</v>
      </c>
      <c r="E4312" s="7">
        <v>185.57</v>
      </c>
      <c r="F4312" s="7">
        <v>181.59</v>
      </c>
    </row>
    <row r="4313" spans="1:6" x14ac:dyDescent="0.2">
      <c r="A4313" s="7">
        <v>38300</v>
      </c>
      <c r="B4313" s="7" t="s">
        <v>51</v>
      </c>
      <c r="C4313" s="7">
        <v>2014</v>
      </c>
      <c r="D4313" s="7">
        <v>4</v>
      </c>
      <c r="E4313" s="7">
        <v>182.37</v>
      </c>
      <c r="F4313" s="7">
        <v>182.94</v>
      </c>
    </row>
    <row r="4314" spans="1:6" x14ac:dyDescent="0.2">
      <c r="A4314" s="7">
        <v>38300</v>
      </c>
      <c r="B4314" s="7" t="s">
        <v>51</v>
      </c>
      <c r="C4314" s="7">
        <v>2015</v>
      </c>
      <c r="D4314" s="7">
        <v>1</v>
      </c>
      <c r="E4314" s="7">
        <v>181.6</v>
      </c>
      <c r="F4314" s="7">
        <v>185.87</v>
      </c>
    </row>
    <row r="4315" spans="1:6" x14ac:dyDescent="0.2">
      <c r="A4315" s="7">
        <v>38300</v>
      </c>
      <c r="B4315" s="7" t="s">
        <v>51</v>
      </c>
      <c r="C4315" s="7">
        <v>2015</v>
      </c>
      <c r="D4315" s="7">
        <v>2</v>
      </c>
      <c r="E4315" s="7">
        <v>191.28</v>
      </c>
      <c r="F4315" s="7">
        <v>187.82</v>
      </c>
    </row>
    <row r="4316" spans="1:6" x14ac:dyDescent="0.2">
      <c r="A4316" s="7">
        <v>38300</v>
      </c>
      <c r="B4316" s="7" t="s">
        <v>51</v>
      </c>
      <c r="C4316" s="7">
        <v>2015</v>
      </c>
      <c r="D4316" s="7">
        <v>3</v>
      </c>
      <c r="E4316" s="7">
        <v>192.83</v>
      </c>
      <c r="F4316" s="7">
        <v>188.79</v>
      </c>
    </row>
    <row r="4317" spans="1:6" x14ac:dyDescent="0.2">
      <c r="A4317" s="7">
        <v>38300</v>
      </c>
      <c r="B4317" s="7" t="s">
        <v>51</v>
      </c>
      <c r="C4317" s="7">
        <v>2015</v>
      </c>
      <c r="D4317" s="7">
        <v>4</v>
      </c>
      <c r="E4317" s="7">
        <v>188.69</v>
      </c>
      <c r="F4317" s="7">
        <v>189.39</v>
      </c>
    </row>
    <row r="4318" spans="1:6" x14ac:dyDescent="0.2">
      <c r="A4318" s="7">
        <v>38300</v>
      </c>
      <c r="B4318" s="7" t="s">
        <v>51</v>
      </c>
      <c r="C4318" s="7">
        <v>2016</v>
      </c>
      <c r="D4318" s="7">
        <v>1</v>
      </c>
      <c r="E4318" s="7">
        <v>187.44</v>
      </c>
      <c r="F4318" s="7">
        <v>191.61</v>
      </c>
    </row>
    <row r="4319" spans="1:6" x14ac:dyDescent="0.2">
      <c r="A4319" s="7">
        <v>38300</v>
      </c>
      <c r="B4319" s="7" t="s">
        <v>51</v>
      </c>
      <c r="C4319" s="7">
        <v>2016</v>
      </c>
      <c r="D4319" s="7">
        <v>2</v>
      </c>
      <c r="E4319" s="7">
        <v>196.26</v>
      </c>
      <c r="F4319" s="7">
        <v>192.75</v>
      </c>
    </row>
    <row r="4320" spans="1:6" x14ac:dyDescent="0.2">
      <c r="A4320" s="7">
        <v>38300</v>
      </c>
      <c r="B4320" s="7" t="s">
        <v>51</v>
      </c>
      <c r="C4320" s="7">
        <v>2016</v>
      </c>
      <c r="D4320" s="7">
        <v>3</v>
      </c>
      <c r="E4320" s="7">
        <v>198.73</v>
      </c>
      <c r="F4320" s="7">
        <v>194.7</v>
      </c>
    </row>
    <row r="4321" spans="1:6" x14ac:dyDescent="0.2">
      <c r="A4321" s="7">
        <v>38300</v>
      </c>
      <c r="B4321" s="7" t="s">
        <v>51</v>
      </c>
      <c r="C4321" s="7">
        <v>2016</v>
      </c>
      <c r="D4321" s="7">
        <v>4</v>
      </c>
      <c r="E4321" s="7">
        <v>196.36</v>
      </c>
      <c r="F4321" s="7">
        <v>197.14</v>
      </c>
    </row>
    <row r="4322" spans="1:6" x14ac:dyDescent="0.2">
      <c r="A4322" s="7">
        <v>38300</v>
      </c>
      <c r="B4322" s="7" t="s">
        <v>51</v>
      </c>
      <c r="C4322" s="7">
        <v>2017</v>
      </c>
      <c r="D4322" s="7">
        <v>1</v>
      </c>
      <c r="E4322" s="7">
        <v>194.77</v>
      </c>
      <c r="F4322" s="7">
        <v>198.84</v>
      </c>
    </row>
    <row r="4323" spans="1:6" x14ac:dyDescent="0.2">
      <c r="A4323" s="7">
        <v>38300</v>
      </c>
      <c r="B4323" s="7" t="s">
        <v>51</v>
      </c>
      <c r="C4323" s="7">
        <v>2017</v>
      </c>
      <c r="D4323" s="7">
        <v>2</v>
      </c>
      <c r="E4323" s="7">
        <v>203.05</v>
      </c>
      <c r="F4323" s="7">
        <v>199.5</v>
      </c>
    </row>
    <row r="4324" spans="1:6" x14ac:dyDescent="0.2">
      <c r="A4324" s="7">
        <v>38300</v>
      </c>
      <c r="B4324" s="7" t="s">
        <v>51</v>
      </c>
      <c r="C4324" s="7">
        <v>2017</v>
      </c>
      <c r="D4324" s="7">
        <v>3</v>
      </c>
      <c r="E4324" s="7">
        <v>208.04</v>
      </c>
      <c r="F4324" s="7">
        <v>204.06</v>
      </c>
    </row>
    <row r="4325" spans="1:6" x14ac:dyDescent="0.2">
      <c r="A4325" s="7">
        <v>38300</v>
      </c>
      <c r="B4325" s="7" t="s">
        <v>51</v>
      </c>
      <c r="C4325" s="7">
        <v>2017</v>
      </c>
      <c r="D4325" s="7">
        <v>4</v>
      </c>
      <c r="E4325" s="7">
        <v>206.78</v>
      </c>
      <c r="F4325" s="7">
        <v>207.48</v>
      </c>
    </row>
    <row r="4326" spans="1:6" x14ac:dyDescent="0.2">
      <c r="A4326" s="7">
        <v>38300</v>
      </c>
      <c r="B4326" s="7" t="s">
        <v>51</v>
      </c>
      <c r="C4326" s="7">
        <v>2018</v>
      </c>
      <c r="D4326" s="7">
        <v>1</v>
      </c>
      <c r="E4326" s="7">
        <v>205.62</v>
      </c>
      <c r="F4326" s="7">
        <v>209.67</v>
      </c>
    </row>
    <row r="4327" spans="1:6" x14ac:dyDescent="0.2">
      <c r="A4327" s="7">
        <v>38300</v>
      </c>
      <c r="B4327" s="7" t="s">
        <v>51</v>
      </c>
      <c r="C4327" s="7">
        <v>2018</v>
      </c>
      <c r="D4327" s="7">
        <v>2</v>
      </c>
      <c r="E4327" s="7">
        <v>217.04</v>
      </c>
      <c r="F4327" s="7">
        <v>213.39</v>
      </c>
    </row>
    <row r="4328" spans="1:6" x14ac:dyDescent="0.2">
      <c r="A4328" s="7">
        <v>38300</v>
      </c>
      <c r="B4328" s="7" t="s">
        <v>51</v>
      </c>
      <c r="C4328" s="7">
        <v>2018</v>
      </c>
      <c r="D4328" s="7">
        <v>3</v>
      </c>
      <c r="E4328" s="7">
        <v>219.83</v>
      </c>
      <c r="F4328" s="7">
        <v>215.83</v>
      </c>
    </row>
    <row r="4329" spans="1:6" x14ac:dyDescent="0.2">
      <c r="A4329" s="7">
        <v>38300</v>
      </c>
      <c r="B4329" s="7" t="s">
        <v>51</v>
      </c>
      <c r="C4329" s="7">
        <v>2018</v>
      </c>
      <c r="D4329" s="7">
        <v>4</v>
      </c>
      <c r="E4329" s="7">
        <v>218.11</v>
      </c>
      <c r="F4329" s="7">
        <v>218.7</v>
      </c>
    </row>
    <row r="4330" spans="1:6" x14ac:dyDescent="0.2">
      <c r="A4330" s="7">
        <v>38300</v>
      </c>
      <c r="B4330" s="7" t="s">
        <v>51</v>
      </c>
      <c r="C4330" s="7">
        <v>2019</v>
      </c>
      <c r="D4330" s="7">
        <v>1</v>
      </c>
      <c r="E4330" s="7">
        <v>218.32</v>
      </c>
      <c r="F4330" s="7">
        <v>222.44</v>
      </c>
    </row>
    <row r="4331" spans="1:6" x14ac:dyDescent="0.2">
      <c r="A4331" s="7">
        <v>38300</v>
      </c>
      <c r="B4331" s="7" t="s">
        <v>51</v>
      </c>
      <c r="C4331" s="7">
        <v>2019</v>
      </c>
      <c r="D4331" s="7">
        <v>2</v>
      </c>
      <c r="E4331" s="7">
        <v>229.04</v>
      </c>
      <c r="F4331" s="7">
        <v>225.3</v>
      </c>
    </row>
    <row r="4332" spans="1:6" x14ac:dyDescent="0.2">
      <c r="A4332" s="7">
        <v>38300</v>
      </c>
      <c r="B4332" s="7" t="s">
        <v>51</v>
      </c>
      <c r="C4332" s="7">
        <v>2019</v>
      </c>
      <c r="D4332" s="7">
        <v>3</v>
      </c>
      <c r="E4332" s="7">
        <v>231.83</v>
      </c>
      <c r="F4332" s="7">
        <v>227.81</v>
      </c>
    </row>
    <row r="4333" spans="1:6" x14ac:dyDescent="0.2">
      <c r="A4333" s="7">
        <v>38300</v>
      </c>
      <c r="B4333" s="7" t="s">
        <v>51</v>
      </c>
      <c r="C4333" s="7">
        <v>2019</v>
      </c>
      <c r="D4333" s="7">
        <v>4</v>
      </c>
      <c r="E4333" s="7">
        <v>229.81</v>
      </c>
      <c r="F4333" s="7">
        <v>230.3</v>
      </c>
    </row>
    <row r="4334" spans="1:6" x14ac:dyDescent="0.2">
      <c r="A4334" s="7">
        <v>38300</v>
      </c>
      <c r="B4334" s="7" t="s">
        <v>51</v>
      </c>
      <c r="C4334" s="7">
        <v>2020</v>
      </c>
      <c r="D4334" s="7">
        <v>1</v>
      </c>
      <c r="E4334" s="7">
        <v>231.43</v>
      </c>
      <c r="F4334" s="7">
        <v>235.63</v>
      </c>
    </row>
    <row r="4335" spans="1:6" x14ac:dyDescent="0.2">
      <c r="A4335" s="7">
        <v>38300</v>
      </c>
      <c r="B4335" s="7" t="s">
        <v>51</v>
      </c>
      <c r="C4335" s="7">
        <v>2020</v>
      </c>
      <c r="D4335" s="7">
        <v>2</v>
      </c>
      <c r="E4335" s="7">
        <v>243.07</v>
      </c>
      <c r="F4335" s="7">
        <v>239.19</v>
      </c>
    </row>
    <row r="4336" spans="1:6" x14ac:dyDescent="0.2">
      <c r="A4336" s="7">
        <v>38300</v>
      </c>
      <c r="B4336" s="7" t="s">
        <v>51</v>
      </c>
      <c r="C4336" s="7">
        <v>2020</v>
      </c>
      <c r="D4336" s="7">
        <v>3</v>
      </c>
      <c r="E4336" s="7">
        <v>252.83</v>
      </c>
      <c r="F4336" s="7">
        <v>248.6</v>
      </c>
    </row>
    <row r="4337" spans="1:6" x14ac:dyDescent="0.2">
      <c r="A4337" s="7">
        <v>38300</v>
      </c>
      <c r="B4337" s="7" t="s">
        <v>51</v>
      </c>
      <c r="C4337" s="7">
        <v>2020</v>
      </c>
      <c r="D4337" s="7">
        <v>4</v>
      </c>
      <c r="E4337" s="7">
        <v>260.94</v>
      </c>
      <c r="F4337" s="7">
        <v>261.42</v>
      </c>
    </row>
    <row r="4338" spans="1:6" x14ac:dyDescent="0.2">
      <c r="A4338" s="7">
        <v>38300</v>
      </c>
      <c r="B4338" s="7" t="s">
        <v>51</v>
      </c>
      <c r="C4338" s="7">
        <v>2021</v>
      </c>
      <c r="D4338" s="7">
        <v>1</v>
      </c>
      <c r="E4338" s="7">
        <v>264.83999999999997</v>
      </c>
      <c r="F4338" s="7">
        <v>269.49</v>
      </c>
    </row>
    <row r="4339" spans="1:6" x14ac:dyDescent="0.2">
      <c r="A4339" s="7">
        <v>38300</v>
      </c>
      <c r="B4339" s="7" t="s">
        <v>51</v>
      </c>
      <c r="C4339" s="7">
        <v>2021</v>
      </c>
      <c r="D4339" s="7">
        <v>2</v>
      </c>
      <c r="E4339" s="7">
        <v>284.33999999999997</v>
      </c>
      <c r="F4339" s="7">
        <v>279.89999999999998</v>
      </c>
    </row>
    <row r="4340" spans="1:6" x14ac:dyDescent="0.2">
      <c r="A4340" s="7">
        <v>38300</v>
      </c>
      <c r="B4340" s="7" t="s">
        <v>51</v>
      </c>
      <c r="C4340" s="7">
        <v>2021</v>
      </c>
      <c r="D4340" s="7">
        <v>3</v>
      </c>
      <c r="E4340" s="7">
        <v>291.99</v>
      </c>
      <c r="F4340" s="7">
        <v>287.23</v>
      </c>
    </row>
    <row r="4341" spans="1:6" x14ac:dyDescent="0.2">
      <c r="A4341" s="7">
        <v>38300</v>
      </c>
      <c r="B4341" s="7" t="s">
        <v>51</v>
      </c>
      <c r="C4341" s="7">
        <v>2021</v>
      </c>
      <c r="D4341" s="7">
        <v>4</v>
      </c>
      <c r="E4341" s="7">
        <v>293.18</v>
      </c>
      <c r="F4341" s="7">
        <v>293.62</v>
      </c>
    </row>
    <row r="4342" spans="1:6" x14ac:dyDescent="0.2">
      <c r="A4342" s="7">
        <v>38900</v>
      </c>
      <c r="B4342" s="7" t="s">
        <v>52</v>
      </c>
      <c r="C4342" s="7">
        <v>1991</v>
      </c>
      <c r="D4342" s="7">
        <v>1</v>
      </c>
      <c r="E4342" s="7">
        <v>100</v>
      </c>
      <c r="F4342" s="7">
        <v>100</v>
      </c>
    </row>
    <row r="4343" spans="1:6" x14ac:dyDescent="0.2">
      <c r="A4343" s="7">
        <v>38900</v>
      </c>
      <c r="B4343" s="7" t="s">
        <v>52</v>
      </c>
      <c r="C4343" s="7">
        <v>1991</v>
      </c>
      <c r="D4343" s="7">
        <v>2</v>
      </c>
      <c r="E4343" s="7">
        <v>103.87</v>
      </c>
      <c r="F4343" s="7">
        <v>103.2</v>
      </c>
    </row>
    <row r="4344" spans="1:6" x14ac:dyDescent="0.2">
      <c r="A4344" s="7">
        <v>38900</v>
      </c>
      <c r="B4344" s="7" t="s">
        <v>52</v>
      </c>
      <c r="C4344" s="7">
        <v>1991</v>
      </c>
      <c r="D4344" s="7">
        <v>3</v>
      </c>
      <c r="E4344" s="7">
        <v>106.82</v>
      </c>
      <c r="F4344" s="7">
        <v>105.64</v>
      </c>
    </row>
    <row r="4345" spans="1:6" x14ac:dyDescent="0.2">
      <c r="A4345" s="7">
        <v>38900</v>
      </c>
      <c r="B4345" s="7" t="s">
        <v>52</v>
      </c>
      <c r="C4345" s="7">
        <v>1991</v>
      </c>
      <c r="D4345" s="7">
        <v>4</v>
      </c>
      <c r="E4345" s="7">
        <v>109.32</v>
      </c>
      <c r="F4345" s="7">
        <v>108.27</v>
      </c>
    </row>
    <row r="4346" spans="1:6" x14ac:dyDescent="0.2">
      <c r="A4346" s="7">
        <v>38900</v>
      </c>
      <c r="B4346" s="7" t="s">
        <v>52</v>
      </c>
      <c r="C4346" s="7">
        <v>1992</v>
      </c>
      <c r="D4346" s="7">
        <v>1</v>
      </c>
      <c r="E4346" s="7">
        <v>111.01</v>
      </c>
      <c r="F4346" s="7">
        <v>111.02</v>
      </c>
    </row>
    <row r="4347" spans="1:6" x14ac:dyDescent="0.2">
      <c r="A4347" s="7">
        <v>38900</v>
      </c>
      <c r="B4347" s="7" t="s">
        <v>52</v>
      </c>
      <c r="C4347" s="7">
        <v>1992</v>
      </c>
      <c r="D4347" s="7">
        <v>2</v>
      </c>
      <c r="E4347" s="7">
        <v>113.72</v>
      </c>
      <c r="F4347" s="7">
        <v>112.97</v>
      </c>
    </row>
    <row r="4348" spans="1:6" x14ac:dyDescent="0.2">
      <c r="A4348" s="7">
        <v>38900</v>
      </c>
      <c r="B4348" s="7" t="s">
        <v>52</v>
      </c>
      <c r="C4348" s="7">
        <v>1992</v>
      </c>
      <c r="D4348" s="7">
        <v>3</v>
      </c>
      <c r="E4348" s="7">
        <v>116.8</v>
      </c>
      <c r="F4348" s="7">
        <v>115.49</v>
      </c>
    </row>
    <row r="4349" spans="1:6" x14ac:dyDescent="0.2">
      <c r="A4349" s="7">
        <v>38900</v>
      </c>
      <c r="B4349" s="7" t="s">
        <v>52</v>
      </c>
      <c r="C4349" s="7">
        <v>1992</v>
      </c>
      <c r="D4349" s="7">
        <v>4</v>
      </c>
      <c r="E4349" s="7">
        <v>119.15</v>
      </c>
      <c r="F4349" s="7">
        <v>118.04</v>
      </c>
    </row>
    <row r="4350" spans="1:6" x14ac:dyDescent="0.2">
      <c r="A4350" s="7">
        <v>38900</v>
      </c>
      <c r="B4350" s="7" t="s">
        <v>52</v>
      </c>
      <c r="C4350" s="7">
        <v>1993</v>
      </c>
      <c r="D4350" s="7">
        <v>1</v>
      </c>
      <c r="E4350" s="7">
        <v>120.05</v>
      </c>
      <c r="F4350" s="7">
        <v>120.06</v>
      </c>
    </row>
    <row r="4351" spans="1:6" x14ac:dyDescent="0.2">
      <c r="A4351" s="7">
        <v>38900</v>
      </c>
      <c r="B4351" s="7" t="s">
        <v>52</v>
      </c>
      <c r="C4351" s="7">
        <v>1993</v>
      </c>
      <c r="D4351" s="7">
        <v>2</v>
      </c>
      <c r="E4351" s="7">
        <v>124.9</v>
      </c>
      <c r="F4351" s="7">
        <v>124.06</v>
      </c>
    </row>
    <row r="4352" spans="1:6" x14ac:dyDescent="0.2">
      <c r="A4352" s="7">
        <v>38900</v>
      </c>
      <c r="B4352" s="7" t="s">
        <v>52</v>
      </c>
      <c r="C4352" s="7">
        <v>1993</v>
      </c>
      <c r="D4352" s="7">
        <v>3</v>
      </c>
      <c r="E4352" s="7">
        <v>127.78</v>
      </c>
      <c r="F4352" s="7">
        <v>126.29</v>
      </c>
    </row>
    <row r="4353" spans="1:6" x14ac:dyDescent="0.2">
      <c r="A4353" s="7">
        <v>38900</v>
      </c>
      <c r="B4353" s="7" t="s">
        <v>52</v>
      </c>
      <c r="C4353" s="7">
        <v>1993</v>
      </c>
      <c r="D4353" s="7">
        <v>4</v>
      </c>
      <c r="E4353" s="7">
        <v>131.16999999999999</v>
      </c>
      <c r="F4353" s="7">
        <v>130.05000000000001</v>
      </c>
    </row>
    <row r="4354" spans="1:6" x14ac:dyDescent="0.2">
      <c r="A4354" s="7">
        <v>38900</v>
      </c>
      <c r="B4354" s="7" t="s">
        <v>52</v>
      </c>
      <c r="C4354" s="7">
        <v>1994</v>
      </c>
      <c r="D4354" s="7">
        <v>1</v>
      </c>
      <c r="E4354" s="7">
        <v>133.33000000000001</v>
      </c>
      <c r="F4354" s="7">
        <v>133.35</v>
      </c>
    </row>
    <row r="4355" spans="1:6" x14ac:dyDescent="0.2">
      <c r="A4355" s="7">
        <v>38900</v>
      </c>
      <c r="B4355" s="7" t="s">
        <v>52</v>
      </c>
      <c r="C4355" s="7">
        <v>1994</v>
      </c>
      <c r="D4355" s="7">
        <v>2</v>
      </c>
      <c r="E4355" s="7">
        <v>137.21</v>
      </c>
      <c r="F4355" s="7">
        <v>136.22999999999999</v>
      </c>
    </row>
    <row r="4356" spans="1:6" x14ac:dyDescent="0.2">
      <c r="A4356" s="7">
        <v>38900</v>
      </c>
      <c r="B4356" s="7" t="s">
        <v>52</v>
      </c>
      <c r="C4356" s="7">
        <v>1994</v>
      </c>
      <c r="D4356" s="7">
        <v>3</v>
      </c>
      <c r="E4356" s="7">
        <v>141.97999999999999</v>
      </c>
      <c r="F4356" s="7">
        <v>140.26</v>
      </c>
    </row>
    <row r="4357" spans="1:6" x14ac:dyDescent="0.2">
      <c r="A4357" s="7">
        <v>38900</v>
      </c>
      <c r="B4357" s="7" t="s">
        <v>52</v>
      </c>
      <c r="C4357" s="7">
        <v>1994</v>
      </c>
      <c r="D4357" s="7">
        <v>4</v>
      </c>
      <c r="E4357" s="7">
        <v>144.51</v>
      </c>
      <c r="F4357" s="7">
        <v>143.41</v>
      </c>
    </row>
    <row r="4358" spans="1:6" x14ac:dyDescent="0.2">
      <c r="A4358" s="7">
        <v>38900</v>
      </c>
      <c r="B4358" s="7" t="s">
        <v>52</v>
      </c>
      <c r="C4358" s="7">
        <v>1995</v>
      </c>
      <c r="D4358" s="7">
        <v>1</v>
      </c>
      <c r="E4358" s="7">
        <v>146.66</v>
      </c>
      <c r="F4358" s="7">
        <v>146.66999999999999</v>
      </c>
    </row>
    <row r="4359" spans="1:6" x14ac:dyDescent="0.2">
      <c r="A4359" s="7">
        <v>38900</v>
      </c>
      <c r="B4359" s="7" t="s">
        <v>52</v>
      </c>
      <c r="C4359" s="7">
        <v>1995</v>
      </c>
      <c r="D4359" s="7">
        <v>2</v>
      </c>
      <c r="E4359" s="7">
        <v>151.74</v>
      </c>
      <c r="F4359" s="7">
        <v>150.59</v>
      </c>
    </row>
    <row r="4360" spans="1:6" x14ac:dyDescent="0.2">
      <c r="A4360" s="7">
        <v>38900</v>
      </c>
      <c r="B4360" s="7" t="s">
        <v>52</v>
      </c>
      <c r="C4360" s="7">
        <v>1995</v>
      </c>
      <c r="D4360" s="7">
        <v>3</v>
      </c>
      <c r="E4360" s="7">
        <v>155.54</v>
      </c>
      <c r="F4360" s="7">
        <v>153.56</v>
      </c>
    </row>
    <row r="4361" spans="1:6" x14ac:dyDescent="0.2">
      <c r="A4361" s="7">
        <v>38900</v>
      </c>
      <c r="B4361" s="7" t="s">
        <v>52</v>
      </c>
      <c r="C4361" s="7">
        <v>1995</v>
      </c>
      <c r="D4361" s="7">
        <v>4</v>
      </c>
      <c r="E4361" s="7">
        <v>157.77000000000001</v>
      </c>
      <c r="F4361" s="7">
        <v>156.74</v>
      </c>
    </row>
    <row r="4362" spans="1:6" x14ac:dyDescent="0.2">
      <c r="A4362" s="7">
        <v>38900</v>
      </c>
      <c r="B4362" s="7" t="s">
        <v>52</v>
      </c>
      <c r="C4362" s="7">
        <v>1996</v>
      </c>
      <c r="D4362" s="7">
        <v>1</v>
      </c>
      <c r="E4362" s="7">
        <v>160.29</v>
      </c>
      <c r="F4362" s="7">
        <v>160.33000000000001</v>
      </c>
    </row>
    <row r="4363" spans="1:6" x14ac:dyDescent="0.2">
      <c r="A4363" s="7">
        <v>38900</v>
      </c>
      <c r="B4363" s="7" t="s">
        <v>52</v>
      </c>
      <c r="C4363" s="7">
        <v>1996</v>
      </c>
      <c r="D4363" s="7">
        <v>2</v>
      </c>
      <c r="E4363" s="7">
        <v>165.13</v>
      </c>
      <c r="F4363" s="7">
        <v>163.75</v>
      </c>
    </row>
    <row r="4364" spans="1:6" x14ac:dyDescent="0.2">
      <c r="A4364" s="7">
        <v>38900</v>
      </c>
      <c r="B4364" s="7" t="s">
        <v>52</v>
      </c>
      <c r="C4364" s="7">
        <v>1996</v>
      </c>
      <c r="D4364" s="7">
        <v>3</v>
      </c>
      <c r="E4364" s="7">
        <v>169.45</v>
      </c>
      <c r="F4364" s="7">
        <v>167.25</v>
      </c>
    </row>
    <row r="4365" spans="1:6" x14ac:dyDescent="0.2">
      <c r="A4365" s="7">
        <v>38900</v>
      </c>
      <c r="B4365" s="7" t="s">
        <v>52</v>
      </c>
      <c r="C4365" s="7">
        <v>1996</v>
      </c>
      <c r="D4365" s="7">
        <v>4</v>
      </c>
      <c r="E4365" s="7">
        <v>171.92</v>
      </c>
      <c r="F4365" s="7">
        <v>170.96</v>
      </c>
    </row>
    <row r="4366" spans="1:6" x14ac:dyDescent="0.2">
      <c r="A4366" s="7">
        <v>38900</v>
      </c>
      <c r="B4366" s="7" t="s">
        <v>52</v>
      </c>
      <c r="C4366" s="7">
        <v>1997</v>
      </c>
      <c r="D4366" s="7">
        <v>1</v>
      </c>
      <c r="E4366" s="7">
        <v>175.38</v>
      </c>
      <c r="F4366" s="7">
        <v>175.42</v>
      </c>
    </row>
    <row r="4367" spans="1:6" x14ac:dyDescent="0.2">
      <c r="A4367" s="7">
        <v>38900</v>
      </c>
      <c r="B4367" s="7" t="s">
        <v>52</v>
      </c>
      <c r="C4367" s="7">
        <v>1997</v>
      </c>
      <c r="D4367" s="7">
        <v>2</v>
      </c>
      <c r="E4367" s="7">
        <v>179.02</v>
      </c>
      <c r="F4367" s="7">
        <v>177.4</v>
      </c>
    </row>
    <row r="4368" spans="1:6" x14ac:dyDescent="0.2">
      <c r="A4368" s="7">
        <v>38900</v>
      </c>
      <c r="B4368" s="7" t="s">
        <v>52</v>
      </c>
      <c r="C4368" s="7">
        <v>1997</v>
      </c>
      <c r="D4368" s="7">
        <v>3</v>
      </c>
      <c r="E4368" s="7">
        <v>182.09</v>
      </c>
      <c r="F4368" s="7">
        <v>179.71</v>
      </c>
    </row>
    <row r="4369" spans="1:6" x14ac:dyDescent="0.2">
      <c r="A4369" s="7">
        <v>38900</v>
      </c>
      <c r="B4369" s="7" t="s">
        <v>52</v>
      </c>
      <c r="C4369" s="7">
        <v>1997</v>
      </c>
      <c r="D4369" s="7">
        <v>4</v>
      </c>
      <c r="E4369" s="7">
        <v>182.77</v>
      </c>
      <c r="F4369" s="7">
        <v>181.88</v>
      </c>
    </row>
    <row r="4370" spans="1:6" x14ac:dyDescent="0.2">
      <c r="A4370" s="7">
        <v>38900</v>
      </c>
      <c r="B4370" s="7" t="s">
        <v>52</v>
      </c>
      <c r="C4370" s="7">
        <v>1998</v>
      </c>
      <c r="D4370" s="7">
        <v>1</v>
      </c>
      <c r="E4370" s="7">
        <v>184.16</v>
      </c>
      <c r="F4370" s="7">
        <v>184.19</v>
      </c>
    </row>
    <row r="4371" spans="1:6" x14ac:dyDescent="0.2">
      <c r="A4371" s="7">
        <v>38900</v>
      </c>
      <c r="B4371" s="7" t="s">
        <v>52</v>
      </c>
      <c r="C4371" s="7">
        <v>1998</v>
      </c>
      <c r="D4371" s="7">
        <v>2</v>
      </c>
      <c r="E4371" s="7">
        <v>188.63</v>
      </c>
      <c r="F4371" s="7">
        <v>186.8</v>
      </c>
    </row>
    <row r="4372" spans="1:6" x14ac:dyDescent="0.2">
      <c r="A4372" s="7">
        <v>38900</v>
      </c>
      <c r="B4372" s="7" t="s">
        <v>52</v>
      </c>
      <c r="C4372" s="7">
        <v>1998</v>
      </c>
      <c r="D4372" s="7">
        <v>3</v>
      </c>
      <c r="E4372" s="7">
        <v>192.25</v>
      </c>
      <c r="F4372" s="7">
        <v>189.81</v>
      </c>
    </row>
    <row r="4373" spans="1:6" x14ac:dyDescent="0.2">
      <c r="A4373" s="7">
        <v>38900</v>
      </c>
      <c r="B4373" s="7" t="s">
        <v>52</v>
      </c>
      <c r="C4373" s="7">
        <v>1998</v>
      </c>
      <c r="D4373" s="7">
        <v>4</v>
      </c>
      <c r="E4373" s="7">
        <v>191.97</v>
      </c>
      <c r="F4373" s="7">
        <v>191.09</v>
      </c>
    </row>
    <row r="4374" spans="1:6" x14ac:dyDescent="0.2">
      <c r="A4374" s="7">
        <v>38900</v>
      </c>
      <c r="B4374" s="7" t="s">
        <v>52</v>
      </c>
      <c r="C4374" s="7">
        <v>1999</v>
      </c>
      <c r="D4374" s="7">
        <v>1</v>
      </c>
      <c r="E4374" s="7">
        <v>192.09</v>
      </c>
      <c r="F4374" s="7">
        <v>192.07</v>
      </c>
    </row>
    <row r="4375" spans="1:6" x14ac:dyDescent="0.2">
      <c r="A4375" s="7">
        <v>38900</v>
      </c>
      <c r="B4375" s="7" t="s">
        <v>52</v>
      </c>
      <c r="C4375" s="7">
        <v>1999</v>
      </c>
      <c r="D4375" s="7">
        <v>2</v>
      </c>
      <c r="E4375" s="7">
        <v>197.1</v>
      </c>
      <c r="F4375" s="7">
        <v>195.14</v>
      </c>
    </row>
    <row r="4376" spans="1:6" x14ac:dyDescent="0.2">
      <c r="A4376" s="7">
        <v>38900</v>
      </c>
      <c r="B4376" s="7" t="s">
        <v>52</v>
      </c>
      <c r="C4376" s="7">
        <v>1999</v>
      </c>
      <c r="D4376" s="7">
        <v>3</v>
      </c>
      <c r="E4376" s="7">
        <v>198.96</v>
      </c>
      <c r="F4376" s="7">
        <v>196.51</v>
      </c>
    </row>
    <row r="4377" spans="1:6" x14ac:dyDescent="0.2">
      <c r="A4377" s="7">
        <v>38900</v>
      </c>
      <c r="B4377" s="7" t="s">
        <v>52</v>
      </c>
      <c r="C4377" s="7">
        <v>1999</v>
      </c>
      <c r="D4377" s="7">
        <v>4</v>
      </c>
      <c r="E4377" s="7">
        <v>199.18</v>
      </c>
      <c r="F4377" s="7">
        <v>198.25</v>
      </c>
    </row>
    <row r="4378" spans="1:6" x14ac:dyDescent="0.2">
      <c r="A4378" s="7">
        <v>38900</v>
      </c>
      <c r="B4378" s="7" t="s">
        <v>52</v>
      </c>
      <c r="C4378" s="7">
        <v>2000</v>
      </c>
      <c r="D4378" s="7">
        <v>1</v>
      </c>
      <c r="E4378" s="7">
        <v>200.21</v>
      </c>
      <c r="F4378" s="7">
        <v>200.17</v>
      </c>
    </row>
    <row r="4379" spans="1:6" x14ac:dyDescent="0.2">
      <c r="A4379" s="7">
        <v>38900</v>
      </c>
      <c r="B4379" s="7" t="s">
        <v>52</v>
      </c>
      <c r="C4379" s="7">
        <v>2000</v>
      </c>
      <c r="D4379" s="7">
        <v>2</v>
      </c>
      <c r="E4379" s="7">
        <v>203.73</v>
      </c>
      <c r="F4379" s="7">
        <v>201.69</v>
      </c>
    </row>
    <row r="4380" spans="1:6" x14ac:dyDescent="0.2">
      <c r="A4380" s="7">
        <v>38900</v>
      </c>
      <c r="B4380" s="7" t="s">
        <v>52</v>
      </c>
      <c r="C4380" s="7">
        <v>2000</v>
      </c>
      <c r="D4380" s="7">
        <v>3</v>
      </c>
      <c r="E4380" s="7">
        <v>204.51</v>
      </c>
      <c r="F4380" s="7">
        <v>202.06</v>
      </c>
    </row>
    <row r="4381" spans="1:6" x14ac:dyDescent="0.2">
      <c r="A4381" s="7">
        <v>38900</v>
      </c>
      <c r="B4381" s="7" t="s">
        <v>52</v>
      </c>
      <c r="C4381" s="7">
        <v>2000</v>
      </c>
      <c r="D4381" s="7">
        <v>4</v>
      </c>
      <c r="E4381" s="7">
        <v>206</v>
      </c>
      <c r="F4381" s="7">
        <v>204.95</v>
      </c>
    </row>
    <row r="4382" spans="1:6" x14ac:dyDescent="0.2">
      <c r="A4382" s="7">
        <v>38900</v>
      </c>
      <c r="B4382" s="7" t="s">
        <v>52</v>
      </c>
      <c r="C4382" s="7">
        <v>2001</v>
      </c>
      <c r="D4382" s="7">
        <v>1</v>
      </c>
      <c r="E4382" s="7">
        <v>208.12</v>
      </c>
      <c r="F4382" s="7">
        <v>208.11</v>
      </c>
    </row>
    <row r="4383" spans="1:6" x14ac:dyDescent="0.2">
      <c r="A4383" s="7">
        <v>38900</v>
      </c>
      <c r="B4383" s="7" t="s">
        <v>52</v>
      </c>
      <c r="C4383" s="7">
        <v>2001</v>
      </c>
      <c r="D4383" s="7">
        <v>2</v>
      </c>
      <c r="E4383" s="7">
        <v>211.7</v>
      </c>
      <c r="F4383" s="7">
        <v>209.6</v>
      </c>
    </row>
    <row r="4384" spans="1:6" x14ac:dyDescent="0.2">
      <c r="A4384" s="7">
        <v>38900</v>
      </c>
      <c r="B4384" s="7" t="s">
        <v>52</v>
      </c>
      <c r="C4384" s="7">
        <v>2001</v>
      </c>
      <c r="D4384" s="7">
        <v>3</v>
      </c>
      <c r="E4384" s="7">
        <v>214.62</v>
      </c>
      <c r="F4384" s="7">
        <v>212.1</v>
      </c>
    </row>
    <row r="4385" spans="1:6" x14ac:dyDescent="0.2">
      <c r="A4385" s="7">
        <v>38900</v>
      </c>
      <c r="B4385" s="7" t="s">
        <v>52</v>
      </c>
      <c r="C4385" s="7">
        <v>2001</v>
      </c>
      <c r="D4385" s="7">
        <v>4</v>
      </c>
      <c r="E4385" s="7">
        <v>215.61</v>
      </c>
      <c r="F4385" s="7">
        <v>214.39</v>
      </c>
    </row>
    <row r="4386" spans="1:6" x14ac:dyDescent="0.2">
      <c r="A4386" s="7">
        <v>38900</v>
      </c>
      <c r="B4386" s="7" t="s">
        <v>52</v>
      </c>
      <c r="C4386" s="7">
        <v>2002</v>
      </c>
      <c r="D4386" s="7">
        <v>1</v>
      </c>
      <c r="E4386" s="7">
        <v>217.24</v>
      </c>
      <c r="F4386" s="7">
        <v>217.29</v>
      </c>
    </row>
    <row r="4387" spans="1:6" x14ac:dyDescent="0.2">
      <c r="A4387" s="7">
        <v>38900</v>
      </c>
      <c r="B4387" s="7" t="s">
        <v>52</v>
      </c>
      <c r="C4387" s="7">
        <v>2002</v>
      </c>
      <c r="D4387" s="7">
        <v>2</v>
      </c>
      <c r="E4387" s="7">
        <v>221.74</v>
      </c>
      <c r="F4387" s="7">
        <v>219.62</v>
      </c>
    </row>
    <row r="4388" spans="1:6" x14ac:dyDescent="0.2">
      <c r="A4388" s="7">
        <v>38900</v>
      </c>
      <c r="B4388" s="7" t="s">
        <v>52</v>
      </c>
      <c r="C4388" s="7">
        <v>2002</v>
      </c>
      <c r="D4388" s="7">
        <v>3</v>
      </c>
      <c r="E4388" s="7">
        <v>224.63</v>
      </c>
      <c r="F4388" s="7">
        <v>221.9</v>
      </c>
    </row>
    <row r="4389" spans="1:6" x14ac:dyDescent="0.2">
      <c r="A4389" s="7">
        <v>38900</v>
      </c>
      <c r="B4389" s="7" t="s">
        <v>52</v>
      </c>
      <c r="C4389" s="7">
        <v>2002</v>
      </c>
      <c r="D4389" s="7">
        <v>4</v>
      </c>
      <c r="E4389" s="7">
        <v>226.68</v>
      </c>
      <c r="F4389" s="7">
        <v>225.32</v>
      </c>
    </row>
    <row r="4390" spans="1:6" x14ac:dyDescent="0.2">
      <c r="A4390" s="7">
        <v>38900</v>
      </c>
      <c r="B4390" s="7" t="s">
        <v>52</v>
      </c>
      <c r="C4390" s="7">
        <v>2003</v>
      </c>
      <c r="D4390" s="7">
        <v>1</v>
      </c>
      <c r="E4390" s="7">
        <v>227.99</v>
      </c>
      <c r="F4390" s="7">
        <v>228.19</v>
      </c>
    </row>
    <row r="4391" spans="1:6" x14ac:dyDescent="0.2">
      <c r="A4391" s="7">
        <v>38900</v>
      </c>
      <c r="B4391" s="7" t="s">
        <v>52</v>
      </c>
      <c r="C4391" s="7">
        <v>2003</v>
      </c>
      <c r="D4391" s="7">
        <v>2</v>
      </c>
      <c r="E4391" s="7">
        <v>234.13</v>
      </c>
      <c r="F4391" s="7">
        <v>231.95</v>
      </c>
    </row>
    <row r="4392" spans="1:6" x14ac:dyDescent="0.2">
      <c r="A4392" s="7">
        <v>38900</v>
      </c>
      <c r="B4392" s="7" t="s">
        <v>52</v>
      </c>
      <c r="C4392" s="7">
        <v>2003</v>
      </c>
      <c r="D4392" s="7">
        <v>3</v>
      </c>
      <c r="E4392" s="7">
        <v>239.47</v>
      </c>
      <c r="F4392" s="7">
        <v>236.37</v>
      </c>
    </row>
    <row r="4393" spans="1:6" x14ac:dyDescent="0.2">
      <c r="A4393" s="7">
        <v>38900</v>
      </c>
      <c r="B4393" s="7" t="s">
        <v>52</v>
      </c>
      <c r="C4393" s="7">
        <v>2003</v>
      </c>
      <c r="D4393" s="7">
        <v>4</v>
      </c>
      <c r="E4393" s="7">
        <v>243.13</v>
      </c>
      <c r="F4393" s="7">
        <v>241.67</v>
      </c>
    </row>
    <row r="4394" spans="1:6" x14ac:dyDescent="0.2">
      <c r="A4394" s="7">
        <v>38900</v>
      </c>
      <c r="B4394" s="7" t="s">
        <v>52</v>
      </c>
      <c r="C4394" s="7">
        <v>2004</v>
      </c>
      <c r="D4394" s="7">
        <v>1</v>
      </c>
      <c r="E4394" s="7">
        <v>244.97</v>
      </c>
      <c r="F4394" s="7">
        <v>245.38</v>
      </c>
    </row>
    <row r="4395" spans="1:6" x14ac:dyDescent="0.2">
      <c r="A4395" s="7">
        <v>38900</v>
      </c>
      <c r="B4395" s="7" t="s">
        <v>52</v>
      </c>
      <c r="C4395" s="7">
        <v>2004</v>
      </c>
      <c r="D4395" s="7">
        <v>2</v>
      </c>
      <c r="E4395" s="7">
        <v>255.45</v>
      </c>
      <c r="F4395" s="7">
        <v>253.06</v>
      </c>
    </row>
    <row r="4396" spans="1:6" x14ac:dyDescent="0.2">
      <c r="A4396" s="7">
        <v>38900</v>
      </c>
      <c r="B4396" s="7" t="s">
        <v>52</v>
      </c>
      <c r="C4396" s="7">
        <v>2004</v>
      </c>
      <c r="D4396" s="7">
        <v>3</v>
      </c>
      <c r="E4396" s="7">
        <v>263.81</v>
      </c>
      <c r="F4396" s="7">
        <v>260.13</v>
      </c>
    </row>
    <row r="4397" spans="1:6" x14ac:dyDescent="0.2">
      <c r="A4397" s="7">
        <v>38900</v>
      </c>
      <c r="B4397" s="7" t="s">
        <v>52</v>
      </c>
      <c r="C4397" s="7">
        <v>2004</v>
      </c>
      <c r="D4397" s="7">
        <v>4</v>
      </c>
      <c r="E4397" s="7">
        <v>271.08</v>
      </c>
      <c r="F4397" s="7">
        <v>269.56</v>
      </c>
    </row>
    <row r="4398" spans="1:6" x14ac:dyDescent="0.2">
      <c r="A4398" s="7">
        <v>38900</v>
      </c>
      <c r="B4398" s="7" t="s">
        <v>52</v>
      </c>
      <c r="C4398" s="7">
        <v>2005</v>
      </c>
      <c r="D4398" s="7">
        <v>1</v>
      </c>
      <c r="E4398" s="7">
        <v>279.27999999999997</v>
      </c>
      <c r="F4398" s="7">
        <v>279.99</v>
      </c>
    </row>
    <row r="4399" spans="1:6" x14ac:dyDescent="0.2">
      <c r="A4399" s="7">
        <v>38900</v>
      </c>
      <c r="B4399" s="7" t="s">
        <v>52</v>
      </c>
      <c r="C4399" s="7">
        <v>2005</v>
      </c>
      <c r="D4399" s="7">
        <v>2</v>
      </c>
      <c r="E4399" s="7">
        <v>294.83</v>
      </c>
      <c r="F4399" s="7">
        <v>291.95999999999998</v>
      </c>
    </row>
    <row r="4400" spans="1:6" x14ac:dyDescent="0.2">
      <c r="A4400" s="7">
        <v>38900</v>
      </c>
      <c r="B4400" s="7" t="s">
        <v>52</v>
      </c>
      <c r="C4400" s="7">
        <v>2005</v>
      </c>
      <c r="D4400" s="7">
        <v>3</v>
      </c>
      <c r="E4400" s="7">
        <v>312.88</v>
      </c>
      <c r="F4400" s="7">
        <v>308.18</v>
      </c>
    </row>
    <row r="4401" spans="1:6" x14ac:dyDescent="0.2">
      <c r="A4401" s="7">
        <v>38900</v>
      </c>
      <c r="B4401" s="7" t="s">
        <v>52</v>
      </c>
      <c r="C4401" s="7">
        <v>2005</v>
      </c>
      <c r="D4401" s="7">
        <v>4</v>
      </c>
      <c r="E4401" s="7">
        <v>324.70999999999998</v>
      </c>
      <c r="F4401" s="7">
        <v>323.14</v>
      </c>
    </row>
    <row r="4402" spans="1:6" x14ac:dyDescent="0.2">
      <c r="A4402" s="7">
        <v>38900</v>
      </c>
      <c r="B4402" s="7" t="s">
        <v>52</v>
      </c>
      <c r="C4402" s="7">
        <v>2006</v>
      </c>
      <c r="D4402" s="7">
        <v>1</v>
      </c>
      <c r="E4402" s="7">
        <v>335.61</v>
      </c>
      <c r="F4402" s="7">
        <v>336.65</v>
      </c>
    </row>
    <row r="4403" spans="1:6" x14ac:dyDescent="0.2">
      <c r="A4403" s="7">
        <v>38900</v>
      </c>
      <c r="B4403" s="7" t="s">
        <v>52</v>
      </c>
      <c r="C4403" s="7">
        <v>2006</v>
      </c>
      <c r="D4403" s="7">
        <v>2</v>
      </c>
      <c r="E4403" s="7">
        <v>350.82</v>
      </c>
      <c r="F4403" s="7">
        <v>347.33</v>
      </c>
    </row>
    <row r="4404" spans="1:6" x14ac:dyDescent="0.2">
      <c r="A4404" s="7">
        <v>38900</v>
      </c>
      <c r="B4404" s="7" t="s">
        <v>52</v>
      </c>
      <c r="C4404" s="7">
        <v>2006</v>
      </c>
      <c r="D4404" s="7">
        <v>3</v>
      </c>
      <c r="E4404" s="7">
        <v>361.03</v>
      </c>
      <c r="F4404" s="7">
        <v>355.25</v>
      </c>
    </row>
    <row r="4405" spans="1:6" x14ac:dyDescent="0.2">
      <c r="A4405" s="7">
        <v>38900</v>
      </c>
      <c r="B4405" s="7" t="s">
        <v>52</v>
      </c>
      <c r="C4405" s="7">
        <v>2006</v>
      </c>
      <c r="D4405" s="7">
        <v>4</v>
      </c>
      <c r="E4405" s="7">
        <v>360.89</v>
      </c>
      <c r="F4405" s="7">
        <v>359.3</v>
      </c>
    </row>
    <row r="4406" spans="1:6" x14ac:dyDescent="0.2">
      <c r="A4406" s="7">
        <v>38900</v>
      </c>
      <c r="B4406" s="7" t="s">
        <v>52</v>
      </c>
      <c r="C4406" s="7">
        <v>2007</v>
      </c>
      <c r="D4406" s="7">
        <v>1</v>
      </c>
      <c r="E4406" s="7">
        <v>363.54</v>
      </c>
      <c r="F4406" s="7">
        <v>365.06</v>
      </c>
    </row>
    <row r="4407" spans="1:6" x14ac:dyDescent="0.2">
      <c r="A4407" s="7">
        <v>38900</v>
      </c>
      <c r="B4407" s="7" t="s">
        <v>52</v>
      </c>
      <c r="C4407" s="7">
        <v>2007</v>
      </c>
      <c r="D4407" s="7">
        <v>2</v>
      </c>
      <c r="E4407" s="7">
        <v>370.13</v>
      </c>
      <c r="F4407" s="7">
        <v>366.2</v>
      </c>
    </row>
    <row r="4408" spans="1:6" x14ac:dyDescent="0.2">
      <c r="A4408" s="7">
        <v>38900</v>
      </c>
      <c r="B4408" s="7" t="s">
        <v>52</v>
      </c>
      <c r="C4408" s="7">
        <v>2007</v>
      </c>
      <c r="D4408" s="7">
        <v>3</v>
      </c>
      <c r="E4408" s="7">
        <v>367.95</v>
      </c>
      <c r="F4408" s="7">
        <v>361.81</v>
      </c>
    </row>
    <row r="4409" spans="1:6" x14ac:dyDescent="0.2">
      <c r="A4409" s="7">
        <v>38900</v>
      </c>
      <c r="B4409" s="7" t="s">
        <v>52</v>
      </c>
      <c r="C4409" s="7">
        <v>2007</v>
      </c>
      <c r="D4409" s="7">
        <v>4</v>
      </c>
      <c r="E4409" s="7">
        <v>360.1</v>
      </c>
      <c r="F4409" s="7">
        <v>358.62</v>
      </c>
    </row>
    <row r="4410" spans="1:6" x14ac:dyDescent="0.2">
      <c r="A4410" s="7">
        <v>38900</v>
      </c>
      <c r="B4410" s="7" t="s">
        <v>52</v>
      </c>
      <c r="C4410" s="7">
        <v>2008</v>
      </c>
      <c r="D4410" s="7">
        <v>1</v>
      </c>
      <c r="E4410" s="7">
        <v>350.31</v>
      </c>
      <c r="F4410" s="7">
        <v>352.14</v>
      </c>
    </row>
    <row r="4411" spans="1:6" x14ac:dyDescent="0.2">
      <c r="A4411" s="7">
        <v>38900</v>
      </c>
      <c r="B4411" s="7" t="s">
        <v>52</v>
      </c>
      <c r="C4411" s="7">
        <v>2008</v>
      </c>
      <c r="D4411" s="7">
        <v>2</v>
      </c>
      <c r="E4411" s="7">
        <v>345.9</v>
      </c>
      <c r="F4411" s="7">
        <v>342.03</v>
      </c>
    </row>
    <row r="4412" spans="1:6" x14ac:dyDescent="0.2">
      <c r="A4412" s="7">
        <v>38900</v>
      </c>
      <c r="B4412" s="7" t="s">
        <v>52</v>
      </c>
      <c r="C4412" s="7">
        <v>2008</v>
      </c>
      <c r="D4412" s="7">
        <v>3</v>
      </c>
      <c r="E4412" s="7">
        <v>336.4</v>
      </c>
      <c r="F4412" s="7">
        <v>330.65</v>
      </c>
    </row>
    <row r="4413" spans="1:6" x14ac:dyDescent="0.2">
      <c r="A4413" s="7">
        <v>38900</v>
      </c>
      <c r="B4413" s="7" t="s">
        <v>52</v>
      </c>
      <c r="C4413" s="7">
        <v>2008</v>
      </c>
      <c r="D4413" s="7">
        <v>4</v>
      </c>
      <c r="E4413" s="7">
        <v>315.75</v>
      </c>
      <c r="F4413" s="7">
        <v>314.31</v>
      </c>
    </row>
    <row r="4414" spans="1:6" x14ac:dyDescent="0.2">
      <c r="A4414" s="7">
        <v>38900</v>
      </c>
      <c r="B4414" s="7" t="s">
        <v>52</v>
      </c>
      <c r="C4414" s="7">
        <v>2009</v>
      </c>
      <c r="D4414" s="7">
        <v>1</v>
      </c>
      <c r="E4414" s="7">
        <v>301.58</v>
      </c>
      <c r="F4414" s="7">
        <v>303.7</v>
      </c>
    </row>
    <row r="4415" spans="1:6" x14ac:dyDescent="0.2">
      <c r="A4415" s="7">
        <v>38900</v>
      </c>
      <c r="B4415" s="7" t="s">
        <v>52</v>
      </c>
      <c r="C4415" s="7">
        <v>2009</v>
      </c>
      <c r="D4415" s="7">
        <v>2</v>
      </c>
      <c r="E4415" s="7">
        <v>298.79000000000002</v>
      </c>
      <c r="F4415" s="7">
        <v>295.13</v>
      </c>
    </row>
    <row r="4416" spans="1:6" x14ac:dyDescent="0.2">
      <c r="A4416" s="7">
        <v>38900</v>
      </c>
      <c r="B4416" s="7" t="s">
        <v>52</v>
      </c>
      <c r="C4416" s="7">
        <v>2009</v>
      </c>
      <c r="D4416" s="7">
        <v>3</v>
      </c>
      <c r="E4416" s="7">
        <v>299.20999999999998</v>
      </c>
      <c r="F4416" s="7">
        <v>293.97000000000003</v>
      </c>
    </row>
    <row r="4417" spans="1:6" x14ac:dyDescent="0.2">
      <c r="A4417" s="7">
        <v>38900</v>
      </c>
      <c r="B4417" s="7" t="s">
        <v>52</v>
      </c>
      <c r="C4417" s="7">
        <v>2009</v>
      </c>
      <c r="D4417" s="7">
        <v>4</v>
      </c>
      <c r="E4417" s="7">
        <v>295.64999999999998</v>
      </c>
      <c r="F4417" s="7">
        <v>294.33999999999997</v>
      </c>
    </row>
    <row r="4418" spans="1:6" x14ac:dyDescent="0.2">
      <c r="A4418" s="7">
        <v>38900</v>
      </c>
      <c r="B4418" s="7" t="s">
        <v>52</v>
      </c>
      <c r="C4418" s="7">
        <v>2010</v>
      </c>
      <c r="D4418" s="7">
        <v>1</v>
      </c>
      <c r="E4418" s="7">
        <v>286.06</v>
      </c>
      <c r="F4418" s="7">
        <v>288.39999999999998</v>
      </c>
    </row>
    <row r="4419" spans="1:6" x14ac:dyDescent="0.2">
      <c r="A4419" s="7">
        <v>38900</v>
      </c>
      <c r="B4419" s="7" t="s">
        <v>52</v>
      </c>
      <c r="C4419" s="7">
        <v>2010</v>
      </c>
      <c r="D4419" s="7">
        <v>2</v>
      </c>
      <c r="E4419" s="7">
        <v>291.27</v>
      </c>
      <c r="F4419" s="7">
        <v>287.48</v>
      </c>
    </row>
    <row r="4420" spans="1:6" x14ac:dyDescent="0.2">
      <c r="A4420" s="7">
        <v>38900</v>
      </c>
      <c r="B4420" s="7" t="s">
        <v>52</v>
      </c>
      <c r="C4420" s="7">
        <v>2010</v>
      </c>
      <c r="D4420" s="7">
        <v>3</v>
      </c>
      <c r="E4420" s="7">
        <v>281.58999999999997</v>
      </c>
      <c r="F4420" s="7">
        <v>276.55</v>
      </c>
    </row>
    <row r="4421" spans="1:6" x14ac:dyDescent="0.2">
      <c r="A4421" s="7">
        <v>38900</v>
      </c>
      <c r="B4421" s="7" t="s">
        <v>52</v>
      </c>
      <c r="C4421" s="7">
        <v>2010</v>
      </c>
      <c r="D4421" s="7">
        <v>4</v>
      </c>
      <c r="E4421" s="7">
        <v>271.8</v>
      </c>
      <c r="F4421" s="7">
        <v>270.67</v>
      </c>
    </row>
    <row r="4422" spans="1:6" x14ac:dyDescent="0.2">
      <c r="A4422" s="7">
        <v>38900</v>
      </c>
      <c r="B4422" s="7" t="s">
        <v>52</v>
      </c>
      <c r="C4422" s="7">
        <v>2011</v>
      </c>
      <c r="D4422" s="7">
        <v>1</v>
      </c>
      <c r="E4422" s="7">
        <v>263.98</v>
      </c>
      <c r="F4422" s="7">
        <v>266.44</v>
      </c>
    </row>
    <row r="4423" spans="1:6" x14ac:dyDescent="0.2">
      <c r="A4423" s="7">
        <v>38900</v>
      </c>
      <c r="B4423" s="7" t="s">
        <v>52</v>
      </c>
      <c r="C4423" s="7">
        <v>2011</v>
      </c>
      <c r="D4423" s="7">
        <v>2</v>
      </c>
      <c r="E4423" s="7">
        <v>259.62</v>
      </c>
      <c r="F4423" s="7">
        <v>255.86</v>
      </c>
    </row>
    <row r="4424" spans="1:6" x14ac:dyDescent="0.2">
      <c r="A4424" s="7">
        <v>38900</v>
      </c>
      <c r="B4424" s="7" t="s">
        <v>52</v>
      </c>
      <c r="C4424" s="7">
        <v>2011</v>
      </c>
      <c r="D4424" s="7">
        <v>3</v>
      </c>
      <c r="E4424" s="7">
        <v>265.48</v>
      </c>
      <c r="F4424" s="7">
        <v>260.68</v>
      </c>
    </row>
    <row r="4425" spans="1:6" x14ac:dyDescent="0.2">
      <c r="A4425" s="7">
        <v>38900</v>
      </c>
      <c r="B4425" s="7" t="s">
        <v>52</v>
      </c>
      <c r="C4425" s="7">
        <v>2011</v>
      </c>
      <c r="D4425" s="7">
        <v>4</v>
      </c>
      <c r="E4425" s="7">
        <v>261.41000000000003</v>
      </c>
      <c r="F4425" s="7">
        <v>260.68</v>
      </c>
    </row>
    <row r="4426" spans="1:6" x14ac:dyDescent="0.2">
      <c r="A4426" s="7">
        <v>38900</v>
      </c>
      <c r="B4426" s="7" t="s">
        <v>52</v>
      </c>
      <c r="C4426" s="7">
        <v>2012</v>
      </c>
      <c r="D4426" s="7">
        <v>1</v>
      </c>
      <c r="E4426" s="7">
        <v>257.08999999999997</v>
      </c>
      <c r="F4426" s="7">
        <v>259.44</v>
      </c>
    </row>
    <row r="4427" spans="1:6" x14ac:dyDescent="0.2">
      <c r="A4427" s="7">
        <v>38900</v>
      </c>
      <c r="B4427" s="7" t="s">
        <v>52</v>
      </c>
      <c r="C4427" s="7">
        <v>2012</v>
      </c>
      <c r="D4427" s="7">
        <v>2</v>
      </c>
      <c r="E4427" s="7">
        <v>269.98</v>
      </c>
      <c r="F4427" s="7">
        <v>265.77</v>
      </c>
    </row>
    <row r="4428" spans="1:6" x14ac:dyDescent="0.2">
      <c r="A4428" s="7">
        <v>38900</v>
      </c>
      <c r="B4428" s="7" t="s">
        <v>52</v>
      </c>
      <c r="C4428" s="7">
        <v>2012</v>
      </c>
      <c r="D4428" s="7">
        <v>3</v>
      </c>
      <c r="E4428" s="7">
        <v>277.70999999999998</v>
      </c>
      <c r="F4428" s="7">
        <v>272.73</v>
      </c>
    </row>
    <row r="4429" spans="1:6" x14ac:dyDescent="0.2">
      <c r="A4429" s="7">
        <v>38900</v>
      </c>
      <c r="B4429" s="7" t="s">
        <v>52</v>
      </c>
      <c r="C4429" s="7">
        <v>2012</v>
      </c>
      <c r="D4429" s="7">
        <v>4</v>
      </c>
      <c r="E4429" s="7">
        <v>281.27</v>
      </c>
      <c r="F4429" s="7">
        <v>280.88</v>
      </c>
    </row>
    <row r="4430" spans="1:6" x14ac:dyDescent="0.2">
      <c r="A4430" s="7">
        <v>38900</v>
      </c>
      <c r="B4430" s="7" t="s">
        <v>52</v>
      </c>
      <c r="C4430" s="7">
        <v>2013</v>
      </c>
      <c r="D4430" s="7">
        <v>1</v>
      </c>
      <c r="E4430" s="7">
        <v>289.76</v>
      </c>
      <c r="F4430" s="7">
        <v>292.25</v>
      </c>
    </row>
    <row r="4431" spans="1:6" x14ac:dyDescent="0.2">
      <c r="A4431" s="7">
        <v>38900</v>
      </c>
      <c r="B4431" s="7" t="s">
        <v>52</v>
      </c>
      <c r="C4431" s="7">
        <v>2013</v>
      </c>
      <c r="D4431" s="7">
        <v>2</v>
      </c>
      <c r="E4431" s="7">
        <v>306.18</v>
      </c>
      <c r="F4431" s="7">
        <v>300.98</v>
      </c>
    </row>
    <row r="4432" spans="1:6" x14ac:dyDescent="0.2">
      <c r="A4432" s="7">
        <v>38900</v>
      </c>
      <c r="B4432" s="7" t="s">
        <v>52</v>
      </c>
      <c r="C4432" s="7">
        <v>2013</v>
      </c>
      <c r="D4432" s="7">
        <v>3</v>
      </c>
      <c r="E4432" s="7">
        <v>314.92</v>
      </c>
      <c r="F4432" s="7">
        <v>309.45</v>
      </c>
    </row>
    <row r="4433" spans="1:6" x14ac:dyDescent="0.2">
      <c r="A4433" s="7">
        <v>38900</v>
      </c>
      <c r="B4433" s="7" t="s">
        <v>52</v>
      </c>
      <c r="C4433" s="7">
        <v>2013</v>
      </c>
      <c r="D4433" s="7">
        <v>4</v>
      </c>
      <c r="E4433" s="7">
        <v>315.79000000000002</v>
      </c>
      <c r="F4433" s="7">
        <v>315.89999999999998</v>
      </c>
    </row>
    <row r="4434" spans="1:6" x14ac:dyDescent="0.2">
      <c r="A4434" s="7">
        <v>38900</v>
      </c>
      <c r="B4434" s="7" t="s">
        <v>52</v>
      </c>
      <c r="C4434" s="7">
        <v>2014</v>
      </c>
      <c r="D4434" s="7">
        <v>1</v>
      </c>
      <c r="E4434" s="7">
        <v>320.27</v>
      </c>
      <c r="F4434" s="7">
        <v>322.55</v>
      </c>
    </row>
    <row r="4435" spans="1:6" x14ac:dyDescent="0.2">
      <c r="A4435" s="7">
        <v>38900</v>
      </c>
      <c r="B4435" s="7" t="s">
        <v>52</v>
      </c>
      <c r="C4435" s="7">
        <v>2014</v>
      </c>
      <c r="D4435" s="7">
        <v>2</v>
      </c>
      <c r="E4435" s="7">
        <v>334.8</v>
      </c>
      <c r="F4435" s="7">
        <v>328.87</v>
      </c>
    </row>
    <row r="4436" spans="1:6" x14ac:dyDescent="0.2">
      <c r="A4436" s="7">
        <v>38900</v>
      </c>
      <c r="B4436" s="7" t="s">
        <v>52</v>
      </c>
      <c r="C4436" s="7">
        <v>2014</v>
      </c>
      <c r="D4436" s="7">
        <v>3</v>
      </c>
      <c r="E4436" s="7">
        <v>339.93</v>
      </c>
      <c r="F4436" s="7">
        <v>334.32</v>
      </c>
    </row>
    <row r="4437" spans="1:6" x14ac:dyDescent="0.2">
      <c r="A4437" s="7">
        <v>38900</v>
      </c>
      <c r="B4437" s="7" t="s">
        <v>52</v>
      </c>
      <c r="C4437" s="7">
        <v>2014</v>
      </c>
      <c r="D4437" s="7">
        <v>4</v>
      </c>
      <c r="E4437" s="7">
        <v>340.12</v>
      </c>
      <c r="F4437" s="7">
        <v>340.62</v>
      </c>
    </row>
    <row r="4438" spans="1:6" x14ac:dyDescent="0.2">
      <c r="A4438" s="7">
        <v>38900</v>
      </c>
      <c r="B4438" s="7" t="s">
        <v>52</v>
      </c>
      <c r="C4438" s="7">
        <v>2015</v>
      </c>
      <c r="D4438" s="7">
        <v>1</v>
      </c>
      <c r="E4438" s="7">
        <v>347.12</v>
      </c>
      <c r="F4438" s="7">
        <v>349.11</v>
      </c>
    </row>
    <row r="4439" spans="1:6" x14ac:dyDescent="0.2">
      <c r="A4439" s="7">
        <v>38900</v>
      </c>
      <c r="B4439" s="7" t="s">
        <v>52</v>
      </c>
      <c r="C4439" s="7">
        <v>2015</v>
      </c>
      <c r="D4439" s="7">
        <v>2</v>
      </c>
      <c r="E4439" s="7">
        <v>365.32</v>
      </c>
      <c r="F4439" s="7">
        <v>358.55</v>
      </c>
    </row>
    <row r="4440" spans="1:6" x14ac:dyDescent="0.2">
      <c r="A4440" s="7">
        <v>38900</v>
      </c>
      <c r="B4440" s="7" t="s">
        <v>52</v>
      </c>
      <c r="C4440" s="7">
        <v>2015</v>
      </c>
      <c r="D4440" s="7">
        <v>3</v>
      </c>
      <c r="E4440" s="7">
        <v>374.75</v>
      </c>
      <c r="F4440" s="7">
        <v>369.12</v>
      </c>
    </row>
    <row r="4441" spans="1:6" x14ac:dyDescent="0.2">
      <c r="A4441" s="7">
        <v>38900</v>
      </c>
      <c r="B4441" s="7" t="s">
        <v>52</v>
      </c>
      <c r="C4441" s="7">
        <v>2015</v>
      </c>
      <c r="D4441" s="7">
        <v>4</v>
      </c>
      <c r="E4441" s="7">
        <v>379.56</v>
      </c>
      <c r="F4441" s="7">
        <v>380.37</v>
      </c>
    </row>
    <row r="4442" spans="1:6" x14ac:dyDescent="0.2">
      <c r="A4442" s="7">
        <v>38900</v>
      </c>
      <c r="B4442" s="7" t="s">
        <v>52</v>
      </c>
      <c r="C4442" s="7">
        <v>2016</v>
      </c>
      <c r="D4442" s="7">
        <v>1</v>
      </c>
      <c r="E4442" s="7">
        <v>390.53</v>
      </c>
      <c r="F4442" s="7">
        <v>392.11</v>
      </c>
    </row>
    <row r="4443" spans="1:6" x14ac:dyDescent="0.2">
      <c r="A4443" s="7">
        <v>38900</v>
      </c>
      <c r="B4443" s="7" t="s">
        <v>52</v>
      </c>
      <c r="C4443" s="7">
        <v>2016</v>
      </c>
      <c r="D4443" s="7">
        <v>2</v>
      </c>
      <c r="E4443" s="7">
        <v>410.91</v>
      </c>
      <c r="F4443" s="7">
        <v>403.24</v>
      </c>
    </row>
    <row r="4444" spans="1:6" x14ac:dyDescent="0.2">
      <c r="A4444" s="7">
        <v>38900</v>
      </c>
      <c r="B4444" s="7" t="s">
        <v>52</v>
      </c>
      <c r="C4444" s="7">
        <v>2016</v>
      </c>
      <c r="D4444" s="7">
        <v>3</v>
      </c>
      <c r="E4444" s="7">
        <v>419.07</v>
      </c>
      <c r="F4444" s="7">
        <v>413.32</v>
      </c>
    </row>
    <row r="4445" spans="1:6" x14ac:dyDescent="0.2">
      <c r="A4445" s="7">
        <v>38900</v>
      </c>
      <c r="B4445" s="7" t="s">
        <v>52</v>
      </c>
      <c r="C4445" s="7">
        <v>2016</v>
      </c>
      <c r="D4445" s="7">
        <v>4</v>
      </c>
      <c r="E4445" s="7">
        <v>423.43</v>
      </c>
      <c r="F4445" s="7">
        <v>424.38</v>
      </c>
    </row>
    <row r="4446" spans="1:6" x14ac:dyDescent="0.2">
      <c r="A4446" s="7">
        <v>38900</v>
      </c>
      <c r="B4446" s="7" t="s">
        <v>52</v>
      </c>
      <c r="C4446" s="7">
        <v>2017</v>
      </c>
      <c r="D4446" s="7">
        <v>1</v>
      </c>
      <c r="E4446" s="7">
        <v>430.8</v>
      </c>
      <c r="F4446" s="7">
        <v>431.97</v>
      </c>
    </row>
    <row r="4447" spans="1:6" x14ac:dyDescent="0.2">
      <c r="A4447" s="7">
        <v>38900</v>
      </c>
      <c r="B4447" s="7" t="s">
        <v>52</v>
      </c>
      <c r="C4447" s="7">
        <v>2017</v>
      </c>
      <c r="D4447" s="7">
        <v>2</v>
      </c>
      <c r="E4447" s="7">
        <v>448.62</v>
      </c>
      <c r="F4447" s="7">
        <v>440.27</v>
      </c>
    </row>
    <row r="4448" spans="1:6" x14ac:dyDescent="0.2">
      <c r="A4448" s="7">
        <v>38900</v>
      </c>
      <c r="B4448" s="7" t="s">
        <v>52</v>
      </c>
      <c r="C4448" s="7">
        <v>2017</v>
      </c>
      <c r="D4448" s="7">
        <v>3</v>
      </c>
      <c r="E4448" s="7">
        <v>454.07</v>
      </c>
      <c r="F4448" s="7">
        <v>448.29</v>
      </c>
    </row>
    <row r="4449" spans="1:6" x14ac:dyDescent="0.2">
      <c r="A4449" s="7">
        <v>38900</v>
      </c>
      <c r="B4449" s="7" t="s">
        <v>52</v>
      </c>
      <c r="C4449" s="7">
        <v>2017</v>
      </c>
      <c r="D4449" s="7">
        <v>4</v>
      </c>
      <c r="E4449" s="7">
        <v>454.34</v>
      </c>
      <c r="F4449" s="7">
        <v>455.37</v>
      </c>
    </row>
    <row r="4450" spans="1:6" x14ac:dyDescent="0.2">
      <c r="A4450" s="7">
        <v>38900</v>
      </c>
      <c r="B4450" s="7" t="s">
        <v>52</v>
      </c>
      <c r="C4450" s="7">
        <v>2018</v>
      </c>
      <c r="D4450" s="7">
        <v>1</v>
      </c>
      <c r="E4450" s="7">
        <v>464.07</v>
      </c>
      <c r="F4450" s="7">
        <v>464.87</v>
      </c>
    </row>
    <row r="4451" spans="1:6" x14ac:dyDescent="0.2">
      <c r="A4451" s="7">
        <v>38900</v>
      </c>
      <c r="B4451" s="7" t="s">
        <v>52</v>
      </c>
      <c r="C4451" s="7">
        <v>2018</v>
      </c>
      <c r="D4451" s="7">
        <v>2</v>
      </c>
      <c r="E4451" s="7">
        <v>478.78</v>
      </c>
      <c r="F4451" s="7">
        <v>470.01</v>
      </c>
    </row>
    <row r="4452" spans="1:6" x14ac:dyDescent="0.2">
      <c r="A4452" s="7">
        <v>38900</v>
      </c>
      <c r="B4452" s="7" t="s">
        <v>52</v>
      </c>
      <c r="C4452" s="7">
        <v>2018</v>
      </c>
      <c r="D4452" s="7">
        <v>3</v>
      </c>
      <c r="E4452" s="7">
        <v>478.88</v>
      </c>
      <c r="F4452" s="7">
        <v>472.92</v>
      </c>
    </row>
    <row r="4453" spans="1:6" x14ac:dyDescent="0.2">
      <c r="A4453" s="7">
        <v>38900</v>
      </c>
      <c r="B4453" s="7" t="s">
        <v>52</v>
      </c>
      <c r="C4453" s="7">
        <v>2018</v>
      </c>
      <c r="D4453" s="7">
        <v>4</v>
      </c>
      <c r="E4453" s="7">
        <v>477.98</v>
      </c>
      <c r="F4453" s="7">
        <v>479.19</v>
      </c>
    </row>
    <row r="4454" spans="1:6" x14ac:dyDescent="0.2">
      <c r="A4454" s="7">
        <v>38900</v>
      </c>
      <c r="B4454" s="7" t="s">
        <v>52</v>
      </c>
      <c r="C4454" s="7">
        <v>2019</v>
      </c>
      <c r="D4454" s="7">
        <v>1</v>
      </c>
      <c r="E4454" s="7">
        <v>482.79</v>
      </c>
      <c r="F4454" s="7">
        <v>483.31</v>
      </c>
    </row>
    <row r="4455" spans="1:6" x14ac:dyDescent="0.2">
      <c r="A4455" s="7">
        <v>38900</v>
      </c>
      <c r="B4455" s="7" t="s">
        <v>52</v>
      </c>
      <c r="C4455" s="7">
        <v>2019</v>
      </c>
      <c r="D4455" s="7">
        <v>2</v>
      </c>
      <c r="E4455" s="7">
        <v>496.81</v>
      </c>
      <c r="F4455" s="7">
        <v>487.84</v>
      </c>
    </row>
    <row r="4456" spans="1:6" x14ac:dyDescent="0.2">
      <c r="A4456" s="7">
        <v>38900</v>
      </c>
      <c r="B4456" s="7" t="s">
        <v>52</v>
      </c>
      <c r="C4456" s="7">
        <v>2019</v>
      </c>
      <c r="D4456" s="7">
        <v>3</v>
      </c>
      <c r="E4456" s="7">
        <v>499.35</v>
      </c>
      <c r="F4456" s="7">
        <v>493.08</v>
      </c>
    </row>
    <row r="4457" spans="1:6" x14ac:dyDescent="0.2">
      <c r="A4457" s="7">
        <v>38900</v>
      </c>
      <c r="B4457" s="7" t="s">
        <v>52</v>
      </c>
      <c r="C4457" s="7">
        <v>2019</v>
      </c>
      <c r="D4457" s="7">
        <v>4</v>
      </c>
      <c r="E4457" s="7">
        <v>499.46</v>
      </c>
      <c r="F4457" s="7">
        <v>500.88</v>
      </c>
    </row>
    <row r="4458" spans="1:6" x14ac:dyDescent="0.2">
      <c r="A4458" s="7">
        <v>38900</v>
      </c>
      <c r="B4458" s="7" t="s">
        <v>52</v>
      </c>
      <c r="C4458" s="7">
        <v>2020</v>
      </c>
      <c r="D4458" s="7">
        <v>1</v>
      </c>
      <c r="E4458" s="7">
        <v>506.6</v>
      </c>
      <c r="F4458" s="7">
        <v>507.04</v>
      </c>
    </row>
    <row r="4459" spans="1:6" x14ac:dyDescent="0.2">
      <c r="A4459" s="7">
        <v>38900</v>
      </c>
      <c r="B4459" s="7" t="s">
        <v>52</v>
      </c>
      <c r="C4459" s="7">
        <v>2020</v>
      </c>
      <c r="D4459" s="7">
        <v>2</v>
      </c>
      <c r="E4459" s="7">
        <v>519.85</v>
      </c>
      <c r="F4459" s="7">
        <v>510.55</v>
      </c>
    </row>
    <row r="4460" spans="1:6" x14ac:dyDescent="0.2">
      <c r="A4460" s="7">
        <v>38900</v>
      </c>
      <c r="B4460" s="7" t="s">
        <v>52</v>
      </c>
      <c r="C4460" s="7">
        <v>2020</v>
      </c>
      <c r="D4460" s="7">
        <v>3</v>
      </c>
      <c r="E4460" s="7">
        <v>533.76</v>
      </c>
      <c r="F4460" s="7">
        <v>526.86</v>
      </c>
    </row>
    <row r="4461" spans="1:6" x14ac:dyDescent="0.2">
      <c r="A4461" s="7">
        <v>38900</v>
      </c>
      <c r="B4461" s="7" t="s">
        <v>52</v>
      </c>
      <c r="C4461" s="7">
        <v>2020</v>
      </c>
      <c r="D4461" s="7">
        <v>4</v>
      </c>
      <c r="E4461" s="7">
        <v>545.34</v>
      </c>
      <c r="F4461" s="7">
        <v>547.08000000000004</v>
      </c>
    </row>
    <row r="4462" spans="1:6" x14ac:dyDescent="0.2">
      <c r="A4462" s="7">
        <v>38900</v>
      </c>
      <c r="B4462" s="7" t="s">
        <v>52</v>
      </c>
      <c r="C4462" s="7">
        <v>2021</v>
      </c>
      <c r="D4462" s="7">
        <v>1</v>
      </c>
      <c r="E4462" s="7">
        <v>573.86</v>
      </c>
      <c r="F4462" s="7">
        <v>574.33000000000004</v>
      </c>
    </row>
    <row r="4463" spans="1:6" x14ac:dyDescent="0.2">
      <c r="A4463" s="7">
        <v>38900</v>
      </c>
      <c r="B4463" s="7" t="s">
        <v>52</v>
      </c>
      <c r="C4463" s="7">
        <v>2021</v>
      </c>
      <c r="D4463" s="7">
        <v>2</v>
      </c>
      <c r="E4463" s="7">
        <v>614.54</v>
      </c>
      <c r="F4463" s="7">
        <v>603.62</v>
      </c>
    </row>
    <row r="4464" spans="1:6" x14ac:dyDescent="0.2">
      <c r="A4464" s="7">
        <v>38900</v>
      </c>
      <c r="B4464" s="7" t="s">
        <v>52</v>
      </c>
      <c r="C4464" s="7">
        <v>2021</v>
      </c>
      <c r="D4464" s="7">
        <v>3</v>
      </c>
      <c r="E4464" s="7">
        <v>635.62</v>
      </c>
      <c r="F4464" s="7">
        <v>627.16</v>
      </c>
    </row>
    <row r="4465" spans="1:6" x14ac:dyDescent="0.2">
      <c r="A4465" s="7">
        <v>38900</v>
      </c>
      <c r="B4465" s="7" t="s">
        <v>52</v>
      </c>
      <c r="C4465" s="7">
        <v>2021</v>
      </c>
      <c r="D4465" s="7">
        <v>4</v>
      </c>
      <c r="E4465" s="7">
        <v>634.88</v>
      </c>
      <c r="F4465" s="7">
        <v>637.04999999999995</v>
      </c>
    </row>
    <row r="4466" spans="1:6" x14ac:dyDescent="0.2">
      <c r="A4466" s="7">
        <v>39300</v>
      </c>
      <c r="B4466" s="7" t="s">
        <v>53</v>
      </c>
      <c r="C4466" s="7">
        <v>1991</v>
      </c>
      <c r="D4466" s="7">
        <v>1</v>
      </c>
      <c r="E4466" s="7">
        <v>100</v>
      </c>
      <c r="F4466" s="7">
        <v>100</v>
      </c>
    </row>
    <row r="4467" spans="1:6" x14ac:dyDescent="0.2">
      <c r="A4467" s="7">
        <v>39300</v>
      </c>
      <c r="B4467" s="7" t="s">
        <v>53</v>
      </c>
      <c r="C4467" s="7">
        <v>1991</v>
      </c>
      <c r="D4467" s="7">
        <v>2</v>
      </c>
      <c r="E4467" s="7">
        <v>98.52</v>
      </c>
      <c r="F4467" s="7">
        <v>97.82</v>
      </c>
    </row>
    <row r="4468" spans="1:6" x14ac:dyDescent="0.2">
      <c r="A4468" s="7">
        <v>39300</v>
      </c>
      <c r="B4468" s="7" t="s">
        <v>53</v>
      </c>
      <c r="C4468" s="7">
        <v>1991</v>
      </c>
      <c r="D4468" s="7">
        <v>3</v>
      </c>
      <c r="E4468" s="7">
        <v>97.31</v>
      </c>
      <c r="F4468" s="7">
        <v>96.81</v>
      </c>
    </row>
    <row r="4469" spans="1:6" x14ac:dyDescent="0.2">
      <c r="A4469" s="7">
        <v>39300</v>
      </c>
      <c r="B4469" s="7" t="s">
        <v>53</v>
      </c>
      <c r="C4469" s="7">
        <v>1991</v>
      </c>
      <c r="D4469" s="7">
        <v>4</v>
      </c>
      <c r="E4469" s="7">
        <v>97.23</v>
      </c>
      <c r="F4469" s="7">
        <v>96.57</v>
      </c>
    </row>
    <row r="4470" spans="1:6" x14ac:dyDescent="0.2">
      <c r="A4470" s="7">
        <v>39300</v>
      </c>
      <c r="B4470" s="7" t="s">
        <v>53</v>
      </c>
      <c r="C4470" s="7">
        <v>1992</v>
      </c>
      <c r="D4470" s="7">
        <v>1</v>
      </c>
      <c r="E4470" s="7">
        <v>97.59</v>
      </c>
      <c r="F4470" s="7">
        <v>97.63</v>
      </c>
    </row>
    <row r="4471" spans="1:6" x14ac:dyDescent="0.2">
      <c r="A4471" s="7">
        <v>39300</v>
      </c>
      <c r="B4471" s="7" t="s">
        <v>53</v>
      </c>
      <c r="C4471" s="7">
        <v>1992</v>
      </c>
      <c r="D4471" s="7">
        <v>2</v>
      </c>
      <c r="E4471" s="7">
        <v>96.89</v>
      </c>
      <c r="F4471" s="7">
        <v>96.2</v>
      </c>
    </row>
    <row r="4472" spans="1:6" x14ac:dyDescent="0.2">
      <c r="A4472" s="7">
        <v>39300</v>
      </c>
      <c r="B4472" s="7" t="s">
        <v>53</v>
      </c>
      <c r="C4472" s="7">
        <v>1992</v>
      </c>
      <c r="D4472" s="7">
        <v>3</v>
      </c>
      <c r="E4472" s="7">
        <v>96.32</v>
      </c>
      <c r="F4472" s="7">
        <v>95.77</v>
      </c>
    </row>
    <row r="4473" spans="1:6" x14ac:dyDescent="0.2">
      <c r="A4473" s="7">
        <v>39300</v>
      </c>
      <c r="B4473" s="7" t="s">
        <v>53</v>
      </c>
      <c r="C4473" s="7">
        <v>1992</v>
      </c>
      <c r="D4473" s="7">
        <v>4</v>
      </c>
      <c r="E4473" s="7">
        <v>97.21</v>
      </c>
      <c r="F4473" s="7">
        <v>96.58</v>
      </c>
    </row>
    <row r="4474" spans="1:6" x14ac:dyDescent="0.2">
      <c r="A4474" s="7">
        <v>39300</v>
      </c>
      <c r="B4474" s="7" t="s">
        <v>53</v>
      </c>
      <c r="C4474" s="7">
        <v>1993</v>
      </c>
      <c r="D4474" s="7">
        <v>1</v>
      </c>
      <c r="E4474" s="7">
        <v>95.4</v>
      </c>
      <c r="F4474" s="7">
        <v>95.5</v>
      </c>
    </row>
    <row r="4475" spans="1:6" x14ac:dyDescent="0.2">
      <c r="A4475" s="7">
        <v>39300</v>
      </c>
      <c r="B4475" s="7" t="s">
        <v>53</v>
      </c>
      <c r="C4475" s="7">
        <v>1993</v>
      </c>
      <c r="D4475" s="7">
        <v>2</v>
      </c>
      <c r="E4475" s="7">
        <v>96.26</v>
      </c>
      <c r="F4475" s="7">
        <v>95.54</v>
      </c>
    </row>
    <row r="4476" spans="1:6" x14ac:dyDescent="0.2">
      <c r="A4476" s="7">
        <v>39300</v>
      </c>
      <c r="B4476" s="7" t="s">
        <v>53</v>
      </c>
      <c r="C4476" s="7">
        <v>1993</v>
      </c>
      <c r="D4476" s="7">
        <v>3</v>
      </c>
      <c r="E4476" s="7">
        <v>96.02</v>
      </c>
      <c r="F4476" s="7">
        <v>95.39</v>
      </c>
    </row>
    <row r="4477" spans="1:6" x14ac:dyDescent="0.2">
      <c r="A4477" s="7">
        <v>39300</v>
      </c>
      <c r="B4477" s="7" t="s">
        <v>53</v>
      </c>
      <c r="C4477" s="7">
        <v>1993</v>
      </c>
      <c r="D4477" s="7">
        <v>4</v>
      </c>
      <c r="E4477" s="7">
        <v>96.01</v>
      </c>
      <c r="F4477" s="7">
        <v>95.45</v>
      </c>
    </row>
    <row r="4478" spans="1:6" x14ac:dyDescent="0.2">
      <c r="A4478" s="7">
        <v>39300</v>
      </c>
      <c r="B4478" s="7" t="s">
        <v>53</v>
      </c>
      <c r="C4478" s="7">
        <v>1994</v>
      </c>
      <c r="D4478" s="7">
        <v>1</v>
      </c>
      <c r="E4478" s="7">
        <v>95.42</v>
      </c>
      <c r="F4478" s="7">
        <v>95.58</v>
      </c>
    </row>
    <row r="4479" spans="1:6" x14ac:dyDescent="0.2">
      <c r="A4479" s="7">
        <v>39300</v>
      </c>
      <c r="B4479" s="7" t="s">
        <v>53</v>
      </c>
      <c r="C4479" s="7">
        <v>1994</v>
      </c>
      <c r="D4479" s="7">
        <v>2</v>
      </c>
      <c r="E4479" s="7">
        <v>96.99</v>
      </c>
      <c r="F4479" s="7">
        <v>96.24</v>
      </c>
    </row>
    <row r="4480" spans="1:6" x14ac:dyDescent="0.2">
      <c r="A4480" s="7">
        <v>39300</v>
      </c>
      <c r="B4480" s="7" t="s">
        <v>53</v>
      </c>
      <c r="C4480" s="7">
        <v>1994</v>
      </c>
      <c r="D4480" s="7">
        <v>3</v>
      </c>
      <c r="E4480" s="7">
        <v>96.79</v>
      </c>
      <c r="F4480" s="7">
        <v>96.04</v>
      </c>
    </row>
    <row r="4481" spans="1:6" x14ac:dyDescent="0.2">
      <c r="A4481" s="7">
        <v>39300</v>
      </c>
      <c r="B4481" s="7" t="s">
        <v>53</v>
      </c>
      <c r="C4481" s="7">
        <v>1994</v>
      </c>
      <c r="D4481" s="7">
        <v>4</v>
      </c>
      <c r="E4481" s="7">
        <v>96.43</v>
      </c>
      <c r="F4481" s="7">
        <v>95.98</v>
      </c>
    </row>
    <row r="4482" spans="1:6" x14ac:dyDescent="0.2">
      <c r="A4482" s="7">
        <v>39300</v>
      </c>
      <c r="B4482" s="7" t="s">
        <v>53</v>
      </c>
      <c r="C4482" s="7">
        <v>1995</v>
      </c>
      <c r="D4482" s="7">
        <v>1</v>
      </c>
      <c r="E4482" s="7">
        <v>95.19</v>
      </c>
      <c r="F4482" s="7">
        <v>95.38</v>
      </c>
    </row>
    <row r="4483" spans="1:6" x14ac:dyDescent="0.2">
      <c r="A4483" s="7">
        <v>39300</v>
      </c>
      <c r="B4483" s="7" t="s">
        <v>53</v>
      </c>
      <c r="C4483" s="7">
        <v>1995</v>
      </c>
      <c r="D4483" s="7">
        <v>2</v>
      </c>
      <c r="E4483" s="7">
        <v>96.31</v>
      </c>
      <c r="F4483" s="7">
        <v>95.52</v>
      </c>
    </row>
    <row r="4484" spans="1:6" x14ac:dyDescent="0.2">
      <c r="A4484" s="7">
        <v>39300</v>
      </c>
      <c r="B4484" s="7" t="s">
        <v>53</v>
      </c>
      <c r="C4484" s="7">
        <v>1995</v>
      </c>
      <c r="D4484" s="7">
        <v>3</v>
      </c>
      <c r="E4484" s="7">
        <v>97.06</v>
      </c>
      <c r="F4484" s="7">
        <v>96.23</v>
      </c>
    </row>
    <row r="4485" spans="1:6" x14ac:dyDescent="0.2">
      <c r="A4485" s="7">
        <v>39300</v>
      </c>
      <c r="B4485" s="7" t="s">
        <v>53</v>
      </c>
      <c r="C4485" s="7">
        <v>1995</v>
      </c>
      <c r="D4485" s="7">
        <v>4</v>
      </c>
      <c r="E4485" s="7">
        <v>96.55</v>
      </c>
      <c r="F4485" s="7">
        <v>96.2</v>
      </c>
    </row>
    <row r="4486" spans="1:6" x14ac:dyDescent="0.2">
      <c r="A4486" s="7">
        <v>39300</v>
      </c>
      <c r="B4486" s="7" t="s">
        <v>53</v>
      </c>
      <c r="C4486" s="7">
        <v>1996</v>
      </c>
      <c r="D4486" s="7">
        <v>1</v>
      </c>
      <c r="E4486" s="7">
        <v>96.41</v>
      </c>
      <c r="F4486" s="7">
        <v>96.61</v>
      </c>
    </row>
    <row r="4487" spans="1:6" x14ac:dyDescent="0.2">
      <c r="A4487" s="7">
        <v>39300</v>
      </c>
      <c r="B4487" s="7" t="s">
        <v>53</v>
      </c>
      <c r="C4487" s="7">
        <v>1996</v>
      </c>
      <c r="D4487" s="7">
        <v>2</v>
      </c>
      <c r="E4487" s="7">
        <v>97.12</v>
      </c>
      <c r="F4487" s="7">
        <v>96.28</v>
      </c>
    </row>
    <row r="4488" spans="1:6" x14ac:dyDescent="0.2">
      <c r="A4488" s="7">
        <v>39300</v>
      </c>
      <c r="B4488" s="7" t="s">
        <v>53</v>
      </c>
      <c r="C4488" s="7">
        <v>1996</v>
      </c>
      <c r="D4488" s="7">
        <v>3</v>
      </c>
      <c r="E4488" s="7">
        <v>97.47</v>
      </c>
      <c r="F4488" s="7">
        <v>96.58</v>
      </c>
    </row>
    <row r="4489" spans="1:6" x14ac:dyDescent="0.2">
      <c r="A4489" s="7">
        <v>39300</v>
      </c>
      <c r="B4489" s="7" t="s">
        <v>53</v>
      </c>
      <c r="C4489" s="7">
        <v>1996</v>
      </c>
      <c r="D4489" s="7">
        <v>4</v>
      </c>
      <c r="E4489" s="7">
        <v>97.18</v>
      </c>
      <c r="F4489" s="7">
        <v>96.93</v>
      </c>
    </row>
    <row r="4490" spans="1:6" x14ac:dyDescent="0.2">
      <c r="A4490" s="7">
        <v>39300</v>
      </c>
      <c r="B4490" s="7" t="s">
        <v>53</v>
      </c>
      <c r="C4490" s="7">
        <v>1997</v>
      </c>
      <c r="D4490" s="7">
        <v>1</v>
      </c>
      <c r="E4490" s="7">
        <v>98.54</v>
      </c>
      <c r="F4490" s="7">
        <v>98.73</v>
      </c>
    </row>
    <row r="4491" spans="1:6" x14ac:dyDescent="0.2">
      <c r="A4491" s="7">
        <v>39300</v>
      </c>
      <c r="B4491" s="7" t="s">
        <v>53</v>
      </c>
      <c r="C4491" s="7">
        <v>1997</v>
      </c>
      <c r="D4491" s="7">
        <v>2</v>
      </c>
      <c r="E4491" s="7">
        <v>98.34</v>
      </c>
      <c r="F4491" s="7">
        <v>97.47</v>
      </c>
    </row>
    <row r="4492" spans="1:6" x14ac:dyDescent="0.2">
      <c r="A4492" s="7">
        <v>39300</v>
      </c>
      <c r="B4492" s="7" t="s">
        <v>53</v>
      </c>
      <c r="C4492" s="7">
        <v>1997</v>
      </c>
      <c r="D4492" s="7">
        <v>3</v>
      </c>
      <c r="E4492" s="7">
        <v>99.5</v>
      </c>
      <c r="F4492" s="7">
        <v>98.56</v>
      </c>
    </row>
    <row r="4493" spans="1:6" x14ac:dyDescent="0.2">
      <c r="A4493" s="7">
        <v>39300</v>
      </c>
      <c r="B4493" s="7" t="s">
        <v>53</v>
      </c>
      <c r="C4493" s="7">
        <v>1997</v>
      </c>
      <c r="D4493" s="7">
        <v>4</v>
      </c>
      <c r="E4493" s="7">
        <v>98.7</v>
      </c>
      <c r="F4493" s="7">
        <v>98.48</v>
      </c>
    </row>
    <row r="4494" spans="1:6" x14ac:dyDescent="0.2">
      <c r="A4494" s="7">
        <v>39300</v>
      </c>
      <c r="B4494" s="7" t="s">
        <v>53</v>
      </c>
      <c r="C4494" s="7">
        <v>1998</v>
      </c>
      <c r="D4494" s="7">
        <v>1</v>
      </c>
      <c r="E4494" s="7">
        <v>99.53</v>
      </c>
      <c r="F4494" s="7">
        <v>99.74</v>
      </c>
    </row>
    <row r="4495" spans="1:6" x14ac:dyDescent="0.2">
      <c r="A4495" s="7">
        <v>39300</v>
      </c>
      <c r="B4495" s="7" t="s">
        <v>53</v>
      </c>
      <c r="C4495" s="7">
        <v>1998</v>
      </c>
      <c r="D4495" s="7">
        <v>2</v>
      </c>
      <c r="E4495" s="7">
        <v>102.2</v>
      </c>
      <c r="F4495" s="7">
        <v>101.3</v>
      </c>
    </row>
    <row r="4496" spans="1:6" x14ac:dyDescent="0.2">
      <c r="A4496" s="7">
        <v>39300</v>
      </c>
      <c r="B4496" s="7" t="s">
        <v>53</v>
      </c>
      <c r="C4496" s="7">
        <v>1998</v>
      </c>
      <c r="D4496" s="7">
        <v>3</v>
      </c>
      <c r="E4496" s="7">
        <v>103.4</v>
      </c>
      <c r="F4496" s="7">
        <v>102.37</v>
      </c>
    </row>
    <row r="4497" spans="1:6" x14ac:dyDescent="0.2">
      <c r="A4497" s="7">
        <v>39300</v>
      </c>
      <c r="B4497" s="7" t="s">
        <v>53</v>
      </c>
      <c r="C4497" s="7">
        <v>1998</v>
      </c>
      <c r="D4497" s="7">
        <v>4</v>
      </c>
      <c r="E4497" s="7">
        <v>105</v>
      </c>
      <c r="F4497" s="7">
        <v>104.77</v>
      </c>
    </row>
    <row r="4498" spans="1:6" x14ac:dyDescent="0.2">
      <c r="A4498" s="7">
        <v>39300</v>
      </c>
      <c r="B4498" s="7" t="s">
        <v>53</v>
      </c>
      <c r="C4498" s="7">
        <v>1999</v>
      </c>
      <c r="D4498" s="7">
        <v>1</v>
      </c>
      <c r="E4498" s="7">
        <v>106.08</v>
      </c>
      <c r="F4498" s="7">
        <v>106.36</v>
      </c>
    </row>
    <row r="4499" spans="1:6" x14ac:dyDescent="0.2">
      <c r="A4499" s="7">
        <v>39300</v>
      </c>
      <c r="B4499" s="7" t="s">
        <v>53</v>
      </c>
      <c r="C4499" s="7">
        <v>1999</v>
      </c>
      <c r="D4499" s="7">
        <v>2</v>
      </c>
      <c r="E4499" s="7">
        <v>109.54</v>
      </c>
      <c r="F4499" s="7">
        <v>108.6</v>
      </c>
    </row>
    <row r="4500" spans="1:6" x14ac:dyDescent="0.2">
      <c r="A4500" s="7">
        <v>39300</v>
      </c>
      <c r="B4500" s="7" t="s">
        <v>53</v>
      </c>
      <c r="C4500" s="7">
        <v>1999</v>
      </c>
      <c r="D4500" s="7">
        <v>3</v>
      </c>
      <c r="E4500" s="7">
        <v>111.73</v>
      </c>
      <c r="F4500" s="7">
        <v>110.54</v>
      </c>
    </row>
    <row r="4501" spans="1:6" x14ac:dyDescent="0.2">
      <c r="A4501" s="7">
        <v>39300</v>
      </c>
      <c r="B4501" s="7" t="s">
        <v>53</v>
      </c>
      <c r="C4501" s="7">
        <v>1999</v>
      </c>
      <c r="D4501" s="7">
        <v>4</v>
      </c>
      <c r="E4501" s="7">
        <v>114.27</v>
      </c>
      <c r="F4501" s="7">
        <v>113.94</v>
      </c>
    </row>
    <row r="4502" spans="1:6" x14ac:dyDescent="0.2">
      <c r="A4502" s="7">
        <v>39300</v>
      </c>
      <c r="B4502" s="7" t="s">
        <v>53</v>
      </c>
      <c r="C4502" s="7">
        <v>2000</v>
      </c>
      <c r="D4502" s="7">
        <v>1</v>
      </c>
      <c r="E4502" s="7">
        <v>117.49</v>
      </c>
      <c r="F4502" s="7">
        <v>117.93</v>
      </c>
    </row>
    <row r="4503" spans="1:6" x14ac:dyDescent="0.2">
      <c r="A4503" s="7">
        <v>39300</v>
      </c>
      <c r="B4503" s="7" t="s">
        <v>53</v>
      </c>
      <c r="C4503" s="7">
        <v>2000</v>
      </c>
      <c r="D4503" s="7">
        <v>2</v>
      </c>
      <c r="E4503" s="7">
        <v>121.94</v>
      </c>
      <c r="F4503" s="7">
        <v>120.97</v>
      </c>
    </row>
    <row r="4504" spans="1:6" x14ac:dyDescent="0.2">
      <c r="A4504" s="7">
        <v>39300</v>
      </c>
      <c r="B4504" s="7" t="s">
        <v>53</v>
      </c>
      <c r="C4504" s="7">
        <v>2000</v>
      </c>
      <c r="D4504" s="7">
        <v>3</v>
      </c>
      <c r="E4504" s="7">
        <v>126.12</v>
      </c>
      <c r="F4504" s="7">
        <v>124.66</v>
      </c>
    </row>
    <row r="4505" spans="1:6" x14ac:dyDescent="0.2">
      <c r="A4505" s="7">
        <v>39300</v>
      </c>
      <c r="B4505" s="7" t="s">
        <v>53</v>
      </c>
      <c r="C4505" s="7">
        <v>2000</v>
      </c>
      <c r="D4505" s="7">
        <v>4</v>
      </c>
      <c r="E4505" s="7">
        <v>128.13999999999999</v>
      </c>
      <c r="F4505" s="7">
        <v>127.68</v>
      </c>
    </row>
    <row r="4506" spans="1:6" x14ac:dyDescent="0.2">
      <c r="A4506" s="7">
        <v>39300</v>
      </c>
      <c r="B4506" s="7" t="s">
        <v>53</v>
      </c>
      <c r="C4506" s="7">
        <v>2001</v>
      </c>
      <c r="D4506" s="7">
        <v>1</v>
      </c>
      <c r="E4506" s="7">
        <v>131.04</v>
      </c>
      <c r="F4506" s="7">
        <v>131.61000000000001</v>
      </c>
    </row>
    <row r="4507" spans="1:6" x14ac:dyDescent="0.2">
      <c r="A4507" s="7">
        <v>39300</v>
      </c>
      <c r="B4507" s="7" t="s">
        <v>53</v>
      </c>
      <c r="C4507" s="7">
        <v>2001</v>
      </c>
      <c r="D4507" s="7">
        <v>2</v>
      </c>
      <c r="E4507" s="7">
        <v>137.96</v>
      </c>
      <c r="F4507" s="7">
        <v>137.01</v>
      </c>
    </row>
    <row r="4508" spans="1:6" x14ac:dyDescent="0.2">
      <c r="A4508" s="7">
        <v>39300</v>
      </c>
      <c r="B4508" s="7" t="s">
        <v>53</v>
      </c>
      <c r="C4508" s="7">
        <v>2001</v>
      </c>
      <c r="D4508" s="7">
        <v>3</v>
      </c>
      <c r="E4508" s="7">
        <v>144.36000000000001</v>
      </c>
      <c r="F4508" s="7">
        <v>142.56</v>
      </c>
    </row>
    <row r="4509" spans="1:6" x14ac:dyDescent="0.2">
      <c r="A4509" s="7">
        <v>39300</v>
      </c>
      <c r="B4509" s="7" t="s">
        <v>53</v>
      </c>
      <c r="C4509" s="7">
        <v>2001</v>
      </c>
      <c r="D4509" s="7">
        <v>4</v>
      </c>
      <c r="E4509" s="7">
        <v>147.61000000000001</v>
      </c>
      <c r="F4509" s="7">
        <v>147</v>
      </c>
    </row>
    <row r="4510" spans="1:6" x14ac:dyDescent="0.2">
      <c r="A4510" s="7">
        <v>39300</v>
      </c>
      <c r="B4510" s="7" t="s">
        <v>53</v>
      </c>
      <c r="C4510" s="7">
        <v>2002</v>
      </c>
      <c r="D4510" s="7">
        <v>1</v>
      </c>
      <c r="E4510" s="7">
        <v>151.97999999999999</v>
      </c>
      <c r="F4510" s="7">
        <v>152.69999999999999</v>
      </c>
    </row>
    <row r="4511" spans="1:6" x14ac:dyDescent="0.2">
      <c r="A4511" s="7">
        <v>39300</v>
      </c>
      <c r="B4511" s="7" t="s">
        <v>53</v>
      </c>
      <c r="C4511" s="7">
        <v>2002</v>
      </c>
      <c r="D4511" s="7">
        <v>2</v>
      </c>
      <c r="E4511" s="7">
        <v>161.12</v>
      </c>
      <c r="F4511" s="7">
        <v>160.15</v>
      </c>
    </row>
    <row r="4512" spans="1:6" x14ac:dyDescent="0.2">
      <c r="A4512" s="7">
        <v>39300</v>
      </c>
      <c r="B4512" s="7" t="s">
        <v>53</v>
      </c>
      <c r="C4512" s="7">
        <v>2002</v>
      </c>
      <c r="D4512" s="7">
        <v>3</v>
      </c>
      <c r="E4512" s="7">
        <v>170.96</v>
      </c>
      <c r="F4512" s="7">
        <v>168.73</v>
      </c>
    </row>
    <row r="4513" spans="1:6" x14ac:dyDescent="0.2">
      <c r="A4513" s="7">
        <v>39300</v>
      </c>
      <c r="B4513" s="7" t="s">
        <v>53</v>
      </c>
      <c r="C4513" s="7">
        <v>2002</v>
      </c>
      <c r="D4513" s="7">
        <v>4</v>
      </c>
      <c r="E4513" s="7">
        <v>177.53</v>
      </c>
      <c r="F4513" s="7">
        <v>176.74</v>
      </c>
    </row>
    <row r="4514" spans="1:6" x14ac:dyDescent="0.2">
      <c r="A4514" s="7">
        <v>39300</v>
      </c>
      <c r="B4514" s="7" t="s">
        <v>53</v>
      </c>
      <c r="C4514" s="7">
        <v>2003</v>
      </c>
      <c r="D4514" s="7">
        <v>1</v>
      </c>
      <c r="E4514" s="7">
        <v>182.47</v>
      </c>
      <c r="F4514" s="7">
        <v>183.32</v>
      </c>
    </row>
    <row r="4515" spans="1:6" x14ac:dyDescent="0.2">
      <c r="A4515" s="7">
        <v>39300</v>
      </c>
      <c r="B4515" s="7" t="s">
        <v>53</v>
      </c>
      <c r="C4515" s="7">
        <v>2003</v>
      </c>
      <c r="D4515" s="7">
        <v>2</v>
      </c>
      <c r="E4515" s="7">
        <v>191.01</v>
      </c>
      <c r="F4515" s="7">
        <v>189.95</v>
      </c>
    </row>
    <row r="4516" spans="1:6" x14ac:dyDescent="0.2">
      <c r="A4516" s="7">
        <v>39300</v>
      </c>
      <c r="B4516" s="7" t="s">
        <v>53</v>
      </c>
      <c r="C4516" s="7">
        <v>2003</v>
      </c>
      <c r="D4516" s="7">
        <v>3</v>
      </c>
      <c r="E4516" s="7">
        <v>199.32</v>
      </c>
      <c r="F4516" s="7">
        <v>196.77</v>
      </c>
    </row>
    <row r="4517" spans="1:6" x14ac:dyDescent="0.2">
      <c r="A4517" s="7">
        <v>39300</v>
      </c>
      <c r="B4517" s="7" t="s">
        <v>53</v>
      </c>
      <c r="C4517" s="7">
        <v>2003</v>
      </c>
      <c r="D4517" s="7">
        <v>4</v>
      </c>
      <c r="E4517" s="7">
        <v>206.78</v>
      </c>
      <c r="F4517" s="7">
        <v>205.73</v>
      </c>
    </row>
    <row r="4518" spans="1:6" x14ac:dyDescent="0.2">
      <c r="A4518" s="7">
        <v>39300</v>
      </c>
      <c r="B4518" s="7" t="s">
        <v>53</v>
      </c>
      <c r="C4518" s="7">
        <v>2004</v>
      </c>
      <c r="D4518" s="7">
        <v>1</v>
      </c>
      <c r="E4518" s="7">
        <v>213.33</v>
      </c>
      <c r="F4518" s="7">
        <v>214.33</v>
      </c>
    </row>
    <row r="4519" spans="1:6" x14ac:dyDescent="0.2">
      <c r="A4519" s="7">
        <v>39300</v>
      </c>
      <c r="B4519" s="7" t="s">
        <v>53</v>
      </c>
      <c r="C4519" s="7">
        <v>2004</v>
      </c>
      <c r="D4519" s="7">
        <v>2</v>
      </c>
      <c r="E4519" s="7">
        <v>223.59</v>
      </c>
      <c r="F4519" s="7">
        <v>222.31</v>
      </c>
    </row>
    <row r="4520" spans="1:6" x14ac:dyDescent="0.2">
      <c r="A4520" s="7">
        <v>39300</v>
      </c>
      <c r="B4520" s="7" t="s">
        <v>53</v>
      </c>
      <c r="C4520" s="7">
        <v>2004</v>
      </c>
      <c r="D4520" s="7">
        <v>3</v>
      </c>
      <c r="E4520" s="7">
        <v>234.11</v>
      </c>
      <c r="F4520" s="7">
        <v>231.35</v>
      </c>
    </row>
    <row r="4521" spans="1:6" x14ac:dyDescent="0.2">
      <c r="A4521" s="7">
        <v>39300</v>
      </c>
      <c r="B4521" s="7" t="s">
        <v>53</v>
      </c>
      <c r="C4521" s="7">
        <v>2004</v>
      </c>
      <c r="D4521" s="7">
        <v>4</v>
      </c>
      <c r="E4521" s="7">
        <v>238.52</v>
      </c>
      <c r="F4521" s="7">
        <v>237.07</v>
      </c>
    </row>
    <row r="4522" spans="1:6" x14ac:dyDescent="0.2">
      <c r="A4522" s="7">
        <v>39300</v>
      </c>
      <c r="B4522" s="7" t="s">
        <v>53</v>
      </c>
      <c r="C4522" s="7">
        <v>2005</v>
      </c>
      <c r="D4522" s="7">
        <v>1</v>
      </c>
      <c r="E4522" s="7">
        <v>243.21</v>
      </c>
      <c r="F4522" s="7">
        <v>244.42</v>
      </c>
    </row>
    <row r="4523" spans="1:6" x14ac:dyDescent="0.2">
      <c r="A4523" s="7">
        <v>39300</v>
      </c>
      <c r="B4523" s="7" t="s">
        <v>53</v>
      </c>
      <c r="C4523" s="7">
        <v>2005</v>
      </c>
      <c r="D4523" s="7">
        <v>2</v>
      </c>
      <c r="E4523" s="7">
        <v>250.87</v>
      </c>
      <c r="F4523" s="7">
        <v>249.35</v>
      </c>
    </row>
    <row r="4524" spans="1:6" x14ac:dyDescent="0.2">
      <c r="A4524" s="7">
        <v>39300</v>
      </c>
      <c r="B4524" s="7" t="s">
        <v>53</v>
      </c>
      <c r="C4524" s="7">
        <v>2005</v>
      </c>
      <c r="D4524" s="7">
        <v>3</v>
      </c>
      <c r="E4524" s="7">
        <v>256.27999999999997</v>
      </c>
      <c r="F4524" s="7">
        <v>253.5</v>
      </c>
    </row>
    <row r="4525" spans="1:6" x14ac:dyDescent="0.2">
      <c r="A4525" s="7">
        <v>39300</v>
      </c>
      <c r="B4525" s="7" t="s">
        <v>53</v>
      </c>
      <c r="C4525" s="7">
        <v>2005</v>
      </c>
      <c r="D4525" s="7">
        <v>4</v>
      </c>
      <c r="E4525" s="7">
        <v>255.3</v>
      </c>
      <c r="F4525" s="7">
        <v>253.49</v>
      </c>
    </row>
    <row r="4526" spans="1:6" x14ac:dyDescent="0.2">
      <c r="A4526" s="7">
        <v>39300</v>
      </c>
      <c r="B4526" s="7" t="s">
        <v>53</v>
      </c>
      <c r="C4526" s="7">
        <v>2006</v>
      </c>
      <c r="D4526" s="7">
        <v>1</v>
      </c>
      <c r="E4526" s="7">
        <v>256.97000000000003</v>
      </c>
      <c r="F4526" s="7">
        <v>258.41000000000003</v>
      </c>
    </row>
    <row r="4527" spans="1:6" x14ac:dyDescent="0.2">
      <c r="A4527" s="7">
        <v>39300</v>
      </c>
      <c r="B4527" s="7" t="s">
        <v>53</v>
      </c>
      <c r="C4527" s="7">
        <v>2006</v>
      </c>
      <c r="D4527" s="7">
        <v>2</v>
      </c>
      <c r="E4527" s="7">
        <v>258.79000000000002</v>
      </c>
      <c r="F4527" s="7">
        <v>257.13</v>
      </c>
    </row>
    <row r="4528" spans="1:6" x14ac:dyDescent="0.2">
      <c r="A4528" s="7">
        <v>39300</v>
      </c>
      <c r="B4528" s="7" t="s">
        <v>53</v>
      </c>
      <c r="C4528" s="7">
        <v>2006</v>
      </c>
      <c r="D4528" s="7">
        <v>3</v>
      </c>
      <c r="E4528" s="7">
        <v>255.33</v>
      </c>
      <c r="F4528" s="7">
        <v>252.67</v>
      </c>
    </row>
    <row r="4529" spans="1:6" x14ac:dyDescent="0.2">
      <c r="A4529" s="7">
        <v>39300</v>
      </c>
      <c r="B4529" s="7" t="s">
        <v>53</v>
      </c>
      <c r="C4529" s="7">
        <v>2006</v>
      </c>
      <c r="D4529" s="7">
        <v>4</v>
      </c>
      <c r="E4529" s="7">
        <v>252.79</v>
      </c>
      <c r="F4529" s="7">
        <v>250.78</v>
      </c>
    </row>
    <row r="4530" spans="1:6" x14ac:dyDescent="0.2">
      <c r="A4530" s="7">
        <v>39300</v>
      </c>
      <c r="B4530" s="7" t="s">
        <v>53</v>
      </c>
      <c r="C4530" s="7">
        <v>2007</v>
      </c>
      <c r="D4530" s="7">
        <v>1</v>
      </c>
      <c r="E4530" s="7">
        <v>243.09</v>
      </c>
      <c r="F4530" s="7">
        <v>244.74</v>
      </c>
    </row>
    <row r="4531" spans="1:6" x14ac:dyDescent="0.2">
      <c r="A4531" s="7">
        <v>39300</v>
      </c>
      <c r="B4531" s="7" t="s">
        <v>53</v>
      </c>
      <c r="C4531" s="7">
        <v>2007</v>
      </c>
      <c r="D4531" s="7">
        <v>2</v>
      </c>
      <c r="E4531" s="7">
        <v>242.2</v>
      </c>
      <c r="F4531" s="7">
        <v>240.52</v>
      </c>
    </row>
    <row r="4532" spans="1:6" x14ac:dyDescent="0.2">
      <c r="A4532" s="7">
        <v>39300</v>
      </c>
      <c r="B4532" s="7" t="s">
        <v>53</v>
      </c>
      <c r="C4532" s="7">
        <v>2007</v>
      </c>
      <c r="D4532" s="7">
        <v>3</v>
      </c>
      <c r="E4532" s="7">
        <v>237.36</v>
      </c>
      <c r="F4532" s="7">
        <v>234.89</v>
      </c>
    </row>
    <row r="4533" spans="1:6" x14ac:dyDescent="0.2">
      <c r="A4533" s="7">
        <v>39300</v>
      </c>
      <c r="B4533" s="7" t="s">
        <v>53</v>
      </c>
      <c r="C4533" s="7">
        <v>2007</v>
      </c>
      <c r="D4533" s="7">
        <v>4</v>
      </c>
      <c r="E4533" s="7">
        <v>230.92</v>
      </c>
      <c r="F4533" s="7">
        <v>228.88</v>
      </c>
    </row>
    <row r="4534" spans="1:6" x14ac:dyDescent="0.2">
      <c r="A4534" s="7">
        <v>39300</v>
      </c>
      <c r="B4534" s="7" t="s">
        <v>53</v>
      </c>
      <c r="C4534" s="7">
        <v>2008</v>
      </c>
      <c r="D4534" s="7">
        <v>1</v>
      </c>
      <c r="E4534" s="7">
        <v>217.75</v>
      </c>
      <c r="F4534" s="7">
        <v>219.57</v>
      </c>
    </row>
    <row r="4535" spans="1:6" x14ac:dyDescent="0.2">
      <c r="A4535" s="7">
        <v>39300</v>
      </c>
      <c r="B4535" s="7" t="s">
        <v>53</v>
      </c>
      <c r="C4535" s="7">
        <v>2008</v>
      </c>
      <c r="D4535" s="7">
        <v>2</v>
      </c>
      <c r="E4535" s="7">
        <v>212.36</v>
      </c>
      <c r="F4535" s="7">
        <v>210.82</v>
      </c>
    </row>
    <row r="4536" spans="1:6" x14ac:dyDescent="0.2">
      <c r="A4536" s="7">
        <v>39300</v>
      </c>
      <c r="B4536" s="7" t="s">
        <v>53</v>
      </c>
      <c r="C4536" s="7">
        <v>2008</v>
      </c>
      <c r="D4536" s="7">
        <v>3</v>
      </c>
      <c r="E4536" s="7">
        <v>204.11</v>
      </c>
      <c r="F4536" s="7">
        <v>201.86</v>
      </c>
    </row>
    <row r="4537" spans="1:6" x14ac:dyDescent="0.2">
      <c r="A4537" s="7">
        <v>39300</v>
      </c>
      <c r="B4537" s="7" t="s">
        <v>53</v>
      </c>
      <c r="C4537" s="7">
        <v>2008</v>
      </c>
      <c r="D4537" s="7">
        <v>4</v>
      </c>
      <c r="E4537" s="7">
        <v>197.56</v>
      </c>
      <c r="F4537" s="7">
        <v>195.63</v>
      </c>
    </row>
    <row r="4538" spans="1:6" x14ac:dyDescent="0.2">
      <c r="A4538" s="7">
        <v>39300</v>
      </c>
      <c r="B4538" s="7" t="s">
        <v>53</v>
      </c>
      <c r="C4538" s="7">
        <v>2009</v>
      </c>
      <c r="D4538" s="7">
        <v>1</v>
      </c>
      <c r="E4538" s="7">
        <v>191.62</v>
      </c>
      <c r="F4538" s="7">
        <v>193.65</v>
      </c>
    </row>
    <row r="4539" spans="1:6" x14ac:dyDescent="0.2">
      <c r="A4539" s="7">
        <v>39300</v>
      </c>
      <c r="B4539" s="7" t="s">
        <v>53</v>
      </c>
      <c r="C4539" s="7">
        <v>2009</v>
      </c>
      <c r="D4539" s="7">
        <v>2</v>
      </c>
      <c r="E4539" s="7">
        <v>190.09</v>
      </c>
      <c r="F4539" s="7">
        <v>188.63</v>
      </c>
    </row>
    <row r="4540" spans="1:6" x14ac:dyDescent="0.2">
      <c r="A4540" s="7">
        <v>39300</v>
      </c>
      <c r="B4540" s="7" t="s">
        <v>53</v>
      </c>
      <c r="C4540" s="7">
        <v>2009</v>
      </c>
      <c r="D4540" s="7">
        <v>3</v>
      </c>
      <c r="E4540" s="7">
        <v>190.35</v>
      </c>
      <c r="F4540" s="7">
        <v>188</v>
      </c>
    </row>
    <row r="4541" spans="1:6" x14ac:dyDescent="0.2">
      <c r="A4541" s="7">
        <v>39300</v>
      </c>
      <c r="B4541" s="7" t="s">
        <v>53</v>
      </c>
      <c r="C4541" s="7">
        <v>2009</v>
      </c>
      <c r="D4541" s="7">
        <v>4</v>
      </c>
      <c r="E4541" s="7">
        <v>187.85</v>
      </c>
      <c r="F4541" s="7">
        <v>185.96</v>
      </c>
    </row>
    <row r="4542" spans="1:6" x14ac:dyDescent="0.2">
      <c r="A4542" s="7">
        <v>39300</v>
      </c>
      <c r="B4542" s="7" t="s">
        <v>53</v>
      </c>
      <c r="C4542" s="7">
        <v>2010</v>
      </c>
      <c r="D4542" s="7">
        <v>1</v>
      </c>
      <c r="E4542" s="7">
        <v>182.55</v>
      </c>
      <c r="F4542" s="7">
        <v>184.9</v>
      </c>
    </row>
    <row r="4543" spans="1:6" x14ac:dyDescent="0.2">
      <c r="A4543" s="7">
        <v>39300</v>
      </c>
      <c r="B4543" s="7" t="s">
        <v>53</v>
      </c>
      <c r="C4543" s="7">
        <v>2010</v>
      </c>
      <c r="D4543" s="7">
        <v>2</v>
      </c>
      <c r="E4543" s="7">
        <v>186.84</v>
      </c>
      <c r="F4543" s="7">
        <v>185.33</v>
      </c>
    </row>
    <row r="4544" spans="1:6" x14ac:dyDescent="0.2">
      <c r="A4544" s="7">
        <v>39300</v>
      </c>
      <c r="B4544" s="7" t="s">
        <v>53</v>
      </c>
      <c r="C4544" s="7">
        <v>2010</v>
      </c>
      <c r="D4544" s="7">
        <v>3</v>
      </c>
      <c r="E4544" s="7">
        <v>181.21</v>
      </c>
      <c r="F4544" s="7">
        <v>178.67</v>
      </c>
    </row>
    <row r="4545" spans="1:6" x14ac:dyDescent="0.2">
      <c r="A4545" s="7">
        <v>39300</v>
      </c>
      <c r="B4545" s="7" t="s">
        <v>53</v>
      </c>
      <c r="C4545" s="7">
        <v>2010</v>
      </c>
      <c r="D4545" s="7">
        <v>4</v>
      </c>
      <c r="E4545" s="7">
        <v>180.5</v>
      </c>
      <c r="F4545" s="7">
        <v>178.72</v>
      </c>
    </row>
    <row r="4546" spans="1:6" x14ac:dyDescent="0.2">
      <c r="A4546" s="7">
        <v>39300</v>
      </c>
      <c r="B4546" s="7" t="s">
        <v>53</v>
      </c>
      <c r="C4546" s="7">
        <v>2011</v>
      </c>
      <c r="D4546" s="7">
        <v>1</v>
      </c>
      <c r="E4546" s="7">
        <v>174.38</v>
      </c>
      <c r="F4546" s="7">
        <v>177.03</v>
      </c>
    </row>
    <row r="4547" spans="1:6" x14ac:dyDescent="0.2">
      <c r="A4547" s="7">
        <v>39300</v>
      </c>
      <c r="B4547" s="7" t="s">
        <v>53</v>
      </c>
      <c r="C4547" s="7">
        <v>2011</v>
      </c>
      <c r="D4547" s="7">
        <v>2</v>
      </c>
      <c r="E4547" s="7">
        <v>175.05</v>
      </c>
      <c r="F4547" s="7">
        <v>173.44</v>
      </c>
    </row>
    <row r="4548" spans="1:6" x14ac:dyDescent="0.2">
      <c r="A4548" s="7">
        <v>39300</v>
      </c>
      <c r="B4548" s="7" t="s">
        <v>53</v>
      </c>
      <c r="C4548" s="7">
        <v>2011</v>
      </c>
      <c r="D4548" s="7">
        <v>3</v>
      </c>
      <c r="E4548" s="7">
        <v>174.46</v>
      </c>
      <c r="F4548" s="7">
        <v>171.8</v>
      </c>
    </row>
    <row r="4549" spans="1:6" x14ac:dyDescent="0.2">
      <c r="A4549" s="7">
        <v>39300</v>
      </c>
      <c r="B4549" s="7" t="s">
        <v>53</v>
      </c>
      <c r="C4549" s="7">
        <v>2011</v>
      </c>
      <c r="D4549" s="7">
        <v>4</v>
      </c>
      <c r="E4549" s="7">
        <v>172.88</v>
      </c>
      <c r="F4549" s="7">
        <v>171.29</v>
      </c>
    </row>
    <row r="4550" spans="1:6" x14ac:dyDescent="0.2">
      <c r="A4550" s="7">
        <v>39300</v>
      </c>
      <c r="B4550" s="7" t="s">
        <v>53</v>
      </c>
      <c r="C4550" s="7">
        <v>2012</v>
      </c>
      <c r="D4550" s="7">
        <v>1</v>
      </c>
      <c r="E4550" s="7">
        <v>165.49</v>
      </c>
      <c r="F4550" s="7">
        <v>168.22</v>
      </c>
    </row>
    <row r="4551" spans="1:6" x14ac:dyDescent="0.2">
      <c r="A4551" s="7">
        <v>39300</v>
      </c>
      <c r="B4551" s="7" t="s">
        <v>53</v>
      </c>
      <c r="C4551" s="7">
        <v>2012</v>
      </c>
      <c r="D4551" s="7">
        <v>2</v>
      </c>
      <c r="E4551" s="7">
        <v>171.92</v>
      </c>
      <c r="F4551" s="7">
        <v>170.17</v>
      </c>
    </row>
    <row r="4552" spans="1:6" x14ac:dyDescent="0.2">
      <c r="A4552" s="7">
        <v>39300</v>
      </c>
      <c r="B4552" s="7" t="s">
        <v>53</v>
      </c>
      <c r="C4552" s="7">
        <v>2012</v>
      </c>
      <c r="D4552" s="7">
        <v>3</v>
      </c>
      <c r="E4552" s="7">
        <v>175.98</v>
      </c>
      <c r="F4552" s="7">
        <v>173.14</v>
      </c>
    </row>
    <row r="4553" spans="1:6" x14ac:dyDescent="0.2">
      <c r="A4553" s="7">
        <v>39300</v>
      </c>
      <c r="B4553" s="7" t="s">
        <v>53</v>
      </c>
      <c r="C4553" s="7">
        <v>2012</v>
      </c>
      <c r="D4553" s="7">
        <v>4</v>
      </c>
      <c r="E4553" s="7">
        <v>176.51</v>
      </c>
      <c r="F4553" s="7">
        <v>175.05</v>
      </c>
    </row>
    <row r="4554" spans="1:6" x14ac:dyDescent="0.2">
      <c r="A4554" s="7">
        <v>39300</v>
      </c>
      <c r="B4554" s="7" t="s">
        <v>53</v>
      </c>
      <c r="C4554" s="7">
        <v>2013</v>
      </c>
      <c r="D4554" s="7">
        <v>1</v>
      </c>
      <c r="E4554" s="7">
        <v>174.32</v>
      </c>
      <c r="F4554" s="7">
        <v>177.3</v>
      </c>
    </row>
    <row r="4555" spans="1:6" x14ac:dyDescent="0.2">
      <c r="A4555" s="7">
        <v>39300</v>
      </c>
      <c r="B4555" s="7" t="s">
        <v>53</v>
      </c>
      <c r="C4555" s="7">
        <v>2013</v>
      </c>
      <c r="D4555" s="7">
        <v>2</v>
      </c>
      <c r="E4555" s="7">
        <v>183.4</v>
      </c>
      <c r="F4555" s="7">
        <v>181.38</v>
      </c>
    </row>
    <row r="4556" spans="1:6" x14ac:dyDescent="0.2">
      <c r="A4556" s="7">
        <v>39300</v>
      </c>
      <c r="B4556" s="7" t="s">
        <v>53</v>
      </c>
      <c r="C4556" s="7">
        <v>2013</v>
      </c>
      <c r="D4556" s="7">
        <v>3</v>
      </c>
      <c r="E4556" s="7">
        <v>186.33</v>
      </c>
      <c r="F4556" s="7">
        <v>183.26</v>
      </c>
    </row>
    <row r="4557" spans="1:6" x14ac:dyDescent="0.2">
      <c r="A4557" s="7">
        <v>39300</v>
      </c>
      <c r="B4557" s="7" t="s">
        <v>53</v>
      </c>
      <c r="C4557" s="7">
        <v>2013</v>
      </c>
      <c r="D4557" s="7">
        <v>4</v>
      </c>
      <c r="E4557" s="7">
        <v>185.83</v>
      </c>
      <c r="F4557" s="7">
        <v>184.57</v>
      </c>
    </row>
    <row r="4558" spans="1:6" x14ac:dyDescent="0.2">
      <c r="A4558" s="7">
        <v>39300</v>
      </c>
      <c r="B4558" s="7" t="s">
        <v>53</v>
      </c>
      <c r="C4558" s="7">
        <v>2014</v>
      </c>
      <c r="D4558" s="7">
        <v>1</v>
      </c>
      <c r="E4558" s="7">
        <v>183.39</v>
      </c>
      <c r="F4558" s="7">
        <v>186.31</v>
      </c>
    </row>
    <row r="4559" spans="1:6" x14ac:dyDescent="0.2">
      <c r="A4559" s="7">
        <v>39300</v>
      </c>
      <c r="B4559" s="7" t="s">
        <v>53</v>
      </c>
      <c r="C4559" s="7">
        <v>2014</v>
      </c>
      <c r="D4559" s="7">
        <v>2</v>
      </c>
      <c r="E4559" s="7">
        <v>193.57</v>
      </c>
      <c r="F4559" s="7">
        <v>191.39</v>
      </c>
    </row>
    <row r="4560" spans="1:6" x14ac:dyDescent="0.2">
      <c r="A4560" s="7">
        <v>39300</v>
      </c>
      <c r="B4560" s="7" t="s">
        <v>53</v>
      </c>
      <c r="C4560" s="7">
        <v>2014</v>
      </c>
      <c r="D4560" s="7">
        <v>3</v>
      </c>
      <c r="E4560" s="7">
        <v>194.09</v>
      </c>
      <c r="F4560" s="7">
        <v>190.92</v>
      </c>
    </row>
    <row r="4561" spans="1:6" x14ac:dyDescent="0.2">
      <c r="A4561" s="7">
        <v>39300</v>
      </c>
      <c r="B4561" s="7" t="s">
        <v>53</v>
      </c>
      <c r="C4561" s="7">
        <v>2014</v>
      </c>
      <c r="D4561" s="7">
        <v>4</v>
      </c>
      <c r="E4561" s="7">
        <v>195.11</v>
      </c>
      <c r="F4561" s="7">
        <v>194.07</v>
      </c>
    </row>
    <row r="4562" spans="1:6" x14ac:dyDescent="0.2">
      <c r="A4562" s="7">
        <v>39300</v>
      </c>
      <c r="B4562" s="7" t="s">
        <v>53</v>
      </c>
      <c r="C4562" s="7">
        <v>2015</v>
      </c>
      <c r="D4562" s="7">
        <v>1</v>
      </c>
      <c r="E4562" s="7">
        <v>194.38</v>
      </c>
      <c r="F4562" s="7">
        <v>197.12</v>
      </c>
    </row>
    <row r="4563" spans="1:6" x14ac:dyDescent="0.2">
      <c r="A4563" s="7">
        <v>39300</v>
      </c>
      <c r="B4563" s="7" t="s">
        <v>53</v>
      </c>
      <c r="C4563" s="7">
        <v>2015</v>
      </c>
      <c r="D4563" s="7">
        <v>2</v>
      </c>
      <c r="E4563" s="7">
        <v>202.47</v>
      </c>
      <c r="F4563" s="7">
        <v>200.19</v>
      </c>
    </row>
    <row r="4564" spans="1:6" x14ac:dyDescent="0.2">
      <c r="A4564" s="7">
        <v>39300</v>
      </c>
      <c r="B4564" s="7" t="s">
        <v>53</v>
      </c>
      <c r="C4564" s="7">
        <v>2015</v>
      </c>
      <c r="D4564" s="7">
        <v>3</v>
      </c>
      <c r="E4564" s="7">
        <v>207.82</v>
      </c>
      <c r="F4564" s="7">
        <v>204.61</v>
      </c>
    </row>
    <row r="4565" spans="1:6" x14ac:dyDescent="0.2">
      <c r="A4565" s="7">
        <v>39300</v>
      </c>
      <c r="B4565" s="7" t="s">
        <v>53</v>
      </c>
      <c r="C4565" s="7">
        <v>2015</v>
      </c>
      <c r="D4565" s="7">
        <v>4</v>
      </c>
      <c r="E4565" s="7">
        <v>208.06</v>
      </c>
      <c r="F4565" s="7">
        <v>207.15</v>
      </c>
    </row>
    <row r="4566" spans="1:6" x14ac:dyDescent="0.2">
      <c r="A4566" s="7">
        <v>39300</v>
      </c>
      <c r="B4566" s="7" t="s">
        <v>53</v>
      </c>
      <c r="C4566" s="7">
        <v>2016</v>
      </c>
      <c r="D4566" s="7">
        <v>1</v>
      </c>
      <c r="E4566" s="7">
        <v>208.44</v>
      </c>
      <c r="F4566" s="7">
        <v>210.86</v>
      </c>
    </row>
    <row r="4567" spans="1:6" x14ac:dyDescent="0.2">
      <c r="A4567" s="7">
        <v>39300</v>
      </c>
      <c r="B4567" s="7" t="s">
        <v>53</v>
      </c>
      <c r="C4567" s="7">
        <v>2016</v>
      </c>
      <c r="D4567" s="7">
        <v>2</v>
      </c>
      <c r="E4567" s="7">
        <v>216.53</v>
      </c>
      <c r="F4567" s="7">
        <v>214.24</v>
      </c>
    </row>
    <row r="4568" spans="1:6" x14ac:dyDescent="0.2">
      <c r="A4568" s="7">
        <v>39300</v>
      </c>
      <c r="B4568" s="7" t="s">
        <v>53</v>
      </c>
      <c r="C4568" s="7">
        <v>2016</v>
      </c>
      <c r="D4568" s="7">
        <v>3</v>
      </c>
      <c r="E4568" s="7">
        <v>221.01</v>
      </c>
      <c r="F4568" s="7">
        <v>217.84</v>
      </c>
    </row>
    <row r="4569" spans="1:6" x14ac:dyDescent="0.2">
      <c r="A4569" s="7">
        <v>39300</v>
      </c>
      <c r="B4569" s="7" t="s">
        <v>53</v>
      </c>
      <c r="C4569" s="7">
        <v>2016</v>
      </c>
      <c r="D4569" s="7">
        <v>4</v>
      </c>
      <c r="E4569" s="7">
        <v>222.87</v>
      </c>
      <c r="F4569" s="7">
        <v>221.93</v>
      </c>
    </row>
    <row r="4570" spans="1:6" x14ac:dyDescent="0.2">
      <c r="A4570" s="7">
        <v>39300</v>
      </c>
      <c r="B4570" s="7" t="s">
        <v>53</v>
      </c>
      <c r="C4570" s="7">
        <v>2017</v>
      </c>
      <c r="D4570" s="7">
        <v>1</v>
      </c>
      <c r="E4570" s="7">
        <v>225.97</v>
      </c>
      <c r="F4570" s="7">
        <v>228.1</v>
      </c>
    </row>
    <row r="4571" spans="1:6" x14ac:dyDescent="0.2">
      <c r="A4571" s="7">
        <v>39300</v>
      </c>
      <c r="B4571" s="7" t="s">
        <v>53</v>
      </c>
      <c r="C4571" s="7">
        <v>2017</v>
      </c>
      <c r="D4571" s="7">
        <v>2</v>
      </c>
      <c r="E4571" s="7">
        <v>233.3</v>
      </c>
      <c r="F4571" s="7">
        <v>231.06</v>
      </c>
    </row>
    <row r="4572" spans="1:6" x14ac:dyDescent="0.2">
      <c r="A4572" s="7">
        <v>39300</v>
      </c>
      <c r="B4572" s="7" t="s">
        <v>53</v>
      </c>
      <c r="C4572" s="7">
        <v>2017</v>
      </c>
      <c r="D4572" s="7">
        <v>3</v>
      </c>
      <c r="E4572" s="7">
        <v>238.52</v>
      </c>
      <c r="F4572" s="7">
        <v>235.39</v>
      </c>
    </row>
    <row r="4573" spans="1:6" x14ac:dyDescent="0.2">
      <c r="A4573" s="7">
        <v>39300</v>
      </c>
      <c r="B4573" s="7" t="s">
        <v>53</v>
      </c>
      <c r="C4573" s="7">
        <v>2017</v>
      </c>
      <c r="D4573" s="7">
        <v>4</v>
      </c>
      <c r="E4573" s="7">
        <v>241.24</v>
      </c>
      <c r="F4573" s="7">
        <v>240.13</v>
      </c>
    </row>
    <row r="4574" spans="1:6" x14ac:dyDescent="0.2">
      <c r="A4574" s="7">
        <v>39300</v>
      </c>
      <c r="B4574" s="7" t="s">
        <v>53</v>
      </c>
      <c r="C4574" s="7">
        <v>2018</v>
      </c>
      <c r="D4574" s="7">
        <v>1</v>
      </c>
      <c r="E4574" s="7">
        <v>242.33</v>
      </c>
      <c r="F4574" s="7">
        <v>244.21</v>
      </c>
    </row>
    <row r="4575" spans="1:6" x14ac:dyDescent="0.2">
      <c r="A4575" s="7">
        <v>39300</v>
      </c>
      <c r="B4575" s="7" t="s">
        <v>53</v>
      </c>
      <c r="C4575" s="7">
        <v>2018</v>
      </c>
      <c r="D4575" s="7">
        <v>2</v>
      </c>
      <c r="E4575" s="7">
        <v>251.24</v>
      </c>
      <c r="F4575" s="7">
        <v>249.06</v>
      </c>
    </row>
    <row r="4576" spans="1:6" x14ac:dyDescent="0.2">
      <c r="A4576" s="7">
        <v>39300</v>
      </c>
      <c r="B4576" s="7" t="s">
        <v>53</v>
      </c>
      <c r="C4576" s="7">
        <v>2018</v>
      </c>
      <c r="D4576" s="7">
        <v>3</v>
      </c>
      <c r="E4576" s="7">
        <v>256.11</v>
      </c>
      <c r="F4576" s="7">
        <v>252.95</v>
      </c>
    </row>
    <row r="4577" spans="1:6" x14ac:dyDescent="0.2">
      <c r="A4577" s="7">
        <v>39300</v>
      </c>
      <c r="B4577" s="7" t="s">
        <v>53</v>
      </c>
      <c r="C4577" s="7">
        <v>2018</v>
      </c>
      <c r="D4577" s="7">
        <v>4</v>
      </c>
      <c r="E4577" s="7">
        <v>257.77</v>
      </c>
      <c r="F4577" s="7">
        <v>256.55</v>
      </c>
    </row>
    <row r="4578" spans="1:6" x14ac:dyDescent="0.2">
      <c r="A4578" s="7">
        <v>39300</v>
      </c>
      <c r="B4578" s="7" t="s">
        <v>53</v>
      </c>
      <c r="C4578" s="7">
        <v>2019</v>
      </c>
      <c r="D4578" s="7">
        <v>1</v>
      </c>
      <c r="E4578" s="7">
        <v>257.89999999999998</v>
      </c>
      <c r="F4578" s="7">
        <v>259.51</v>
      </c>
    </row>
    <row r="4579" spans="1:6" x14ac:dyDescent="0.2">
      <c r="A4579" s="7">
        <v>39300</v>
      </c>
      <c r="B4579" s="7" t="s">
        <v>53</v>
      </c>
      <c r="C4579" s="7">
        <v>2019</v>
      </c>
      <c r="D4579" s="7">
        <v>2</v>
      </c>
      <c r="E4579" s="7">
        <v>264.69</v>
      </c>
      <c r="F4579" s="7">
        <v>262.63</v>
      </c>
    </row>
    <row r="4580" spans="1:6" x14ac:dyDescent="0.2">
      <c r="A4580" s="7">
        <v>39300</v>
      </c>
      <c r="B4580" s="7" t="s">
        <v>53</v>
      </c>
      <c r="C4580" s="7">
        <v>2019</v>
      </c>
      <c r="D4580" s="7">
        <v>3</v>
      </c>
      <c r="E4580" s="7">
        <v>269.31</v>
      </c>
      <c r="F4580" s="7">
        <v>266.11</v>
      </c>
    </row>
    <row r="4581" spans="1:6" x14ac:dyDescent="0.2">
      <c r="A4581" s="7">
        <v>39300</v>
      </c>
      <c r="B4581" s="7" t="s">
        <v>53</v>
      </c>
      <c r="C4581" s="7">
        <v>2019</v>
      </c>
      <c r="D4581" s="7">
        <v>4</v>
      </c>
      <c r="E4581" s="7">
        <v>272.61</v>
      </c>
      <c r="F4581" s="7">
        <v>271.32</v>
      </c>
    </row>
    <row r="4582" spans="1:6" x14ac:dyDescent="0.2">
      <c r="A4582" s="7">
        <v>39300</v>
      </c>
      <c r="B4582" s="7" t="s">
        <v>53</v>
      </c>
      <c r="C4582" s="7">
        <v>2020</v>
      </c>
      <c r="D4582" s="7">
        <v>1</v>
      </c>
      <c r="E4582" s="7">
        <v>276.37</v>
      </c>
      <c r="F4582" s="7">
        <v>277.79000000000002</v>
      </c>
    </row>
    <row r="4583" spans="1:6" x14ac:dyDescent="0.2">
      <c r="A4583" s="7">
        <v>39300</v>
      </c>
      <c r="B4583" s="7" t="s">
        <v>53</v>
      </c>
      <c r="C4583" s="7">
        <v>2020</v>
      </c>
      <c r="D4583" s="7">
        <v>2</v>
      </c>
      <c r="E4583" s="7">
        <v>282.19</v>
      </c>
      <c r="F4583" s="7">
        <v>280.20999999999998</v>
      </c>
    </row>
    <row r="4584" spans="1:6" x14ac:dyDescent="0.2">
      <c r="A4584" s="7">
        <v>39300</v>
      </c>
      <c r="B4584" s="7" t="s">
        <v>53</v>
      </c>
      <c r="C4584" s="7">
        <v>2020</v>
      </c>
      <c r="D4584" s="7">
        <v>3</v>
      </c>
      <c r="E4584" s="7">
        <v>297.52</v>
      </c>
      <c r="F4584" s="7">
        <v>293.95999999999998</v>
      </c>
    </row>
    <row r="4585" spans="1:6" x14ac:dyDescent="0.2">
      <c r="A4585" s="7">
        <v>39300</v>
      </c>
      <c r="B4585" s="7" t="s">
        <v>53</v>
      </c>
      <c r="C4585" s="7">
        <v>2020</v>
      </c>
      <c r="D4585" s="7">
        <v>4</v>
      </c>
      <c r="E4585" s="7">
        <v>311.83999999999997</v>
      </c>
      <c r="F4585" s="7">
        <v>310.51</v>
      </c>
    </row>
    <row r="4586" spans="1:6" x14ac:dyDescent="0.2">
      <c r="A4586" s="7">
        <v>39300</v>
      </c>
      <c r="B4586" s="7" t="s">
        <v>53</v>
      </c>
      <c r="C4586" s="7">
        <v>2021</v>
      </c>
      <c r="D4586" s="7">
        <v>1</v>
      </c>
      <c r="E4586" s="7">
        <v>323.79000000000002</v>
      </c>
      <c r="F4586" s="7">
        <v>325.13</v>
      </c>
    </row>
    <row r="4587" spans="1:6" x14ac:dyDescent="0.2">
      <c r="A4587" s="7">
        <v>39300</v>
      </c>
      <c r="B4587" s="7" t="s">
        <v>53</v>
      </c>
      <c r="C4587" s="7">
        <v>2021</v>
      </c>
      <c r="D4587" s="7">
        <v>2</v>
      </c>
      <c r="E4587" s="7">
        <v>344.01</v>
      </c>
      <c r="F4587" s="7">
        <v>341.82</v>
      </c>
    </row>
    <row r="4588" spans="1:6" x14ac:dyDescent="0.2">
      <c r="A4588" s="7">
        <v>39300</v>
      </c>
      <c r="B4588" s="7" t="s">
        <v>53</v>
      </c>
      <c r="C4588" s="7">
        <v>2021</v>
      </c>
      <c r="D4588" s="7">
        <v>3</v>
      </c>
      <c r="E4588" s="7">
        <v>356.87</v>
      </c>
      <c r="F4588" s="7">
        <v>352.51</v>
      </c>
    </row>
    <row r="4589" spans="1:6" x14ac:dyDescent="0.2">
      <c r="A4589" s="7">
        <v>39300</v>
      </c>
      <c r="B4589" s="7" t="s">
        <v>53</v>
      </c>
      <c r="C4589" s="7">
        <v>2021</v>
      </c>
      <c r="D4589" s="7">
        <v>4</v>
      </c>
      <c r="E4589" s="7">
        <v>359.56</v>
      </c>
      <c r="F4589" s="7">
        <v>358.16</v>
      </c>
    </row>
    <row r="4590" spans="1:6" x14ac:dyDescent="0.2">
      <c r="A4590" s="7">
        <v>40140</v>
      </c>
      <c r="B4590" s="7" t="s">
        <v>54</v>
      </c>
      <c r="C4590" s="7">
        <v>1991</v>
      </c>
      <c r="D4590" s="7">
        <v>1</v>
      </c>
      <c r="E4590" s="7">
        <v>100</v>
      </c>
      <c r="F4590" s="7">
        <v>100</v>
      </c>
    </row>
    <row r="4591" spans="1:6" x14ac:dyDescent="0.2">
      <c r="A4591" s="7">
        <v>40140</v>
      </c>
      <c r="B4591" s="7" t="s">
        <v>54</v>
      </c>
      <c r="C4591" s="7">
        <v>1991</v>
      </c>
      <c r="D4591" s="7">
        <v>2</v>
      </c>
      <c r="E4591" s="7">
        <v>100.89</v>
      </c>
      <c r="F4591" s="7">
        <v>100.61</v>
      </c>
    </row>
    <row r="4592" spans="1:6" x14ac:dyDescent="0.2">
      <c r="A4592" s="7">
        <v>40140</v>
      </c>
      <c r="B4592" s="7" t="s">
        <v>54</v>
      </c>
      <c r="C4592" s="7">
        <v>1991</v>
      </c>
      <c r="D4592" s="7">
        <v>3</v>
      </c>
      <c r="E4592" s="7">
        <v>100.17</v>
      </c>
      <c r="F4592" s="7">
        <v>99.65</v>
      </c>
    </row>
    <row r="4593" spans="1:6" x14ac:dyDescent="0.2">
      <c r="A4593" s="7">
        <v>40140</v>
      </c>
      <c r="B4593" s="7" t="s">
        <v>54</v>
      </c>
      <c r="C4593" s="7">
        <v>1991</v>
      </c>
      <c r="D4593" s="7">
        <v>4</v>
      </c>
      <c r="E4593" s="7">
        <v>99.95</v>
      </c>
      <c r="F4593" s="7">
        <v>99</v>
      </c>
    </row>
    <row r="4594" spans="1:6" x14ac:dyDescent="0.2">
      <c r="A4594" s="7">
        <v>40140</v>
      </c>
      <c r="B4594" s="7" t="s">
        <v>54</v>
      </c>
      <c r="C4594" s="7">
        <v>1992</v>
      </c>
      <c r="D4594" s="7">
        <v>1</v>
      </c>
      <c r="E4594" s="7">
        <v>98.05</v>
      </c>
      <c r="F4594" s="7">
        <v>98.09</v>
      </c>
    </row>
    <row r="4595" spans="1:6" x14ac:dyDescent="0.2">
      <c r="A4595" s="7">
        <v>40140</v>
      </c>
      <c r="B4595" s="7" t="s">
        <v>54</v>
      </c>
      <c r="C4595" s="7">
        <v>1992</v>
      </c>
      <c r="D4595" s="7">
        <v>2</v>
      </c>
      <c r="E4595" s="7">
        <v>96.22</v>
      </c>
      <c r="F4595" s="7">
        <v>95.93</v>
      </c>
    </row>
    <row r="4596" spans="1:6" x14ac:dyDescent="0.2">
      <c r="A4596" s="7">
        <v>40140</v>
      </c>
      <c r="B4596" s="7" t="s">
        <v>54</v>
      </c>
      <c r="C4596" s="7">
        <v>1992</v>
      </c>
      <c r="D4596" s="7">
        <v>3</v>
      </c>
      <c r="E4596" s="7">
        <v>95.8</v>
      </c>
      <c r="F4596" s="7">
        <v>95.26</v>
      </c>
    </row>
    <row r="4597" spans="1:6" x14ac:dyDescent="0.2">
      <c r="A4597" s="7">
        <v>40140</v>
      </c>
      <c r="B4597" s="7" t="s">
        <v>54</v>
      </c>
      <c r="C4597" s="7">
        <v>1992</v>
      </c>
      <c r="D4597" s="7">
        <v>4</v>
      </c>
      <c r="E4597" s="7">
        <v>94.4</v>
      </c>
      <c r="F4597" s="7">
        <v>93.56</v>
      </c>
    </row>
    <row r="4598" spans="1:6" x14ac:dyDescent="0.2">
      <c r="A4598" s="7">
        <v>40140</v>
      </c>
      <c r="B4598" s="7" t="s">
        <v>54</v>
      </c>
      <c r="C4598" s="7">
        <v>1993</v>
      </c>
      <c r="D4598" s="7">
        <v>1</v>
      </c>
      <c r="E4598" s="7">
        <v>92.28</v>
      </c>
      <c r="F4598" s="7">
        <v>92.29</v>
      </c>
    </row>
    <row r="4599" spans="1:6" x14ac:dyDescent="0.2">
      <c r="A4599" s="7">
        <v>40140</v>
      </c>
      <c r="B4599" s="7" t="s">
        <v>54</v>
      </c>
      <c r="C4599" s="7">
        <v>1993</v>
      </c>
      <c r="D4599" s="7">
        <v>2</v>
      </c>
      <c r="E4599" s="7">
        <v>90.47</v>
      </c>
      <c r="F4599" s="7">
        <v>90.22</v>
      </c>
    </row>
    <row r="4600" spans="1:6" x14ac:dyDescent="0.2">
      <c r="A4600" s="7">
        <v>40140</v>
      </c>
      <c r="B4600" s="7" t="s">
        <v>54</v>
      </c>
      <c r="C4600" s="7">
        <v>1993</v>
      </c>
      <c r="D4600" s="7">
        <v>3</v>
      </c>
      <c r="E4600" s="7">
        <v>88.62</v>
      </c>
      <c r="F4600" s="7">
        <v>88.06</v>
      </c>
    </row>
    <row r="4601" spans="1:6" x14ac:dyDescent="0.2">
      <c r="A4601" s="7">
        <v>40140</v>
      </c>
      <c r="B4601" s="7" t="s">
        <v>54</v>
      </c>
      <c r="C4601" s="7">
        <v>1993</v>
      </c>
      <c r="D4601" s="7">
        <v>4</v>
      </c>
      <c r="E4601" s="7">
        <v>87.59</v>
      </c>
      <c r="F4601" s="7">
        <v>86.9</v>
      </c>
    </row>
    <row r="4602" spans="1:6" x14ac:dyDescent="0.2">
      <c r="A4602" s="7">
        <v>40140</v>
      </c>
      <c r="B4602" s="7" t="s">
        <v>54</v>
      </c>
      <c r="C4602" s="7">
        <v>1994</v>
      </c>
      <c r="D4602" s="7">
        <v>1</v>
      </c>
      <c r="E4602" s="7">
        <v>84.54</v>
      </c>
      <c r="F4602" s="7">
        <v>84.52</v>
      </c>
    </row>
    <row r="4603" spans="1:6" x14ac:dyDescent="0.2">
      <c r="A4603" s="7">
        <v>40140</v>
      </c>
      <c r="B4603" s="7" t="s">
        <v>54</v>
      </c>
      <c r="C4603" s="7">
        <v>1994</v>
      </c>
      <c r="D4603" s="7">
        <v>2</v>
      </c>
      <c r="E4603" s="7">
        <v>84.84</v>
      </c>
      <c r="F4603" s="7">
        <v>84.6</v>
      </c>
    </row>
    <row r="4604" spans="1:6" x14ac:dyDescent="0.2">
      <c r="A4604" s="7">
        <v>40140</v>
      </c>
      <c r="B4604" s="7" t="s">
        <v>54</v>
      </c>
      <c r="C4604" s="7">
        <v>1994</v>
      </c>
      <c r="D4604" s="7">
        <v>3</v>
      </c>
      <c r="E4604" s="7">
        <v>84.3</v>
      </c>
      <c r="F4604" s="7">
        <v>83.71</v>
      </c>
    </row>
    <row r="4605" spans="1:6" x14ac:dyDescent="0.2">
      <c r="A4605" s="7">
        <v>40140</v>
      </c>
      <c r="B4605" s="7" t="s">
        <v>54</v>
      </c>
      <c r="C4605" s="7">
        <v>1994</v>
      </c>
      <c r="D4605" s="7">
        <v>4</v>
      </c>
      <c r="E4605" s="7">
        <v>83.51</v>
      </c>
      <c r="F4605" s="7">
        <v>82.97</v>
      </c>
    </row>
    <row r="4606" spans="1:6" x14ac:dyDescent="0.2">
      <c r="A4606" s="7">
        <v>40140</v>
      </c>
      <c r="B4606" s="7" t="s">
        <v>54</v>
      </c>
      <c r="C4606" s="7">
        <v>1995</v>
      </c>
      <c r="D4606" s="7">
        <v>1</v>
      </c>
      <c r="E4606" s="7">
        <v>81.59</v>
      </c>
      <c r="F4606" s="7">
        <v>81.48</v>
      </c>
    </row>
    <row r="4607" spans="1:6" x14ac:dyDescent="0.2">
      <c r="A4607" s="7">
        <v>40140</v>
      </c>
      <c r="B4607" s="7" t="s">
        <v>54</v>
      </c>
      <c r="C4607" s="7">
        <v>1995</v>
      </c>
      <c r="D4607" s="7">
        <v>2</v>
      </c>
      <c r="E4607" s="7">
        <v>81.36</v>
      </c>
      <c r="F4607" s="7">
        <v>81.13</v>
      </c>
    </row>
    <row r="4608" spans="1:6" x14ac:dyDescent="0.2">
      <c r="A4608" s="7">
        <v>40140</v>
      </c>
      <c r="B4608" s="7" t="s">
        <v>54</v>
      </c>
      <c r="C4608" s="7">
        <v>1995</v>
      </c>
      <c r="D4608" s="7">
        <v>3</v>
      </c>
      <c r="E4608" s="7">
        <v>81.09</v>
      </c>
      <c r="F4608" s="7">
        <v>80.52</v>
      </c>
    </row>
    <row r="4609" spans="1:6" x14ac:dyDescent="0.2">
      <c r="A4609" s="7">
        <v>40140</v>
      </c>
      <c r="B4609" s="7" t="s">
        <v>54</v>
      </c>
      <c r="C4609" s="7">
        <v>1995</v>
      </c>
      <c r="D4609" s="7">
        <v>4</v>
      </c>
      <c r="E4609" s="7">
        <v>79.78</v>
      </c>
      <c r="F4609" s="7">
        <v>79.34</v>
      </c>
    </row>
    <row r="4610" spans="1:6" x14ac:dyDescent="0.2">
      <c r="A4610" s="7">
        <v>40140</v>
      </c>
      <c r="B4610" s="7" t="s">
        <v>54</v>
      </c>
      <c r="C4610" s="7">
        <v>1996</v>
      </c>
      <c r="D4610" s="7">
        <v>1</v>
      </c>
      <c r="E4610" s="7">
        <v>79.83</v>
      </c>
      <c r="F4610" s="7">
        <v>79.680000000000007</v>
      </c>
    </row>
    <row r="4611" spans="1:6" x14ac:dyDescent="0.2">
      <c r="A4611" s="7">
        <v>40140</v>
      </c>
      <c r="B4611" s="7" t="s">
        <v>54</v>
      </c>
      <c r="C4611" s="7">
        <v>1996</v>
      </c>
      <c r="D4611" s="7">
        <v>2</v>
      </c>
      <c r="E4611" s="7">
        <v>78.959999999999994</v>
      </c>
      <c r="F4611" s="7">
        <v>78.7</v>
      </c>
    </row>
    <row r="4612" spans="1:6" x14ac:dyDescent="0.2">
      <c r="A4612" s="7">
        <v>40140</v>
      </c>
      <c r="B4612" s="7" t="s">
        <v>54</v>
      </c>
      <c r="C4612" s="7">
        <v>1996</v>
      </c>
      <c r="D4612" s="7">
        <v>3</v>
      </c>
      <c r="E4612" s="7">
        <v>79.180000000000007</v>
      </c>
      <c r="F4612" s="7">
        <v>78.650000000000006</v>
      </c>
    </row>
    <row r="4613" spans="1:6" x14ac:dyDescent="0.2">
      <c r="A4613" s="7">
        <v>40140</v>
      </c>
      <c r="B4613" s="7" t="s">
        <v>54</v>
      </c>
      <c r="C4613" s="7">
        <v>1996</v>
      </c>
      <c r="D4613" s="7">
        <v>4</v>
      </c>
      <c r="E4613" s="7">
        <v>78.47</v>
      </c>
      <c r="F4613" s="7">
        <v>78.12</v>
      </c>
    </row>
    <row r="4614" spans="1:6" x14ac:dyDescent="0.2">
      <c r="A4614" s="7">
        <v>40140</v>
      </c>
      <c r="B4614" s="7" t="s">
        <v>54</v>
      </c>
      <c r="C4614" s="7">
        <v>1997</v>
      </c>
      <c r="D4614" s="7">
        <v>1</v>
      </c>
      <c r="E4614" s="7">
        <v>78.099999999999994</v>
      </c>
      <c r="F4614" s="7">
        <v>77.86</v>
      </c>
    </row>
    <row r="4615" spans="1:6" x14ac:dyDescent="0.2">
      <c r="A4615" s="7">
        <v>40140</v>
      </c>
      <c r="B4615" s="7" t="s">
        <v>54</v>
      </c>
      <c r="C4615" s="7">
        <v>1997</v>
      </c>
      <c r="D4615" s="7">
        <v>2</v>
      </c>
      <c r="E4615" s="7">
        <v>78.17</v>
      </c>
      <c r="F4615" s="7">
        <v>77.89</v>
      </c>
    </row>
    <row r="4616" spans="1:6" x14ac:dyDescent="0.2">
      <c r="A4616" s="7">
        <v>40140</v>
      </c>
      <c r="B4616" s="7" t="s">
        <v>54</v>
      </c>
      <c r="C4616" s="7">
        <v>1997</v>
      </c>
      <c r="D4616" s="7">
        <v>3</v>
      </c>
      <c r="E4616" s="7">
        <v>78.81</v>
      </c>
      <c r="F4616" s="7">
        <v>78.33</v>
      </c>
    </row>
    <row r="4617" spans="1:6" x14ac:dyDescent="0.2">
      <c r="A4617" s="7">
        <v>40140</v>
      </c>
      <c r="B4617" s="7" t="s">
        <v>54</v>
      </c>
      <c r="C4617" s="7">
        <v>1997</v>
      </c>
      <c r="D4617" s="7">
        <v>4</v>
      </c>
      <c r="E4617" s="7">
        <v>79.33</v>
      </c>
      <c r="F4617" s="7">
        <v>79</v>
      </c>
    </row>
    <row r="4618" spans="1:6" x14ac:dyDescent="0.2">
      <c r="A4618" s="7">
        <v>40140</v>
      </c>
      <c r="B4618" s="7" t="s">
        <v>54</v>
      </c>
      <c r="C4618" s="7">
        <v>1998</v>
      </c>
      <c r="D4618" s="7">
        <v>1</v>
      </c>
      <c r="E4618" s="7">
        <v>80.63</v>
      </c>
      <c r="F4618" s="7">
        <v>80.36</v>
      </c>
    </row>
    <row r="4619" spans="1:6" x14ac:dyDescent="0.2">
      <c r="A4619" s="7">
        <v>40140</v>
      </c>
      <c r="B4619" s="7" t="s">
        <v>54</v>
      </c>
      <c r="C4619" s="7">
        <v>1998</v>
      </c>
      <c r="D4619" s="7">
        <v>2</v>
      </c>
      <c r="E4619" s="7">
        <v>81.5</v>
      </c>
      <c r="F4619" s="7">
        <v>81.16</v>
      </c>
    </row>
    <row r="4620" spans="1:6" x14ac:dyDescent="0.2">
      <c r="A4620" s="7">
        <v>40140</v>
      </c>
      <c r="B4620" s="7" t="s">
        <v>54</v>
      </c>
      <c r="C4620" s="7">
        <v>1998</v>
      </c>
      <c r="D4620" s="7">
        <v>3</v>
      </c>
      <c r="E4620" s="7">
        <v>82.15</v>
      </c>
      <c r="F4620" s="7">
        <v>81.69</v>
      </c>
    </row>
    <row r="4621" spans="1:6" x14ac:dyDescent="0.2">
      <c r="A4621" s="7">
        <v>40140</v>
      </c>
      <c r="B4621" s="7" t="s">
        <v>54</v>
      </c>
      <c r="C4621" s="7">
        <v>1998</v>
      </c>
      <c r="D4621" s="7">
        <v>4</v>
      </c>
      <c r="E4621" s="7">
        <v>85.34</v>
      </c>
      <c r="F4621" s="7">
        <v>84.98</v>
      </c>
    </row>
    <row r="4622" spans="1:6" x14ac:dyDescent="0.2">
      <c r="A4622" s="7">
        <v>40140</v>
      </c>
      <c r="B4622" s="7" t="s">
        <v>54</v>
      </c>
      <c r="C4622" s="7">
        <v>1999</v>
      </c>
      <c r="D4622" s="7">
        <v>1</v>
      </c>
      <c r="E4622" s="7">
        <v>86.83</v>
      </c>
      <c r="F4622" s="7">
        <v>86.56</v>
      </c>
    </row>
    <row r="4623" spans="1:6" x14ac:dyDescent="0.2">
      <c r="A4623" s="7">
        <v>40140</v>
      </c>
      <c r="B4623" s="7" t="s">
        <v>54</v>
      </c>
      <c r="C4623" s="7">
        <v>1999</v>
      </c>
      <c r="D4623" s="7">
        <v>2</v>
      </c>
      <c r="E4623" s="7">
        <v>89.69</v>
      </c>
      <c r="F4623" s="7">
        <v>89.28</v>
      </c>
    </row>
    <row r="4624" spans="1:6" x14ac:dyDescent="0.2">
      <c r="A4624" s="7">
        <v>40140</v>
      </c>
      <c r="B4624" s="7" t="s">
        <v>54</v>
      </c>
      <c r="C4624" s="7">
        <v>1999</v>
      </c>
      <c r="D4624" s="7">
        <v>3</v>
      </c>
      <c r="E4624" s="7">
        <v>89.68</v>
      </c>
      <c r="F4624" s="7">
        <v>89.19</v>
      </c>
    </row>
    <row r="4625" spans="1:6" x14ac:dyDescent="0.2">
      <c r="A4625" s="7">
        <v>40140</v>
      </c>
      <c r="B4625" s="7" t="s">
        <v>54</v>
      </c>
      <c r="C4625" s="7">
        <v>1999</v>
      </c>
      <c r="D4625" s="7">
        <v>4</v>
      </c>
      <c r="E4625" s="7">
        <v>91.85</v>
      </c>
      <c r="F4625" s="7">
        <v>91.42</v>
      </c>
    </row>
    <row r="4626" spans="1:6" x14ac:dyDescent="0.2">
      <c r="A4626" s="7">
        <v>40140</v>
      </c>
      <c r="B4626" s="7" t="s">
        <v>54</v>
      </c>
      <c r="C4626" s="7">
        <v>2000</v>
      </c>
      <c r="D4626" s="7">
        <v>1</v>
      </c>
      <c r="E4626" s="7">
        <v>94.37</v>
      </c>
      <c r="F4626" s="7">
        <v>94.18</v>
      </c>
    </row>
    <row r="4627" spans="1:6" x14ac:dyDescent="0.2">
      <c r="A4627" s="7">
        <v>40140</v>
      </c>
      <c r="B4627" s="7" t="s">
        <v>54</v>
      </c>
      <c r="C4627" s="7">
        <v>2000</v>
      </c>
      <c r="D4627" s="7">
        <v>2</v>
      </c>
      <c r="E4627" s="7">
        <v>97.47</v>
      </c>
      <c r="F4627" s="7">
        <v>96.99</v>
      </c>
    </row>
    <row r="4628" spans="1:6" x14ac:dyDescent="0.2">
      <c r="A4628" s="7">
        <v>40140</v>
      </c>
      <c r="B4628" s="7" t="s">
        <v>54</v>
      </c>
      <c r="C4628" s="7">
        <v>2000</v>
      </c>
      <c r="D4628" s="7">
        <v>3</v>
      </c>
      <c r="E4628" s="7">
        <v>100.19</v>
      </c>
      <c r="F4628" s="7">
        <v>99.57</v>
      </c>
    </row>
    <row r="4629" spans="1:6" x14ac:dyDescent="0.2">
      <c r="A4629" s="7">
        <v>40140</v>
      </c>
      <c r="B4629" s="7" t="s">
        <v>54</v>
      </c>
      <c r="C4629" s="7">
        <v>2000</v>
      </c>
      <c r="D4629" s="7">
        <v>4</v>
      </c>
      <c r="E4629" s="7">
        <v>103.24</v>
      </c>
      <c r="F4629" s="7">
        <v>102.75</v>
      </c>
    </row>
    <row r="4630" spans="1:6" x14ac:dyDescent="0.2">
      <c r="A4630" s="7">
        <v>40140</v>
      </c>
      <c r="B4630" s="7" t="s">
        <v>54</v>
      </c>
      <c r="C4630" s="7">
        <v>2001</v>
      </c>
      <c r="D4630" s="7">
        <v>1</v>
      </c>
      <c r="E4630" s="7">
        <v>105.33</v>
      </c>
      <c r="F4630" s="7">
        <v>105.23</v>
      </c>
    </row>
    <row r="4631" spans="1:6" x14ac:dyDescent="0.2">
      <c r="A4631" s="7">
        <v>40140</v>
      </c>
      <c r="B4631" s="7" t="s">
        <v>54</v>
      </c>
      <c r="C4631" s="7">
        <v>2001</v>
      </c>
      <c r="D4631" s="7">
        <v>2</v>
      </c>
      <c r="E4631" s="7">
        <v>108.44</v>
      </c>
      <c r="F4631" s="7">
        <v>107.91</v>
      </c>
    </row>
    <row r="4632" spans="1:6" x14ac:dyDescent="0.2">
      <c r="A4632" s="7">
        <v>40140</v>
      </c>
      <c r="B4632" s="7" t="s">
        <v>54</v>
      </c>
      <c r="C4632" s="7">
        <v>2001</v>
      </c>
      <c r="D4632" s="7">
        <v>3</v>
      </c>
      <c r="E4632" s="7">
        <v>111.77</v>
      </c>
      <c r="F4632" s="7">
        <v>110.94</v>
      </c>
    </row>
    <row r="4633" spans="1:6" x14ac:dyDescent="0.2">
      <c r="A4633" s="7">
        <v>40140</v>
      </c>
      <c r="B4633" s="7" t="s">
        <v>54</v>
      </c>
      <c r="C4633" s="7">
        <v>2001</v>
      </c>
      <c r="D4633" s="7">
        <v>4</v>
      </c>
      <c r="E4633" s="7">
        <v>114.31</v>
      </c>
      <c r="F4633" s="7">
        <v>113.77</v>
      </c>
    </row>
    <row r="4634" spans="1:6" x14ac:dyDescent="0.2">
      <c r="A4634" s="7">
        <v>40140</v>
      </c>
      <c r="B4634" s="7" t="s">
        <v>54</v>
      </c>
      <c r="C4634" s="7">
        <v>2002</v>
      </c>
      <c r="D4634" s="7">
        <v>1</v>
      </c>
      <c r="E4634" s="7">
        <v>117.84</v>
      </c>
      <c r="F4634" s="7">
        <v>117.88</v>
      </c>
    </row>
    <row r="4635" spans="1:6" x14ac:dyDescent="0.2">
      <c r="A4635" s="7">
        <v>40140</v>
      </c>
      <c r="B4635" s="7" t="s">
        <v>54</v>
      </c>
      <c r="C4635" s="7">
        <v>2002</v>
      </c>
      <c r="D4635" s="7">
        <v>2</v>
      </c>
      <c r="E4635" s="7">
        <v>123.18</v>
      </c>
      <c r="F4635" s="7">
        <v>122.58</v>
      </c>
    </row>
    <row r="4636" spans="1:6" x14ac:dyDescent="0.2">
      <c r="A4636" s="7">
        <v>40140</v>
      </c>
      <c r="B4636" s="7" t="s">
        <v>54</v>
      </c>
      <c r="C4636" s="7">
        <v>2002</v>
      </c>
      <c r="D4636" s="7">
        <v>3</v>
      </c>
      <c r="E4636" s="7">
        <v>129.97</v>
      </c>
      <c r="F4636" s="7">
        <v>128.84</v>
      </c>
    </row>
    <row r="4637" spans="1:6" x14ac:dyDescent="0.2">
      <c r="A4637" s="7">
        <v>40140</v>
      </c>
      <c r="B4637" s="7" t="s">
        <v>54</v>
      </c>
      <c r="C4637" s="7">
        <v>2002</v>
      </c>
      <c r="D4637" s="7">
        <v>4</v>
      </c>
      <c r="E4637" s="7">
        <v>134.97</v>
      </c>
      <c r="F4637" s="7">
        <v>134.37</v>
      </c>
    </row>
    <row r="4638" spans="1:6" x14ac:dyDescent="0.2">
      <c r="A4638" s="7">
        <v>40140</v>
      </c>
      <c r="B4638" s="7" t="s">
        <v>54</v>
      </c>
      <c r="C4638" s="7">
        <v>2003</v>
      </c>
      <c r="D4638" s="7">
        <v>1</v>
      </c>
      <c r="E4638" s="7">
        <v>140.29</v>
      </c>
      <c r="F4638" s="7">
        <v>140.47</v>
      </c>
    </row>
    <row r="4639" spans="1:6" x14ac:dyDescent="0.2">
      <c r="A4639" s="7">
        <v>40140</v>
      </c>
      <c r="B4639" s="7" t="s">
        <v>54</v>
      </c>
      <c r="C4639" s="7">
        <v>2003</v>
      </c>
      <c r="D4639" s="7">
        <v>2</v>
      </c>
      <c r="E4639" s="7">
        <v>148.06</v>
      </c>
      <c r="F4639" s="7">
        <v>147.33000000000001</v>
      </c>
    </row>
    <row r="4640" spans="1:6" x14ac:dyDescent="0.2">
      <c r="A4640" s="7">
        <v>40140</v>
      </c>
      <c r="B4640" s="7" t="s">
        <v>54</v>
      </c>
      <c r="C4640" s="7">
        <v>2003</v>
      </c>
      <c r="D4640" s="7">
        <v>3</v>
      </c>
      <c r="E4640" s="7">
        <v>157.08000000000001</v>
      </c>
      <c r="F4640" s="7">
        <v>155.58000000000001</v>
      </c>
    </row>
    <row r="4641" spans="1:6" x14ac:dyDescent="0.2">
      <c r="A4641" s="7">
        <v>40140</v>
      </c>
      <c r="B4641" s="7" t="s">
        <v>54</v>
      </c>
      <c r="C4641" s="7">
        <v>2003</v>
      </c>
      <c r="D4641" s="7">
        <v>4</v>
      </c>
      <c r="E4641" s="7">
        <v>166.72</v>
      </c>
      <c r="F4641" s="7">
        <v>165.98</v>
      </c>
    </row>
    <row r="4642" spans="1:6" x14ac:dyDescent="0.2">
      <c r="A4642" s="7">
        <v>40140</v>
      </c>
      <c r="B4642" s="7" t="s">
        <v>54</v>
      </c>
      <c r="C4642" s="7">
        <v>2004</v>
      </c>
      <c r="D4642" s="7">
        <v>1</v>
      </c>
      <c r="E4642" s="7">
        <v>176.84</v>
      </c>
      <c r="F4642" s="7">
        <v>177.21</v>
      </c>
    </row>
    <row r="4643" spans="1:6" x14ac:dyDescent="0.2">
      <c r="A4643" s="7">
        <v>40140</v>
      </c>
      <c r="B4643" s="7" t="s">
        <v>54</v>
      </c>
      <c r="C4643" s="7">
        <v>2004</v>
      </c>
      <c r="D4643" s="7">
        <v>2</v>
      </c>
      <c r="E4643" s="7">
        <v>193.8</v>
      </c>
      <c r="F4643" s="7">
        <v>192.81</v>
      </c>
    </row>
    <row r="4644" spans="1:6" x14ac:dyDescent="0.2">
      <c r="A4644" s="7">
        <v>40140</v>
      </c>
      <c r="B4644" s="7" t="s">
        <v>54</v>
      </c>
      <c r="C4644" s="7">
        <v>2004</v>
      </c>
      <c r="D4644" s="7">
        <v>3</v>
      </c>
      <c r="E4644" s="7">
        <v>208.99</v>
      </c>
      <c r="F4644" s="7">
        <v>206.86</v>
      </c>
    </row>
    <row r="4645" spans="1:6" x14ac:dyDescent="0.2">
      <c r="A4645" s="7">
        <v>40140</v>
      </c>
      <c r="B4645" s="7" t="s">
        <v>54</v>
      </c>
      <c r="C4645" s="7">
        <v>2004</v>
      </c>
      <c r="D4645" s="7">
        <v>4</v>
      </c>
      <c r="E4645" s="7">
        <v>218.5</v>
      </c>
      <c r="F4645" s="7">
        <v>217.55</v>
      </c>
    </row>
    <row r="4646" spans="1:6" x14ac:dyDescent="0.2">
      <c r="A4646" s="7">
        <v>40140</v>
      </c>
      <c r="B4646" s="7" t="s">
        <v>54</v>
      </c>
      <c r="C4646" s="7">
        <v>2005</v>
      </c>
      <c r="D4646" s="7">
        <v>1</v>
      </c>
      <c r="E4646" s="7">
        <v>227.9</v>
      </c>
      <c r="F4646" s="7">
        <v>228.55</v>
      </c>
    </row>
    <row r="4647" spans="1:6" x14ac:dyDescent="0.2">
      <c r="A4647" s="7">
        <v>40140</v>
      </c>
      <c r="B4647" s="7" t="s">
        <v>54</v>
      </c>
      <c r="C4647" s="7">
        <v>2005</v>
      </c>
      <c r="D4647" s="7">
        <v>2</v>
      </c>
      <c r="E4647" s="7">
        <v>241.12</v>
      </c>
      <c r="F4647" s="7">
        <v>239.84</v>
      </c>
    </row>
    <row r="4648" spans="1:6" x14ac:dyDescent="0.2">
      <c r="A4648" s="7">
        <v>40140</v>
      </c>
      <c r="B4648" s="7" t="s">
        <v>54</v>
      </c>
      <c r="C4648" s="7">
        <v>2005</v>
      </c>
      <c r="D4648" s="7">
        <v>3</v>
      </c>
      <c r="E4648" s="7">
        <v>253.24</v>
      </c>
      <c r="F4648" s="7">
        <v>250.59</v>
      </c>
    </row>
    <row r="4649" spans="1:6" x14ac:dyDescent="0.2">
      <c r="A4649" s="7">
        <v>40140</v>
      </c>
      <c r="B4649" s="7" t="s">
        <v>54</v>
      </c>
      <c r="C4649" s="7">
        <v>2005</v>
      </c>
      <c r="D4649" s="7">
        <v>4</v>
      </c>
      <c r="E4649" s="7">
        <v>261.85000000000002</v>
      </c>
      <c r="F4649" s="7">
        <v>260.58999999999997</v>
      </c>
    </row>
    <row r="4650" spans="1:6" x14ac:dyDescent="0.2">
      <c r="A4650" s="7">
        <v>40140</v>
      </c>
      <c r="B4650" s="7" t="s">
        <v>54</v>
      </c>
      <c r="C4650" s="7">
        <v>2006</v>
      </c>
      <c r="D4650" s="7">
        <v>1</v>
      </c>
      <c r="E4650" s="7">
        <v>266.13</v>
      </c>
      <c r="F4650" s="7">
        <v>267.08999999999997</v>
      </c>
    </row>
    <row r="4651" spans="1:6" x14ac:dyDescent="0.2">
      <c r="A4651" s="7">
        <v>40140</v>
      </c>
      <c r="B4651" s="7" t="s">
        <v>54</v>
      </c>
      <c r="C4651" s="7">
        <v>2006</v>
      </c>
      <c r="D4651" s="7">
        <v>2</v>
      </c>
      <c r="E4651" s="7">
        <v>270.98</v>
      </c>
      <c r="F4651" s="7">
        <v>269.56</v>
      </c>
    </row>
    <row r="4652" spans="1:6" x14ac:dyDescent="0.2">
      <c r="A4652" s="7">
        <v>40140</v>
      </c>
      <c r="B4652" s="7" t="s">
        <v>54</v>
      </c>
      <c r="C4652" s="7">
        <v>2006</v>
      </c>
      <c r="D4652" s="7">
        <v>3</v>
      </c>
      <c r="E4652" s="7">
        <v>271.86</v>
      </c>
      <c r="F4652" s="7">
        <v>268.99</v>
      </c>
    </row>
    <row r="4653" spans="1:6" x14ac:dyDescent="0.2">
      <c r="A4653" s="7">
        <v>40140</v>
      </c>
      <c r="B4653" s="7" t="s">
        <v>54</v>
      </c>
      <c r="C4653" s="7">
        <v>2006</v>
      </c>
      <c r="D4653" s="7">
        <v>4</v>
      </c>
      <c r="E4653" s="7">
        <v>267</v>
      </c>
      <c r="F4653" s="7">
        <v>265.45999999999998</v>
      </c>
    </row>
    <row r="4654" spans="1:6" x14ac:dyDescent="0.2">
      <c r="A4654" s="7">
        <v>40140</v>
      </c>
      <c r="B4654" s="7" t="s">
        <v>54</v>
      </c>
      <c r="C4654" s="7">
        <v>2007</v>
      </c>
      <c r="D4654" s="7">
        <v>1</v>
      </c>
      <c r="E4654" s="7">
        <v>259.52999999999997</v>
      </c>
      <c r="F4654" s="7">
        <v>260.70999999999998</v>
      </c>
    </row>
    <row r="4655" spans="1:6" x14ac:dyDescent="0.2">
      <c r="A4655" s="7">
        <v>40140</v>
      </c>
      <c r="B4655" s="7" t="s">
        <v>54</v>
      </c>
      <c r="C4655" s="7">
        <v>2007</v>
      </c>
      <c r="D4655" s="7">
        <v>2</v>
      </c>
      <c r="E4655" s="7">
        <v>249.52</v>
      </c>
      <c r="F4655" s="7">
        <v>248.21</v>
      </c>
    </row>
    <row r="4656" spans="1:6" x14ac:dyDescent="0.2">
      <c r="A4656" s="7">
        <v>40140</v>
      </c>
      <c r="B4656" s="7" t="s">
        <v>54</v>
      </c>
      <c r="C4656" s="7">
        <v>2007</v>
      </c>
      <c r="D4656" s="7">
        <v>3</v>
      </c>
      <c r="E4656" s="7">
        <v>231.94</v>
      </c>
      <c r="F4656" s="7">
        <v>229.54</v>
      </c>
    </row>
    <row r="4657" spans="1:6" x14ac:dyDescent="0.2">
      <c r="A4657" s="7">
        <v>40140</v>
      </c>
      <c r="B4657" s="7" t="s">
        <v>54</v>
      </c>
      <c r="C4657" s="7">
        <v>2007</v>
      </c>
      <c r="D4657" s="7">
        <v>4</v>
      </c>
      <c r="E4657" s="7">
        <v>207.75</v>
      </c>
      <c r="F4657" s="7">
        <v>206.37</v>
      </c>
    </row>
    <row r="4658" spans="1:6" x14ac:dyDescent="0.2">
      <c r="A4658" s="7">
        <v>40140</v>
      </c>
      <c r="B4658" s="7" t="s">
        <v>54</v>
      </c>
      <c r="C4658" s="7">
        <v>2008</v>
      </c>
      <c r="D4658" s="7">
        <v>1</v>
      </c>
      <c r="E4658" s="7">
        <v>181.71</v>
      </c>
      <c r="F4658" s="7">
        <v>182.64</v>
      </c>
    </row>
    <row r="4659" spans="1:6" x14ac:dyDescent="0.2">
      <c r="A4659" s="7">
        <v>40140</v>
      </c>
      <c r="B4659" s="7" t="s">
        <v>54</v>
      </c>
      <c r="C4659" s="7">
        <v>2008</v>
      </c>
      <c r="D4659" s="7">
        <v>2</v>
      </c>
      <c r="E4659" s="7">
        <v>166.4</v>
      </c>
      <c r="F4659" s="7">
        <v>165.51</v>
      </c>
    </row>
    <row r="4660" spans="1:6" x14ac:dyDescent="0.2">
      <c r="A4660" s="7">
        <v>40140</v>
      </c>
      <c r="B4660" s="7" t="s">
        <v>54</v>
      </c>
      <c r="C4660" s="7">
        <v>2008</v>
      </c>
      <c r="D4660" s="7">
        <v>3</v>
      </c>
      <c r="E4660" s="7">
        <v>151.57</v>
      </c>
      <c r="F4660" s="7">
        <v>150.06</v>
      </c>
    </row>
    <row r="4661" spans="1:6" x14ac:dyDescent="0.2">
      <c r="A4661" s="7">
        <v>40140</v>
      </c>
      <c r="B4661" s="7" t="s">
        <v>54</v>
      </c>
      <c r="C4661" s="7">
        <v>2008</v>
      </c>
      <c r="D4661" s="7">
        <v>4</v>
      </c>
      <c r="E4661" s="7">
        <v>138.6</v>
      </c>
      <c r="F4661" s="7">
        <v>137.58000000000001</v>
      </c>
    </row>
    <row r="4662" spans="1:6" x14ac:dyDescent="0.2">
      <c r="A4662" s="7">
        <v>40140</v>
      </c>
      <c r="B4662" s="7" t="s">
        <v>54</v>
      </c>
      <c r="C4662" s="7">
        <v>2009</v>
      </c>
      <c r="D4662" s="7">
        <v>1</v>
      </c>
      <c r="E4662" s="7">
        <v>126.29</v>
      </c>
      <c r="F4662" s="7">
        <v>127</v>
      </c>
    </row>
    <row r="4663" spans="1:6" x14ac:dyDescent="0.2">
      <c r="A4663" s="7">
        <v>40140</v>
      </c>
      <c r="B4663" s="7" t="s">
        <v>54</v>
      </c>
      <c r="C4663" s="7">
        <v>2009</v>
      </c>
      <c r="D4663" s="7">
        <v>2</v>
      </c>
      <c r="E4663" s="7">
        <v>120.86</v>
      </c>
      <c r="F4663" s="7">
        <v>120.18</v>
      </c>
    </row>
    <row r="4664" spans="1:6" x14ac:dyDescent="0.2">
      <c r="A4664" s="7">
        <v>40140</v>
      </c>
      <c r="B4664" s="7" t="s">
        <v>54</v>
      </c>
      <c r="C4664" s="7">
        <v>2009</v>
      </c>
      <c r="D4664" s="7">
        <v>3</v>
      </c>
      <c r="E4664" s="7">
        <v>122.34</v>
      </c>
      <c r="F4664" s="7">
        <v>121.16</v>
      </c>
    </row>
    <row r="4665" spans="1:6" x14ac:dyDescent="0.2">
      <c r="A4665" s="7">
        <v>40140</v>
      </c>
      <c r="B4665" s="7" t="s">
        <v>54</v>
      </c>
      <c r="C4665" s="7">
        <v>2009</v>
      </c>
      <c r="D4665" s="7">
        <v>4</v>
      </c>
      <c r="E4665" s="7">
        <v>124.26</v>
      </c>
      <c r="F4665" s="7">
        <v>123.33</v>
      </c>
    </row>
    <row r="4666" spans="1:6" x14ac:dyDescent="0.2">
      <c r="A4666" s="7">
        <v>40140</v>
      </c>
      <c r="B4666" s="7" t="s">
        <v>54</v>
      </c>
      <c r="C4666" s="7">
        <v>2010</v>
      </c>
      <c r="D4666" s="7">
        <v>1</v>
      </c>
      <c r="E4666" s="7">
        <v>123.6</v>
      </c>
      <c r="F4666" s="7">
        <v>124.28</v>
      </c>
    </row>
    <row r="4667" spans="1:6" x14ac:dyDescent="0.2">
      <c r="A4667" s="7">
        <v>40140</v>
      </c>
      <c r="B4667" s="7" t="s">
        <v>54</v>
      </c>
      <c r="C4667" s="7">
        <v>2010</v>
      </c>
      <c r="D4667" s="7">
        <v>2</v>
      </c>
      <c r="E4667" s="7">
        <v>125.87</v>
      </c>
      <c r="F4667" s="7">
        <v>125.16</v>
      </c>
    </row>
    <row r="4668" spans="1:6" x14ac:dyDescent="0.2">
      <c r="A4668" s="7">
        <v>40140</v>
      </c>
      <c r="B4668" s="7" t="s">
        <v>54</v>
      </c>
      <c r="C4668" s="7">
        <v>2010</v>
      </c>
      <c r="D4668" s="7">
        <v>3</v>
      </c>
      <c r="E4668" s="7">
        <v>124.27</v>
      </c>
      <c r="F4668" s="7">
        <v>123.08</v>
      </c>
    </row>
    <row r="4669" spans="1:6" x14ac:dyDescent="0.2">
      <c r="A4669" s="7">
        <v>40140</v>
      </c>
      <c r="B4669" s="7" t="s">
        <v>54</v>
      </c>
      <c r="C4669" s="7">
        <v>2010</v>
      </c>
      <c r="D4669" s="7">
        <v>4</v>
      </c>
      <c r="E4669" s="7">
        <v>122.54</v>
      </c>
      <c r="F4669" s="7">
        <v>121.66</v>
      </c>
    </row>
    <row r="4670" spans="1:6" x14ac:dyDescent="0.2">
      <c r="A4670" s="7">
        <v>40140</v>
      </c>
      <c r="B4670" s="7" t="s">
        <v>54</v>
      </c>
      <c r="C4670" s="7">
        <v>2011</v>
      </c>
      <c r="D4670" s="7">
        <v>1</v>
      </c>
      <c r="E4670" s="7">
        <v>121.2</v>
      </c>
      <c r="F4670" s="7">
        <v>121.85</v>
      </c>
    </row>
    <row r="4671" spans="1:6" x14ac:dyDescent="0.2">
      <c r="A4671" s="7">
        <v>40140</v>
      </c>
      <c r="B4671" s="7" t="s">
        <v>54</v>
      </c>
      <c r="C4671" s="7">
        <v>2011</v>
      </c>
      <c r="D4671" s="7">
        <v>2</v>
      </c>
      <c r="E4671" s="7">
        <v>120.5</v>
      </c>
      <c r="F4671" s="7">
        <v>119.76</v>
      </c>
    </row>
    <row r="4672" spans="1:6" x14ac:dyDescent="0.2">
      <c r="A4672" s="7">
        <v>40140</v>
      </c>
      <c r="B4672" s="7" t="s">
        <v>54</v>
      </c>
      <c r="C4672" s="7">
        <v>2011</v>
      </c>
      <c r="D4672" s="7">
        <v>3</v>
      </c>
      <c r="E4672" s="7">
        <v>120.14</v>
      </c>
      <c r="F4672" s="7">
        <v>118.99</v>
      </c>
    </row>
    <row r="4673" spans="1:6" x14ac:dyDescent="0.2">
      <c r="A4673" s="7">
        <v>40140</v>
      </c>
      <c r="B4673" s="7" t="s">
        <v>54</v>
      </c>
      <c r="C4673" s="7">
        <v>2011</v>
      </c>
      <c r="D4673" s="7">
        <v>4</v>
      </c>
      <c r="E4673" s="7">
        <v>120.01</v>
      </c>
      <c r="F4673" s="7">
        <v>119.27</v>
      </c>
    </row>
    <row r="4674" spans="1:6" x14ac:dyDescent="0.2">
      <c r="A4674" s="7">
        <v>40140</v>
      </c>
      <c r="B4674" s="7" t="s">
        <v>54</v>
      </c>
      <c r="C4674" s="7">
        <v>2012</v>
      </c>
      <c r="D4674" s="7">
        <v>1</v>
      </c>
      <c r="E4674" s="7">
        <v>120.16</v>
      </c>
      <c r="F4674" s="7">
        <v>120.73</v>
      </c>
    </row>
    <row r="4675" spans="1:6" x14ac:dyDescent="0.2">
      <c r="A4675" s="7">
        <v>40140</v>
      </c>
      <c r="B4675" s="7" t="s">
        <v>54</v>
      </c>
      <c r="C4675" s="7">
        <v>2012</v>
      </c>
      <c r="D4675" s="7">
        <v>2</v>
      </c>
      <c r="E4675" s="7">
        <v>124.19</v>
      </c>
      <c r="F4675" s="7">
        <v>123.39</v>
      </c>
    </row>
    <row r="4676" spans="1:6" x14ac:dyDescent="0.2">
      <c r="A4676" s="7">
        <v>40140</v>
      </c>
      <c r="B4676" s="7" t="s">
        <v>54</v>
      </c>
      <c r="C4676" s="7">
        <v>2012</v>
      </c>
      <c r="D4676" s="7">
        <v>3</v>
      </c>
      <c r="E4676" s="7">
        <v>128.97999999999999</v>
      </c>
      <c r="F4676" s="7">
        <v>127.73</v>
      </c>
    </row>
    <row r="4677" spans="1:6" x14ac:dyDescent="0.2">
      <c r="A4677" s="7">
        <v>40140</v>
      </c>
      <c r="B4677" s="7" t="s">
        <v>54</v>
      </c>
      <c r="C4677" s="7">
        <v>2012</v>
      </c>
      <c r="D4677" s="7">
        <v>4</v>
      </c>
      <c r="E4677" s="7">
        <v>133.61000000000001</v>
      </c>
      <c r="F4677" s="7">
        <v>132.91999999999999</v>
      </c>
    </row>
    <row r="4678" spans="1:6" x14ac:dyDescent="0.2">
      <c r="A4678" s="7">
        <v>40140</v>
      </c>
      <c r="B4678" s="7" t="s">
        <v>54</v>
      </c>
      <c r="C4678" s="7">
        <v>2013</v>
      </c>
      <c r="D4678" s="7">
        <v>1</v>
      </c>
      <c r="E4678" s="7">
        <v>139.47</v>
      </c>
      <c r="F4678" s="7">
        <v>140.07</v>
      </c>
    </row>
    <row r="4679" spans="1:6" x14ac:dyDescent="0.2">
      <c r="A4679" s="7">
        <v>40140</v>
      </c>
      <c r="B4679" s="7" t="s">
        <v>54</v>
      </c>
      <c r="C4679" s="7">
        <v>2013</v>
      </c>
      <c r="D4679" s="7">
        <v>2</v>
      </c>
      <c r="E4679" s="7">
        <v>148.82</v>
      </c>
      <c r="F4679" s="7">
        <v>147.79</v>
      </c>
    </row>
    <row r="4680" spans="1:6" x14ac:dyDescent="0.2">
      <c r="A4680" s="7">
        <v>40140</v>
      </c>
      <c r="B4680" s="7" t="s">
        <v>54</v>
      </c>
      <c r="C4680" s="7">
        <v>2013</v>
      </c>
      <c r="D4680" s="7">
        <v>3</v>
      </c>
      <c r="E4680" s="7">
        <v>158.13</v>
      </c>
      <c r="F4680" s="7">
        <v>156.59</v>
      </c>
    </row>
    <row r="4681" spans="1:6" x14ac:dyDescent="0.2">
      <c r="A4681" s="7">
        <v>40140</v>
      </c>
      <c r="B4681" s="7" t="s">
        <v>54</v>
      </c>
      <c r="C4681" s="7">
        <v>2013</v>
      </c>
      <c r="D4681" s="7">
        <v>4</v>
      </c>
      <c r="E4681" s="7">
        <v>164.08</v>
      </c>
      <c r="F4681" s="7">
        <v>163.37</v>
      </c>
    </row>
    <row r="4682" spans="1:6" x14ac:dyDescent="0.2">
      <c r="A4682" s="7">
        <v>40140</v>
      </c>
      <c r="B4682" s="7" t="s">
        <v>54</v>
      </c>
      <c r="C4682" s="7">
        <v>2014</v>
      </c>
      <c r="D4682" s="7">
        <v>1</v>
      </c>
      <c r="E4682" s="7">
        <v>167.7</v>
      </c>
      <c r="F4682" s="7">
        <v>168.35</v>
      </c>
    </row>
    <row r="4683" spans="1:6" x14ac:dyDescent="0.2">
      <c r="A4683" s="7">
        <v>40140</v>
      </c>
      <c r="B4683" s="7" t="s">
        <v>54</v>
      </c>
      <c r="C4683" s="7">
        <v>2014</v>
      </c>
      <c r="D4683" s="7">
        <v>2</v>
      </c>
      <c r="E4683" s="7">
        <v>173.68</v>
      </c>
      <c r="F4683" s="7">
        <v>172.46</v>
      </c>
    </row>
    <row r="4684" spans="1:6" x14ac:dyDescent="0.2">
      <c r="A4684" s="7">
        <v>40140</v>
      </c>
      <c r="B4684" s="7" t="s">
        <v>54</v>
      </c>
      <c r="C4684" s="7">
        <v>2014</v>
      </c>
      <c r="D4684" s="7">
        <v>3</v>
      </c>
      <c r="E4684" s="7">
        <v>176.72</v>
      </c>
      <c r="F4684" s="7">
        <v>174.96</v>
      </c>
    </row>
    <row r="4685" spans="1:6" x14ac:dyDescent="0.2">
      <c r="A4685" s="7">
        <v>40140</v>
      </c>
      <c r="B4685" s="7" t="s">
        <v>54</v>
      </c>
      <c r="C4685" s="7">
        <v>2014</v>
      </c>
      <c r="D4685" s="7">
        <v>4</v>
      </c>
      <c r="E4685" s="7">
        <v>179.26</v>
      </c>
      <c r="F4685" s="7">
        <v>178.58</v>
      </c>
    </row>
    <row r="4686" spans="1:6" x14ac:dyDescent="0.2">
      <c r="A4686" s="7">
        <v>40140</v>
      </c>
      <c r="B4686" s="7" t="s">
        <v>54</v>
      </c>
      <c r="C4686" s="7">
        <v>2015</v>
      </c>
      <c r="D4686" s="7">
        <v>1</v>
      </c>
      <c r="E4686" s="7">
        <v>180.63</v>
      </c>
      <c r="F4686" s="7">
        <v>181.26</v>
      </c>
    </row>
    <row r="4687" spans="1:6" x14ac:dyDescent="0.2">
      <c r="A4687" s="7">
        <v>40140</v>
      </c>
      <c r="B4687" s="7" t="s">
        <v>54</v>
      </c>
      <c r="C4687" s="7">
        <v>2015</v>
      </c>
      <c r="D4687" s="7">
        <v>2</v>
      </c>
      <c r="E4687" s="7">
        <v>187.39</v>
      </c>
      <c r="F4687" s="7">
        <v>186.03</v>
      </c>
    </row>
    <row r="4688" spans="1:6" x14ac:dyDescent="0.2">
      <c r="A4688" s="7">
        <v>40140</v>
      </c>
      <c r="B4688" s="7" t="s">
        <v>54</v>
      </c>
      <c r="C4688" s="7">
        <v>2015</v>
      </c>
      <c r="D4688" s="7">
        <v>3</v>
      </c>
      <c r="E4688" s="7">
        <v>190.64</v>
      </c>
      <c r="F4688" s="7">
        <v>188.79</v>
      </c>
    </row>
    <row r="4689" spans="1:6" x14ac:dyDescent="0.2">
      <c r="A4689" s="7">
        <v>40140</v>
      </c>
      <c r="B4689" s="7" t="s">
        <v>54</v>
      </c>
      <c r="C4689" s="7">
        <v>2015</v>
      </c>
      <c r="D4689" s="7">
        <v>4</v>
      </c>
      <c r="E4689" s="7">
        <v>192.43</v>
      </c>
      <c r="F4689" s="7">
        <v>191.82</v>
      </c>
    </row>
    <row r="4690" spans="1:6" x14ac:dyDescent="0.2">
      <c r="A4690" s="7">
        <v>40140</v>
      </c>
      <c r="B4690" s="7" t="s">
        <v>54</v>
      </c>
      <c r="C4690" s="7">
        <v>2016</v>
      </c>
      <c r="D4690" s="7">
        <v>1</v>
      </c>
      <c r="E4690" s="7">
        <v>194.57</v>
      </c>
      <c r="F4690" s="7">
        <v>195.07</v>
      </c>
    </row>
    <row r="4691" spans="1:6" x14ac:dyDescent="0.2">
      <c r="A4691" s="7">
        <v>40140</v>
      </c>
      <c r="B4691" s="7" t="s">
        <v>54</v>
      </c>
      <c r="C4691" s="7">
        <v>2016</v>
      </c>
      <c r="D4691" s="7">
        <v>2</v>
      </c>
      <c r="E4691" s="7">
        <v>200.24</v>
      </c>
      <c r="F4691" s="7">
        <v>198.82</v>
      </c>
    </row>
    <row r="4692" spans="1:6" x14ac:dyDescent="0.2">
      <c r="A4692" s="7">
        <v>40140</v>
      </c>
      <c r="B4692" s="7" t="s">
        <v>54</v>
      </c>
      <c r="C4692" s="7">
        <v>2016</v>
      </c>
      <c r="D4692" s="7">
        <v>3</v>
      </c>
      <c r="E4692" s="7">
        <v>204.32</v>
      </c>
      <c r="F4692" s="7">
        <v>202.37</v>
      </c>
    </row>
    <row r="4693" spans="1:6" x14ac:dyDescent="0.2">
      <c r="A4693" s="7">
        <v>40140</v>
      </c>
      <c r="B4693" s="7" t="s">
        <v>54</v>
      </c>
      <c r="C4693" s="7">
        <v>2016</v>
      </c>
      <c r="D4693" s="7">
        <v>4</v>
      </c>
      <c r="E4693" s="7">
        <v>206.81</v>
      </c>
      <c r="F4693" s="7">
        <v>206.28</v>
      </c>
    </row>
    <row r="4694" spans="1:6" x14ac:dyDescent="0.2">
      <c r="A4694" s="7">
        <v>40140</v>
      </c>
      <c r="B4694" s="7" t="s">
        <v>54</v>
      </c>
      <c r="C4694" s="7">
        <v>2017</v>
      </c>
      <c r="D4694" s="7">
        <v>1</v>
      </c>
      <c r="E4694" s="7">
        <v>209.34</v>
      </c>
      <c r="F4694" s="7">
        <v>209.63</v>
      </c>
    </row>
    <row r="4695" spans="1:6" x14ac:dyDescent="0.2">
      <c r="A4695" s="7">
        <v>40140</v>
      </c>
      <c r="B4695" s="7" t="s">
        <v>54</v>
      </c>
      <c r="C4695" s="7">
        <v>2017</v>
      </c>
      <c r="D4695" s="7">
        <v>2</v>
      </c>
      <c r="E4695" s="7">
        <v>215.54</v>
      </c>
      <c r="F4695" s="7">
        <v>214.1</v>
      </c>
    </row>
    <row r="4696" spans="1:6" x14ac:dyDescent="0.2">
      <c r="A4696" s="7">
        <v>40140</v>
      </c>
      <c r="B4696" s="7" t="s">
        <v>54</v>
      </c>
      <c r="C4696" s="7">
        <v>2017</v>
      </c>
      <c r="D4696" s="7">
        <v>3</v>
      </c>
      <c r="E4696" s="7">
        <v>220.97</v>
      </c>
      <c r="F4696" s="7">
        <v>218.95</v>
      </c>
    </row>
    <row r="4697" spans="1:6" x14ac:dyDescent="0.2">
      <c r="A4697" s="7">
        <v>40140</v>
      </c>
      <c r="B4697" s="7" t="s">
        <v>54</v>
      </c>
      <c r="C4697" s="7">
        <v>2017</v>
      </c>
      <c r="D4697" s="7">
        <v>4</v>
      </c>
      <c r="E4697" s="7">
        <v>223.65</v>
      </c>
      <c r="F4697" s="7">
        <v>223.12</v>
      </c>
    </row>
    <row r="4698" spans="1:6" x14ac:dyDescent="0.2">
      <c r="A4698" s="7">
        <v>40140</v>
      </c>
      <c r="B4698" s="7" t="s">
        <v>54</v>
      </c>
      <c r="C4698" s="7">
        <v>2018</v>
      </c>
      <c r="D4698" s="7">
        <v>1</v>
      </c>
      <c r="E4698" s="7">
        <v>227.99</v>
      </c>
      <c r="F4698" s="7">
        <v>228.06</v>
      </c>
    </row>
    <row r="4699" spans="1:6" x14ac:dyDescent="0.2">
      <c r="A4699" s="7">
        <v>40140</v>
      </c>
      <c r="B4699" s="7" t="s">
        <v>54</v>
      </c>
      <c r="C4699" s="7">
        <v>2018</v>
      </c>
      <c r="D4699" s="7">
        <v>2</v>
      </c>
      <c r="E4699" s="7">
        <v>233.02</v>
      </c>
      <c r="F4699" s="7">
        <v>231.65</v>
      </c>
    </row>
    <row r="4700" spans="1:6" x14ac:dyDescent="0.2">
      <c r="A4700" s="7">
        <v>40140</v>
      </c>
      <c r="B4700" s="7" t="s">
        <v>54</v>
      </c>
      <c r="C4700" s="7">
        <v>2018</v>
      </c>
      <c r="D4700" s="7">
        <v>3</v>
      </c>
      <c r="E4700" s="7">
        <v>236.79</v>
      </c>
      <c r="F4700" s="7">
        <v>234.64</v>
      </c>
    </row>
    <row r="4701" spans="1:6" x14ac:dyDescent="0.2">
      <c r="A4701" s="7">
        <v>40140</v>
      </c>
      <c r="B4701" s="7" t="s">
        <v>54</v>
      </c>
      <c r="C4701" s="7">
        <v>2018</v>
      </c>
      <c r="D4701" s="7">
        <v>4</v>
      </c>
      <c r="E4701" s="7">
        <v>236.11</v>
      </c>
      <c r="F4701" s="7">
        <v>235.54</v>
      </c>
    </row>
    <row r="4702" spans="1:6" x14ac:dyDescent="0.2">
      <c r="A4702" s="7">
        <v>40140</v>
      </c>
      <c r="B4702" s="7" t="s">
        <v>54</v>
      </c>
      <c r="C4702" s="7">
        <v>2019</v>
      </c>
      <c r="D4702" s="7">
        <v>1</v>
      </c>
      <c r="E4702" s="7">
        <v>239.85</v>
      </c>
      <c r="F4702" s="7">
        <v>239.75</v>
      </c>
    </row>
    <row r="4703" spans="1:6" x14ac:dyDescent="0.2">
      <c r="A4703" s="7">
        <v>40140</v>
      </c>
      <c r="B4703" s="7" t="s">
        <v>54</v>
      </c>
      <c r="C4703" s="7">
        <v>2019</v>
      </c>
      <c r="D4703" s="7">
        <v>2</v>
      </c>
      <c r="E4703" s="7">
        <v>242.78</v>
      </c>
      <c r="F4703" s="7">
        <v>241.52</v>
      </c>
    </row>
    <row r="4704" spans="1:6" x14ac:dyDescent="0.2">
      <c r="A4704" s="7">
        <v>40140</v>
      </c>
      <c r="B4704" s="7" t="s">
        <v>54</v>
      </c>
      <c r="C4704" s="7">
        <v>2019</v>
      </c>
      <c r="D4704" s="7">
        <v>3</v>
      </c>
      <c r="E4704" s="7">
        <v>246.07</v>
      </c>
      <c r="F4704" s="7">
        <v>243.88</v>
      </c>
    </row>
    <row r="4705" spans="1:6" x14ac:dyDescent="0.2">
      <c r="A4705" s="7">
        <v>40140</v>
      </c>
      <c r="B4705" s="7" t="s">
        <v>54</v>
      </c>
      <c r="C4705" s="7">
        <v>2019</v>
      </c>
      <c r="D4705" s="7">
        <v>4</v>
      </c>
      <c r="E4705" s="7">
        <v>247.29</v>
      </c>
      <c r="F4705" s="7">
        <v>246.58</v>
      </c>
    </row>
    <row r="4706" spans="1:6" x14ac:dyDescent="0.2">
      <c r="A4706" s="7">
        <v>40140</v>
      </c>
      <c r="B4706" s="7" t="s">
        <v>54</v>
      </c>
      <c r="C4706" s="7">
        <v>2020</v>
      </c>
      <c r="D4706" s="7">
        <v>1</v>
      </c>
      <c r="E4706" s="7">
        <v>251.09</v>
      </c>
      <c r="F4706" s="7">
        <v>250.91</v>
      </c>
    </row>
    <row r="4707" spans="1:6" x14ac:dyDescent="0.2">
      <c r="A4707" s="7">
        <v>40140</v>
      </c>
      <c r="B4707" s="7" t="s">
        <v>54</v>
      </c>
      <c r="C4707" s="7">
        <v>2020</v>
      </c>
      <c r="D4707" s="7">
        <v>2</v>
      </c>
      <c r="E4707" s="7">
        <v>256.60000000000002</v>
      </c>
      <c r="F4707" s="7">
        <v>255.42</v>
      </c>
    </row>
    <row r="4708" spans="1:6" x14ac:dyDescent="0.2">
      <c r="A4708" s="7">
        <v>40140</v>
      </c>
      <c r="B4708" s="7" t="s">
        <v>54</v>
      </c>
      <c r="C4708" s="7">
        <v>2020</v>
      </c>
      <c r="D4708" s="7">
        <v>3</v>
      </c>
      <c r="E4708" s="7">
        <v>265.86</v>
      </c>
      <c r="F4708" s="7">
        <v>263.51</v>
      </c>
    </row>
    <row r="4709" spans="1:6" x14ac:dyDescent="0.2">
      <c r="A4709" s="7">
        <v>40140</v>
      </c>
      <c r="B4709" s="7" t="s">
        <v>54</v>
      </c>
      <c r="C4709" s="7">
        <v>2020</v>
      </c>
      <c r="D4709" s="7">
        <v>4</v>
      </c>
      <c r="E4709" s="7">
        <v>279.42</v>
      </c>
      <c r="F4709" s="7">
        <v>278.5</v>
      </c>
    </row>
    <row r="4710" spans="1:6" x14ac:dyDescent="0.2">
      <c r="A4710" s="7">
        <v>40140</v>
      </c>
      <c r="B4710" s="7" t="s">
        <v>54</v>
      </c>
      <c r="C4710" s="7">
        <v>2021</v>
      </c>
      <c r="D4710" s="7">
        <v>1</v>
      </c>
      <c r="E4710" s="7">
        <v>292.76</v>
      </c>
      <c r="F4710" s="7">
        <v>292.57</v>
      </c>
    </row>
    <row r="4711" spans="1:6" x14ac:dyDescent="0.2">
      <c r="A4711" s="7">
        <v>40140</v>
      </c>
      <c r="B4711" s="7" t="s">
        <v>54</v>
      </c>
      <c r="C4711" s="7">
        <v>2021</v>
      </c>
      <c r="D4711" s="7">
        <v>2</v>
      </c>
      <c r="E4711" s="7">
        <v>314.92</v>
      </c>
      <c r="F4711" s="7">
        <v>313.55</v>
      </c>
    </row>
    <row r="4712" spans="1:6" x14ac:dyDescent="0.2">
      <c r="A4712" s="7">
        <v>40140</v>
      </c>
      <c r="B4712" s="7" t="s">
        <v>54</v>
      </c>
      <c r="C4712" s="7">
        <v>2021</v>
      </c>
      <c r="D4712" s="7">
        <v>3</v>
      </c>
      <c r="E4712" s="7">
        <v>335.78</v>
      </c>
      <c r="F4712" s="7">
        <v>332.87</v>
      </c>
    </row>
    <row r="4713" spans="1:6" x14ac:dyDescent="0.2">
      <c r="A4713" s="7">
        <v>40140</v>
      </c>
      <c r="B4713" s="7" t="s">
        <v>54</v>
      </c>
      <c r="C4713" s="7">
        <v>2021</v>
      </c>
      <c r="D4713" s="7">
        <v>4</v>
      </c>
      <c r="E4713" s="7">
        <v>344.24</v>
      </c>
      <c r="F4713" s="7">
        <v>342.93</v>
      </c>
    </row>
    <row r="4714" spans="1:6" x14ac:dyDescent="0.2">
      <c r="A4714" s="7">
        <v>40900</v>
      </c>
      <c r="B4714" s="7" t="s">
        <v>55</v>
      </c>
      <c r="C4714" s="7">
        <v>1991</v>
      </c>
      <c r="D4714" s="7">
        <v>1</v>
      </c>
      <c r="E4714" s="7">
        <v>100</v>
      </c>
      <c r="F4714" s="7">
        <v>100</v>
      </c>
    </row>
    <row r="4715" spans="1:6" x14ac:dyDescent="0.2">
      <c r="A4715" s="7">
        <v>40900</v>
      </c>
      <c r="B4715" s="7" t="s">
        <v>55</v>
      </c>
      <c r="C4715" s="7">
        <v>1991</v>
      </c>
      <c r="D4715" s="7">
        <v>2</v>
      </c>
      <c r="E4715" s="7">
        <v>101.51</v>
      </c>
      <c r="F4715" s="7">
        <v>100.81</v>
      </c>
    </row>
    <row r="4716" spans="1:6" x14ac:dyDescent="0.2">
      <c r="A4716" s="7">
        <v>40900</v>
      </c>
      <c r="B4716" s="7" t="s">
        <v>55</v>
      </c>
      <c r="C4716" s="7">
        <v>1991</v>
      </c>
      <c r="D4716" s="7">
        <v>3</v>
      </c>
      <c r="E4716" s="7">
        <v>100.82</v>
      </c>
      <c r="F4716" s="7">
        <v>99.83</v>
      </c>
    </row>
    <row r="4717" spans="1:6" x14ac:dyDescent="0.2">
      <c r="A4717" s="7">
        <v>40900</v>
      </c>
      <c r="B4717" s="7" t="s">
        <v>55</v>
      </c>
      <c r="C4717" s="7">
        <v>1991</v>
      </c>
      <c r="D4717" s="7">
        <v>4</v>
      </c>
      <c r="E4717" s="7">
        <v>99.21</v>
      </c>
      <c r="F4717" s="7">
        <v>98.78</v>
      </c>
    </row>
    <row r="4718" spans="1:6" x14ac:dyDescent="0.2">
      <c r="A4718" s="7">
        <v>40900</v>
      </c>
      <c r="B4718" s="7" t="s">
        <v>55</v>
      </c>
      <c r="C4718" s="7">
        <v>1992</v>
      </c>
      <c r="D4718" s="7">
        <v>1</v>
      </c>
      <c r="E4718" s="7">
        <v>98.42</v>
      </c>
      <c r="F4718" s="7">
        <v>98.42</v>
      </c>
    </row>
    <row r="4719" spans="1:6" x14ac:dyDescent="0.2">
      <c r="A4719" s="7">
        <v>40900</v>
      </c>
      <c r="B4719" s="7" t="s">
        <v>55</v>
      </c>
      <c r="C4719" s="7">
        <v>1992</v>
      </c>
      <c r="D4719" s="7">
        <v>2</v>
      </c>
      <c r="E4719" s="7">
        <v>97.34</v>
      </c>
      <c r="F4719" s="7">
        <v>96.67</v>
      </c>
    </row>
    <row r="4720" spans="1:6" x14ac:dyDescent="0.2">
      <c r="A4720" s="7">
        <v>40900</v>
      </c>
      <c r="B4720" s="7" t="s">
        <v>55</v>
      </c>
      <c r="C4720" s="7">
        <v>1992</v>
      </c>
      <c r="D4720" s="7">
        <v>3</v>
      </c>
      <c r="E4720" s="7">
        <v>96.81</v>
      </c>
      <c r="F4720" s="7">
        <v>95.88</v>
      </c>
    </row>
    <row r="4721" spans="1:6" x14ac:dyDescent="0.2">
      <c r="A4721" s="7">
        <v>40900</v>
      </c>
      <c r="B4721" s="7" t="s">
        <v>55</v>
      </c>
      <c r="C4721" s="7">
        <v>1992</v>
      </c>
      <c r="D4721" s="7">
        <v>4</v>
      </c>
      <c r="E4721" s="7">
        <v>94.98</v>
      </c>
      <c r="F4721" s="7">
        <v>94.55</v>
      </c>
    </row>
    <row r="4722" spans="1:6" x14ac:dyDescent="0.2">
      <c r="A4722" s="7">
        <v>40900</v>
      </c>
      <c r="B4722" s="7" t="s">
        <v>55</v>
      </c>
      <c r="C4722" s="7">
        <v>1993</v>
      </c>
      <c r="D4722" s="7">
        <v>1</v>
      </c>
      <c r="E4722" s="7">
        <v>92.67</v>
      </c>
      <c r="F4722" s="7">
        <v>92.66</v>
      </c>
    </row>
    <row r="4723" spans="1:6" x14ac:dyDescent="0.2">
      <c r="A4723" s="7">
        <v>40900</v>
      </c>
      <c r="B4723" s="7" t="s">
        <v>55</v>
      </c>
      <c r="C4723" s="7">
        <v>1993</v>
      </c>
      <c r="D4723" s="7">
        <v>2</v>
      </c>
      <c r="E4723" s="7">
        <v>92.03</v>
      </c>
      <c r="F4723" s="7">
        <v>91.41</v>
      </c>
    </row>
    <row r="4724" spans="1:6" x14ac:dyDescent="0.2">
      <c r="A4724" s="7">
        <v>40900</v>
      </c>
      <c r="B4724" s="7" t="s">
        <v>55</v>
      </c>
      <c r="C4724" s="7">
        <v>1993</v>
      </c>
      <c r="D4724" s="7">
        <v>3</v>
      </c>
      <c r="E4724" s="7">
        <v>91.19</v>
      </c>
      <c r="F4724" s="7">
        <v>90.32</v>
      </c>
    </row>
    <row r="4725" spans="1:6" x14ac:dyDescent="0.2">
      <c r="A4725" s="7">
        <v>40900</v>
      </c>
      <c r="B4725" s="7" t="s">
        <v>55</v>
      </c>
      <c r="C4725" s="7">
        <v>1993</v>
      </c>
      <c r="D4725" s="7">
        <v>4</v>
      </c>
      <c r="E4725" s="7">
        <v>90.05</v>
      </c>
      <c r="F4725" s="7">
        <v>89.63</v>
      </c>
    </row>
    <row r="4726" spans="1:6" x14ac:dyDescent="0.2">
      <c r="A4726" s="7">
        <v>40900</v>
      </c>
      <c r="B4726" s="7" t="s">
        <v>55</v>
      </c>
      <c r="C4726" s="7">
        <v>1994</v>
      </c>
      <c r="D4726" s="7">
        <v>1</v>
      </c>
      <c r="E4726" s="7">
        <v>89.65</v>
      </c>
      <c r="F4726" s="7">
        <v>89.64</v>
      </c>
    </row>
    <row r="4727" spans="1:6" x14ac:dyDescent="0.2">
      <c r="A4727" s="7">
        <v>40900</v>
      </c>
      <c r="B4727" s="7" t="s">
        <v>55</v>
      </c>
      <c r="C4727" s="7">
        <v>1994</v>
      </c>
      <c r="D4727" s="7">
        <v>2</v>
      </c>
      <c r="E4727" s="7">
        <v>89.85</v>
      </c>
      <c r="F4727" s="7">
        <v>89.28</v>
      </c>
    </row>
    <row r="4728" spans="1:6" x14ac:dyDescent="0.2">
      <c r="A4728" s="7">
        <v>40900</v>
      </c>
      <c r="B4728" s="7" t="s">
        <v>55</v>
      </c>
      <c r="C4728" s="7">
        <v>1994</v>
      </c>
      <c r="D4728" s="7">
        <v>3</v>
      </c>
      <c r="E4728" s="7">
        <v>89.25</v>
      </c>
      <c r="F4728" s="7">
        <v>88.37</v>
      </c>
    </row>
    <row r="4729" spans="1:6" x14ac:dyDescent="0.2">
      <c r="A4729" s="7">
        <v>40900</v>
      </c>
      <c r="B4729" s="7" t="s">
        <v>55</v>
      </c>
      <c r="C4729" s="7">
        <v>1994</v>
      </c>
      <c r="D4729" s="7">
        <v>4</v>
      </c>
      <c r="E4729" s="7">
        <v>88.15</v>
      </c>
      <c r="F4729" s="7">
        <v>87.74</v>
      </c>
    </row>
    <row r="4730" spans="1:6" x14ac:dyDescent="0.2">
      <c r="A4730" s="7">
        <v>40900</v>
      </c>
      <c r="B4730" s="7" t="s">
        <v>55</v>
      </c>
      <c r="C4730" s="7">
        <v>1995</v>
      </c>
      <c r="D4730" s="7">
        <v>1</v>
      </c>
      <c r="E4730" s="7">
        <v>87</v>
      </c>
      <c r="F4730" s="7">
        <v>86.97</v>
      </c>
    </row>
    <row r="4731" spans="1:6" x14ac:dyDescent="0.2">
      <c r="A4731" s="7">
        <v>40900</v>
      </c>
      <c r="B4731" s="7" t="s">
        <v>55</v>
      </c>
      <c r="C4731" s="7">
        <v>1995</v>
      </c>
      <c r="D4731" s="7">
        <v>2</v>
      </c>
      <c r="E4731" s="7">
        <v>86.93</v>
      </c>
      <c r="F4731" s="7">
        <v>86.4</v>
      </c>
    </row>
    <row r="4732" spans="1:6" x14ac:dyDescent="0.2">
      <c r="A4732" s="7">
        <v>40900</v>
      </c>
      <c r="B4732" s="7" t="s">
        <v>55</v>
      </c>
      <c r="C4732" s="7">
        <v>1995</v>
      </c>
      <c r="D4732" s="7">
        <v>3</v>
      </c>
      <c r="E4732" s="7">
        <v>86.92</v>
      </c>
      <c r="F4732" s="7">
        <v>86.07</v>
      </c>
    </row>
    <row r="4733" spans="1:6" x14ac:dyDescent="0.2">
      <c r="A4733" s="7">
        <v>40900</v>
      </c>
      <c r="B4733" s="7" t="s">
        <v>55</v>
      </c>
      <c r="C4733" s="7">
        <v>1995</v>
      </c>
      <c r="D4733" s="7">
        <v>4</v>
      </c>
      <c r="E4733" s="7">
        <v>86.23</v>
      </c>
      <c r="F4733" s="7">
        <v>85.83</v>
      </c>
    </row>
    <row r="4734" spans="1:6" x14ac:dyDescent="0.2">
      <c r="A4734" s="7">
        <v>40900</v>
      </c>
      <c r="B4734" s="7" t="s">
        <v>55</v>
      </c>
      <c r="C4734" s="7">
        <v>1996</v>
      </c>
      <c r="D4734" s="7">
        <v>1</v>
      </c>
      <c r="E4734" s="7">
        <v>84.86</v>
      </c>
      <c r="F4734" s="7">
        <v>84.83</v>
      </c>
    </row>
    <row r="4735" spans="1:6" x14ac:dyDescent="0.2">
      <c r="A4735" s="7">
        <v>40900</v>
      </c>
      <c r="B4735" s="7" t="s">
        <v>55</v>
      </c>
      <c r="C4735" s="7">
        <v>1996</v>
      </c>
      <c r="D4735" s="7">
        <v>2</v>
      </c>
      <c r="E4735" s="7">
        <v>85.07</v>
      </c>
      <c r="F4735" s="7">
        <v>84.53</v>
      </c>
    </row>
    <row r="4736" spans="1:6" x14ac:dyDescent="0.2">
      <c r="A4736" s="7">
        <v>40900</v>
      </c>
      <c r="B4736" s="7" t="s">
        <v>55</v>
      </c>
      <c r="C4736" s="7">
        <v>1996</v>
      </c>
      <c r="D4736" s="7">
        <v>3</v>
      </c>
      <c r="E4736" s="7">
        <v>85.2</v>
      </c>
      <c r="F4736" s="7">
        <v>84.38</v>
      </c>
    </row>
    <row r="4737" spans="1:6" x14ac:dyDescent="0.2">
      <c r="A4737" s="7">
        <v>40900</v>
      </c>
      <c r="B4737" s="7" t="s">
        <v>55</v>
      </c>
      <c r="C4737" s="7">
        <v>1996</v>
      </c>
      <c r="D4737" s="7">
        <v>4</v>
      </c>
      <c r="E4737" s="7">
        <v>84.58</v>
      </c>
      <c r="F4737" s="7">
        <v>84.19</v>
      </c>
    </row>
    <row r="4738" spans="1:6" x14ac:dyDescent="0.2">
      <c r="A4738" s="7">
        <v>40900</v>
      </c>
      <c r="B4738" s="7" t="s">
        <v>55</v>
      </c>
      <c r="C4738" s="7">
        <v>1997</v>
      </c>
      <c r="D4738" s="7">
        <v>1</v>
      </c>
      <c r="E4738" s="7">
        <v>84.58</v>
      </c>
      <c r="F4738" s="7">
        <v>84.54</v>
      </c>
    </row>
    <row r="4739" spans="1:6" x14ac:dyDescent="0.2">
      <c r="A4739" s="7">
        <v>40900</v>
      </c>
      <c r="B4739" s="7" t="s">
        <v>55</v>
      </c>
      <c r="C4739" s="7">
        <v>1997</v>
      </c>
      <c r="D4739" s="7">
        <v>2</v>
      </c>
      <c r="E4739" s="7">
        <v>85.24</v>
      </c>
      <c r="F4739" s="7">
        <v>84.67</v>
      </c>
    </row>
    <row r="4740" spans="1:6" x14ac:dyDescent="0.2">
      <c r="A4740" s="7">
        <v>40900</v>
      </c>
      <c r="B4740" s="7" t="s">
        <v>55</v>
      </c>
      <c r="C4740" s="7">
        <v>1997</v>
      </c>
      <c r="D4740" s="7">
        <v>3</v>
      </c>
      <c r="E4740" s="7">
        <v>86.65</v>
      </c>
      <c r="F4740" s="7">
        <v>85.85</v>
      </c>
    </row>
    <row r="4741" spans="1:6" x14ac:dyDescent="0.2">
      <c r="A4741" s="7">
        <v>40900</v>
      </c>
      <c r="B4741" s="7" t="s">
        <v>55</v>
      </c>
      <c r="C4741" s="7">
        <v>1997</v>
      </c>
      <c r="D4741" s="7">
        <v>4</v>
      </c>
      <c r="E4741" s="7">
        <v>86.64</v>
      </c>
      <c r="F4741" s="7">
        <v>86.25</v>
      </c>
    </row>
    <row r="4742" spans="1:6" x14ac:dyDescent="0.2">
      <c r="A4742" s="7">
        <v>40900</v>
      </c>
      <c r="B4742" s="7" t="s">
        <v>55</v>
      </c>
      <c r="C4742" s="7">
        <v>1998</v>
      </c>
      <c r="D4742" s="7">
        <v>1</v>
      </c>
      <c r="E4742" s="7">
        <v>88.2</v>
      </c>
      <c r="F4742" s="7">
        <v>88.19</v>
      </c>
    </row>
    <row r="4743" spans="1:6" x14ac:dyDescent="0.2">
      <c r="A4743" s="7">
        <v>40900</v>
      </c>
      <c r="B4743" s="7" t="s">
        <v>55</v>
      </c>
      <c r="C4743" s="7">
        <v>1998</v>
      </c>
      <c r="D4743" s="7">
        <v>2</v>
      </c>
      <c r="E4743" s="7">
        <v>89.72</v>
      </c>
      <c r="F4743" s="7">
        <v>89.05</v>
      </c>
    </row>
    <row r="4744" spans="1:6" x14ac:dyDescent="0.2">
      <c r="A4744" s="7">
        <v>40900</v>
      </c>
      <c r="B4744" s="7" t="s">
        <v>55</v>
      </c>
      <c r="C4744" s="7">
        <v>1998</v>
      </c>
      <c r="D4744" s="7">
        <v>3</v>
      </c>
      <c r="E4744" s="7">
        <v>91.11</v>
      </c>
      <c r="F4744" s="7">
        <v>90.28</v>
      </c>
    </row>
    <row r="4745" spans="1:6" x14ac:dyDescent="0.2">
      <c r="A4745" s="7">
        <v>40900</v>
      </c>
      <c r="B4745" s="7" t="s">
        <v>55</v>
      </c>
      <c r="C4745" s="7">
        <v>1998</v>
      </c>
      <c r="D4745" s="7">
        <v>4</v>
      </c>
      <c r="E4745" s="7">
        <v>92.77</v>
      </c>
      <c r="F4745" s="7">
        <v>92.41</v>
      </c>
    </row>
    <row r="4746" spans="1:6" x14ac:dyDescent="0.2">
      <c r="A4746" s="7">
        <v>40900</v>
      </c>
      <c r="B4746" s="7" t="s">
        <v>55</v>
      </c>
      <c r="C4746" s="7">
        <v>1999</v>
      </c>
      <c r="D4746" s="7">
        <v>1</v>
      </c>
      <c r="E4746" s="7">
        <v>93.51</v>
      </c>
      <c r="F4746" s="7">
        <v>93.5</v>
      </c>
    </row>
    <row r="4747" spans="1:6" x14ac:dyDescent="0.2">
      <c r="A4747" s="7">
        <v>40900</v>
      </c>
      <c r="B4747" s="7" t="s">
        <v>55</v>
      </c>
      <c r="C4747" s="7">
        <v>1999</v>
      </c>
      <c r="D4747" s="7">
        <v>2</v>
      </c>
      <c r="E4747" s="7">
        <v>97.34</v>
      </c>
      <c r="F4747" s="7">
        <v>96.53</v>
      </c>
    </row>
    <row r="4748" spans="1:6" x14ac:dyDescent="0.2">
      <c r="A4748" s="7">
        <v>40900</v>
      </c>
      <c r="B4748" s="7" t="s">
        <v>55</v>
      </c>
      <c r="C4748" s="7">
        <v>1999</v>
      </c>
      <c r="D4748" s="7">
        <v>3</v>
      </c>
      <c r="E4748" s="7">
        <v>99.14</v>
      </c>
      <c r="F4748" s="7">
        <v>98.25</v>
      </c>
    </row>
    <row r="4749" spans="1:6" x14ac:dyDescent="0.2">
      <c r="A4749" s="7">
        <v>40900</v>
      </c>
      <c r="B4749" s="7" t="s">
        <v>55</v>
      </c>
      <c r="C4749" s="7">
        <v>1999</v>
      </c>
      <c r="D4749" s="7">
        <v>4</v>
      </c>
      <c r="E4749" s="7">
        <v>101.95</v>
      </c>
      <c r="F4749" s="7">
        <v>101.58</v>
      </c>
    </row>
    <row r="4750" spans="1:6" x14ac:dyDescent="0.2">
      <c r="A4750" s="7">
        <v>40900</v>
      </c>
      <c r="B4750" s="7" t="s">
        <v>55</v>
      </c>
      <c r="C4750" s="7">
        <v>2000</v>
      </c>
      <c r="D4750" s="7">
        <v>1</v>
      </c>
      <c r="E4750" s="7">
        <v>104.51</v>
      </c>
      <c r="F4750" s="7">
        <v>104.56</v>
      </c>
    </row>
    <row r="4751" spans="1:6" x14ac:dyDescent="0.2">
      <c r="A4751" s="7">
        <v>40900</v>
      </c>
      <c r="B4751" s="7" t="s">
        <v>55</v>
      </c>
      <c r="C4751" s="7">
        <v>2000</v>
      </c>
      <c r="D4751" s="7">
        <v>2</v>
      </c>
      <c r="E4751" s="7">
        <v>108.83</v>
      </c>
      <c r="F4751" s="7">
        <v>107.85</v>
      </c>
    </row>
    <row r="4752" spans="1:6" x14ac:dyDescent="0.2">
      <c r="A4752" s="7">
        <v>40900</v>
      </c>
      <c r="B4752" s="7" t="s">
        <v>55</v>
      </c>
      <c r="C4752" s="7">
        <v>2000</v>
      </c>
      <c r="D4752" s="7">
        <v>3</v>
      </c>
      <c r="E4752" s="7">
        <v>113.36</v>
      </c>
      <c r="F4752" s="7">
        <v>112.32</v>
      </c>
    </row>
    <row r="4753" spans="1:6" x14ac:dyDescent="0.2">
      <c r="A4753" s="7">
        <v>40900</v>
      </c>
      <c r="B4753" s="7" t="s">
        <v>55</v>
      </c>
      <c r="C4753" s="7">
        <v>2000</v>
      </c>
      <c r="D4753" s="7">
        <v>4</v>
      </c>
      <c r="E4753" s="7">
        <v>117.86</v>
      </c>
      <c r="F4753" s="7">
        <v>117.45</v>
      </c>
    </row>
    <row r="4754" spans="1:6" x14ac:dyDescent="0.2">
      <c r="A4754" s="7">
        <v>40900</v>
      </c>
      <c r="B4754" s="7" t="s">
        <v>55</v>
      </c>
      <c r="C4754" s="7">
        <v>2001</v>
      </c>
      <c r="D4754" s="7">
        <v>1</v>
      </c>
      <c r="E4754" s="7">
        <v>123.51</v>
      </c>
      <c r="F4754" s="7">
        <v>123.63</v>
      </c>
    </row>
    <row r="4755" spans="1:6" x14ac:dyDescent="0.2">
      <c r="A4755" s="7">
        <v>40900</v>
      </c>
      <c r="B4755" s="7" t="s">
        <v>55</v>
      </c>
      <c r="C4755" s="7">
        <v>2001</v>
      </c>
      <c r="D4755" s="7">
        <v>2</v>
      </c>
      <c r="E4755" s="7">
        <v>130.19</v>
      </c>
      <c r="F4755" s="7">
        <v>129.01</v>
      </c>
    </row>
    <row r="4756" spans="1:6" x14ac:dyDescent="0.2">
      <c r="A4756" s="7">
        <v>40900</v>
      </c>
      <c r="B4756" s="7" t="s">
        <v>55</v>
      </c>
      <c r="C4756" s="7">
        <v>2001</v>
      </c>
      <c r="D4756" s="7">
        <v>3</v>
      </c>
      <c r="E4756" s="7">
        <v>133.56</v>
      </c>
      <c r="F4756" s="7">
        <v>132.25</v>
      </c>
    </row>
    <row r="4757" spans="1:6" x14ac:dyDescent="0.2">
      <c r="A4757" s="7">
        <v>40900</v>
      </c>
      <c r="B4757" s="7" t="s">
        <v>55</v>
      </c>
      <c r="C4757" s="7">
        <v>2001</v>
      </c>
      <c r="D4757" s="7">
        <v>4</v>
      </c>
      <c r="E4757" s="7">
        <v>135.49</v>
      </c>
      <c r="F4757" s="7">
        <v>135.05000000000001</v>
      </c>
    </row>
    <row r="4758" spans="1:6" x14ac:dyDescent="0.2">
      <c r="A4758" s="7">
        <v>40900</v>
      </c>
      <c r="B4758" s="7" t="s">
        <v>55</v>
      </c>
      <c r="C4758" s="7">
        <v>2002</v>
      </c>
      <c r="D4758" s="7">
        <v>1</v>
      </c>
      <c r="E4758" s="7">
        <v>139.57</v>
      </c>
      <c r="F4758" s="7">
        <v>139.77000000000001</v>
      </c>
    </row>
    <row r="4759" spans="1:6" x14ac:dyDescent="0.2">
      <c r="A4759" s="7">
        <v>40900</v>
      </c>
      <c r="B4759" s="7" t="s">
        <v>55</v>
      </c>
      <c r="C4759" s="7">
        <v>2002</v>
      </c>
      <c r="D4759" s="7">
        <v>2</v>
      </c>
      <c r="E4759" s="7">
        <v>146.77000000000001</v>
      </c>
      <c r="F4759" s="7">
        <v>145.46</v>
      </c>
    </row>
    <row r="4760" spans="1:6" x14ac:dyDescent="0.2">
      <c r="A4760" s="7">
        <v>40900</v>
      </c>
      <c r="B4760" s="7" t="s">
        <v>55</v>
      </c>
      <c r="C4760" s="7">
        <v>2002</v>
      </c>
      <c r="D4760" s="7">
        <v>3</v>
      </c>
      <c r="E4760" s="7">
        <v>153.97</v>
      </c>
      <c r="F4760" s="7">
        <v>152.32</v>
      </c>
    </row>
    <row r="4761" spans="1:6" x14ac:dyDescent="0.2">
      <c r="A4761" s="7">
        <v>40900</v>
      </c>
      <c r="B4761" s="7" t="s">
        <v>55</v>
      </c>
      <c r="C4761" s="7">
        <v>2002</v>
      </c>
      <c r="D4761" s="7">
        <v>4</v>
      </c>
      <c r="E4761" s="7">
        <v>159.49</v>
      </c>
      <c r="F4761" s="7">
        <v>159.05000000000001</v>
      </c>
    </row>
    <row r="4762" spans="1:6" x14ac:dyDescent="0.2">
      <c r="A4762" s="7">
        <v>40900</v>
      </c>
      <c r="B4762" s="7" t="s">
        <v>55</v>
      </c>
      <c r="C4762" s="7">
        <v>2003</v>
      </c>
      <c r="D4762" s="7">
        <v>1</v>
      </c>
      <c r="E4762" s="7">
        <v>164.32</v>
      </c>
      <c r="F4762" s="7">
        <v>164.57</v>
      </c>
    </row>
    <row r="4763" spans="1:6" x14ac:dyDescent="0.2">
      <c r="A4763" s="7">
        <v>40900</v>
      </c>
      <c r="B4763" s="7" t="s">
        <v>55</v>
      </c>
      <c r="C4763" s="7">
        <v>2003</v>
      </c>
      <c r="D4763" s="7">
        <v>2</v>
      </c>
      <c r="E4763" s="7">
        <v>171.75</v>
      </c>
      <c r="F4763" s="7">
        <v>170.28</v>
      </c>
    </row>
    <row r="4764" spans="1:6" x14ac:dyDescent="0.2">
      <c r="A4764" s="7">
        <v>40900</v>
      </c>
      <c r="B4764" s="7" t="s">
        <v>55</v>
      </c>
      <c r="C4764" s="7">
        <v>2003</v>
      </c>
      <c r="D4764" s="7">
        <v>3</v>
      </c>
      <c r="E4764" s="7">
        <v>179.32</v>
      </c>
      <c r="F4764" s="7">
        <v>177.27</v>
      </c>
    </row>
    <row r="4765" spans="1:6" x14ac:dyDescent="0.2">
      <c r="A4765" s="7">
        <v>40900</v>
      </c>
      <c r="B4765" s="7" t="s">
        <v>55</v>
      </c>
      <c r="C4765" s="7">
        <v>2003</v>
      </c>
      <c r="D4765" s="7">
        <v>4</v>
      </c>
      <c r="E4765" s="7">
        <v>186.71</v>
      </c>
      <c r="F4765" s="7">
        <v>186.23</v>
      </c>
    </row>
    <row r="4766" spans="1:6" x14ac:dyDescent="0.2">
      <c r="A4766" s="7">
        <v>40900</v>
      </c>
      <c r="B4766" s="7" t="s">
        <v>55</v>
      </c>
      <c r="C4766" s="7">
        <v>2004</v>
      </c>
      <c r="D4766" s="7">
        <v>1</v>
      </c>
      <c r="E4766" s="7">
        <v>195.12</v>
      </c>
      <c r="F4766" s="7">
        <v>195.45</v>
      </c>
    </row>
    <row r="4767" spans="1:6" x14ac:dyDescent="0.2">
      <c r="A4767" s="7">
        <v>40900</v>
      </c>
      <c r="B4767" s="7" t="s">
        <v>55</v>
      </c>
      <c r="C4767" s="7">
        <v>2004</v>
      </c>
      <c r="D4767" s="7">
        <v>2</v>
      </c>
      <c r="E4767" s="7">
        <v>209.56</v>
      </c>
      <c r="F4767" s="7">
        <v>207.79</v>
      </c>
    </row>
    <row r="4768" spans="1:6" x14ac:dyDescent="0.2">
      <c r="A4768" s="7">
        <v>40900</v>
      </c>
      <c r="B4768" s="7" t="s">
        <v>55</v>
      </c>
      <c r="C4768" s="7">
        <v>2004</v>
      </c>
      <c r="D4768" s="7">
        <v>3</v>
      </c>
      <c r="E4768" s="7">
        <v>224.04</v>
      </c>
      <c r="F4768" s="7">
        <v>221.36</v>
      </c>
    </row>
    <row r="4769" spans="1:6" x14ac:dyDescent="0.2">
      <c r="A4769" s="7">
        <v>40900</v>
      </c>
      <c r="B4769" s="7" t="s">
        <v>55</v>
      </c>
      <c r="C4769" s="7">
        <v>2004</v>
      </c>
      <c r="D4769" s="7">
        <v>4</v>
      </c>
      <c r="E4769" s="7">
        <v>234.95</v>
      </c>
      <c r="F4769" s="7">
        <v>234.4</v>
      </c>
    </row>
    <row r="4770" spans="1:6" x14ac:dyDescent="0.2">
      <c r="A4770" s="7">
        <v>40900</v>
      </c>
      <c r="B4770" s="7" t="s">
        <v>55</v>
      </c>
      <c r="C4770" s="7">
        <v>2005</v>
      </c>
      <c r="D4770" s="7">
        <v>1</v>
      </c>
      <c r="E4770" s="7">
        <v>246.44</v>
      </c>
      <c r="F4770" s="7">
        <v>246.93</v>
      </c>
    </row>
    <row r="4771" spans="1:6" x14ac:dyDescent="0.2">
      <c r="A4771" s="7">
        <v>40900</v>
      </c>
      <c r="B4771" s="7" t="s">
        <v>55</v>
      </c>
      <c r="C4771" s="7">
        <v>2005</v>
      </c>
      <c r="D4771" s="7">
        <v>2</v>
      </c>
      <c r="E4771" s="7">
        <v>258.76</v>
      </c>
      <c r="F4771" s="7">
        <v>256.61</v>
      </c>
    </row>
    <row r="4772" spans="1:6" x14ac:dyDescent="0.2">
      <c r="A4772" s="7">
        <v>40900</v>
      </c>
      <c r="B4772" s="7" t="s">
        <v>55</v>
      </c>
      <c r="C4772" s="7">
        <v>2005</v>
      </c>
      <c r="D4772" s="7">
        <v>3</v>
      </c>
      <c r="E4772" s="7">
        <v>267.44</v>
      </c>
      <c r="F4772" s="7">
        <v>264.04000000000002</v>
      </c>
    </row>
    <row r="4773" spans="1:6" x14ac:dyDescent="0.2">
      <c r="A4773" s="7">
        <v>40900</v>
      </c>
      <c r="B4773" s="7" t="s">
        <v>55</v>
      </c>
      <c r="C4773" s="7">
        <v>2005</v>
      </c>
      <c r="D4773" s="7">
        <v>4</v>
      </c>
      <c r="E4773" s="7">
        <v>268.52999999999997</v>
      </c>
      <c r="F4773" s="7">
        <v>267.94</v>
      </c>
    </row>
    <row r="4774" spans="1:6" x14ac:dyDescent="0.2">
      <c r="A4774" s="7">
        <v>40900</v>
      </c>
      <c r="B4774" s="7" t="s">
        <v>55</v>
      </c>
      <c r="C4774" s="7">
        <v>2006</v>
      </c>
      <c r="D4774" s="7">
        <v>1</v>
      </c>
      <c r="E4774" s="7">
        <v>266.81</v>
      </c>
      <c r="F4774" s="7">
        <v>267.51</v>
      </c>
    </row>
    <row r="4775" spans="1:6" x14ac:dyDescent="0.2">
      <c r="A4775" s="7">
        <v>40900</v>
      </c>
      <c r="B4775" s="7" t="s">
        <v>55</v>
      </c>
      <c r="C4775" s="7">
        <v>2006</v>
      </c>
      <c r="D4775" s="7">
        <v>2</v>
      </c>
      <c r="E4775" s="7">
        <v>265.22000000000003</v>
      </c>
      <c r="F4775" s="7">
        <v>263.02999999999997</v>
      </c>
    </row>
    <row r="4776" spans="1:6" x14ac:dyDescent="0.2">
      <c r="A4776" s="7">
        <v>40900</v>
      </c>
      <c r="B4776" s="7" t="s">
        <v>55</v>
      </c>
      <c r="C4776" s="7">
        <v>2006</v>
      </c>
      <c r="D4776" s="7">
        <v>3</v>
      </c>
      <c r="E4776" s="7">
        <v>257.69</v>
      </c>
      <c r="F4776" s="7">
        <v>254.19</v>
      </c>
    </row>
    <row r="4777" spans="1:6" x14ac:dyDescent="0.2">
      <c r="A4777" s="7">
        <v>40900</v>
      </c>
      <c r="B4777" s="7" t="s">
        <v>55</v>
      </c>
      <c r="C4777" s="7">
        <v>2006</v>
      </c>
      <c r="D4777" s="7">
        <v>4</v>
      </c>
      <c r="E4777" s="7">
        <v>248.39</v>
      </c>
      <c r="F4777" s="7">
        <v>247.81</v>
      </c>
    </row>
    <row r="4778" spans="1:6" x14ac:dyDescent="0.2">
      <c r="A4778" s="7">
        <v>40900</v>
      </c>
      <c r="B4778" s="7" t="s">
        <v>55</v>
      </c>
      <c r="C4778" s="7">
        <v>2007</v>
      </c>
      <c r="D4778" s="7">
        <v>1</v>
      </c>
      <c r="E4778" s="7">
        <v>240.47</v>
      </c>
      <c r="F4778" s="7">
        <v>241.37</v>
      </c>
    </row>
    <row r="4779" spans="1:6" x14ac:dyDescent="0.2">
      <c r="A4779" s="7">
        <v>40900</v>
      </c>
      <c r="B4779" s="7" t="s">
        <v>55</v>
      </c>
      <c r="C4779" s="7">
        <v>2007</v>
      </c>
      <c r="D4779" s="7">
        <v>2</v>
      </c>
      <c r="E4779" s="7">
        <v>231.81</v>
      </c>
      <c r="F4779" s="7">
        <v>229.88</v>
      </c>
    </row>
    <row r="4780" spans="1:6" x14ac:dyDescent="0.2">
      <c r="A4780" s="7">
        <v>40900</v>
      </c>
      <c r="B4780" s="7" t="s">
        <v>55</v>
      </c>
      <c r="C4780" s="7">
        <v>2007</v>
      </c>
      <c r="D4780" s="7">
        <v>3</v>
      </c>
      <c r="E4780" s="7">
        <v>217.48</v>
      </c>
      <c r="F4780" s="7">
        <v>214.4</v>
      </c>
    </row>
    <row r="4781" spans="1:6" x14ac:dyDescent="0.2">
      <c r="A4781" s="7">
        <v>40900</v>
      </c>
      <c r="B4781" s="7" t="s">
        <v>55</v>
      </c>
      <c r="C4781" s="7">
        <v>2007</v>
      </c>
      <c r="D4781" s="7">
        <v>4</v>
      </c>
      <c r="E4781" s="7">
        <v>195.76</v>
      </c>
      <c r="F4781" s="7">
        <v>195.18</v>
      </c>
    </row>
    <row r="4782" spans="1:6" x14ac:dyDescent="0.2">
      <c r="A4782" s="7">
        <v>40900</v>
      </c>
      <c r="B4782" s="7" t="s">
        <v>55</v>
      </c>
      <c r="C4782" s="7">
        <v>2008</v>
      </c>
      <c r="D4782" s="7">
        <v>1</v>
      </c>
      <c r="E4782" s="7">
        <v>178.16</v>
      </c>
      <c r="F4782" s="7">
        <v>179.08</v>
      </c>
    </row>
    <row r="4783" spans="1:6" x14ac:dyDescent="0.2">
      <c r="A4783" s="7">
        <v>40900</v>
      </c>
      <c r="B4783" s="7" t="s">
        <v>55</v>
      </c>
      <c r="C4783" s="7">
        <v>2008</v>
      </c>
      <c r="D4783" s="7">
        <v>2</v>
      </c>
      <c r="E4783" s="7">
        <v>166.7</v>
      </c>
      <c r="F4783" s="7">
        <v>165.3</v>
      </c>
    </row>
    <row r="4784" spans="1:6" x14ac:dyDescent="0.2">
      <c r="A4784" s="7">
        <v>40900</v>
      </c>
      <c r="B4784" s="7" t="s">
        <v>55</v>
      </c>
      <c r="C4784" s="7">
        <v>2008</v>
      </c>
      <c r="D4784" s="7">
        <v>3</v>
      </c>
      <c r="E4784" s="7">
        <v>159.11000000000001</v>
      </c>
      <c r="F4784" s="7">
        <v>156.78</v>
      </c>
    </row>
    <row r="4785" spans="1:6" x14ac:dyDescent="0.2">
      <c r="A4785" s="7">
        <v>40900</v>
      </c>
      <c r="B4785" s="7" t="s">
        <v>55</v>
      </c>
      <c r="C4785" s="7">
        <v>2008</v>
      </c>
      <c r="D4785" s="7">
        <v>4</v>
      </c>
      <c r="E4785" s="7">
        <v>147.72</v>
      </c>
      <c r="F4785" s="7">
        <v>147.13</v>
      </c>
    </row>
    <row r="4786" spans="1:6" x14ac:dyDescent="0.2">
      <c r="A4786" s="7">
        <v>40900</v>
      </c>
      <c r="B4786" s="7" t="s">
        <v>55</v>
      </c>
      <c r="C4786" s="7">
        <v>2009</v>
      </c>
      <c r="D4786" s="7">
        <v>1</v>
      </c>
      <c r="E4786" s="7">
        <v>139.27000000000001</v>
      </c>
      <c r="F4786" s="7">
        <v>140.21</v>
      </c>
    </row>
    <row r="4787" spans="1:6" x14ac:dyDescent="0.2">
      <c r="A4787" s="7">
        <v>40900</v>
      </c>
      <c r="B4787" s="7" t="s">
        <v>55</v>
      </c>
      <c r="C4787" s="7">
        <v>2009</v>
      </c>
      <c r="D4787" s="7">
        <v>2</v>
      </c>
      <c r="E4787" s="7">
        <v>138.83000000000001</v>
      </c>
      <c r="F4787" s="7">
        <v>137.63</v>
      </c>
    </row>
    <row r="4788" spans="1:6" x14ac:dyDescent="0.2">
      <c r="A4788" s="7">
        <v>40900</v>
      </c>
      <c r="B4788" s="7" t="s">
        <v>55</v>
      </c>
      <c r="C4788" s="7">
        <v>2009</v>
      </c>
      <c r="D4788" s="7">
        <v>3</v>
      </c>
      <c r="E4788" s="7">
        <v>139.55000000000001</v>
      </c>
      <c r="F4788" s="7">
        <v>137.47999999999999</v>
      </c>
    </row>
    <row r="4789" spans="1:6" x14ac:dyDescent="0.2">
      <c r="A4789" s="7">
        <v>40900</v>
      </c>
      <c r="B4789" s="7" t="s">
        <v>55</v>
      </c>
      <c r="C4789" s="7">
        <v>2009</v>
      </c>
      <c r="D4789" s="7">
        <v>4</v>
      </c>
      <c r="E4789" s="7">
        <v>139</v>
      </c>
      <c r="F4789" s="7">
        <v>138.33000000000001</v>
      </c>
    </row>
    <row r="4790" spans="1:6" x14ac:dyDescent="0.2">
      <c r="A4790" s="7">
        <v>40900</v>
      </c>
      <c r="B4790" s="7" t="s">
        <v>55</v>
      </c>
      <c r="C4790" s="7">
        <v>2010</v>
      </c>
      <c r="D4790" s="7">
        <v>1</v>
      </c>
      <c r="E4790" s="7">
        <v>137.16</v>
      </c>
      <c r="F4790" s="7">
        <v>138.26</v>
      </c>
    </row>
    <row r="4791" spans="1:6" x14ac:dyDescent="0.2">
      <c r="A4791" s="7">
        <v>40900</v>
      </c>
      <c r="B4791" s="7" t="s">
        <v>55</v>
      </c>
      <c r="C4791" s="7">
        <v>2010</v>
      </c>
      <c r="D4791" s="7">
        <v>2</v>
      </c>
      <c r="E4791" s="7">
        <v>137.79</v>
      </c>
      <c r="F4791" s="7">
        <v>136.53</v>
      </c>
    </row>
    <row r="4792" spans="1:6" x14ac:dyDescent="0.2">
      <c r="A4792" s="7">
        <v>40900</v>
      </c>
      <c r="B4792" s="7" t="s">
        <v>55</v>
      </c>
      <c r="C4792" s="7">
        <v>2010</v>
      </c>
      <c r="D4792" s="7">
        <v>3</v>
      </c>
      <c r="E4792" s="7">
        <v>134.87</v>
      </c>
      <c r="F4792" s="7">
        <v>132.88</v>
      </c>
    </row>
    <row r="4793" spans="1:6" x14ac:dyDescent="0.2">
      <c r="A4793" s="7">
        <v>40900</v>
      </c>
      <c r="B4793" s="7" t="s">
        <v>55</v>
      </c>
      <c r="C4793" s="7">
        <v>2010</v>
      </c>
      <c r="D4793" s="7">
        <v>4</v>
      </c>
      <c r="E4793" s="7">
        <v>130.84</v>
      </c>
      <c r="F4793" s="7">
        <v>130.16</v>
      </c>
    </row>
    <row r="4794" spans="1:6" x14ac:dyDescent="0.2">
      <c r="A4794" s="7">
        <v>40900</v>
      </c>
      <c r="B4794" s="7" t="s">
        <v>55</v>
      </c>
      <c r="C4794" s="7">
        <v>2011</v>
      </c>
      <c r="D4794" s="7">
        <v>1</v>
      </c>
      <c r="E4794" s="7">
        <v>125.85</v>
      </c>
      <c r="F4794" s="7">
        <v>126.94</v>
      </c>
    </row>
    <row r="4795" spans="1:6" x14ac:dyDescent="0.2">
      <c r="A4795" s="7">
        <v>40900</v>
      </c>
      <c r="B4795" s="7" t="s">
        <v>55</v>
      </c>
      <c r="C4795" s="7">
        <v>2011</v>
      </c>
      <c r="D4795" s="7">
        <v>2</v>
      </c>
      <c r="E4795" s="7">
        <v>125.97</v>
      </c>
      <c r="F4795" s="7">
        <v>124.72</v>
      </c>
    </row>
    <row r="4796" spans="1:6" x14ac:dyDescent="0.2">
      <c r="A4796" s="7">
        <v>40900</v>
      </c>
      <c r="B4796" s="7" t="s">
        <v>55</v>
      </c>
      <c r="C4796" s="7">
        <v>2011</v>
      </c>
      <c r="D4796" s="7">
        <v>3</v>
      </c>
      <c r="E4796" s="7">
        <v>125.59</v>
      </c>
      <c r="F4796" s="7">
        <v>123.79</v>
      </c>
    </row>
    <row r="4797" spans="1:6" x14ac:dyDescent="0.2">
      <c r="A4797" s="7">
        <v>40900</v>
      </c>
      <c r="B4797" s="7" t="s">
        <v>55</v>
      </c>
      <c r="C4797" s="7">
        <v>2011</v>
      </c>
      <c r="D4797" s="7">
        <v>4</v>
      </c>
      <c r="E4797" s="7">
        <v>124.27</v>
      </c>
      <c r="F4797" s="7">
        <v>123.68</v>
      </c>
    </row>
    <row r="4798" spans="1:6" x14ac:dyDescent="0.2">
      <c r="A4798" s="7">
        <v>40900</v>
      </c>
      <c r="B4798" s="7" t="s">
        <v>55</v>
      </c>
      <c r="C4798" s="7">
        <v>2012</v>
      </c>
      <c r="D4798" s="7">
        <v>1</v>
      </c>
      <c r="E4798" s="7">
        <v>123.28</v>
      </c>
      <c r="F4798" s="7">
        <v>124.33</v>
      </c>
    </row>
    <row r="4799" spans="1:6" x14ac:dyDescent="0.2">
      <c r="A4799" s="7">
        <v>40900</v>
      </c>
      <c r="B4799" s="7" t="s">
        <v>55</v>
      </c>
      <c r="C4799" s="7">
        <v>2012</v>
      </c>
      <c r="D4799" s="7">
        <v>2</v>
      </c>
      <c r="E4799" s="7">
        <v>129.28</v>
      </c>
      <c r="F4799" s="7">
        <v>127.87</v>
      </c>
    </row>
    <row r="4800" spans="1:6" x14ac:dyDescent="0.2">
      <c r="A4800" s="7">
        <v>40900</v>
      </c>
      <c r="B4800" s="7" t="s">
        <v>55</v>
      </c>
      <c r="C4800" s="7">
        <v>2012</v>
      </c>
      <c r="D4800" s="7">
        <v>3</v>
      </c>
      <c r="E4800" s="7">
        <v>135.22</v>
      </c>
      <c r="F4800" s="7">
        <v>133.34</v>
      </c>
    </row>
    <row r="4801" spans="1:6" x14ac:dyDescent="0.2">
      <c r="A4801" s="7">
        <v>40900</v>
      </c>
      <c r="B4801" s="7" t="s">
        <v>55</v>
      </c>
      <c r="C4801" s="7">
        <v>2012</v>
      </c>
      <c r="D4801" s="7">
        <v>4</v>
      </c>
      <c r="E4801" s="7">
        <v>140.71</v>
      </c>
      <c r="F4801" s="7">
        <v>140.18</v>
      </c>
    </row>
    <row r="4802" spans="1:6" x14ac:dyDescent="0.2">
      <c r="A4802" s="7">
        <v>40900</v>
      </c>
      <c r="B4802" s="7" t="s">
        <v>55</v>
      </c>
      <c r="C4802" s="7">
        <v>2013</v>
      </c>
      <c r="D4802" s="7">
        <v>1</v>
      </c>
      <c r="E4802" s="7">
        <v>148.80000000000001</v>
      </c>
      <c r="F4802" s="7">
        <v>149.96</v>
      </c>
    </row>
    <row r="4803" spans="1:6" x14ac:dyDescent="0.2">
      <c r="A4803" s="7">
        <v>40900</v>
      </c>
      <c r="B4803" s="7" t="s">
        <v>55</v>
      </c>
      <c r="C4803" s="7">
        <v>2013</v>
      </c>
      <c r="D4803" s="7">
        <v>2</v>
      </c>
      <c r="E4803" s="7">
        <v>160.57</v>
      </c>
      <c r="F4803" s="7">
        <v>158.69999999999999</v>
      </c>
    </row>
    <row r="4804" spans="1:6" x14ac:dyDescent="0.2">
      <c r="A4804" s="7">
        <v>40900</v>
      </c>
      <c r="B4804" s="7" t="s">
        <v>55</v>
      </c>
      <c r="C4804" s="7">
        <v>2013</v>
      </c>
      <c r="D4804" s="7">
        <v>3</v>
      </c>
      <c r="E4804" s="7">
        <v>168.46</v>
      </c>
      <c r="F4804" s="7">
        <v>166.22</v>
      </c>
    </row>
    <row r="4805" spans="1:6" x14ac:dyDescent="0.2">
      <c r="A4805" s="7">
        <v>40900</v>
      </c>
      <c r="B4805" s="7" t="s">
        <v>55</v>
      </c>
      <c r="C4805" s="7">
        <v>2013</v>
      </c>
      <c r="D4805" s="7">
        <v>4</v>
      </c>
      <c r="E4805" s="7">
        <v>171.84</v>
      </c>
      <c r="F4805" s="7">
        <v>171.42</v>
      </c>
    </row>
    <row r="4806" spans="1:6" x14ac:dyDescent="0.2">
      <c r="A4806" s="7">
        <v>40900</v>
      </c>
      <c r="B4806" s="7" t="s">
        <v>55</v>
      </c>
      <c r="C4806" s="7">
        <v>2014</v>
      </c>
      <c r="D4806" s="7">
        <v>1</v>
      </c>
      <c r="E4806" s="7">
        <v>174.01</v>
      </c>
      <c r="F4806" s="7">
        <v>175.13</v>
      </c>
    </row>
    <row r="4807" spans="1:6" x14ac:dyDescent="0.2">
      <c r="A4807" s="7">
        <v>40900</v>
      </c>
      <c r="B4807" s="7" t="s">
        <v>55</v>
      </c>
      <c r="C4807" s="7">
        <v>2014</v>
      </c>
      <c r="D4807" s="7">
        <v>2</v>
      </c>
      <c r="E4807" s="7">
        <v>180.65</v>
      </c>
      <c r="F4807" s="7">
        <v>178.42</v>
      </c>
    </row>
    <row r="4808" spans="1:6" x14ac:dyDescent="0.2">
      <c r="A4808" s="7">
        <v>40900</v>
      </c>
      <c r="B4808" s="7" t="s">
        <v>55</v>
      </c>
      <c r="C4808" s="7">
        <v>2014</v>
      </c>
      <c r="D4808" s="7">
        <v>3</v>
      </c>
      <c r="E4808" s="7">
        <v>184.16</v>
      </c>
      <c r="F4808" s="7">
        <v>181.87</v>
      </c>
    </row>
    <row r="4809" spans="1:6" x14ac:dyDescent="0.2">
      <c r="A4809" s="7">
        <v>40900</v>
      </c>
      <c r="B4809" s="7" t="s">
        <v>55</v>
      </c>
      <c r="C4809" s="7">
        <v>2014</v>
      </c>
      <c r="D4809" s="7">
        <v>4</v>
      </c>
      <c r="E4809" s="7">
        <v>185.26</v>
      </c>
      <c r="F4809" s="7">
        <v>185.03</v>
      </c>
    </row>
    <row r="4810" spans="1:6" x14ac:dyDescent="0.2">
      <c r="A4810" s="7">
        <v>40900</v>
      </c>
      <c r="B4810" s="7" t="s">
        <v>55</v>
      </c>
      <c r="C4810" s="7">
        <v>2015</v>
      </c>
      <c r="D4810" s="7">
        <v>1</v>
      </c>
      <c r="E4810" s="7">
        <v>187.87</v>
      </c>
      <c r="F4810" s="7">
        <v>188.76</v>
      </c>
    </row>
    <row r="4811" spans="1:6" x14ac:dyDescent="0.2">
      <c r="A4811" s="7">
        <v>40900</v>
      </c>
      <c r="B4811" s="7" t="s">
        <v>55</v>
      </c>
      <c r="C4811" s="7">
        <v>2015</v>
      </c>
      <c r="D4811" s="7">
        <v>2</v>
      </c>
      <c r="E4811" s="7">
        <v>195.4</v>
      </c>
      <c r="F4811" s="7">
        <v>192.93</v>
      </c>
    </row>
    <row r="4812" spans="1:6" x14ac:dyDescent="0.2">
      <c r="A4812" s="7">
        <v>40900</v>
      </c>
      <c r="B4812" s="7" t="s">
        <v>55</v>
      </c>
      <c r="C4812" s="7">
        <v>2015</v>
      </c>
      <c r="D4812" s="7">
        <v>3</v>
      </c>
      <c r="E4812" s="7">
        <v>198.59</v>
      </c>
      <c r="F4812" s="7">
        <v>196.29</v>
      </c>
    </row>
    <row r="4813" spans="1:6" x14ac:dyDescent="0.2">
      <c r="A4813" s="7">
        <v>40900</v>
      </c>
      <c r="B4813" s="7" t="s">
        <v>55</v>
      </c>
      <c r="C4813" s="7">
        <v>2015</v>
      </c>
      <c r="D4813" s="7">
        <v>4</v>
      </c>
      <c r="E4813" s="7">
        <v>200.97</v>
      </c>
      <c r="F4813" s="7">
        <v>200.92</v>
      </c>
    </row>
    <row r="4814" spans="1:6" x14ac:dyDescent="0.2">
      <c r="A4814" s="7">
        <v>40900</v>
      </c>
      <c r="B4814" s="7" t="s">
        <v>55</v>
      </c>
      <c r="C4814" s="7">
        <v>2016</v>
      </c>
      <c r="D4814" s="7">
        <v>1</v>
      </c>
      <c r="E4814" s="7">
        <v>204.47</v>
      </c>
      <c r="F4814" s="7">
        <v>205.1</v>
      </c>
    </row>
    <row r="4815" spans="1:6" x14ac:dyDescent="0.2">
      <c r="A4815" s="7">
        <v>40900</v>
      </c>
      <c r="B4815" s="7" t="s">
        <v>55</v>
      </c>
      <c r="C4815" s="7">
        <v>2016</v>
      </c>
      <c r="D4815" s="7">
        <v>2</v>
      </c>
      <c r="E4815" s="7">
        <v>212.19</v>
      </c>
      <c r="F4815" s="7">
        <v>209.47</v>
      </c>
    </row>
    <row r="4816" spans="1:6" x14ac:dyDescent="0.2">
      <c r="A4816" s="7">
        <v>40900</v>
      </c>
      <c r="B4816" s="7" t="s">
        <v>55</v>
      </c>
      <c r="C4816" s="7">
        <v>2016</v>
      </c>
      <c r="D4816" s="7">
        <v>3</v>
      </c>
      <c r="E4816" s="7">
        <v>216.59</v>
      </c>
      <c r="F4816" s="7">
        <v>214.28</v>
      </c>
    </row>
    <row r="4817" spans="1:6" x14ac:dyDescent="0.2">
      <c r="A4817" s="7">
        <v>40900</v>
      </c>
      <c r="B4817" s="7" t="s">
        <v>55</v>
      </c>
      <c r="C4817" s="7">
        <v>2016</v>
      </c>
      <c r="D4817" s="7">
        <v>4</v>
      </c>
      <c r="E4817" s="7">
        <v>219.45</v>
      </c>
      <c r="F4817" s="7">
        <v>219.51</v>
      </c>
    </row>
    <row r="4818" spans="1:6" x14ac:dyDescent="0.2">
      <c r="A4818" s="7">
        <v>40900</v>
      </c>
      <c r="B4818" s="7" t="s">
        <v>55</v>
      </c>
      <c r="C4818" s="7">
        <v>2017</v>
      </c>
      <c r="D4818" s="7">
        <v>1</v>
      </c>
      <c r="E4818" s="7">
        <v>225.4</v>
      </c>
      <c r="F4818" s="7">
        <v>225.83</v>
      </c>
    </row>
    <row r="4819" spans="1:6" x14ac:dyDescent="0.2">
      <c r="A4819" s="7">
        <v>40900</v>
      </c>
      <c r="B4819" s="7" t="s">
        <v>55</v>
      </c>
      <c r="C4819" s="7">
        <v>2017</v>
      </c>
      <c r="D4819" s="7">
        <v>2</v>
      </c>
      <c r="E4819" s="7">
        <v>232.89</v>
      </c>
      <c r="F4819" s="7">
        <v>229.94</v>
      </c>
    </row>
    <row r="4820" spans="1:6" x14ac:dyDescent="0.2">
      <c r="A4820" s="7">
        <v>40900</v>
      </c>
      <c r="B4820" s="7" t="s">
        <v>55</v>
      </c>
      <c r="C4820" s="7">
        <v>2017</v>
      </c>
      <c r="D4820" s="7">
        <v>3</v>
      </c>
      <c r="E4820" s="7">
        <v>235.96</v>
      </c>
      <c r="F4820" s="7">
        <v>233.53</v>
      </c>
    </row>
    <row r="4821" spans="1:6" x14ac:dyDescent="0.2">
      <c r="A4821" s="7">
        <v>40900</v>
      </c>
      <c r="B4821" s="7" t="s">
        <v>55</v>
      </c>
      <c r="C4821" s="7">
        <v>2017</v>
      </c>
      <c r="D4821" s="7">
        <v>4</v>
      </c>
      <c r="E4821" s="7">
        <v>238.21</v>
      </c>
      <c r="F4821" s="7">
        <v>238.36</v>
      </c>
    </row>
    <row r="4822" spans="1:6" x14ac:dyDescent="0.2">
      <c r="A4822" s="7">
        <v>40900</v>
      </c>
      <c r="B4822" s="7" t="s">
        <v>55</v>
      </c>
      <c r="C4822" s="7">
        <v>2018</v>
      </c>
      <c r="D4822" s="7">
        <v>1</v>
      </c>
      <c r="E4822" s="7">
        <v>242.96</v>
      </c>
      <c r="F4822" s="7">
        <v>243.28</v>
      </c>
    </row>
    <row r="4823" spans="1:6" x14ac:dyDescent="0.2">
      <c r="A4823" s="7">
        <v>40900</v>
      </c>
      <c r="B4823" s="7" t="s">
        <v>55</v>
      </c>
      <c r="C4823" s="7">
        <v>2018</v>
      </c>
      <c r="D4823" s="7">
        <v>2</v>
      </c>
      <c r="E4823" s="7">
        <v>247.77</v>
      </c>
      <c r="F4823" s="7">
        <v>244.63</v>
      </c>
    </row>
    <row r="4824" spans="1:6" x14ac:dyDescent="0.2">
      <c r="A4824" s="7">
        <v>40900</v>
      </c>
      <c r="B4824" s="7" t="s">
        <v>55</v>
      </c>
      <c r="C4824" s="7">
        <v>2018</v>
      </c>
      <c r="D4824" s="7">
        <v>3</v>
      </c>
      <c r="E4824" s="7">
        <v>251.59</v>
      </c>
      <c r="F4824" s="7">
        <v>249</v>
      </c>
    </row>
    <row r="4825" spans="1:6" x14ac:dyDescent="0.2">
      <c r="A4825" s="7">
        <v>40900</v>
      </c>
      <c r="B4825" s="7" t="s">
        <v>55</v>
      </c>
      <c r="C4825" s="7">
        <v>2018</v>
      </c>
      <c r="D4825" s="7">
        <v>4</v>
      </c>
      <c r="E4825" s="7">
        <v>250.91</v>
      </c>
      <c r="F4825" s="7">
        <v>251.1</v>
      </c>
    </row>
    <row r="4826" spans="1:6" x14ac:dyDescent="0.2">
      <c r="A4826" s="7">
        <v>40900</v>
      </c>
      <c r="B4826" s="7" t="s">
        <v>55</v>
      </c>
      <c r="C4826" s="7">
        <v>2019</v>
      </c>
      <c r="D4826" s="7">
        <v>1</v>
      </c>
      <c r="E4826" s="7">
        <v>253.63</v>
      </c>
      <c r="F4826" s="7">
        <v>253.94</v>
      </c>
    </row>
    <row r="4827" spans="1:6" x14ac:dyDescent="0.2">
      <c r="A4827" s="7">
        <v>40900</v>
      </c>
      <c r="B4827" s="7" t="s">
        <v>55</v>
      </c>
      <c r="C4827" s="7">
        <v>2019</v>
      </c>
      <c r="D4827" s="7">
        <v>2</v>
      </c>
      <c r="E4827" s="7">
        <v>260.93</v>
      </c>
      <c r="F4827" s="7">
        <v>257.7</v>
      </c>
    </row>
    <row r="4828" spans="1:6" x14ac:dyDescent="0.2">
      <c r="A4828" s="7">
        <v>40900</v>
      </c>
      <c r="B4828" s="7" t="s">
        <v>55</v>
      </c>
      <c r="C4828" s="7">
        <v>2019</v>
      </c>
      <c r="D4828" s="7">
        <v>3</v>
      </c>
      <c r="E4828" s="7">
        <v>262.42</v>
      </c>
      <c r="F4828" s="7">
        <v>259.58999999999997</v>
      </c>
    </row>
    <row r="4829" spans="1:6" x14ac:dyDescent="0.2">
      <c r="A4829" s="7">
        <v>40900</v>
      </c>
      <c r="B4829" s="7" t="s">
        <v>55</v>
      </c>
      <c r="C4829" s="7">
        <v>2019</v>
      </c>
      <c r="D4829" s="7">
        <v>4</v>
      </c>
      <c r="E4829" s="7">
        <v>262.72000000000003</v>
      </c>
      <c r="F4829" s="7">
        <v>262.95</v>
      </c>
    </row>
    <row r="4830" spans="1:6" x14ac:dyDescent="0.2">
      <c r="A4830" s="7">
        <v>40900</v>
      </c>
      <c r="B4830" s="7" t="s">
        <v>55</v>
      </c>
      <c r="C4830" s="7">
        <v>2020</v>
      </c>
      <c r="D4830" s="7">
        <v>1</v>
      </c>
      <c r="E4830" s="7">
        <v>268.42</v>
      </c>
      <c r="F4830" s="7">
        <v>268.83999999999997</v>
      </c>
    </row>
    <row r="4831" spans="1:6" x14ac:dyDescent="0.2">
      <c r="A4831" s="7">
        <v>40900</v>
      </c>
      <c r="B4831" s="7" t="s">
        <v>55</v>
      </c>
      <c r="C4831" s="7">
        <v>2020</v>
      </c>
      <c r="D4831" s="7">
        <v>2</v>
      </c>
      <c r="E4831" s="7">
        <v>270.63</v>
      </c>
      <c r="F4831" s="7">
        <v>267.26</v>
      </c>
    </row>
    <row r="4832" spans="1:6" x14ac:dyDescent="0.2">
      <c r="A4832" s="7">
        <v>40900</v>
      </c>
      <c r="B4832" s="7" t="s">
        <v>55</v>
      </c>
      <c r="C4832" s="7">
        <v>2020</v>
      </c>
      <c r="D4832" s="7">
        <v>3</v>
      </c>
      <c r="E4832" s="7">
        <v>282.39</v>
      </c>
      <c r="F4832" s="7">
        <v>279.24</v>
      </c>
    </row>
    <row r="4833" spans="1:7" x14ac:dyDescent="0.2">
      <c r="A4833" s="7">
        <v>40900</v>
      </c>
      <c r="B4833" s="7" t="s">
        <v>55</v>
      </c>
      <c r="C4833" s="7">
        <v>2020</v>
      </c>
      <c r="D4833" s="7">
        <v>4</v>
      </c>
      <c r="E4833" s="7">
        <v>292.45999999999998</v>
      </c>
      <c r="F4833" s="7">
        <v>292.74</v>
      </c>
    </row>
    <row r="4834" spans="1:7" x14ac:dyDescent="0.2">
      <c r="A4834" s="7">
        <v>40900</v>
      </c>
      <c r="B4834" s="7" t="s">
        <v>55</v>
      </c>
      <c r="C4834" s="7">
        <v>2021</v>
      </c>
      <c r="D4834" s="7">
        <v>1</v>
      </c>
      <c r="E4834" s="7">
        <v>308.22000000000003</v>
      </c>
      <c r="F4834" s="7">
        <v>308.79000000000002</v>
      </c>
    </row>
    <row r="4835" spans="1:7" x14ac:dyDescent="0.2">
      <c r="A4835" s="7">
        <v>40900</v>
      </c>
      <c r="B4835" s="7" t="s">
        <v>55</v>
      </c>
      <c r="C4835" s="7">
        <v>2021</v>
      </c>
      <c r="D4835" s="7">
        <v>2</v>
      </c>
      <c r="E4835" s="7">
        <v>331.11</v>
      </c>
      <c r="F4835" s="7">
        <v>327.02999999999997</v>
      </c>
    </row>
    <row r="4836" spans="1:7" x14ac:dyDescent="0.2">
      <c r="A4836" s="7">
        <v>40900</v>
      </c>
      <c r="B4836" s="7" t="s">
        <v>55</v>
      </c>
      <c r="C4836" s="7">
        <v>2021</v>
      </c>
      <c r="D4836" s="7">
        <v>3</v>
      </c>
      <c r="E4836" s="7">
        <v>343.5</v>
      </c>
      <c r="F4836" s="7">
        <v>339.55</v>
      </c>
    </row>
    <row r="4837" spans="1:7" x14ac:dyDescent="0.2">
      <c r="A4837" s="7">
        <v>40900</v>
      </c>
      <c r="B4837" s="7" t="s">
        <v>55</v>
      </c>
      <c r="C4837" s="7">
        <v>2021</v>
      </c>
      <c r="D4837" s="7">
        <v>4</v>
      </c>
      <c r="E4837" s="7">
        <v>344.21</v>
      </c>
      <c r="F4837" s="7">
        <v>344.54</v>
      </c>
    </row>
    <row r="4838" spans="1:7" x14ac:dyDescent="0.2">
      <c r="A4838" s="7">
        <v>41180</v>
      </c>
      <c r="B4838" s="7" t="s">
        <v>56</v>
      </c>
      <c r="C4838" s="7">
        <v>1991</v>
      </c>
      <c r="D4838" s="7">
        <v>1</v>
      </c>
      <c r="E4838" s="7">
        <v>100</v>
      </c>
      <c r="F4838" s="7">
        <v>100</v>
      </c>
    </row>
    <row r="4839" spans="1:7" x14ac:dyDescent="0.2">
      <c r="A4839" s="7">
        <v>41180</v>
      </c>
      <c r="B4839" s="7" t="s">
        <v>56</v>
      </c>
      <c r="C4839" s="7">
        <v>1991</v>
      </c>
      <c r="D4839" s="7">
        <v>2</v>
      </c>
      <c r="E4839" s="7">
        <v>100.85</v>
      </c>
      <c r="F4839" s="7">
        <v>99.71</v>
      </c>
    </row>
    <row r="4840" spans="1:7" x14ac:dyDescent="0.2">
      <c r="A4840" s="7">
        <v>41180</v>
      </c>
      <c r="B4840" s="7" t="s">
        <v>56</v>
      </c>
      <c r="C4840" s="7">
        <v>1991</v>
      </c>
      <c r="D4840" s="7">
        <v>3</v>
      </c>
      <c r="E4840" s="7">
        <v>101</v>
      </c>
      <c r="F4840" s="7">
        <v>99.95</v>
      </c>
    </row>
    <row r="4841" spans="1:7" x14ac:dyDescent="0.2">
      <c r="A4841" s="7">
        <v>41180</v>
      </c>
      <c r="B4841" s="7" t="s">
        <v>56</v>
      </c>
      <c r="C4841" s="7">
        <v>1991</v>
      </c>
      <c r="D4841" s="7">
        <v>4</v>
      </c>
      <c r="E4841" s="7">
        <v>101.2</v>
      </c>
      <c r="F4841" s="7">
        <v>100.65</v>
      </c>
    </row>
    <row r="4842" spans="1:7" x14ac:dyDescent="0.2">
      <c r="A4842" s="7">
        <v>41180</v>
      </c>
      <c r="B4842" s="7" t="s">
        <v>56</v>
      </c>
      <c r="C4842" s="7">
        <v>1992</v>
      </c>
      <c r="D4842" s="7">
        <v>1</v>
      </c>
      <c r="E4842" s="7">
        <v>101.56</v>
      </c>
      <c r="F4842" s="7">
        <v>101.56</v>
      </c>
      <c r="G4842" s="7" t="s">
        <v>19</v>
      </c>
    </row>
    <row r="4843" spans="1:7" x14ac:dyDescent="0.2">
      <c r="A4843" s="7">
        <v>41180</v>
      </c>
      <c r="B4843" s="7" t="s">
        <v>56</v>
      </c>
      <c r="C4843" s="7">
        <v>1992</v>
      </c>
      <c r="D4843" s="7">
        <v>2</v>
      </c>
      <c r="E4843" s="7">
        <v>103.47</v>
      </c>
      <c r="F4843" s="7">
        <v>102.31</v>
      </c>
    </row>
    <row r="4844" spans="1:7" x14ac:dyDescent="0.2">
      <c r="A4844" s="7">
        <v>41180</v>
      </c>
      <c r="B4844" s="7" t="s">
        <v>56</v>
      </c>
      <c r="C4844" s="7">
        <v>1992</v>
      </c>
      <c r="D4844" s="7">
        <v>3</v>
      </c>
      <c r="E4844" s="7">
        <v>103.66</v>
      </c>
      <c r="F4844" s="7">
        <v>102.57</v>
      </c>
    </row>
    <row r="4845" spans="1:7" x14ac:dyDescent="0.2">
      <c r="A4845" s="7">
        <v>41180</v>
      </c>
      <c r="B4845" s="7" t="s">
        <v>56</v>
      </c>
      <c r="C4845" s="7">
        <v>1992</v>
      </c>
      <c r="D4845" s="7">
        <v>4</v>
      </c>
      <c r="E4845" s="7">
        <v>103.41</v>
      </c>
      <c r="F4845" s="7">
        <v>102.84</v>
      </c>
    </row>
    <row r="4846" spans="1:7" x14ac:dyDescent="0.2">
      <c r="A4846" s="7">
        <v>41180</v>
      </c>
      <c r="B4846" s="7" t="s">
        <v>56</v>
      </c>
      <c r="C4846" s="7">
        <v>1993</v>
      </c>
      <c r="D4846" s="7">
        <v>1</v>
      </c>
      <c r="E4846" s="7">
        <v>102.94</v>
      </c>
      <c r="F4846" s="7">
        <v>102.96</v>
      </c>
    </row>
    <row r="4847" spans="1:7" x14ac:dyDescent="0.2">
      <c r="A4847" s="7">
        <v>41180</v>
      </c>
      <c r="B4847" s="7" t="s">
        <v>56</v>
      </c>
      <c r="C4847" s="7">
        <v>1993</v>
      </c>
      <c r="D4847" s="7">
        <v>2</v>
      </c>
      <c r="E4847" s="7">
        <v>104.88</v>
      </c>
      <c r="F4847" s="7">
        <v>103.72</v>
      </c>
    </row>
    <row r="4848" spans="1:7" x14ac:dyDescent="0.2">
      <c r="A4848" s="7">
        <v>41180</v>
      </c>
      <c r="B4848" s="7" t="s">
        <v>56</v>
      </c>
      <c r="C4848" s="7">
        <v>1993</v>
      </c>
      <c r="D4848" s="7">
        <v>3</v>
      </c>
      <c r="E4848" s="7">
        <v>106.23</v>
      </c>
      <c r="F4848" s="7">
        <v>105.11</v>
      </c>
    </row>
    <row r="4849" spans="1:6" x14ac:dyDescent="0.2">
      <c r="A4849" s="7">
        <v>41180</v>
      </c>
      <c r="B4849" s="7" t="s">
        <v>56</v>
      </c>
      <c r="C4849" s="7">
        <v>1993</v>
      </c>
      <c r="D4849" s="7">
        <v>4</v>
      </c>
      <c r="E4849" s="7">
        <v>104.97</v>
      </c>
      <c r="F4849" s="7">
        <v>104.38</v>
      </c>
    </row>
    <row r="4850" spans="1:6" x14ac:dyDescent="0.2">
      <c r="A4850" s="7">
        <v>41180</v>
      </c>
      <c r="B4850" s="7" t="s">
        <v>56</v>
      </c>
      <c r="C4850" s="7">
        <v>1994</v>
      </c>
      <c r="D4850" s="7">
        <v>1</v>
      </c>
      <c r="E4850" s="7">
        <v>106.87</v>
      </c>
      <c r="F4850" s="7">
        <v>106.89</v>
      </c>
    </row>
    <row r="4851" spans="1:6" x14ac:dyDescent="0.2">
      <c r="A4851" s="7">
        <v>41180</v>
      </c>
      <c r="B4851" s="7" t="s">
        <v>56</v>
      </c>
      <c r="C4851" s="7">
        <v>1994</v>
      </c>
      <c r="D4851" s="7">
        <v>2</v>
      </c>
      <c r="E4851" s="7">
        <v>109.26</v>
      </c>
      <c r="F4851" s="7">
        <v>108.07</v>
      </c>
    </row>
    <row r="4852" spans="1:6" x14ac:dyDescent="0.2">
      <c r="A4852" s="7">
        <v>41180</v>
      </c>
      <c r="B4852" s="7" t="s">
        <v>56</v>
      </c>
      <c r="C4852" s="7">
        <v>1994</v>
      </c>
      <c r="D4852" s="7">
        <v>3</v>
      </c>
      <c r="E4852" s="7">
        <v>110.83</v>
      </c>
      <c r="F4852" s="7">
        <v>109.65</v>
      </c>
    </row>
    <row r="4853" spans="1:6" x14ac:dyDescent="0.2">
      <c r="A4853" s="7">
        <v>41180</v>
      </c>
      <c r="B4853" s="7" t="s">
        <v>56</v>
      </c>
      <c r="C4853" s="7">
        <v>1994</v>
      </c>
      <c r="D4853" s="7">
        <v>4</v>
      </c>
      <c r="E4853" s="7">
        <v>111.54</v>
      </c>
      <c r="F4853" s="7">
        <v>110.92</v>
      </c>
    </row>
    <row r="4854" spans="1:6" x14ac:dyDescent="0.2">
      <c r="A4854" s="7">
        <v>41180</v>
      </c>
      <c r="B4854" s="7" t="s">
        <v>56</v>
      </c>
      <c r="C4854" s="7">
        <v>1995</v>
      </c>
      <c r="D4854" s="7">
        <v>1</v>
      </c>
      <c r="E4854" s="7">
        <v>111.07</v>
      </c>
      <c r="F4854" s="7">
        <v>111.07</v>
      </c>
    </row>
    <row r="4855" spans="1:6" x14ac:dyDescent="0.2">
      <c r="A4855" s="7">
        <v>41180</v>
      </c>
      <c r="B4855" s="7" t="s">
        <v>56</v>
      </c>
      <c r="C4855" s="7">
        <v>1995</v>
      </c>
      <c r="D4855" s="7">
        <v>2</v>
      </c>
      <c r="E4855" s="7">
        <v>112.91</v>
      </c>
      <c r="F4855" s="7">
        <v>111.69</v>
      </c>
    </row>
    <row r="4856" spans="1:6" x14ac:dyDescent="0.2">
      <c r="A4856" s="7">
        <v>41180</v>
      </c>
      <c r="B4856" s="7" t="s">
        <v>56</v>
      </c>
      <c r="C4856" s="7">
        <v>1995</v>
      </c>
      <c r="D4856" s="7">
        <v>3</v>
      </c>
      <c r="E4856" s="7">
        <v>113.85</v>
      </c>
      <c r="F4856" s="7">
        <v>112.63</v>
      </c>
    </row>
    <row r="4857" spans="1:6" x14ac:dyDescent="0.2">
      <c r="A4857" s="7">
        <v>41180</v>
      </c>
      <c r="B4857" s="7" t="s">
        <v>56</v>
      </c>
      <c r="C4857" s="7">
        <v>1995</v>
      </c>
      <c r="D4857" s="7">
        <v>4</v>
      </c>
      <c r="E4857" s="7">
        <v>114.14</v>
      </c>
      <c r="F4857" s="7">
        <v>113.54</v>
      </c>
    </row>
    <row r="4858" spans="1:6" x14ac:dyDescent="0.2">
      <c r="A4858" s="7">
        <v>41180</v>
      </c>
      <c r="B4858" s="7" t="s">
        <v>56</v>
      </c>
      <c r="C4858" s="7">
        <v>1996</v>
      </c>
      <c r="D4858" s="7">
        <v>1</v>
      </c>
      <c r="E4858" s="7">
        <v>114.38</v>
      </c>
      <c r="F4858" s="7">
        <v>114.36</v>
      </c>
    </row>
    <row r="4859" spans="1:6" x14ac:dyDescent="0.2">
      <c r="A4859" s="7">
        <v>41180</v>
      </c>
      <c r="B4859" s="7" t="s">
        <v>56</v>
      </c>
      <c r="C4859" s="7">
        <v>1996</v>
      </c>
      <c r="D4859" s="7">
        <v>2</v>
      </c>
      <c r="E4859" s="7">
        <v>116.45</v>
      </c>
      <c r="F4859" s="7">
        <v>115.18</v>
      </c>
    </row>
    <row r="4860" spans="1:6" x14ac:dyDescent="0.2">
      <c r="A4860" s="7">
        <v>41180</v>
      </c>
      <c r="B4860" s="7" t="s">
        <v>56</v>
      </c>
      <c r="C4860" s="7">
        <v>1996</v>
      </c>
      <c r="D4860" s="7">
        <v>3</v>
      </c>
      <c r="E4860" s="7">
        <v>117.18</v>
      </c>
      <c r="F4860" s="7">
        <v>115.9</v>
      </c>
    </row>
    <row r="4861" spans="1:6" x14ac:dyDescent="0.2">
      <c r="A4861" s="7">
        <v>41180</v>
      </c>
      <c r="B4861" s="7" t="s">
        <v>56</v>
      </c>
      <c r="C4861" s="7">
        <v>1996</v>
      </c>
      <c r="D4861" s="7">
        <v>4</v>
      </c>
      <c r="E4861" s="7">
        <v>117.68</v>
      </c>
      <c r="F4861" s="7">
        <v>117.12</v>
      </c>
    </row>
    <row r="4862" spans="1:6" x14ac:dyDescent="0.2">
      <c r="A4862" s="7">
        <v>41180</v>
      </c>
      <c r="B4862" s="7" t="s">
        <v>56</v>
      </c>
      <c r="C4862" s="7">
        <v>1997</v>
      </c>
      <c r="D4862" s="7">
        <v>1</v>
      </c>
      <c r="E4862" s="7">
        <v>118.26</v>
      </c>
      <c r="F4862" s="7">
        <v>118.22</v>
      </c>
    </row>
    <row r="4863" spans="1:6" x14ac:dyDescent="0.2">
      <c r="A4863" s="7">
        <v>41180</v>
      </c>
      <c r="B4863" s="7" t="s">
        <v>56</v>
      </c>
      <c r="C4863" s="7">
        <v>1997</v>
      </c>
      <c r="D4863" s="7">
        <v>2</v>
      </c>
      <c r="E4863" s="7">
        <v>119.35</v>
      </c>
      <c r="F4863" s="7">
        <v>118</v>
      </c>
    </row>
    <row r="4864" spans="1:6" x14ac:dyDescent="0.2">
      <c r="A4864" s="7">
        <v>41180</v>
      </c>
      <c r="B4864" s="7" t="s">
        <v>56</v>
      </c>
      <c r="C4864" s="7">
        <v>1997</v>
      </c>
      <c r="D4864" s="7">
        <v>3</v>
      </c>
      <c r="E4864" s="7">
        <v>121.23</v>
      </c>
      <c r="F4864" s="7">
        <v>119.89</v>
      </c>
    </row>
    <row r="4865" spans="1:6" x14ac:dyDescent="0.2">
      <c r="A4865" s="7">
        <v>41180</v>
      </c>
      <c r="B4865" s="7" t="s">
        <v>56</v>
      </c>
      <c r="C4865" s="7">
        <v>1997</v>
      </c>
      <c r="D4865" s="7">
        <v>4</v>
      </c>
      <c r="E4865" s="7">
        <v>120.66</v>
      </c>
      <c r="F4865" s="7">
        <v>120.16</v>
      </c>
    </row>
    <row r="4866" spans="1:6" x14ac:dyDescent="0.2">
      <c r="A4866" s="7">
        <v>41180</v>
      </c>
      <c r="B4866" s="7" t="s">
        <v>56</v>
      </c>
      <c r="C4866" s="7">
        <v>1998</v>
      </c>
      <c r="D4866" s="7">
        <v>1</v>
      </c>
      <c r="E4866" s="7">
        <v>121.53</v>
      </c>
      <c r="F4866" s="7">
        <v>121.5</v>
      </c>
    </row>
    <row r="4867" spans="1:6" x14ac:dyDescent="0.2">
      <c r="A4867" s="7">
        <v>41180</v>
      </c>
      <c r="B4867" s="7" t="s">
        <v>56</v>
      </c>
      <c r="C4867" s="7">
        <v>1998</v>
      </c>
      <c r="D4867" s="7">
        <v>2</v>
      </c>
      <c r="E4867" s="7">
        <v>124.28</v>
      </c>
      <c r="F4867" s="7">
        <v>122.81</v>
      </c>
    </row>
    <row r="4868" spans="1:6" x14ac:dyDescent="0.2">
      <c r="A4868" s="7">
        <v>41180</v>
      </c>
      <c r="B4868" s="7" t="s">
        <v>56</v>
      </c>
      <c r="C4868" s="7">
        <v>1998</v>
      </c>
      <c r="D4868" s="7">
        <v>3</v>
      </c>
      <c r="E4868" s="7">
        <v>125.82</v>
      </c>
      <c r="F4868" s="7">
        <v>124.41</v>
      </c>
    </row>
    <row r="4869" spans="1:6" x14ac:dyDescent="0.2">
      <c r="A4869" s="7">
        <v>41180</v>
      </c>
      <c r="B4869" s="7" t="s">
        <v>56</v>
      </c>
      <c r="C4869" s="7">
        <v>1998</v>
      </c>
      <c r="D4869" s="7">
        <v>4</v>
      </c>
      <c r="E4869" s="7">
        <v>126.68</v>
      </c>
      <c r="F4869" s="7">
        <v>126.26</v>
      </c>
    </row>
    <row r="4870" spans="1:6" x14ac:dyDescent="0.2">
      <c r="A4870" s="7">
        <v>41180</v>
      </c>
      <c r="B4870" s="7" t="s">
        <v>56</v>
      </c>
      <c r="C4870" s="7">
        <v>1999</v>
      </c>
      <c r="D4870" s="7">
        <v>1</v>
      </c>
      <c r="E4870" s="7">
        <v>127.92</v>
      </c>
      <c r="F4870" s="7">
        <v>127.89</v>
      </c>
    </row>
    <row r="4871" spans="1:6" x14ac:dyDescent="0.2">
      <c r="A4871" s="7">
        <v>41180</v>
      </c>
      <c r="B4871" s="7" t="s">
        <v>56</v>
      </c>
      <c r="C4871" s="7">
        <v>1999</v>
      </c>
      <c r="D4871" s="7">
        <v>2</v>
      </c>
      <c r="E4871" s="7">
        <v>131.93</v>
      </c>
      <c r="F4871" s="7">
        <v>130.29</v>
      </c>
    </row>
    <row r="4872" spans="1:6" x14ac:dyDescent="0.2">
      <c r="A4872" s="7">
        <v>41180</v>
      </c>
      <c r="B4872" s="7" t="s">
        <v>56</v>
      </c>
      <c r="C4872" s="7">
        <v>1999</v>
      </c>
      <c r="D4872" s="7">
        <v>3</v>
      </c>
      <c r="E4872" s="7">
        <v>134.08000000000001</v>
      </c>
      <c r="F4872" s="7">
        <v>132.56</v>
      </c>
    </row>
    <row r="4873" spans="1:6" x14ac:dyDescent="0.2">
      <c r="A4873" s="7">
        <v>41180</v>
      </c>
      <c r="B4873" s="7" t="s">
        <v>56</v>
      </c>
      <c r="C4873" s="7">
        <v>1999</v>
      </c>
      <c r="D4873" s="7">
        <v>4</v>
      </c>
      <c r="E4873" s="7">
        <v>134.52000000000001</v>
      </c>
      <c r="F4873" s="7">
        <v>134.13</v>
      </c>
    </row>
    <row r="4874" spans="1:6" x14ac:dyDescent="0.2">
      <c r="A4874" s="7">
        <v>41180</v>
      </c>
      <c r="B4874" s="7" t="s">
        <v>56</v>
      </c>
      <c r="C4874" s="7">
        <v>2000</v>
      </c>
      <c r="D4874" s="7">
        <v>1</v>
      </c>
      <c r="E4874" s="7">
        <v>137.19</v>
      </c>
      <c r="F4874" s="7">
        <v>137.19</v>
      </c>
    </row>
    <row r="4875" spans="1:6" x14ac:dyDescent="0.2">
      <c r="A4875" s="7">
        <v>41180</v>
      </c>
      <c r="B4875" s="7" t="s">
        <v>56</v>
      </c>
      <c r="C4875" s="7">
        <v>2000</v>
      </c>
      <c r="D4875" s="7">
        <v>2</v>
      </c>
      <c r="E4875" s="7">
        <v>140.55000000000001</v>
      </c>
      <c r="F4875" s="7">
        <v>138.76</v>
      </c>
    </row>
    <row r="4876" spans="1:6" x14ac:dyDescent="0.2">
      <c r="A4876" s="7">
        <v>41180</v>
      </c>
      <c r="B4876" s="7" t="s">
        <v>56</v>
      </c>
      <c r="C4876" s="7">
        <v>2000</v>
      </c>
      <c r="D4876" s="7">
        <v>3</v>
      </c>
      <c r="E4876" s="7">
        <v>142.21</v>
      </c>
      <c r="F4876" s="7">
        <v>140.54</v>
      </c>
    </row>
    <row r="4877" spans="1:6" x14ac:dyDescent="0.2">
      <c r="A4877" s="7">
        <v>41180</v>
      </c>
      <c r="B4877" s="7" t="s">
        <v>56</v>
      </c>
      <c r="C4877" s="7">
        <v>2000</v>
      </c>
      <c r="D4877" s="7">
        <v>4</v>
      </c>
      <c r="E4877" s="7">
        <v>143.85</v>
      </c>
      <c r="F4877" s="7">
        <v>143.49</v>
      </c>
    </row>
    <row r="4878" spans="1:6" x14ac:dyDescent="0.2">
      <c r="A4878" s="7">
        <v>41180</v>
      </c>
      <c r="B4878" s="7" t="s">
        <v>56</v>
      </c>
      <c r="C4878" s="7">
        <v>2001</v>
      </c>
      <c r="D4878" s="7">
        <v>1</v>
      </c>
      <c r="E4878" s="7">
        <v>145.53</v>
      </c>
      <c r="F4878" s="7">
        <v>145.59</v>
      </c>
    </row>
    <row r="4879" spans="1:6" x14ac:dyDescent="0.2">
      <c r="A4879" s="7">
        <v>41180</v>
      </c>
      <c r="B4879" s="7" t="s">
        <v>56</v>
      </c>
      <c r="C4879" s="7">
        <v>2001</v>
      </c>
      <c r="D4879" s="7">
        <v>2</v>
      </c>
      <c r="E4879" s="7">
        <v>149.82</v>
      </c>
      <c r="F4879" s="7">
        <v>147.86000000000001</v>
      </c>
    </row>
    <row r="4880" spans="1:6" x14ac:dyDescent="0.2">
      <c r="A4880" s="7">
        <v>41180</v>
      </c>
      <c r="B4880" s="7" t="s">
        <v>56</v>
      </c>
      <c r="C4880" s="7">
        <v>2001</v>
      </c>
      <c r="D4880" s="7">
        <v>3</v>
      </c>
      <c r="E4880" s="7">
        <v>151.58000000000001</v>
      </c>
      <c r="F4880" s="7">
        <v>149.77000000000001</v>
      </c>
    </row>
    <row r="4881" spans="1:6" x14ac:dyDescent="0.2">
      <c r="A4881" s="7">
        <v>41180</v>
      </c>
      <c r="B4881" s="7" t="s">
        <v>56</v>
      </c>
      <c r="C4881" s="7">
        <v>2001</v>
      </c>
      <c r="D4881" s="7">
        <v>4</v>
      </c>
      <c r="E4881" s="7">
        <v>152.47</v>
      </c>
      <c r="F4881" s="7">
        <v>152.07</v>
      </c>
    </row>
    <row r="4882" spans="1:6" x14ac:dyDescent="0.2">
      <c r="A4882" s="7">
        <v>41180</v>
      </c>
      <c r="B4882" s="7" t="s">
        <v>56</v>
      </c>
      <c r="C4882" s="7">
        <v>2002</v>
      </c>
      <c r="D4882" s="7">
        <v>1</v>
      </c>
      <c r="E4882" s="7">
        <v>154.9</v>
      </c>
      <c r="F4882" s="7">
        <v>155.01</v>
      </c>
    </row>
    <row r="4883" spans="1:6" x14ac:dyDescent="0.2">
      <c r="A4883" s="7">
        <v>41180</v>
      </c>
      <c r="B4883" s="7" t="s">
        <v>56</v>
      </c>
      <c r="C4883" s="7">
        <v>2002</v>
      </c>
      <c r="D4883" s="7">
        <v>2</v>
      </c>
      <c r="E4883" s="7">
        <v>159.56</v>
      </c>
      <c r="F4883" s="7">
        <v>157.49</v>
      </c>
    </row>
    <row r="4884" spans="1:6" x14ac:dyDescent="0.2">
      <c r="A4884" s="7">
        <v>41180</v>
      </c>
      <c r="B4884" s="7" t="s">
        <v>56</v>
      </c>
      <c r="C4884" s="7">
        <v>2002</v>
      </c>
      <c r="D4884" s="7">
        <v>3</v>
      </c>
      <c r="E4884" s="7">
        <v>161.44999999999999</v>
      </c>
      <c r="F4884" s="7">
        <v>159.47999999999999</v>
      </c>
    </row>
    <row r="4885" spans="1:6" x14ac:dyDescent="0.2">
      <c r="A4885" s="7">
        <v>41180</v>
      </c>
      <c r="B4885" s="7" t="s">
        <v>56</v>
      </c>
      <c r="C4885" s="7">
        <v>2002</v>
      </c>
      <c r="D4885" s="7">
        <v>4</v>
      </c>
      <c r="E4885" s="7">
        <v>162.07</v>
      </c>
      <c r="F4885" s="7">
        <v>161.62</v>
      </c>
    </row>
    <row r="4886" spans="1:6" x14ac:dyDescent="0.2">
      <c r="A4886" s="7">
        <v>41180</v>
      </c>
      <c r="B4886" s="7" t="s">
        <v>56</v>
      </c>
      <c r="C4886" s="7">
        <v>2003</v>
      </c>
      <c r="D4886" s="7">
        <v>1</v>
      </c>
      <c r="E4886" s="7">
        <v>164.11</v>
      </c>
      <c r="F4886" s="7">
        <v>164.27</v>
      </c>
    </row>
    <row r="4887" spans="1:6" x14ac:dyDescent="0.2">
      <c r="A4887" s="7">
        <v>41180</v>
      </c>
      <c r="B4887" s="7" t="s">
        <v>56</v>
      </c>
      <c r="C4887" s="7">
        <v>2003</v>
      </c>
      <c r="D4887" s="7">
        <v>2</v>
      </c>
      <c r="E4887" s="7">
        <v>169.02</v>
      </c>
      <c r="F4887" s="7">
        <v>166.89</v>
      </c>
    </row>
    <row r="4888" spans="1:6" x14ac:dyDescent="0.2">
      <c r="A4888" s="7">
        <v>41180</v>
      </c>
      <c r="B4888" s="7" t="s">
        <v>56</v>
      </c>
      <c r="C4888" s="7">
        <v>2003</v>
      </c>
      <c r="D4888" s="7">
        <v>3</v>
      </c>
      <c r="E4888" s="7">
        <v>172.47</v>
      </c>
      <c r="F4888" s="7">
        <v>170.31</v>
      </c>
    </row>
    <row r="4889" spans="1:6" x14ac:dyDescent="0.2">
      <c r="A4889" s="7">
        <v>41180</v>
      </c>
      <c r="B4889" s="7" t="s">
        <v>56</v>
      </c>
      <c r="C4889" s="7">
        <v>2003</v>
      </c>
      <c r="D4889" s="7">
        <v>4</v>
      </c>
      <c r="E4889" s="7">
        <v>172.72</v>
      </c>
      <c r="F4889" s="7">
        <v>172.17</v>
      </c>
    </row>
    <row r="4890" spans="1:6" x14ac:dyDescent="0.2">
      <c r="A4890" s="7">
        <v>41180</v>
      </c>
      <c r="B4890" s="7" t="s">
        <v>56</v>
      </c>
      <c r="C4890" s="7">
        <v>2004</v>
      </c>
      <c r="D4890" s="7">
        <v>1</v>
      </c>
      <c r="E4890" s="7">
        <v>173.96</v>
      </c>
      <c r="F4890" s="7">
        <v>174.22</v>
      </c>
    </row>
    <row r="4891" spans="1:6" x14ac:dyDescent="0.2">
      <c r="A4891" s="7">
        <v>41180</v>
      </c>
      <c r="B4891" s="7" t="s">
        <v>56</v>
      </c>
      <c r="C4891" s="7">
        <v>2004</v>
      </c>
      <c r="D4891" s="7">
        <v>2</v>
      </c>
      <c r="E4891" s="7">
        <v>179.92</v>
      </c>
      <c r="F4891" s="7">
        <v>177.74</v>
      </c>
    </row>
    <row r="4892" spans="1:6" x14ac:dyDescent="0.2">
      <c r="A4892" s="7">
        <v>41180</v>
      </c>
      <c r="B4892" s="7" t="s">
        <v>56</v>
      </c>
      <c r="C4892" s="7">
        <v>2004</v>
      </c>
      <c r="D4892" s="7">
        <v>3</v>
      </c>
      <c r="E4892" s="7">
        <v>181.97</v>
      </c>
      <c r="F4892" s="7">
        <v>179.51</v>
      </c>
    </row>
    <row r="4893" spans="1:6" x14ac:dyDescent="0.2">
      <c r="A4893" s="7">
        <v>41180</v>
      </c>
      <c r="B4893" s="7" t="s">
        <v>56</v>
      </c>
      <c r="C4893" s="7">
        <v>2004</v>
      </c>
      <c r="D4893" s="7">
        <v>4</v>
      </c>
      <c r="E4893" s="7">
        <v>184.16</v>
      </c>
      <c r="F4893" s="7">
        <v>183.54</v>
      </c>
    </row>
    <row r="4894" spans="1:6" x14ac:dyDescent="0.2">
      <c r="A4894" s="7">
        <v>41180</v>
      </c>
      <c r="B4894" s="7" t="s">
        <v>56</v>
      </c>
      <c r="C4894" s="7">
        <v>2005</v>
      </c>
      <c r="D4894" s="7">
        <v>1</v>
      </c>
      <c r="E4894" s="7">
        <v>186.09</v>
      </c>
      <c r="F4894" s="7">
        <v>186.56</v>
      </c>
    </row>
    <row r="4895" spans="1:6" x14ac:dyDescent="0.2">
      <c r="A4895" s="7">
        <v>41180</v>
      </c>
      <c r="B4895" s="7" t="s">
        <v>56</v>
      </c>
      <c r="C4895" s="7">
        <v>2005</v>
      </c>
      <c r="D4895" s="7">
        <v>2</v>
      </c>
      <c r="E4895" s="7">
        <v>190.85</v>
      </c>
      <c r="F4895" s="7">
        <v>188.61</v>
      </c>
    </row>
    <row r="4896" spans="1:6" x14ac:dyDescent="0.2">
      <c r="A4896" s="7">
        <v>41180</v>
      </c>
      <c r="B4896" s="7" t="s">
        <v>56</v>
      </c>
      <c r="C4896" s="7">
        <v>2005</v>
      </c>
      <c r="D4896" s="7">
        <v>3</v>
      </c>
      <c r="E4896" s="7">
        <v>193.75</v>
      </c>
      <c r="F4896" s="7">
        <v>190.81</v>
      </c>
    </row>
    <row r="4897" spans="1:6" x14ac:dyDescent="0.2">
      <c r="A4897" s="7">
        <v>41180</v>
      </c>
      <c r="B4897" s="7" t="s">
        <v>56</v>
      </c>
      <c r="C4897" s="7">
        <v>2005</v>
      </c>
      <c r="D4897" s="7">
        <v>4</v>
      </c>
      <c r="E4897" s="7">
        <v>194.36</v>
      </c>
      <c r="F4897" s="7">
        <v>193.68</v>
      </c>
    </row>
    <row r="4898" spans="1:6" x14ac:dyDescent="0.2">
      <c r="A4898" s="7">
        <v>41180</v>
      </c>
      <c r="B4898" s="7" t="s">
        <v>56</v>
      </c>
      <c r="C4898" s="7">
        <v>2006</v>
      </c>
      <c r="D4898" s="7">
        <v>1</v>
      </c>
      <c r="E4898" s="7">
        <v>195.32</v>
      </c>
      <c r="F4898" s="7">
        <v>196.27</v>
      </c>
    </row>
    <row r="4899" spans="1:6" x14ac:dyDescent="0.2">
      <c r="A4899" s="7">
        <v>41180</v>
      </c>
      <c r="B4899" s="7" t="s">
        <v>56</v>
      </c>
      <c r="C4899" s="7">
        <v>2006</v>
      </c>
      <c r="D4899" s="7">
        <v>2</v>
      </c>
      <c r="E4899" s="7">
        <v>197.86</v>
      </c>
      <c r="F4899" s="7">
        <v>195.4</v>
      </c>
    </row>
    <row r="4900" spans="1:6" x14ac:dyDescent="0.2">
      <c r="A4900" s="7">
        <v>41180</v>
      </c>
      <c r="B4900" s="7" t="s">
        <v>56</v>
      </c>
      <c r="C4900" s="7">
        <v>2006</v>
      </c>
      <c r="D4900" s="7">
        <v>3</v>
      </c>
      <c r="E4900" s="7">
        <v>199.17</v>
      </c>
      <c r="F4900" s="7">
        <v>195.83</v>
      </c>
    </row>
    <row r="4901" spans="1:6" x14ac:dyDescent="0.2">
      <c r="A4901" s="7">
        <v>41180</v>
      </c>
      <c r="B4901" s="7" t="s">
        <v>56</v>
      </c>
      <c r="C4901" s="7">
        <v>2006</v>
      </c>
      <c r="D4901" s="7">
        <v>4</v>
      </c>
      <c r="E4901" s="7">
        <v>198.26</v>
      </c>
      <c r="F4901" s="7">
        <v>197.48</v>
      </c>
    </row>
    <row r="4902" spans="1:6" x14ac:dyDescent="0.2">
      <c r="A4902" s="7">
        <v>41180</v>
      </c>
      <c r="B4902" s="7" t="s">
        <v>56</v>
      </c>
      <c r="C4902" s="7">
        <v>2007</v>
      </c>
      <c r="D4902" s="7">
        <v>1</v>
      </c>
      <c r="E4902" s="7">
        <v>195.52</v>
      </c>
      <c r="F4902" s="7">
        <v>197.21</v>
      </c>
    </row>
    <row r="4903" spans="1:6" x14ac:dyDescent="0.2">
      <c r="A4903" s="7">
        <v>41180</v>
      </c>
      <c r="B4903" s="7" t="s">
        <v>56</v>
      </c>
      <c r="C4903" s="7">
        <v>2007</v>
      </c>
      <c r="D4903" s="7">
        <v>2</v>
      </c>
      <c r="E4903" s="7">
        <v>196.32</v>
      </c>
      <c r="F4903" s="7">
        <v>193.49</v>
      </c>
    </row>
    <row r="4904" spans="1:6" x14ac:dyDescent="0.2">
      <c r="A4904" s="7">
        <v>41180</v>
      </c>
      <c r="B4904" s="7" t="s">
        <v>56</v>
      </c>
      <c r="C4904" s="7">
        <v>2007</v>
      </c>
      <c r="D4904" s="7">
        <v>3</v>
      </c>
      <c r="E4904" s="7">
        <v>192.91</v>
      </c>
      <c r="F4904" s="7">
        <v>189.45</v>
      </c>
    </row>
    <row r="4905" spans="1:6" x14ac:dyDescent="0.2">
      <c r="A4905" s="7">
        <v>41180</v>
      </c>
      <c r="B4905" s="7" t="s">
        <v>56</v>
      </c>
      <c r="C4905" s="7">
        <v>2007</v>
      </c>
      <c r="D4905" s="7">
        <v>4</v>
      </c>
      <c r="E4905" s="7">
        <v>183.61</v>
      </c>
      <c r="F4905" s="7">
        <v>182.76</v>
      </c>
    </row>
    <row r="4906" spans="1:6" x14ac:dyDescent="0.2">
      <c r="A4906" s="7">
        <v>41180</v>
      </c>
      <c r="B4906" s="7" t="s">
        <v>56</v>
      </c>
      <c r="C4906" s="7">
        <v>2008</v>
      </c>
      <c r="D4906" s="7">
        <v>1</v>
      </c>
      <c r="E4906" s="7">
        <v>177.47</v>
      </c>
      <c r="F4906" s="7">
        <v>179.78</v>
      </c>
    </row>
    <row r="4907" spans="1:6" x14ac:dyDescent="0.2">
      <c r="A4907" s="7">
        <v>41180</v>
      </c>
      <c r="B4907" s="7" t="s">
        <v>56</v>
      </c>
      <c r="C4907" s="7">
        <v>2008</v>
      </c>
      <c r="D4907" s="7">
        <v>2</v>
      </c>
      <c r="E4907" s="7">
        <v>178.04</v>
      </c>
      <c r="F4907" s="7">
        <v>175.07</v>
      </c>
    </row>
    <row r="4908" spans="1:6" x14ac:dyDescent="0.2">
      <c r="A4908" s="7">
        <v>41180</v>
      </c>
      <c r="B4908" s="7" t="s">
        <v>56</v>
      </c>
      <c r="C4908" s="7">
        <v>2008</v>
      </c>
      <c r="D4908" s="7">
        <v>3</v>
      </c>
      <c r="E4908" s="7">
        <v>176.53</v>
      </c>
      <c r="F4908" s="7">
        <v>173.1</v>
      </c>
    </row>
    <row r="4909" spans="1:6" x14ac:dyDescent="0.2">
      <c r="A4909" s="7">
        <v>41180</v>
      </c>
      <c r="B4909" s="7" t="s">
        <v>56</v>
      </c>
      <c r="C4909" s="7">
        <v>2008</v>
      </c>
      <c r="D4909" s="7">
        <v>4</v>
      </c>
      <c r="E4909" s="7">
        <v>167.65</v>
      </c>
      <c r="F4909" s="7">
        <v>166.83</v>
      </c>
    </row>
    <row r="4910" spans="1:6" x14ac:dyDescent="0.2">
      <c r="A4910" s="7">
        <v>41180</v>
      </c>
      <c r="B4910" s="7" t="s">
        <v>56</v>
      </c>
      <c r="C4910" s="7">
        <v>2009</v>
      </c>
      <c r="D4910" s="7">
        <v>1</v>
      </c>
      <c r="E4910" s="7">
        <v>160.41</v>
      </c>
      <c r="F4910" s="7">
        <v>163.19999999999999</v>
      </c>
    </row>
    <row r="4911" spans="1:6" x14ac:dyDescent="0.2">
      <c r="A4911" s="7">
        <v>41180</v>
      </c>
      <c r="B4911" s="7" t="s">
        <v>56</v>
      </c>
      <c r="C4911" s="7">
        <v>2009</v>
      </c>
      <c r="D4911" s="7">
        <v>2</v>
      </c>
      <c r="E4911" s="7">
        <v>168.2</v>
      </c>
      <c r="F4911" s="7">
        <v>164.98</v>
      </c>
    </row>
    <row r="4912" spans="1:6" x14ac:dyDescent="0.2">
      <c r="A4912" s="7">
        <v>41180</v>
      </c>
      <c r="B4912" s="7" t="s">
        <v>56</v>
      </c>
      <c r="C4912" s="7">
        <v>2009</v>
      </c>
      <c r="D4912" s="7">
        <v>3</v>
      </c>
      <c r="E4912" s="7">
        <v>167.63</v>
      </c>
      <c r="F4912" s="7">
        <v>164.11</v>
      </c>
    </row>
    <row r="4913" spans="1:6" x14ac:dyDescent="0.2">
      <c r="A4913" s="7">
        <v>41180</v>
      </c>
      <c r="B4913" s="7" t="s">
        <v>56</v>
      </c>
      <c r="C4913" s="7">
        <v>2009</v>
      </c>
      <c r="D4913" s="7">
        <v>4</v>
      </c>
      <c r="E4913" s="7">
        <v>167.94</v>
      </c>
      <c r="F4913" s="7">
        <v>167.19</v>
      </c>
    </row>
    <row r="4914" spans="1:6" x14ac:dyDescent="0.2">
      <c r="A4914" s="7">
        <v>41180</v>
      </c>
      <c r="B4914" s="7" t="s">
        <v>56</v>
      </c>
      <c r="C4914" s="7">
        <v>2010</v>
      </c>
      <c r="D4914" s="7">
        <v>1</v>
      </c>
      <c r="E4914" s="7">
        <v>159.26</v>
      </c>
      <c r="F4914" s="7">
        <v>162.55000000000001</v>
      </c>
    </row>
    <row r="4915" spans="1:6" x14ac:dyDescent="0.2">
      <c r="A4915" s="7">
        <v>41180</v>
      </c>
      <c r="B4915" s="7" t="s">
        <v>56</v>
      </c>
      <c r="C4915" s="7">
        <v>2010</v>
      </c>
      <c r="D4915" s="7">
        <v>2</v>
      </c>
      <c r="E4915" s="7">
        <v>164.72</v>
      </c>
      <c r="F4915" s="7">
        <v>161.27000000000001</v>
      </c>
    </row>
    <row r="4916" spans="1:6" x14ac:dyDescent="0.2">
      <c r="A4916" s="7">
        <v>41180</v>
      </c>
      <c r="B4916" s="7" t="s">
        <v>56</v>
      </c>
      <c r="C4916" s="7">
        <v>2010</v>
      </c>
      <c r="D4916" s="7">
        <v>3</v>
      </c>
      <c r="E4916" s="7">
        <v>155.32</v>
      </c>
      <c r="F4916" s="7">
        <v>151.84</v>
      </c>
    </row>
    <row r="4917" spans="1:6" x14ac:dyDescent="0.2">
      <c r="A4917" s="7">
        <v>41180</v>
      </c>
      <c r="B4917" s="7" t="s">
        <v>56</v>
      </c>
      <c r="C4917" s="7">
        <v>2010</v>
      </c>
      <c r="D4917" s="7">
        <v>4</v>
      </c>
      <c r="E4917" s="7">
        <v>149.4</v>
      </c>
      <c r="F4917" s="7">
        <v>148.88</v>
      </c>
    </row>
    <row r="4918" spans="1:6" x14ac:dyDescent="0.2">
      <c r="A4918" s="7">
        <v>41180</v>
      </c>
      <c r="B4918" s="7" t="s">
        <v>56</v>
      </c>
      <c r="C4918" s="7">
        <v>2011</v>
      </c>
      <c r="D4918" s="7">
        <v>1</v>
      </c>
      <c r="E4918" s="7">
        <v>143.65</v>
      </c>
      <c r="F4918" s="7">
        <v>146.86000000000001</v>
      </c>
    </row>
    <row r="4919" spans="1:6" x14ac:dyDescent="0.2">
      <c r="A4919" s="7">
        <v>41180</v>
      </c>
      <c r="B4919" s="7" t="s">
        <v>56</v>
      </c>
      <c r="C4919" s="7">
        <v>2011</v>
      </c>
      <c r="D4919" s="7">
        <v>2</v>
      </c>
      <c r="E4919" s="7">
        <v>147.27000000000001</v>
      </c>
      <c r="F4919" s="7">
        <v>143.99</v>
      </c>
    </row>
    <row r="4920" spans="1:6" x14ac:dyDescent="0.2">
      <c r="A4920" s="7">
        <v>41180</v>
      </c>
      <c r="B4920" s="7" t="s">
        <v>56</v>
      </c>
      <c r="C4920" s="7">
        <v>2011</v>
      </c>
      <c r="D4920" s="7">
        <v>3</v>
      </c>
      <c r="E4920" s="7">
        <v>149.01</v>
      </c>
      <c r="F4920" s="7">
        <v>145.56</v>
      </c>
    </row>
    <row r="4921" spans="1:6" x14ac:dyDescent="0.2">
      <c r="A4921" s="7">
        <v>41180</v>
      </c>
      <c r="B4921" s="7" t="s">
        <v>56</v>
      </c>
      <c r="C4921" s="7">
        <v>2011</v>
      </c>
      <c r="D4921" s="7">
        <v>4</v>
      </c>
      <c r="E4921" s="7">
        <v>142.85</v>
      </c>
      <c r="F4921" s="7">
        <v>142.59</v>
      </c>
    </row>
    <row r="4922" spans="1:6" x14ac:dyDescent="0.2">
      <c r="A4922" s="7">
        <v>41180</v>
      </c>
      <c r="B4922" s="7" t="s">
        <v>56</v>
      </c>
      <c r="C4922" s="7">
        <v>2012</v>
      </c>
      <c r="D4922" s="7">
        <v>1</v>
      </c>
      <c r="E4922" s="7">
        <v>138.78</v>
      </c>
      <c r="F4922" s="7">
        <v>141.74</v>
      </c>
    </row>
    <row r="4923" spans="1:6" x14ac:dyDescent="0.2">
      <c r="A4923" s="7">
        <v>41180</v>
      </c>
      <c r="B4923" s="7" t="s">
        <v>56</v>
      </c>
      <c r="C4923" s="7">
        <v>2012</v>
      </c>
      <c r="D4923" s="7">
        <v>2</v>
      </c>
      <c r="E4923" s="7">
        <v>146.97</v>
      </c>
      <c r="F4923" s="7">
        <v>143.72999999999999</v>
      </c>
    </row>
    <row r="4924" spans="1:6" x14ac:dyDescent="0.2">
      <c r="A4924" s="7">
        <v>41180</v>
      </c>
      <c r="B4924" s="7" t="s">
        <v>56</v>
      </c>
      <c r="C4924" s="7">
        <v>2012</v>
      </c>
      <c r="D4924" s="7">
        <v>3</v>
      </c>
      <c r="E4924" s="7">
        <v>147.85</v>
      </c>
      <c r="F4924" s="7">
        <v>144.30000000000001</v>
      </c>
    </row>
    <row r="4925" spans="1:6" x14ac:dyDescent="0.2">
      <c r="A4925" s="7">
        <v>41180</v>
      </c>
      <c r="B4925" s="7" t="s">
        <v>56</v>
      </c>
      <c r="C4925" s="7">
        <v>2012</v>
      </c>
      <c r="D4925" s="7">
        <v>4</v>
      </c>
      <c r="E4925" s="7">
        <v>144.91</v>
      </c>
      <c r="F4925" s="7">
        <v>144.96</v>
      </c>
    </row>
    <row r="4926" spans="1:6" x14ac:dyDescent="0.2">
      <c r="A4926" s="7">
        <v>41180</v>
      </c>
      <c r="B4926" s="7" t="s">
        <v>56</v>
      </c>
      <c r="C4926" s="7">
        <v>2013</v>
      </c>
      <c r="D4926" s="7">
        <v>1</v>
      </c>
      <c r="E4926" s="7">
        <v>143.22</v>
      </c>
      <c r="F4926" s="7">
        <v>145.96</v>
      </c>
    </row>
    <row r="4927" spans="1:6" x14ac:dyDescent="0.2">
      <c r="A4927" s="7">
        <v>41180</v>
      </c>
      <c r="B4927" s="7" t="s">
        <v>56</v>
      </c>
      <c r="C4927" s="7">
        <v>2013</v>
      </c>
      <c r="D4927" s="7">
        <v>2</v>
      </c>
      <c r="E4927" s="7">
        <v>150.9</v>
      </c>
      <c r="F4927" s="7">
        <v>147.63999999999999</v>
      </c>
    </row>
    <row r="4928" spans="1:6" x14ac:dyDescent="0.2">
      <c r="A4928" s="7">
        <v>41180</v>
      </c>
      <c r="B4928" s="7" t="s">
        <v>56</v>
      </c>
      <c r="C4928" s="7">
        <v>2013</v>
      </c>
      <c r="D4928" s="7">
        <v>3</v>
      </c>
      <c r="E4928" s="7">
        <v>154.9</v>
      </c>
      <c r="F4928" s="7">
        <v>151.22</v>
      </c>
    </row>
    <row r="4929" spans="1:6" x14ac:dyDescent="0.2">
      <c r="A4929" s="7">
        <v>41180</v>
      </c>
      <c r="B4929" s="7" t="s">
        <v>56</v>
      </c>
      <c r="C4929" s="7">
        <v>2013</v>
      </c>
      <c r="D4929" s="7">
        <v>4</v>
      </c>
      <c r="E4929" s="7">
        <v>151.05000000000001</v>
      </c>
      <c r="F4929" s="7">
        <v>151.33000000000001</v>
      </c>
    </row>
    <row r="4930" spans="1:6" x14ac:dyDescent="0.2">
      <c r="A4930" s="7">
        <v>41180</v>
      </c>
      <c r="B4930" s="7" t="s">
        <v>56</v>
      </c>
      <c r="C4930" s="7">
        <v>2014</v>
      </c>
      <c r="D4930" s="7">
        <v>1</v>
      </c>
      <c r="E4930" s="7">
        <v>150.51</v>
      </c>
      <c r="F4930" s="7">
        <v>152.97</v>
      </c>
    </row>
    <row r="4931" spans="1:6" x14ac:dyDescent="0.2">
      <c r="A4931" s="7">
        <v>41180</v>
      </c>
      <c r="B4931" s="7" t="s">
        <v>56</v>
      </c>
      <c r="C4931" s="7">
        <v>2014</v>
      </c>
      <c r="D4931" s="7">
        <v>2</v>
      </c>
      <c r="E4931" s="7">
        <v>158.71</v>
      </c>
      <c r="F4931" s="7">
        <v>155.38999999999999</v>
      </c>
    </row>
    <row r="4932" spans="1:6" x14ac:dyDescent="0.2">
      <c r="A4932" s="7">
        <v>41180</v>
      </c>
      <c r="B4932" s="7" t="s">
        <v>56</v>
      </c>
      <c r="C4932" s="7">
        <v>2014</v>
      </c>
      <c r="D4932" s="7">
        <v>3</v>
      </c>
      <c r="E4932" s="7">
        <v>160.65</v>
      </c>
      <c r="F4932" s="7">
        <v>157.01</v>
      </c>
    </row>
    <row r="4933" spans="1:6" x14ac:dyDescent="0.2">
      <c r="A4933" s="7">
        <v>41180</v>
      </c>
      <c r="B4933" s="7" t="s">
        <v>56</v>
      </c>
      <c r="C4933" s="7">
        <v>2014</v>
      </c>
      <c r="D4933" s="7">
        <v>4</v>
      </c>
      <c r="E4933" s="7">
        <v>159.87</v>
      </c>
      <c r="F4933" s="7">
        <v>160.25</v>
      </c>
    </row>
    <row r="4934" spans="1:6" x14ac:dyDescent="0.2">
      <c r="A4934" s="7">
        <v>41180</v>
      </c>
      <c r="B4934" s="7" t="s">
        <v>56</v>
      </c>
      <c r="C4934" s="7">
        <v>2015</v>
      </c>
      <c r="D4934" s="7">
        <v>1</v>
      </c>
      <c r="E4934" s="7">
        <v>161.09</v>
      </c>
      <c r="F4934" s="7">
        <v>163.33000000000001</v>
      </c>
    </row>
    <row r="4935" spans="1:6" x14ac:dyDescent="0.2">
      <c r="A4935" s="7">
        <v>41180</v>
      </c>
      <c r="B4935" s="7" t="s">
        <v>56</v>
      </c>
      <c r="C4935" s="7">
        <v>2015</v>
      </c>
      <c r="D4935" s="7">
        <v>2</v>
      </c>
      <c r="E4935" s="7">
        <v>166.54</v>
      </c>
      <c r="F4935" s="7">
        <v>163.1</v>
      </c>
    </row>
    <row r="4936" spans="1:6" x14ac:dyDescent="0.2">
      <c r="A4936" s="7">
        <v>41180</v>
      </c>
      <c r="B4936" s="7" t="s">
        <v>56</v>
      </c>
      <c r="C4936" s="7">
        <v>2015</v>
      </c>
      <c r="D4936" s="7">
        <v>3</v>
      </c>
      <c r="E4936" s="7">
        <v>167.43</v>
      </c>
      <c r="F4936" s="7">
        <v>163.99</v>
      </c>
    </row>
    <row r="4937" spans="1:6" x14ac:dyDescent="0.2">
      <c r="A4937" s="7">
        <v>41180</v>
      </c>
      <c r="B4937" s="7" t="s">
        <v>56</v>
      </c>
      <c r="C4937" s="7">
        <v>2015</v>
      </c>
      <c r="D4937" s="7">
        <v>4</v>
      </c>
      <c r="E4937" s="7">
        <v>164.98</v>
      </c>
      <c r="F4937" s="7">
        <v>165.32</v>
      </c>
    </row>
    <row r="4938" spans="1:6" x14ac:dyDescent="0.2">
      <c r="A4938" s="7">
        <v>41180</v>
      </c>
      <c r="B4938" s="7" t="s">
        <v>56</v>
      </c>
      <c r="C4938" s="7">
        <v>2016</v>
      </c>
      <c r="D4938" s="7">
        <v>1</v>
      </c>
      <c r="E4938" s="7">
        <v>165.81</v>
      </c>
      <c r="F4938" s="7">
        <v>167.69</v>
      </c>
    </row>
    <row r="4939" spans="1:6" x14ac:dyDescent="0.2">
      <c r="A4939" s="7">
        <v>41180</v>
      </c>
      <c r="B4939" s="7" t="s">
        <v>56</v>
      </c>
      <c r="C4939" s="7">
        <v>2016</v>
      </c>
      <c r="D4939" s="7">
        <v>2</v>
      </c>
      <c r="E4939" s="7">
        <v>173.04</v>
      </c>
      <c r="F4939" s="7">
        <v>169.68</v>
      </c>
    </row>
    <row r="4940" spans="1:6" x14ac:dyDescent="0.2">
      <c r="A4940" s="7">
        <v>41180</v>
      </c>
      <c r="B4940" s="7" t="s">
        <v>56</v>
      </c>
      <c r="C4940" s="7">
        <v>2016</v>
      </c>
      <c r="D4940" s="7">
        <v>3</v>
      </c>
      <c r="E4940" s="7">
        <v>175</v>
      </c>
      <c r="F4940" s="7">
        <v>171.63</v>
      </c>
    </row>
    <row r="4941" spans="1:6" x14ac:dyDescent="0.2">
      <c r="A4941" s="7">
        <v>41180</v>
      </c>
      <c r="B4941" s="7" t="s">
        <v>56</v>
      </c>
      <c r="C4941" s="7">
        <v>2016</v>
      </c>
      <c r="D4941" s="7">
        <v>4</v>
      </c>
      <c r="E4941" s="7">
        <v>173.85</v>
      </c>
      <c r="F4941" s="7">
        <v>174.11</v>
      </c>
    </row>
    <row r="4942" spans="1:6" x14ac:dyDescent="0.2">
      <c r="A4942" s="7">
        <v>41180</v>
      </c>
      <c r="B4942" s="7" t="s">
        <v>56</v>
      </c>
      <c r="C4942" s="7">
        <v>2017</v>
      </c>
      <c r="D4942" s="7">
        <v>1</v>
      </c>
      <c r="E4942" s="7">
        <v>173.29</v>
      </c>
      <c r="F4942" s="7">
        <v>174.9</v>
      </c>
    </row>
    <row r="4943" spans="1:6" x14ac:dyDescent="0.2">
      <c r="A4943" s="7">
        <v>41180</v>
      </c>
      <c r="B4943" s="7" t="s">
        <v>56</v>
      </c>
      <c r="C4943" s="7">
        <v>2017</v>
      </c>
      <c r="D4943" s="7">
        <v>2</v>
      </c>
      <c r="E4943" s="7">
        <v>181.73</v>
      </c>
      <c r="F4943" s="7">
        <v>178.46</v>
      </c>
    </row>
    <row r="4944" spans="1:6" x14ac:dyDescent="0.2">
      <c r="A4944" s="7">
        <v>41180</v>
      </c>
      <c r="B4944" s="7" t="s">
        <v>56</v>
      </c>
      <c r="C4944" s="7">
        <v>2017</v>
      </c>
      <c r="D4944" s="7">
        <v>3</v>
      </c>
      <c r="E4944" s="7">
        <v>183.78</v>
      </c>
      <c r="F4944" s="7">
        <v>180.44</v>
      </c>
    </row>
    <row r="4945" spans="1:6" x14ac:dyDescent="0.2">
      <c r="A4945" s="7">
        <v>41180</v>
      </c>
      <c r="B4945" s="7" t="s">
        <v>56</v>
      </c>
      <c r="C4945" s="7">
        <v>2017</v>
      </c>
      <c r="D4945" s="7">
        <v>4</v>
      </c>
      <c r="E4945" s="7">
        <v>182.44</v>
      </c>
      <c r="F4945" s="7">
        <v>182.5</v>
      </c>
    </row>
    <row r="4946" spans="1:6" x14ac:dyDescent="0.2">
      <c r="A4946" s="7">
        <v>41180</v>
      </c>
      <c r="B4946" s="7" t="s">
        <v>56</v>
      </c>
      <c r="C4946" s="7">
        <v>2018</v>
      </c>
      <c r="D4946" s="7">
        <v>1</v>
      </c>
      <c r="E4946" s="7">
        <v>183.97</v>
      </c>
      <c r="F4946" s="7">
        <v>185.46</v>
      </c>
    </row>
    <row r="4947" spans="1:6" x14ac:dyDescent="0.2">
      <c r="A4947" s="7">
        <v>41180</v>
      </c>
      <c r="B4947" s="7" t="s">
        <v>56</v>
      </c>
      <c r="C4947" s="7">
        <v>2018</v>
      </c>
      <c r="D4947" s="7">
        <v>2</v>
      </c>
      <c r="E4947" s="7">
        <v>190.52</v>
      </c>
      <c r="F4947" s="7">
        <v>187.38</v>
      </c>
    </row>
    <row r="4948" spans="1:6" x14ac:dyDescent="0.2">
      <c r="A4948" s="7">
        <v>41180</v>
      </c>
      <c r="B4948" s="7" t="s">
        <v>56</v>
      </c>
      <c r="C4948" s="7">
        <v>2018</v>
      </c>
      <c r="D4948" s="7">
        <v>3</v>
      </c>
      <c r="E4948" s="7">
        <v>192.29</v>
      </c>
      <c r="F4948" s="7">
        <v>188.88</v>
      </c>
    </row>
    <row r="4949" spans="1:6" x14ac:dyDescent="0.2">
      <c r="A4949" s="7">
        <v>41180</v>
      </c>
      <c r="B4949" s="7" t="s">
        <v>56</v>
      </c>
      <c r="C4949" s="7">
        <v>2018</v>
      </c>
      <c r="D4949" s="7">
        <v>4</v>
      </c>
      <c r="E4949" s="7">
        <v>191.04</v>
      </c>
      <c r="F4949" s="7">
        <v>190.91</v>
      </c>
    </row>
    <row r="4950" spans="1:6" x14ac:dyDescent="0.2">
      <c r="A4950" s="7">
        <v>41180</v>
      </c>
      <c r="B4950" s="7" t="s">
        <v>56</v>
      </c>
      <c r="C4950" s="7">
        <v>2019</v>
      </c>
      <c r="D4950" s="7">
        <v>1</v>
      </c>
      <c r="E4950" s="7">
        <v>191.63</v>
      </c>
      <c r="F4950" s="7">
        <v>193.01</v>
      </c>
    </row>
    <row r="4951" spans="1:6" x14ac:dyDescent="0.2">
      <c r="A4951" s="7">
        <v>41180</v>
      </c>
      <c r="B4951" s="7" t="s">
        <v>56</v>
      </c>
      <c r="C4951" s="7">
        <v>2019</v>
      </c>
      <c r="D4951" s="7">
        <v>2</v>
      </c>
      <c r="E4951" s="7">
        <v>197.95</v>
      </c>
      <c r="F4951" s="7">
        <v>194.96</v>
      </c>
    </row>
    <row r="4952" spans="1:6" x14ac:dyDescent="0.2">
      <c r="A4952" s="7">
        <v>41180</v>
      </c>
      <c r="B4952" s="7" t="s">
        <v>56</v>
      </c>
      <c r="C4952" s="7">
        <v>2019</v>
      </c>
      <c r="D4952" s="7">
        <v>3</v>
      </c>
      <c r="E4952" s="7">
        <v>202.33</v>
      </c>
      <c r="F4952" s="7">
        <v>198.85</v>
      </c>
    </row>
    <row r="4953" spans="1:6" x14ac:dyDescent="0.2">
      <c r="A4953" s="7">
        <v>41180</v>
      </c>
      <c r="B4953" s="7" t="s">
        <v>56</v>
      </c>
      <c r="C4953" s="7">
        <v>2019</v>
      </c>
      <c r="D4953" s="7">
        <v>4</v>
      </c>
      <c r="E4953" s="7">
        <v>201.26</v>
      </c>
      <c r="F4953" s="7">
        <v>200.89</v>
      </c>
    </row>
    <row r="4954" spans="1:6" x14ac:dyDescent="0.2">
      <c r="A4954" s="7">
        <v>41180</v>
      </c>
      <c r="B4954" s="7" t="s">
        <v>56</v>
      </c>
      <c r="C4954" s="7">
        <v>2020</v>
      </c>
      <c r="D4954" s="7">
        <v>1</v>
      </c>
      <c r="E4954" s="7">
        <v>202.85</v>
      </c>
      <c r="F4954" s="7">
        <v>204.18</v>
      </c>
    </row>
    <row r="4955" spans="1:6" x14ac:dyDescent="0.2">
      <c r="A4955" s="7">
        <v>41180</v>
      </c>
      <c r="B4955" s="7" t="s">
        <v>56</v>
      </c>
      <c r="C4955" s="7">
        <v>2020</v>
      </c>
      <c r="D4955" s="7">
        <v>2</v>
      </c>
      <c r="E4955" s="7">
        <v>209.02</v>
      </c>
      <c r="F4955" s="7">
        <v>206.11</v>
      </c>
    </row>
    <row r="4956" spans="1:6" x14ac:dyDescent="0.2">
      <c r="A4956" s="7">
        <v>41180</v>
      </c>
      <c r="B4956" s="7" t="s">
        <v>56</v>
      </c>
      <c r="C4956" s="7">
        <v>2020</v>
      </c>
      <c r="D4956" s="7">
        <v>3</v>
      </c>
      <c r="E4956" s="7">
        <v>217.1</v>
      </c>
      <c r="F4956" s="7">
        <v>213.43</v>
      </c>
    </row>
    <row r="4957" spans="1:6" x14ac:dyDescent="0.2">
      <c r="A4957" s="7">
        <v>41180</v>
      </c>
      <c r="B4957" s="7" t="s">
        <v>56</v>
      </c>
      <c r="C4957" s="7">
        <v>2020</v>
      </c>
      <c r="D4957" s="7">
        <v>4</v>
      </c>
      <c r="E4957" s="7">
        <v>223.75</v>
      </c>
      <c r="F4957" s="7">
        <v>223.16</v>
      </c>
    </row>
    <row r="4958" spans="1:6" x14ac:dyDescent="0.2">
      <c r="A4958" s="7">
        <v>41180</v>
      </c>
      <c r="B4958" s="7" t="s">
        <v>56</v>
      </c>
      <c r="C4958" s="7">
        <v>2021</v>
      </c>
      <c r="D4958" s="7">
        <v>1</v>
      </c>
      <c r="E4958" s="7">
        <v>227.93</v>
      </c>
      <c r="F4958" s="7">
        <v>229.3</v>
      </c>
    </row>
    <row r="4959" spans="1:6" x14ac:dyDescent="0.2">
      <c r="A4959" s="7">
        <v>41180</v>
      </c>
      <c r="B4959" s="7" t="s">
        <v>56</v>
      </c>
      <c r="C4959" s="7">
        <v>2021</v>
      </c>
      <c r="D4959" s="7">
        <v>2</v>
      </c>
      <c r="E4959" s="7">
        <v>241.09</v>
      </c>
      <c r="F4959" s="7">
        <v>237.94</v>
      </c>
    </row>
    <row r="4960" spans="1:6" x14ac:dyDescent="0.2">
      <c r="A4960" s="7">
        <v>41180</v>
      </c>
      <c r="B4960" s="7" t="s">
        <v>56</v>
      </c>
      <c r="C4960" s="7">
        <v>2021</v>
      </c>
      <c r="D4960" s="7">
        <v>3</v>
      </c>
      <c r="E4960" s="7">
        <v>248.07</v>
      </c>
      <c r="F4960" s="7">
        <v>243.96</v>
      </c>
    </row>
    <row r="4961" spans="1:7" x14ac:dyDescent="0.2">
      <c r="A4961" s="7">
        <v>41180</v>
      </c>
      <c r="B4961" s="7" t="s">
        <v>56</v>
      </c>
      <c r="C4961" s="7">
        <v>2021</v>
      </c>
      <c r="D4961" s="7">
        <v>4</v>
      </c>
      <c r="E4961" s="7">
        <v>250.59</v>
      </c>
      <c r="F4961" s="7">
        <v>249.74</v>
      </c>
    </row>
    <row r="4962" spans="1:7" x14ac:dyDescent="0.2">
      <c r="A4962" s="7">
        <v>41700</v>
      </c>
      <c r="B4962" s="7" t="s">
        <v>57</v>
      </c>
      <c r="C4962" s="7">
        <v>1991</v>
      </c>
      <c r="D4962" s="7">
        <v>1</v>
      </c>
      <c r="E4962" s="7">
        <v>100</v>
      </c>
      <c r="F4962" s="7">
        <v>100</v>
      </c>
      <c r="G4962" s="7" t="s">
        <v>19</v>
      </c>
    </row>
    <row r="4963" spans="1:7" x14ac:dyDescent="0.2">
      <c r="A4963" s="7">
        <v>41700</v>
      </c>
      <c r="B4963" s="7" t="s">
        <v>57</v>
      </c>
      <c r="C4963" s="7">
        <v>1991</v>
      </c>
      <c r="D4963" s="7">
        <v>2</v>
      </c>
      <c r="E4963" s="7">
        <v>100.54</v>
      </c>
      <c r="F4963" s="7">
        <v>100.18</v>
      </c>
      <c r="G4963" s="7" t="s">
        <v>19</v>
      </c>
    </row>
    <row r="4964" spans="1:7" x14ac:dyDescent="0.2">
      <c r="A4964" s="7">
        <v>41700</v>
      </c>
      <c r="B4964" s="7" t="s">
        <v>57</v>
      </c>
      <c r="C4964" s="7">
        <v>1991</v>
      </c>
      <c r="D4964" s="7">
        <v>3</v>
      </c>
      <c r="E4964" s="7">
        <v>102.42</v>
      </c>
      <c r="F4964" s="7">
        <v>101.98</v>
      </c>
      <c r="G4964" s="7" t="s">
        <v>19</v>
      </c>
    </row>
    <row r="4965" spans="1:7" x14ac:dyDescent="0.2">
      <c r="A4965" s="7">
        <v>41700</v>
      </c>
      <c r="B4965" s="7" t="s">
        <v>57</v>
      </c>
      <c r="C4965" s="7">
        <v>1991</v>
      </c>
      <c r="D4965" s="7">
        <v>4</v>
      </c>
      <c r="E4965" s="7">
        <v>101.06</v>
      </c>
      <c r="F4965" s="7">
        <v>101.49</v>
      </c>
      <c r="G4965" s="7" t="s">
        <v>19</v>
      </c>
    </row>
    <row r="4966" spans="1:7" x14ac:dyDescent="0.2">
      <c r="A4966" s="7">
        <v>41700</v>
      </c>
      <c r="B4966" s="7" t="s">
        <v>57</v>
      </c>
      <c r="C4966" s="7">
        <v>1992</v>
      </c>
      <c r="D4966" s="7">
        <v>1</v>
      </c>
      <c r="E4966" s="7">
        <v>102.36</v>
      </c>
      <c r="F4966" s="7">
        <v>102.37</v>
      </c>
      <c r="G4966" s="7" t="s">
        <v>19</v>
      </c>
    </row>
    <row r="4967" spans="1:7" x14ac:dyDescent="0.2">
      <c r="A4967" s="7">
        <v>41700</v>
      </c>
      <c r="B4967" s="7" t="s">
        <v>57</v>
      </c>
      <c r="C4967" s="7">
        <v>1992</v>
      </c>
      <c r="D4967" s="7">
        <v>2</v>
      </c>
      <c r="E4967" s="7">
        <v>103.73</v>
      </c>
      <c r="F4967" s="7">
        <v>103.33</v>
      </c>
      <c r="G4967" s="7" t="s">
        <v>19</v>
      </c>
    </row>
    <row r="4968" spans="1:7" x14ac:dyDescent="0.2">
      <c r="A4968" s="7">
        <v>41700</v>
      </c>
      <c r="B4968" s="7" t="s">
        <v>57</v>
      </c>
      <c r="C4968" s="7">
        <v>1992</v>
      </c>
      <c r="D4968" s="7">
        <v>3</v>
      </c>
      <c r="E4968" s="7">
        <v>105.3</v>
      </c>
      <c r="F4968" s="7">
        <v>104.85</v>
      </c>
      <c r="G4968" s="7" t="s">
        <v>19</v>
      </c>
    </row>
    <row r="4969" spans="1:7" x14ac:dyDescent="0.2">
      <c r="A4969" s="7">
        <v>41700</v>
      </c>
      <c r="B4969" s="7" t="s">
        <v>57</v>
      </c>
      <c r="C4969" s="7">
        <v>1992</v>
      </c>
      <c r="D4969" s="7">
        <v>4</v>
      </c>
      <c r="E4969" s="7">
        <v>106.75</v>
      </c>
      <c r="F4969" s="7">
        <v>107.22</v>
      </c>
      <c r="G4969" s="7" t="s">
        <v>19</v>
      </c>
    </row>
    <row r="4970" spans="1:7" x14ac:dyDescent="0.2">
      <c r="A4970" s="7">
        <v>41700</v>
      </c>
      <c r="B4970" s="7" t="s">
        <v>57</v>
      </c>
      <c r="C4970" s="7">
        <v>1993</v>
      </c>
      <c r="D4970" s="7">
        <v>1</v>
      </c>
      <c r="E4970" s="7">
        <v>109.45</v>
      </c>
      <c r="F4970" s="7">
        <v>109.45</v>
      </c>
      <c r="G4970" s="7" t="s">
        <v>19</v>
      </c>
    </row>
    <row r="4971" spans="1:7" x14ac:dyDescent="0.2">
      <c r="A4971" s="7">
        <v>41700</v>
      </c>
      <c r="B4971" s="7" t="s">
        <v>57</v>
      </c>
      <c r="C4971" s="7">
        <v>1993</v>
      </c>
      <c r="D4971" s="7">
        <v>2</v>
      </c>
      <c r="E4971" s="7">
        <v>112.34</v>
      </c>
      <c r="F4971" s="7">
        <v>111.89</v>
      </c>
      <c r="G4971" s="7" t="s">
        <v>19</v>
      </c>
    </row>
    <row r="4972" spans="1:7" x14ac:dyDescent="0.2">
      <c r="A4972" s="7">
        <v>41700</v>
      </c>
      <c r="B4972" s="7" t="s">
        <v>57</v>
      </c>
      <c r="C4972" s="7">
        <v>1993</v>
      </c>
      <c r="D4972" s="7">
        <v>3</v>
      </c>
      <c r="E4972" s="7">
        <v>114.87</v>
      </c>
      <c r="F4972" s="7">
        <v>114.42</v>
      </c>
      <c r="G4972" s="7" t="s">
        <v>19</v>
      </c>
    </row>
    <row r="4973" spans="1:7" x14ac:dyDescent="0.2">
      <c r="A4973" s="7">
        <v>41700</v>
      </c>
      <c r="B4973" s="7" t="s">
        <v>57</v>
      </c>
      <c r="C4973" s="7">
        <v>1993</v>
      </c>
      <c r="D4973" s="7">
        <v>4</v>
      </c>
      <c r="E4973" s="7">
        <v>116.12</v>
      </c>
      <c r="F4973" s="7">
        <v>116.61</v>
      </c>
      <c r="G4973" s="7" t="s">
        <v>19</v>
      </c>
    </row>
    <row r="4974" spans="1:7" x14ac:dyDescent="0.2">
      <c r="A4974" s="7">
        <v>41700</v>
      </c>
      <c r="B4974" s="7" t="s">
        <v>57</v>
      </c>
      <c r="C4974" s="7">
        <v>1994</v>
      </c>
      <c r="D4974" s="7">
        <v>1</v>
      </c>
      <c r="E4974" s="7">
        <v>118.13</v>
      </c>
      <c r="F4974" s="7">
        <v>118.12</v>
      </c>
      <c r="G4974" s="7" t="s">
        <v>19</v>
      </c>
    </row>
    <row r="4975" spans="1:7" x14ac:dyDescent="0.2">
      <c r="A4975" s="7">
        <v>41700</v>
      </c>
      <c r="B4975" s="7" t="s">
        <v>57</v>
      </c>
      <c r="C4975" s="7">
        <v>1994</v>
      </c>
      <c r="D4975" s="7">
        <v>2</v>
      </c>
      <c r="E4975" s="7">
        <v>120.43</v>
      </c>
      <c r="F4975" s="7">
        <v>119.93</v>
      </c>
      <c r="G4975" s="7" t="s">
        <v>19</v>
      </c>
    </row>
    <row r="4976" spans="1:7" x14ac:dyDescent="0.2">
      <c r="A4976" s="7">
        <v>41700</v>
      </c>
      <c r="B4976" s="7" t="s">
        <v>57</v>
      </c>
      <c r="C4976" s="7">
        <v>1994</v>
      </c>
      <c r="D4976" s="7">
        <v>3</v>
      </c>
      <c r="E4976" s="7">
        <v>121.81</v>
      </c>
      <c r="F4976" s="7">
        <v>121.38</v>
      </c>
      <c r="G4976" s="7" t="s">
        <v>19</v>
      </c>
    </row>
    <row r="4977" spans="1:7" x14ac:dyDescent="0.2">
      <c r="A4977" s="7">
        <v>41700</v>
      </c>
      <c r="B4977" s="7" t="s">
        <v>57</v>
      </c>
      <c r="C4977" s="7">
        <v>1994</v>
      </c>
      <c r="D4977" s="7">
        <v>4</v>
      </c>
      <c r="E4977" s="7">
        <v>120.45</v>
      </c>
      <c r="F4977" s="7">
        <v>120.93</v>
      </c>
      <c r="G4977" s="7" t="s">
        <v>19</v>
      </c>
    </row>
    <row r="4978" spans="1:7" x14ac:dyDescent="0.2">
      <c r="A4978" s="7">
        <v>41700</v>
      </c>
      <c r="B4978" s="7" t="s">
        <v>57</v>
      </c>
      <c r="C4978" s="7">
        <v>1995</v>
      </c>
      <c r="D4978" s="7">
        <v>1</v>
      </c>
      <c r="E4978" s="7">
        <v>123.08</v>
      </c>
      <c r="F4978" s="7">
        <v>123.05</v>
      </c>
      <c r="G4978" s="7" t="s">
        <v>19</v>
      </c>
    </row>
    <row r="4979" spans="1:7" x14ac:dyDescent="0.2">
      <c r="A4979" s="7">
        <v>41700</v>
      </c>
      <c r="B4979" s="7" t="s">
        <v>57</v>
      </c>
      <c r="C4979" s="7">
        <v>1995</v>
      </c>
      <c r="D4979" s="7">
        <v>2</v>
      </c>
      <c r="E4979" s="7">
        <v>124.96</v>
      </c>
      <c r="F4979" s="7">
        <v>124.45</v>
      </c>
      <c r="G4979" s="7" t="s">
        <v>19</v>
      </c>
    </row>
    <row r="4980" spans="1:7" x14ac:dyDescent="0.2">
      <c r="A4980" s="7">
        <v>41700</v>
      </c>
      <c r="B4980" s="7" t="s">
        <v>57</v>
      </c>
      <c r="C4980" s="7">
        <v>1995</v>
      </c>
      <c r="D4980" s="7">
        <v>3</v>
      </c>
      <c r="E4980" s="7">
        <v>125.96</v>
      </c>
      <c r="F4980" s="7">
        <v>125.56</v>
      </c>
      <c r="G4980" s="7" t="s">
        <v>19</v>
      </c>
    </row>
    <row r="4981" spans="1:7" x14ac:dyDescent="0.2">
      <c r="A4981" s="7">
        <v>41700</v>
      </c>
      <c r="B4981" s="7" t="s">
        <v>57</v>
      </c>
      <c r="C4981" s="7">
        <v>1995</v>
      </c>
      <c r="D4981" s="7">
        <v>4</v>
      </c>
      <c r="E4981" s="7">
        <v>125.46</v>
      </c>
      <c r="F4981" s="7">
        <v>125.92</v>
      </c>
      <c r="G4981" s="7" t="s">
        <v>19</v>
      </c>
    </row>
    <row r="4982" spans="1:7" x14ac:dyDescent="0.2">
      <c r="A4982" s="7">
        <v>41700</v>
      </c>
      <c r="B4982" s="7" t="s">
        <v>57</v>
      </c>
      <c r="C4982" s="7">
        <v>1996</v>
      </c>
      <c r="D4982" s="7">
        <v>1</v>
      </c>
      <c r="E4982" s="7">
        <v>126.64</v>
      </c>
      <c r="F4982" s="7">
        <v>126.6</v>
      </c>
      <c r="G4982" s="7" t="s">
        <v>19</v>
      </c>
    </row>
    <row r="4983" spans="1:7" x14ac:dyDescent="0.2">
      <c r="A4983" s="7">
        <v>41700</v>
      </c>
      <c r="B4983" s="7" t="s">
        <v>57</v>
      </c>
      <c r="C4983" s="7">
        <v>1996</v>
      </c>
      <c r="D4983" s="7">
        <v>2</v>
      </c>
      <c r="E4983" s="7">
        <v>126.65</v>
      </c>
      <c r="F4983" s="7">
        <v>126.16</v>
      </c>
      <c r="G4983" s="7" t="s">
        <v>19</v>
      </c>
    </row>
    <row r="4984" spans="1:7" x14ac:dyDescent="0.2">
      <c r="A4984" s="7">
        <v>41700</v>
      </c>
      <c r="B4984" s="7" t="s">
        <v>57</v>
      </c>
      <c r="C4984" s="7">
        <v>1996</v>
      </c>
      <c r="D4984" s="7">
        <v>3</v>
      </c>
      <c r="E4984" s="7">
        <v>125.88</v>
      </c>
      <c r="F4984" s="7">
        <v>125.5</v>
      </c>
      <c r="G4984" s="7" t="s">
        <v>19</v>
      </c>
    </row>
    <row r="4985" spans="1:7" x14ac:dyDescent="0.2">
      <c r="A4985" s="7">
        <v>41700</v>
      </c>
      <c r="B4985" s="7" t="s">
        <v>57</v>
      </c>
      <c r="C4985" s="7">
        <v>1996</v>
      </c>
      <c r="D4985" s="7">
        <v>4</v>
      </c>
      <c r="E4985" s="7">
        <v>125.79</v>
      </c>
      <c r="F4985" s="7">
        <v>126.22</v>
      </c>
      <c r="G4985" s="7" t="s">
        <v>19</v>
      </c>
    </row>
    <row r="4986" spans="1:7" x14ac:dyDescent="0.2">
      <c r="A4986" s="7">
        <v>41700</v>
      </c>
      <c r="B4986" s="7" t="s">
        <v>57</v>
      </c>
      <c r="C4986" s="7">
        <v>1997</v>
      </c>
      <c r="D4986" s="7">
        <v>1</v>
      </c>
      <c r="E4986" s="7">
        <v>125.96</v>
      </c>
      <c r="F4986" s="7">
        <v>125.9</v>
      </c>
      <c r="G4986" s="7" t="s">
        <v>19</v>
      </c>
    </row>
    <row r="4987" spans="1:7" x14ac:dyDescent="0.2">
      <c r="A4987" s="7">
        <v>41700</v>
      </c>
      <c r="B4987" s="7" t="s">
        <v>57</v>
      </c>
      <c r="C4987" s="7">
        <v>1997</v>
      </c>
      <c r="D4987" s="7">
        <v>2</v>
      </c>
      <c r="E4987" s="7">
        <v>126.58</v>
      </c>
      <c r="F4987" s="7">
        <v>126.12</v>
      </c>
      <c r="G4987" s="7" t="s">
        <v>19</v>
      </c>
    </row>
    <row r="4988" spans="1:7" x14ac:dyDescent="0.2">
      <c r="A4988" s="7">
        <v>41700</v>
      </c>
      <c r="B4988" s="7" t="s">
        <v>57</v>
      </c>
      <c r="C4988" s="7">
        <v>1997</v>
      </c>
      <c r="D4988" s="7">
        <v>3</v>
      </c>
      <c r="E4988" s="7">
        <v>126.82</v>
      </c>
      <c r="F4988" s="7">
        <v>126.48</v>
      </c>
      <c r="G4988" s="7" t="s">
        <v>19</v>
      </c>
    </row>
    <row r="4989" spans="1:7" x14ac:dyDescent="0.2">
      <c r="A4989" s="7">
        <v>41700</v>
      </c>
      <c r="B4989" s="7" t="s">
        <v>57</v>
      </c>
      <c r="C4989" s="7">
        <v>1997</v>
      </c>
      <c r="D4989" s="7">
        <v>4</v>
      </c>
      <c r="E4989" s="7">
        <v>126.62</v>
      </c>
      <c r="F4989" s="7">
        <v>126.98</v>
      </c>
      <c r="G4989" s="7" t="s">
        <v>19</v>
      </c>
    </row>
    <row r="4990" spans="1:7" x14ac:dyDescent="0.2">
      <c r="A4990" s="7">
        <v>41700</v>
      </c>
      <c r="B4990" s="7" t="s">
        <v>57</v>
      </c>
      <c r="C4990" s="7">
        <v>1998</v>
      </c>
      <c r="D4990" s="7">
        <v>1</v>
      </c>
      <c r="E4990" s="7">
        <v>127.72</v>
      </c>
      <c r="F4990" s="7">
        <v>127.66</v>
      </c>
      <c r="G4990" s="7" t="s">
        <v>19</v>
      </c>
    </row>
    <row r="4991" spans="1:7" x14ac:dyDescent="0.2">
      <c r="A4991" s="7">
        <v>41700</v>
      </c>
      <c r="B4991" s="7" t="s">
        <v>57</v>
      </c>
      <c r="C4991" s="7">
        <v>1998</v>
      </c>
      <c r="D4991" s="7">
        <v>2</v>
      </c>
      <c r="E4991" s="7">
        <v>129.07</v>
      </c>
      <c r="F4991" s="7">
        <v>128.68</v>
      </c>
      <c r="G4991" s="7" t="s">
        <v>19</v>
      </c>
    </row>
    <row r="4992" spans="1:7" x14ac:dyDescent="0.2">
      <c r="A4992" s="7">
        <v>41700</v>
      </c>
      <c r="B4992" s="7" t="s">
        <v>57</v>
      </c>
      <c r="C4992" s="7">
        <v>1998</v>
      </c>
      <c r="D4992" s="7">
        <v>3</v>
      </c>
      <c r="E4992" s="7">
        <v>130.83000000000001</v>
      </c>
      <c r="F4992" s="7">
        <v>130.49</v>
      </c>
      <c r="G4992" s="7" t="s">
        <v>19</v>
      </c>
    </row>
    <row r="4993" spans="1:7" x14ac:dyDescent="0.2">
      <c r="A4993" s="7">
        <v>41700</v>
      </c>
      <c r="B4993" s="7" t="s">
        <v>57</v>
      </c>
      <c r="C4993" s="7">
        <v>1998</v>
      </c>
      <c r="D4993" s="7">
        <v>4</v>
      </c>
      <c r="E4993" s="7">
        <v>131.27000000000001</v>
      </c>
      <c r="F4993" s="7">
        <v>131.52000000000001</v>
      </c>
      <c r="G4993" s="7" t="s">
        <v>19</v>
      </c>
    </row>
    <row r="4994" spans="1:7" x14ac:dyDescent="0.2">
      <c r="A4994" s="7">
        <v>41700</v>
      </c>
      <c r="B4994" s="7" t="s">
        <v>57</v>
      </c>
      <c r="C4994" s="7">
        <v>1999</v>
      </c>
      <c r="D4994" s="7">
        <v>1</v>
      </c>
      <c r="E4994" s="7">
        <v>133.1</v>
      </c>
      <c r="F4994" s="7">
        <v>133.09</v>
      </c>
      <c r="G4994" s="7" t="s">
        <v>19</v>
      </c>
    </row>
    <row r="4995" spans="1:7" x14ac:dyDescent="0.2">
      <c r="A4995" s="7">
        <v>41700</v>
      </c>
      <c r="B4995" s="7" t="s">
        <v>57</v>
      </c>
      <c r="C4995" s="7">
        <v>1999</v>
      </c>
      <c r="D4995" s="7">
        <v>2</v>
      </c>
      <c r="E4995" s="7">
        <v>134.97999999999999</v>
      </c>
      <c r="F4995" s="7">
        <v>134.63999999999999</v>
      </c>
      <c r="G4995" s="7" t="s">
        <v>19</v>
      </c>
    </row>
    <row r="4996" spans="1:7" x14ac:dyDescent="0.2">
      <c r="A4996" s="7">
        <v>41700</v>
      </c>
      <c r="B4996" s="7" t="s">
        <v>57</v>
      </c>
      <c r="C4996" s="7">
        <v>1999</v>
      </c>
      <c r="D4996" s="7">
        <v>3</v>
      </c>
      <c r="E4996" s="7">
        <v>136.02000000000001</v>
      </c>
      <c r="F4996" s="7">
        <v>135.66</v>
      </c>
      <c r="G4996" s="7" t="s">
        <v>19</v>
      </c>
    </row>
    <row r="4997" spans="1:7" x14ac:dyDescent="0.2">
      <c r="A4997" s="7">
        <v>41700</v>
      </c>
      <c r="B4997" s="7" t="s">
        <v>57</v>
      </c>
      <c r="C4997" s="7">
        <v>1999</v>
      </c>
      <c r="D4997" s="7">
        <v>4</v>
      </c>
      <c r="E4997" s="7">
        <v>136.85</v>
      </c>
      <c r="F4997" s="7">
        <v>136.99</v>
      </c>
      <c r="G4997" s="7" t="s">
        <v>19</v>
      </c>
    </row>
    <row r="4998" spans="1:7" x14ac:dyDescent="0.2">
      <c r="A4998" s="7">
        <v>41700</v>
      </c>
      <c r="B4998" s="7" t="s">
        <v>57</v>
      </c>
      <c r="C4998" s="7">
        <v>2000</v>
      </c>
      <c r="D4998" s="7">
        <v>1</v>
      </c>
      <c r="E4998" s="7">
        <v>139.07</v>
      </c>
      <c r="F4998" s="7">
        <v>139.12</v>
      </c>
      <c r="G4998" s="7" t="s">
        <v>19</v>
      </c>
    </row>
    <row r="4999" spans="1:7" x14ac:dyDescent="0.2">
      <c r="A4999" s="7">
        <v>41700</v>
      </c>
      <c r="B4999" s="7" t="s">
        <v>57</v>
      </c>
      <c r="C4999" s="7">
        <v>2000</v>
      </c>
      <c r="D4999" s="7">
        <v>2</v>
      </c>
      <c r="E4999" s="7">
        <v>142.07</v>
      </c>
      <c r="F4999" s="7">
        <v>141.79</v>
      </c>
      <c r="G4999" s="7" t="s">
        <v>19</v>
      </c>
    </row>
    <row r="5000" spans="1:7" x14ac:dyDescent="0.2">
      <c r="A5000" s="7">
        <v>41700</v>
      </c>
      <c r="B5000" s="7" t="s">
        <v>57</v>
      </c>
      <c r="C5000" s="7">
        <v>2000</v>
      </c>
      <c r="D5000" s="7">
        <v>3</v>
      </c>
      <c r="E5000" s="7">
        <v>142.13</v>
      </c>
      <c r="F5000" s="7">
        <v>141.72999999999999</v>
      </c>
      <c r="G5000" s="7" t="s">
        <v>19</v>
      </c>
    </row>
    <row r="5001" spans="1:7" x14ac:dyDescent="0.2">
      <c r="A5001" s="7">
        <v>41700</v>
      </c>
      <c r="B5001" s="7" t="s">
        <v>57</v>
      </c>
      <c r="C5001" s="7">
        <v>2000</v>
      </c>
      <c r="D5001" s="7">
        <v>4</v>
      </c>
      <c r="E5001" s="7">
        <v>143.81</v>
      </c>
      <c r="F5001" s="7">
        <v>143.82</v>
      </c>
      <c r="G5001" s="7" t="s">
        <v>19</v>
      </c>
    </row>
    <row r="5002" spans="1:7" x14ac:dyDescent="0.2">
      <c r="A5002" s="7">
        <v>41700</v>
      </c>
      <c r="B5002" s="7" t="s">
        <v>57</v>
      </c>
      <c r="C5002" s="7">
        <v>2001</v>
      </c>
      <c r="D5002" s="7">
        <v>1</v>
      </c>
      <c r="E5002" s="7">
        <v>145.58000000000001</v>
      </c>
      <c r="F5002" s="7">
        <v>145.75</v>
      </c>
      <c r="G5002" s="7" t="s">
        <v>19</v>
      </c>
    </row>
    <row r="5003" spans="1:7" x14ac:dyDescent="0.2">
      <c r="A5003" s="7">
        <v>41700</v>
      </c>
      <c r="B5003" s="7" t="s">
        <v>57</v>
      </c>
      <c r="C5003" s="7">
        <v>2001</v>
      </c>
      <c r="D5003" s="7">
        <v>2</v>
      </c>
      <c r="E5003" s="7">
        <v>146.71</v>
      </c>
      <c r="F5003" s="7">
        <v>146.41</v>
      </c>
      <c r="G5003" s="7" t="s">
        <v>19</v>
      </c>
    </row>
    <row r="5004" spans="1:7" x14ac:dyDescent="0.2">
      <c r="A5004" s="7">
        <v>41700</v>
      </c>
      <c r="B5004" s="7" t="s">
        <v>57</v>
      </c>
      <c r="C5004" s="7">
        <v>2001</v>
      </c>
      <c r="D5004" s="7">
        <v>3</v>
      </c>
      <c r="E5004" s="7">
        <v>149.76</v>
      </c>
      <c r="F5004" s="7">
        <v>149.37</v>
      </c>
      <c r="G5004" s="7" t="s">
        <v>19</v>
      </c>
    </row>
    <row r="5005" spans="1:7" x14ac:dyDescent="0.2">
      <c r="A5005" s="7">
        <v>41700</v>
      </c>
      <c r="B5005" s="7" t="s">
        <v>57</v>
      </c>
      <c r="C5005" s="7">
        <v>2001</v>
      </c>
      <c r="D5005" s="7">
        <v>4</v>
      </c>
      <c r="E5005" s="7">
        <v>151.1</v>
      </c>
      <c r="F5005" s="7">
        <v>150.97</v>
      </c>
      <c r="G5005" s="7" t="s">
        <v>19</v>
      </c>
    </row>
    <row r="5006" spans="1:7" x14ac:dyDescent="0.2">
      <c r="A5006" s="7">
        <v>41700</v>
      </c>
      <c r="B5006" s="7" t="s">
        <v>57</v>
      </c>
      <c r="C5006" s="7">
        <v>2002</v>
      </c>
      <c r="D5006" s="7">
        <v>1</v>
      </c>
      <c r="E5006" s="7">
        <v>150.84</v>
      </c>
      <c r="F5006" s="7">
        <v>151.09</v>
      </c>
      <c r="G5006" s="7" t="s">
        <v>19</v>
      </c>
    </row>
    <row r="5007" spans="1:7" x14ac:dyDescent="0.2">
      <c r="A5007" s="7">
        <v>41700</v>
      </c>
      <c r="B5007" s="7" t="s">
        <v>57</v>
      </c>
      <c r="C5007" s="7">
        <v>2002</v>
      </c>
      <c r="D5007" s="7">
        <v>2</v>
      </c>
      <c r="E5007" s="7">
        <v>153.77000000000001</v>
      </c>
      <c r="F5007" s="7">
        <v>153.46</v>
      </c>
      <c r="G5007" s="7" t="s">
        <v>19</v>
      </c>
    </row>
    <row r="5008" spans="1:7" x14ac:dyDescent="0.2">
      <c r="A5008" s="7">
        <v>41700</v>
      </c>
      <c r="B5008" s="7" t="s">
        <v>57</v>
      </c>
      <c r="C5008" s="7">
        <v>2002</v>
      </c>
      <c r="D5008" s="7">
        <v>3</v>
      </c>
      <c r="E5008" s="7">
        <v>156.35</v>
      </c>
      <c r="F5008" s="7">
        <v>156</v>
      </c>
      <c r="G5008" s="7" t="s">
        <v>19</v>
      </c>
    </row>
    <row r="5009" spans="1:7" x14ac:dyDescent="0.2">
      <c r="A5009" s="7">
        <v>41700</v>
      </c>
      <c r="B5009" s="7" t="s">
        <v>57</v>
      </c>
      <c r="C5009" s="7">
        <v>2002</v>
      </c>
      <c r="D5009" s="7">
        <v>4</v>
      </c>
      <c r="E5009" s="7">
        <v>158.12</v>
      </c>
      <c r="F5009" s="7">
        <v>157.9</v>
      </c>
      <c r="G5009" s="7" t="s">
        <v>19</v>
      </c>
    </row>
    <row r="5010" spans="1:7" x14ac:dyDescent="0.2">
      <c r="A5010" s="7">
        <v>41700</v>
      </c>
      <c r="B5010" s="7" t="s">
        <v>57</v>
      </c>
      <c r="C5010" s="7">
        <v>2003</v>
      </c>
      <c r="D5010" s="7">
        <v>1</v>
      </c>
      <c r="E5010" s="7">
        <v>161.19</v>
      </c>
      <c r="F5010" s="7">
        <v>161.53</v>
      </c>
    </row>
    <row r="5011" spans="1:7" x14ac:dyDescent="0.2">
      <c r="A5011" s="7">
        <v>41700</v>
      </c>
      <c r="B5011" s="7" t="s">
        <v>57</v>
      </c>
      <c r="C5011" s="7">
        <v>2003</v>
      </c>
      <c r="D5011" s="7">
        <v>2</v>
      </c>
      <c r="E5011" s="7">
        <v>159.5</v>
      </c>
      <c r="F5011" s="7">
        <v>159.1</v>
      </c>
      <c r="G5011" s="7" t="s">
        <v>19</v>
      </c>
    </row>
    <row r="5012" spans="1:7" x14ac:dyDescent="0.2">
      <c r="A5012" s="7">
        <v>41700</v>
      </c>
      <c r="B5012" s="7" t="s">
        <v>57</v>
      </c>
      <c r="C5012" s="7">
        <v>2003</v>
      </c>
      <c r="D5012" s="7">
        <v>3</v>
      </c>
      <c r="E5012" s="7">
        <v>160.80000000000001</v>
      </c>
      <c r="F5012" s="7">
        <v>160.51</v>
      </c>
      <c r="G5012" s="7" t="s">
        <v>19</v>
      </c>
    </row>
    <row r="5013" spans="1:7" x14ac:dyDescent="0.2">
      <c r="A5013" s="7">
        <v>41700</v>
      </c>
      <c r="B5013" s="7" t="s">
        <v>57</v>
      </c>
      <c r="C5013" s="7">
        <v>2003</v>
      </c>
      <c r="D5013" s="7">
        <v>4</v>
      </c>
      <c r="E5013" s="7">
        <v>161.47999999999999</v>
      </c>
      <c r="F5013" s="7">
        <v>161.28</v>
      </c>
      <c r="G5013" s="7" t="s">
        <v>19</v>
      </c>
    </row>
    <row r="5014" spans="1:7" x14ac:dyDescent="0.2">
      <c r="A5014" s="7">
        <v>41700</v>
      </c>
      <c r="B5014" s="7" t="s">
        <v>57</v>
      </c>
      <c r="C5014" s="7">
        <v>2004</v>
      </c>
      <c r="D5014" s="7">
        <v>1</v>
      </c>
      <c r="E5014" s="7">
        <v>161.44</v>
      </c>
      <c r="F5014" s="7">
        <v>161.72</v>
      </c>
      <c r="G5014" s="7" t="s">
        <v>19</v>
      </c>
    </row>
    <row r="5015" spans="1:7" x14ac:dyDescent="0.2">
      <c r="A5015" s="7">
        <v>41700</v>
      </c>
      <c r="B5015" s="7" t="s">
        <v>57</v>
      </c>
      <c r="C5015" s="7">
        <v>2004</v>
      </c>
      <c r="D5015" s="7">
        <v>2</v>
      </c>
      <c r="E5015" s="7">
        <v>166.16</v>
      </c>
      <c r="F5015" s="7">
        <v>165.7</v>
      </c>
      <c r="G5015" s="7" t="s">
        <v>19</v>
      </c>
    </row>
    <row r="5016" spans="1:7" x14ac:dyDescent="0.2">
      <c r="A5016" s="7">
        <v>41700</v>
      </c>
      <c r="B5016" s="7" t="s">
        <v>57</v>
      </c>
      <c r="C5016" s="7">
        <v>2004</v>
      </c>
      <c r="D5016" s="7">
        <v>3</v>
      </c>
      <c r="E5016" s="7">
        <v>168.02</v>
      </c>
      <c r="F5016" s="7">
        <v>167.73</v>
      </c>
      <c r="G5016" s="7" t="s">
        <v>19</v>
      </c>
    </row>
    <row r="5017" spans="1:7" x14ac:dyDescent="0.2">
      <c r="A5017" s="7">
        <v>41700</v>
      </c>
      <c r="B5017" s="7" t="s">
        <v>57</v>
      </c>
      <c r="C5017" s="7">
        <v>2004</v>
      </c>
      <c r="D5017" s="7">
        <v>4</v>
      </c>
      <c r="E5017" s="7">
        <v>170.82</v>
      </c>
      <c r="F5017" s="7">
        <v>170.69</v>
      </c>
      <c r="G5017" s="7" t="s">
        <v>19</v>
      </c>
    </row>
    <row r="5018" spans="1:7" x14ac:dyDescent="0.2">
      <c r="A5018" s="7">
        <v>41700</v>
      </c>
      <c r="B5018" s="7" t="s">
        <v>57</v>
      </c>
      <c r="C5018" s="7">
        <v>2005</v>
      </c>
      <c r="D5018" s="7">
        <v>1</v>
      </c>
      <c r="E5018" s="7">
        <v>172.93</v>
      </c>
      <c r="F5018" s="7">
        <v>173.27</v>
      </c>
      <c r="G5018" s="7" t="s">
        <v>19</v>
      </c>
    </row>
    <row r="5019" spans="1:7" x14ac:dyDescent="0.2">
      <c r="A5019" s="7">
        <v>41700</v>
      </c>
      <c r="B5019" s="7" t="s">
        <v>57</v>
      </c>
      <c r="C5019" s="7">
        <v>2005</v>
      </c>
      <c r="D5019" s="7">
        <v>2</v>
      </c>
      <c r="E5019" s="7">
        <v>176.01</v>
      </c>
      <c r="F5019" s="7">
        <v>175.41</v>
      </c>
      <c r="G5019" s="7" t="s">
        <v>19</v>
      </c>
    </row>
    <row r="5020" spans="1:7" x14ac:dyDescent="0.2">
      <c r="A5020" s="7">
        <v>41700</v>
      </c>
      <c r="B5020" s="7" t="s">
        <v>57</v>
      </c>
      <c r="C5020" s="7">
        <v>2005</v>
      </c>
      <c r="D5020" s="7">
        <v>3</v>
      </c>
      <c r="E5020" s="7">
        <v>178.44</v>
      </c>
      <c r="F5020" s="7">
        <v>178.04</v>
      </c>
      <c r="G5020" s="7" t="s">
        <v>19</v>
      </c>
    </row>
    <row r="5021" spans="1:7" x14ac:dyDescent="0.2">
      <c r="A5021" s="7">
        <v>41700</v>
      </c>
      <c r="B5021" s="7" t="s">
        <v>57</v>
      </c>
      <c r="C5021" s="7">
        <v>2005</v>
      </c>
      <c r="D5021" s="7">
        <v>4</v>
      </c>
      <c r="E5021" s="7">
        <v>181.9</v>
      </c>
      <c r="F5021" s="7">
        <v>181.92</v>
      </c>
      <c r="G5021" s="7" t="s">
        <v>19</v>
      </c>
    </row>
    <row r="5022" spans="1:7" x14ac:dyDescent="0.2">
      <c r="A5022" s="7">
        <v>41700</v>
      </c>
      <c r="B5022" s="7" t="s">
        <v>57</v>
      </c>
      <c r="C5022" s="7">
        <v>2006</v>
      </c>
      <c r="D5022" s="7">
        <v>1</v>
      </c>
      <c r="E5022" s="7">
        <v>187.2</v>
      </c>
      <c r="F5022" s="7">
        <v>187.73</v>
      </c>
      <c r="G5022" s="7" t="s">
        <v>19</v>
      </c>
    </row>
    <row r="5023" spans="1:7" x14ac:dyDescent="0.2">
      <c r="A5023" s="7">
        <v>41700</v>
      </c>
      <c r="B5023" s="7" t="s">
        <v>57</v>
      </c>
      <c r="C5023" s="7">
        <v>2006</v>
      </c>
      <c r="D5023" s="7">
        <v>2</v>
      </c>
      <c r="E5023" s="7">
        <v>189.67</v>
      </c>
      <c r="F5023" s="7">
        <v>188.82</v>
      </c>
      <c r="G5023" s="7" t="s">
        <v>19</v>
      </c>
    </row>
    <row r="5024" spans="1:7" x14ac:dyDescent="0.2">
      <c r="A5024" s="7">
        <v>41700</v>
      </c>
      <c r="B5024" s="7" t="s">
        <v>57</v>
      </c>
      <c r="C5024" s="7">
        <v>2006</v>
      </c>
      <c r="D5024" s="7">
        <v>3</v>
      </c>
      <c r="E5024" s="7">
        <v>192.68</v>
      </c>
      <c r="F5024" s="7">
        <v>192.04</v>
      </c>
      <c r="G5024" s="7" t="s">
        <v>19</v>
      </c>
    </row>
    <row r="5025" spans="1:7" x14ac:dyDescent="0.2">
      <c r="A5025" s="7">
        <v>41700</v>
      </c>
      <c r="B5025" s="7" t="s">
        <v>57</v>
      </c>
      <c r="C5025" s="7">
        <v>2006</v>
      </c>
      <c r="D5025" s="7">
        <v>4</v>
      </c>
      <c r="E5025" s="7">
        <v>197.98</v>
      </c>
      <c r="F5025" s="7">
        <v>198.21</v>
      </c>
      <c r="G5025" s="7" t="s">
        <v>19</v>
      </c>
    </row>
    <row r="5026" spans="1:7" x14ac:dyDescent="0.2">
      <c r="A5026" s="7">
        <v>41700</v>
      </c>
      <c r="B5026" s="7" t="s">
        <v>57</v>
      </c>
      <c r="C5026" s="7">
        <v>2007</v>
      </c>
      <c r="D5026" s="7">
        <v>1</v>
      </c>
      <c r="E5026" s="7">
        <v>202.58</v>
      </c>
      <c r="F5026" s="7">
        <v>203.47</v>
      </c>
      <c r="G5026" s="7" t="s">
        <v>19</v>
      </c>
    </row>
    <row r="5027" spans="1:7" x14ac:dyDescent="0.2">
      <c r="A5027" s="7">
        <v>41700</v>
      </c>
      <c r="B5027" s="7" t="s">
        <v>57</v>
      </c>
      <c r="C5027" s="7">
        <v>2007</v>
      </c>
      <c r="D5027" s="7">
        <v>2</v>
      </c>
      <c r="E5027" s="7">
        <v>205.29</v>
      </c>
      <c r="F5027" s="7">
        <v>204.06</v>
      </c>
      <c r="G5027" s="7" t="s">
        <v>19</v>
      </c>
    </row>
    <row r="5028" spans="1:7" x14ac:dyDescent="0.2">
      <c r="A5028" s="7">
        <v>41700</v>
      </c>
      <c r="B5028" s="7" t="s">
        <v>57</v>
      </c>
      <c r="C5028" s="7">
        <v>2007</v>
      </c>
      <c r="D5028" s="7">
        <v>3</v>
      </c>
      <c r="E5028" s="7">
        <v>207.33</v>
      </c>
      <c r="F5028" s="7">
        <v>206.43</v>
      </c>
      <c r="G5028" s="7" t="s">
        <v>19</v>
      </c>
    </row>
    <row r="5029" spans="1:7" x14ac:dyDescent="0.2">
      <c r="A5029" s="7">
        <v>41700</v>
      </c>
      <c r="B5029" s="7" t="s">
        <v>57</v>
      </c>
      <c r="C5029" s="7">
        <v>2007</v>
      </c>
      <c r="D5029" s="7">
        <v>4</v>
      </c>
      <c r="E5029" s="7">
        <v>204.8</v>
      </c>
      <c r="F5029" s="7">
        <v>205.23</v>
      </c>
      <c r="G5029" s="7" t="s">
        <v>19</v>
      </c>
    </row>
    <row r="5030" spans="1:7" x14ac:dyDescent="0.2">
      <c r="A5030" s="7">
        <v>41700</v>
      </c>
      <c r="B5030" s="7" t="s">
        <v>57</v>
      </c>
      <c r="C5030" s="7">
        <v>2008</v>
      </c>
      <c r="D5030" s="7">
        <v>1</v>
      </c>
      <c r="E5030" s="7">
        <v>201.75</v>
      </c>
      <c r="F5030" s="7">
        <v>202.98</v>
      </c>
      <c r="G5030" s="7" t="s">
        <v>19</v>
      </c>
    </row>
    <row r="5031" spans="1:7" x14ac:dyDescent="0.2">
      <c r="A5031" s="7">
        <v>41700</v>
      </c>
      <c r="B5031" s="7" t="s">
        <v>57</v>
      </c>
      <c r="C5031" s="7">
        <v>2008</v>
      </c>
      <c r="D5031" s="7">
        <v>2</v>
      </c>
      <c r="E5031" s="7">
        <v>202.71</v>
      </c>
      <c r="F5031" s="7">
        <v>201.19</v>
      </c>
      <c r="G5031" s="7" t="s">
        <v>19</v>
      </c>
    </row>
    <row r="5032" spans="1:7" x14ac:dyDescent="0.2">
      <c r="A5032" s="7">
        <v>41700</v>
      </c>
      <c r="B5032" s="7" t="s">
        <v>57</v>
      </c>
      <c r="C5032" s="7">
        <v>2008</v>
      </c>
      <c r="D5032" s="7">
        <v>3</v>
      </c>
      <c r="E5032" s="7">
        <v>202.91</v>
      </c>
      <c r="F5032" s="7">
        <v>201.81</v>
      </c>
      <c r="G5032" s="7" t="s">
        <v>19</v>
      </c>
    </row>
    <row r="5033" spans="1:7" x14ac:dyDescent="0.2">
      <c r="A5033" s="7">
        <v>41700</v>
      </c>
      <c r="B5033" s="7" t="s">
        <v>57</v>
      </c>
      <c r="C5033" s="7">
        <v>2008</v>
      </c>
      <c r="D5033" s="7">
        <v>4</v>
      </c>
      <c r="E5033" s="7">
        <v>191.87</v>
      </c>
      <c r="F5033" s="7">
        <v>192.45</v>
      </c>
      <c r="G5033" s="7" t="s">
        <v>19</v>
      </c>
    </row>
    <row r="5034" spans="1:7" x14ac:dyDescent="0.2">
      <c r="A5034" s="7">
        <v>41700</v>
      </c>
      <c r="B5034" s="7" t="s">
        <v>57</v>
      </c>
      <c r="C5034" s="7">
        <v>2009</v>
      </c>
      <c r="D5034" s="7">
        <v>1</v>
      </c>
      <c r="E5034" s="7">
        <v>187.6</v>
      </c>
      <c r="F5034" s="7">
        <v>189.07</v>
      </c>
      <c r="G5034" s="7" t="s">
        <v>19</v>
      </c>
    </row>
    <row r="5035" spans="1:7" x14ac:dyDescent="0.2">
      <c r="A5035" s="7">
        <v>41700</v>
      </c>
      <c r="B5035" s="7" t="s">
        <v>57</v>
      </c>
      <c r="C5035" s="7">
        <v>2009</v>
      </c>
      <c r="D5035" s="7">
        <v>2</v>
      </c>
      <c r="E5035" s="7">
        <v>194.79</v>
      </c>
      <c r="F5035" s="7">
        <v>192.97</v>
      </c>
      <c r="G5035" s="7" t="s">
        <v>19</v>
      </c>
    </row>
    <row r="5036" spans="1:7" x14ac:dyDescent="0.2">
      <c r="A5036" s="7">
        <v>41700</v>
      </c>
      <c r="B5036" s="7" t="s">
        <v>57</v>
      </c>
      <c r="C5036" s="7">
        <v>2009</v>
      </c>
      <c r="D5036" s="7">
        <v>3</v>
      </c>
      <c r="E5036" s="7">
        <v>194.16</v>
      </c>
      <c r="F5036" s="7">
        <v>193.09</v>
      </c>
      <c r="G5036" s="7" t="s">
        <v>19</v>
      </c>
    </row>
    <row r="5037" spans="1:7" x14ac:dyDescent="0.2">
      <c r="A5037" s="7">
        <v>41700</v>
      </c>
      <c r="B5037" s="7" t="s">
        <v>57</v>
      </c>
      <c r="C5037" s="7">
        <v>2009</v>
      </c>
      <c r="D5037" s="7">
        <v>4</v>
      </c>
      <c r="E5037" s="7">
        <v>193.26</v>
      </c>
      <c r="F5037" s="7">
        <v>193.83</v>
      </c>
      <c r="G5037" s="7" t="s">
        <v>19</v>
      </c>
    </row>
    <row r="5038" spans="1:7" x14ac:dyDescent="0.2">
      <c r="A5038" s="7">
        <v>41700</v>
      </c>
      <c r="B5038" s="7" t="s">
        <v>57</v>
      </c>
      <c r="C5038" s="7">
        <v>2010</v>
      </c>
      <c r="D5038" s="7">
        <v>1</v>
      </c>
      <c r="E5038" s="7">
        <v>192.35</v>
      </c>
      <c r="F5038" s="7">
        <v>194.17</v>
      </c>
      <c r="G5038" s="7" t="s">
        <v>19</v>
      </c>
    </row>
    <row r="5039" spans="1:7" x14ac:dyDescent="0.2">
      <c r="A5039" s="7">
        <v>41700</v>
      </c>
      <c r="B5039" s="7" t="s">
        <v>57</v>
      </c>
      <c r="C5039" s="7">
        <v>2010</v>
      </c>
      <c r="D5039" s="7">
        <v>2</v>
      </c>
      <c r="E5039" s="7">
        <v>192.98</v>
      </c>
      <c r="F5039" s="7">
        <v>190.89</v>
      </c>
      <c r="G5039" s="7" t="s">
        <v>19</v>
      </c>
    </row>
    <row r="5040" spans="1:7" x14ac:dyDescent="0.2">
      <c r="A5040" s="7">
        <v>41700</v>
      </c>
      <c r="B5040" s="7" t="s">
        <v>57</v>
      </c>
      <c r="C5040" s="7">
        <v>2010</v>
      </c>
      <c r="D5040" s="7">
        <v>3</v>
      </c>
      <c r="E5040" s="7">
        <v>189.36</v>
      </c>
      <c r="F5040" s="7">
        <v>188.36</v>
      </c>
      <c r="G5040" s="7" t="s">
        <v>19</v>
      </c>
    </row>
    <row r="5041" spans="1:7" x14ac:dyDescent="0.2">
      <c r="A5041" s="7">
        <v>41700</v>
      </c>
      <c r="B5041" s="7" t="s">
        <v>57</v>
      </c>
      <c r="C5041" s="7">
        <v>2010</v>
      </c>
      <c r="D5041" s="7">
        <v>4</v>
      </c>
      <c r="E5041" s="7">
        <v>188</v>
      </c>
      <c r="F5041" s="7">
        <v>188.56</v>
      </c>
      <c r="G5041" s="7" t="s">
        <v>19</v>
      </c>
    </row>
    <row r="5042" spans="1:7" x14ac:dyDescent="0.2">
      <c r="A5042" s="7">
        <v>41700</v>
      </c>
      <c r="B5042" s="7" t="s">
        <v>57</v>
      </c>
      <c r="C5042" s="7">
        <v>2011</v>
      </c>
      <c r="D5042" s="7">
        <v>1</v>
      </c>
      <c r="E5042" s="7">
        <v>190.15</v>
      </c>
      <c r="F5042" s="7">
        <v>192.02</v>
      </c>
      <c r="G5042" s="7" t="s">
        <v>19</v>
      </c>
    </row>
    <row r="5043" spans="1:7" x14ac:dyDescent="0.2">
      <c r="A5043" s="7">
        <v>41700</v>
      </c>
      <c r="B5043" s="7" t="s">
        <v>57</v>
      </c>
      <c r="C5043" s="7">
        <v>2011</v>
      </c>
      <c r="D5043" s="7">
        <v>2</v>
      </c>
      <c r="E5043" s="7">
        <v>184.93</v>
      </c>
      <c r="F5043" s="7">
        <v>182.89</v>
      </c>
      <c r="G5043" s="7" t="s">
        <v>19</v>
      </c>
    </row>
    <row r="5044" spans="1:7" x14ac:dyDescent="0.2">
      <c r="A5044" s="7">
        <v>41700</v>
      </c>
      <c r="B5044" s="7" t="s">
        <v>57</v>
      </c>
      <c r="C5044" s="7">
        <v>2011</v>
      </c>
      <c r="D5044" s="7">
        <v>3</v>
      </c>
      <c r="E5044" s="7">
        <v>190.25</v>
      </c>
      <c r="F5044" s="7">
        <v>189.31</v>
      </c>
      <c r="G5044" s="7" t="s">
        <v>19</v>
      </c>
    </row>
    <row r="5045" spans="1:7" x14ac:dyDescent="0.2">
      <c r="A5045" s="7">
        <v>41700</v>
      </c>
      <c r="B5045" s="7" t="s">
        <v>57</v>
      </c>
      <c r="C5045" s="7">
        <v>2011</v>
      </c>
      <c r="D5045" s="7">
        <v>4</v>
      </c>
      <c r="E5045" s="7">
        <v>187.06</v>
      </c>
      <c r="F5045" s="7">
        <v>187.52</v>
      </c>
      <c r="G5045" s="7" t="s">
        <v>19</v>
      </c>
    </row>
    <row r="5046" spans="1:7" x14ac:dyDescent="0.2">
      <c r="A5046" s="7">
        <v>41700</v>
      </c>
      <c r="B5046" s="7" t="s">
        <v>57</v>
      </c>
      <c r="C5046" s="7">
        <v>2012</v>
      </c>
      <c r="D5046" s="7">
        <v>1</v>
      </c>
      <c r="E5046" s="7">
        <v>188.6</v>
      </c>
      <c r="F5046" s="7">
        <v>190.41</v>
      </c>
      <c r="G5046" s="7" t="s">
        <v>19</v>
      </c>
    </row>
    <row r="5047" spans="1:7" x14ac:dyDescent="0.2">
      <c r="A5047" s="7">
        <v>41700</v>
      </c>
      <c r="B5047" s="7" t="s">
        <v>57</v>
      </c>
      <c r="C5047" s="7">
        <v>2012</v>
      </c>
      <c r="D5047" s="7">
        <v>2</v>
      </c>
      <c r="E5047" s="7">
        <v>196.37</v>
      </c>
      <c r="F5047" s="7">
        <v>194.38</v>
      </c>
      <c r="G5047" s="7" t="s">
        <v>19</v>
      </c>
    </row>
    <row r="5048" spans="1:7" x14ac:dyDescent="0.2">
      <c r="A5048" s="7">
        <v>41700</v>
      </c>
      <c r="B5048" s="7" t="s">
        <v>57</v>
      </c>
      <c r="C5048" s="7">
        <v>2012</v>
      </c>
      <c r="D5048" s="7">
        <v>3</v>
      </c>
      <c r="E5048" s="7">
        <v>194.92</v>
      </c>
      <c r="F5048" s="7">
        <v>193.82</v>
      </c>
      <c r="G5048" s="7" t="s">
        <v>19</v>
      </c>
    </row>
    <row r="5049" spans="1:7" x14ac:dyDescent="0.2">
      <c r="A5049" s="7">
        <v>41700</v>
      </c>
      <c r="B5049" s="7" t="s">
        <v>57</v>
      </c>
      <c r="C5049" s="7">
        <v>2012</v>
      </c>
      <c r="D5049" s="7">
        <v>4</v>
      </c>
      <c r="E5049" s="7">
        <v>198.68</v>
      </c>
      <c r="F5049" s="7">
        <v>199.19</v>
      </c>
      <c r="G5049" s="7" t="s">
        <v>19</v>
      </c>
    </row>
    <row r="5050" spans="1:7" x14ac:dyDescent="0.2">
      <c r="A5050" s="7">
        <v>41700</v>
      </c>
      <c r="B5050" s="7" t="s">
        <v>57</v>
      </c>
      <c r="C5050" s="7">
        <v>2013</v>
      </c>
      <c r="D5050" s="7">
        <v>1</v>
      </c>
      <c r="E5050" s="7">
        <v>197.22</v>
      </c>
      <c r="F5050" s="7">
        <v>199.04</v>
      </c>
      <c r="G5050" s="7" t="s">
        <v>19</v>
      </c>
    </row>
    <row r="5051" spans="1:7" x14ac:dyDescent="0.2">
      <c r="A5051" s="7">
        <v>41700</v>
      </c>
      <c r="B5051" s="7" t="s">
        <v>57</v>
      </c>
      <c r="C5051" s="7">
        <v>2013</v>
      </c>
      <c r="D5051" s="7">
        <v>2</v>
      </c>
      <c r="E5051" s="7">
        <v>204.46</v>
      </c>
      <c r="F5051" s="7">
        <v>202.59</v>
      </c>
      <c r="G5051" s="7" t="s">
        <v>19</v>
      </c>
    </row>
    <row r="5052" spans="1:7" x14ac:dyDescent="0.2">
      <c r="A5052" s="7">
        <v>41700</v>
      </c>
      <c r="B5052" s="7" t="s">
        <v>57</v>
      </c>
      <c r="C5052" s="7">
        <v>2013</v>
      </c>
      <c r="D5052" s="7">
        <v>3</v>
      </c>
      <c r="E5052" s="7">
        <v>208.09</v>
      </c>
      <c r="F5052" s="7">
        <v>206.78</v>
      </c>
      <c r="G5052" s="7" t="s">
        <v>19</v>
      </c>
    </row>
    <row r="5053" spans="1:7" x14ac:dyDescent="0.2">
      <c r="A5053" s="7">
        <v>41700</v>
      </c>
      <c r="B5053" s="7" t="s">
        <v>57</v>
      </c>
      <c r="C5053" s="7">
        <v>2013</v>
      </c>
      <c r="D5053" s="7">
        <v>4</v>
      </c>
      <c r="E5053" s="7">
        <v>209.15</v>
      </c>
      <c r="F5053" s="7">
        <v>209.67</v>
      </c>
      <c r="G5053" s="7" t="s">
        <v>19</v>
      </c>
    </row>
    <row r="5054" spans="1:7" x14ac:dyDescent="0.2">
      <c r="A5054" s="7">
        <v>41700</v>
      </c>
      <c r="B5054" s="7" t="s">
        <v>57</v>
      </c>
      <c r="C5054" s="7">
        <v>2014</v>
      </c>
      <c r="D5054" s="7">
        <v>1</v>
      </c>
      <c r="E5054" s="7">
        <v>211.77</v>
      </c>
      <c r="F5054" s="7">
        <v>213.69</v>
      </c>
      <c r="G5054" s="7" t="s">
        <v>19</v>
      </c>
    </row>
    <row r="5055" spans="1:7" x14ac:dyDescent="0.2">
      <c r="A5055" s="7">
        <v>41700</v>
      </c>
      <c r="B5055" s="7" t="s">
        <v>57</v>
      </c>
      <c r="C5055" s="7">
        <v>2014</v>
      </c>
      <c r="D5055" s="7">
        <v>2</v>
      </c>
      <c r="E5055" s="7">
        <v>217.05</v>
      </c>
      <c r="F5055" s="7">
        <v>215.23</v>
      </c>
      <c r="G5055" s="7" t="s">
        <v>19</v>
      </c>
    </row>
    <row r="5056" spans="1:7" x14ac:dyDescent="0.2">
      <c r="A5056" s="7">
        <v>41700</v>
      </c>
      <c r="B5056" s="7" t="s">
        <v>57</v>
      </c>
      <c r="C5056" s="7">
        <v>2014</v>
      </c>
      <c r="D5056" s="7">
        <v>3</v>
      </c>
      <c r="E5056" s="7">
        <v>222.62</v>
      </c>
      <c r="F5056" s="7">
        <v>221.03</v>
      </c>
      <c r="G5056" s="7" t="s">
        <v>19</v>
      </c>
    </row>
    <row r="5057" spans="1:7" x14ac:dyDescent="0.2">
      <c r="A5057" s="7">
        <v>41700</v>
      </c>
      <c r="B5057" s="7" t="s">
        <v>57</v>
      </c>
      <c r="C5057" s="7">
        <v>2014</v>
      </c>
      <c r="D5057" s="7">
        <v>4</v>
      </c>
      <c r="E5057" s="7">
        <v>222.99</v>
      </c>
      <c r="F5057" s="7">
        <v>223.72</v>
      </c>
      <c r="G5057" s="7" t="s">
        <v>19</v>
      </c>
    </row>
    <row r="5058" spans="1:7" x14ac:dyDescent="0.2">
      <c r="A5058" s="7">
        <v>41700</v>
      </c>
      <c r="B5058" s="7" t="s">
        <v>57</v>
      </c>
      <c r="C5058" s="7">
        <v>2015</v>
      </c>
      <c r="D5058" s="7">
        <v>1</v>
      </c>
      <c r="E5058" s="7">
        <v>226.67</v>
      </c>
      <c r="F5058" s="7">
        <v>228.5</v>
      </c>
      <c r="G5058" s="7" t="s">
        <v>19</v>
      </c>
    </row>
    <row r="5059" spans="1:7" x14ac:dyDescent="0.2">
      <c r="A5059" s="7">
        <v>41700</v>
      </c>
      <c r="B5059" s="7" t="s">
        <v>57</v>
      </c>
      <c r="C5059" s="7">
        <v>2015</v>
      </c>
      <c r="D5059" s="7">
        <v>2</v>
      </c>
      <c r="E5059" s="7">
        <v>234.68</v>
      </c>
      <c r="F5059" s="7">
        <v>232.94</v>
      </c>
      <c r="G5059" s="7" t="s">
        <v>19</v>
      </c>
    </row>
    <row r="5060" spans="1:7" x14ac:dyDescent="0.2">
      <c r="A5060" s="7">
        <v>41700</v>
      </c>
      <c r="B5060" s="7" t="s">
        <v>57</v>
      </c>
      <c r="C5060" s="7">
        <v>2015</v>
      </c>
      <c r="D5060" s="7">
        <v>3</v>
      </c>
      <c r="E5060" s="7">
        <v>238.02</v>
      </c>
      <c r="F5060" s="7">
        <v>236.18</v>
      </c>
      <c r="G5060" s="7" t="s">
        <v>19</v>
      </c>
    </row>
    <row r="5061" spans="1:7" x14ac:dyDescent="0.2">
      <c r="A5061" s="7">
        <v>41700</v>
      </c>
      <c r="B5061" s="7" t="s">
        <v>57</v>
      </c>
      <c r="C5061" s="7">
        <v>2015</v>
      </c>
      <c r="D5061" s="7">
        <v>4</v>
      </c>
      <c r="E5061" s="7">
        <v>238.88</v>
      </c>
      <c r="F5061" s="7">
        <v>239.88</v>
      </c>
      <c r="G5061" s="7" t="s">
        <v>19</v>
      </c>
    </row>
    <row r="5062" spans="1:7" x14ac:dyDescent="0.2">
      <c r="A5062" s="7">
        <v>41700</v>
      </c>
      <c r="B5062" s="7" t="s">
        <v>57</v>
      </c>
      <c r="C5062" s="7">
        <v>2016</v>
      </c>
      <c r="D5062" s="7">
        <v>1</v>
      </c>
      <c r="E5062" s="7">
        <v>240.24</v>
      </c>
      <c r="F5062" s="7">
        <v>241.85</v>
      </c>
      <c r="G5062" s="7" t="s">
        <v>19</v>
      </c>
    </row>
    <row r="5063" spans="1:7" x14ac:dyDescent="0.2">
      <c r="A5063" s="7">
        <v>41700</v>
      </c>
      <c r="B5063" s="7" t="s">
        <v>57</v>
      </c>
      <c r="C5063" s="7">
        <v>2016</v>
      </c>
      <c r="D5063" s="7">
        <v>2</v>
      </c>
      <c r="E5063" s="7">
        <v>248.59</v>
      </c>
      <c r="F5063" s="7">
        <v>246.99</v>
      </c>
      <c r="G5063" s="7" t="s">
        <v>19</v>
      </c>
    </row>
    <row r="5064" spans="1:7" x14ac:dyDescent="0.2">
      <c r="A5064" s="7">
        <v>41700</v>
      </c>
      <c r="B5064" s="7" t="s">
        <v>57</v>
      </c>
      <c r="C5064" s="7">
        <v>2016</v>
      </c>
      <c r="D5064" s="7">
        <v>3</v>
      </c>
      <c r="E5064" s="7">
        <v>252.95</v>
      </c>
      <c r="F5064" s="7">
        <v>250.85</v>
      </c>
      <c r="G5064" s="7" t="s">
        <v>19</v>
      </c>
    </row>
    <row r="5065" spans="1:7" x14ac:dyDescent="0.2">
      <c r="A5065" s="7">
        <v>41700</v>
      </c>
      <c r="B5065" s="7" t="s">
        <v>57</v>
      </c>
      <c r="C5065" s="7">
        <v>2016</v>
      </c>
      <c r="D5065" s="7">
        <v>4</v>
      </c>
      <c r="E5065" s="7">
        <v>254.49</v>
      </c>
      <c r="F5065" s="7">
        <v>255.84</v>
      </c>
      <c r="G5065" s="7" t="s">
        <v>19</v>
      </c>
    </row>
    <row r="5066" spans="1:7" x14ac:dyDescent="0.2">
      <c r="A5066" s="7">
        <v>41700</v>
      </c>
      <c r="B5066" s="7" t="s">
        <v>57</v>
      </c>
      <c r="C5066" s="7">
        <v>2017</v>
      </c>
      <c r="D5066" s="7">
        <v>1</v>
      </c>
      <c r="E5066" s="7">
        <v>259.52999999999997</v>
      </c>
      <c r="F5066" s="7">
        <v>260.89</v>
      </c>
      <c r="G5066" s="7" t="s">
        <v>19</v>
      </c>
    </row>
    <row r="5067" spans="1:7" x14ac:dyDescent="0.2">
      <c r="A5067" s="7">
        <v>41700</v>
      </c>
      <c r="B5067" s="7" t="s">
        <v>57</v>
      </c>
      <c r="C5067" s="7">
        <v>2017</v>
      </c>
      <c r="D5067" s="7">
        <v>2</v>
      </c>
      <c r="E5067" s="7">
        <v>266.67</v>
      </c>
      <c r="F5067" s="7">
        <v>265.07</v>
      </c>
      <c r="G5067" s="7" t="s">
        <v>19</v>
      </c>
    </row>
    <row r="5068" spans="1:7" x14ac:dyDescent="0.2">
      <c r="A5068" s="7">
        <v>41700</v>
      </c>
      <c r="B5068" s="7" t="s">
        <v>57</v>
      </c>
      <c r="C5068" s="7">
        <v>2017</v>
      </c>
      <c r="D5068" s="7">
        <v>3</v>
      </c>
      <c r="E5068" s="7">
        <v>270.83</v>
      </c>
      <c r="F5068" s="7">
        <v>268.66000000000003</v>
      </c>
      <c r="G5068" s="7" t="s">
        <v>19</v>
      </c>
    </row>
    <row r="5069" spans="1:7" x14ac:dyDescent="0.2">
      <c r="A5069" s="7">
        <v>41700</v>
      </c>
      <c r="B5069" s="7" t="s">
        <v>57</v>
      </c>
      <c r="C5069" s="7">
        <v>2017</v>
      </c>
      <c r="D5069" s="7">
        <v>4</v>
      </c>
      <c r="E5069" s="7">
        <v>270.14</v>
      </c>
      <c r="F5069" s="7">
        <v>271.68</v>
      </c>
      <c r="G5069" s="7" t="s">
        <v>19</v>
      </c>
    </row>
    <row r="5070" spans="1:7" x14ac:dyDescent="0.2">
      <c r="A5070" s="7">
        <v>41700</v>
      </c>
      <c r="B5070" s="7" t="s">
        <v>57</v>
      </c>
      <c r="C5070" s="7">
        <v>2018</v>
      </c>
      <c r="D5070" s="7">
        <v>1</v>
      </c>
      <c r="E5070" s="7">
        <v>274.5</v>
      </c>
      <c r="F5070" s="7">
        <v>275.64</v>
      </c>
      <c r="G5070" s="7" t="s">
        <v>19</v>
      </c>
    </row>
    <row r="5071" spans="1:7" x14ac:dyDescent="0.2">
      <c r="A5071" s="7">
        <v>41700</v>
      </c>
      <c r="B5071" s="7" t="s">
        <v>57</v>
      </c>
      <c r="C5071" s="7">
        <v>2018</v>
      </c>
      <c r="D5071" s="7">
        <v>2</v>
      </c>
      <c r="E5071" s="7">
        <v>280.32</v>
      </c>
      <c r="F5071" s="7">
        <v>278.76</v>
      </c>
      <c r="G5071" s="7" t="s">
        <v>19</v>
      </c>
    </row>
    <row r="5072" spans="1:7" x14ac:dyDescent="0.2">
      <c r="A5072" s="7">
        <v>41700</v>
      </c>
      <c r="B5072" s="7" t="s">
        <v>57</v>
      </c>
      <c r="C5072" s="7">
        <v>2018</v>
      </c>
      <c r="D5072" s="7">
        <v>3</v>
      </c>
      <c r="E5072" s="7">
        <v>285.98</v>
      </c>
      <c r="F5072" s="7">
        <v>283.74</v>
      </c>
      <c r="G5072" s="7" t="s">
        <v>19</v>
      </c>
    </row>
    <row r="5073" spans="1:7" x14ac:dyDescent="0.2">
      <c r="A5073" s="7">
        <v>41700</v>
      </c>
      <c r="B5073" s="7" t="s">
        <v>57</v>
      </c>
      <c r="C5073" s="7">
        <v>2018</v>
      </c>
      <c r="D5073" s="7">
        <v>4</v>
      </c>
      <c r="E5073" s="7">
        <v>287.07</v>
      </c>
      <c r="F5073" s="7">
        <v>288.83</v>
      </c>
      <c r="G5073" s="7" t="s">
        <v>19</v>
      </c>
    </row>
    <row r="5074" spans="1:7" x14ac:dyDescent="0.2">
      <c r="A5074" s="7">
        <v>41700</v>
      </c>
      <c r="B5074" s="7" t="s">
        <v>57</v>
      </c>
      <c r="C5074" s="7">
        <v>2019</v>
      </c>
      <c r="D5074" s="7">
        <v>1</v>
      </c>
      <c r="E5074" s="7">
        <v>293.51</v>
      </c>
      <c r="F5074" s="7">
        <v>294.45</v>
      </c>
      <c r="G5074" s="7" t="s">
        <v>19</v>
      </c>
    </row>
    <row r="5075" spans="1:7" x14ac:dyDescent="0.2">
      <c r="A5075" s="7">
        <v>41700</v>
      </c>
      <c r="B5075" s="7" t="s">
        <v>57</v>
      </c>
      <c r="C5075" s="7">
        <v>2019</v>
      </c>
      <c r="D5075" s="7">
        <v>2</v>
      </c>
      <c r="E5075" s="7">
        <v>296.87</v>
      </c>
      <c r="F5075" s="7">
        <v>295.33999999999997</v>
      </c>
      <c r="G5075" s="7" t="s">
        <v>19</v>
      </c>
    </row>
    <row r="5076" spans="1:7" x14ac:dyDescent="0.2">
      <c r="A5076" s="7">
        <v>41700</v>
      </c>
      <c r="B5076" s="7" t="s">
        <v>57</v>
      </c>
      <c r="C5076" s="7">
        <v>2019</v>
      </c>
      <c r="D5076" s="7">
        <v>3</v>
      </c>
      <c r="E5076" s="7">
        <v>303.35000000000002</v>
      </c>
      <c r="F5076" s="7">
        <v>301.01</v>
      </c>
      <c r="G5076" s="7" t="s">
        <v>19</v>
      </c>
    </row>
    <row r="5077" spans="1:7" x14ac:dyDescent="0.2">
      <c r="A5077" s="7">
        <v>41700</v>
      </c>
      <c r="B5077" s="7" t="s">
        <v>57</v>
      </c>
      <c r="C5077" s="7">
        <v>2019</v>
      </c>
      <c r="D5077" s="7">
        <v>4</v>
      </c>
      <c r="E5077" s="7">
        <v>301.36</v>
      </c>
      <c r="F5077" s="7">
        <v>303.24</v>
      </c>
      <c r="G5077" s="7" t="s">
        <v>19</v>
      </c>
    </row>
    <row r="5078" spans="1:7" x14ac:dyDescent="0.2">
      <c r="A5078" s="7">
        <v>41700</v>
      </c>
      <c r="B5078" s="7" t="s">
        <v>57</v>
      </c>
      <c r="C5078" s="7">
        <v>2020</v>
      </c>
      <c r="D5078" s="7">
        <v>1</v>
      </c>
      <c r="E5078" s="7">
        <v>305.93</v>
      </c>
      <c r="F5078" s="7">
        <v>306.76</v>
      </c>
      <c r="G5078" s="7" t="s">
        <v>19</v>
      </c>
    </row>
    <row r="5079" spans="1:7" x14ac:dyDescent="0.2">
      <c r="A5079" s="7">
        <v>41700</v>
      </c>
      <c r="B5079" s="7" t="s">
        <v>57</v>
      </c>
      <c r="C5079" s="7">
        <v>2020</v>
      </c>
      <c r="D5079" s="7">
        <v>2</v>
      </c>
      <c r="E5079" s="7">
        <v>312.39999999999998</v>
      </c>
      <c r="F5079" s="7">
        <v>310.87</v>
      </c>
      <c r="G5079" s="7" t="s">
        <v>19</v>
      </c>
    </row>
    <row r="5080" spans="1:7" x14ac:dyDescent="0.2">
      <c r="A5080" s="7">
        <v>41700</v>
      </c>
      <c r="B5080" s="7" t="s">
        <v>57</v>
      </c>
      <c r="C5080" s="7">
        <v>2020</v>
      </c>
      <c r="D5080" s="7">
        <v>3</v>
      </c>
      <c r="E5080" s="7">
        <v>319.85000000000002</v>
      </c>
      <c r="F5080" s="7">
        <v>317.42</v>
      </c>
      <c r="G5080" s="7" t="s">
        <v>19</v>
      </c>
    </row>
    <row r="5081" spans="1:7" x14ac:dyDescent="0.2">
      <c r="A5081" s="7">
        <v>41700</v>
      </c>
      <c r="B5081" s="7" t="s">
        <v>57</v>
      </c>
      <c r="C5081" s="7">
        <v>2020</v>
      </c>
      <c r="D5081" s="7">
        <v>4</v>
      </c>
      <c r="E5081" s="7">
        <v>328.42</v>
      </c>
      <c r="F5081" s="7">
        <v>330.45</v>
      </c>
      <c r="G5081" s="7" t="s">
        <v>19</v>
      </c>
    </row>
    <row r="5082" spans="1:7" x14ac:dyDescent="0.2">
      <c r="A5082" s="7">
        <v>41700</v>
      </c>
      <c r="B5082" s="7" t="s">
        <v>57</v>
      </c>
      <c r="C5082" s="7">
        <v>2021</v>
      </c>
      <c r="D5082" s="7">
        <v>1</v>
      </c>
      <c r="E5082" s="7">
        <v>340.92</v>
      </c>
      <c r="F5082" s="7">
        <v>341.83</v>
      </c>
      <c r="G5082" s="7" t="s">
        <v>19</v>
      </c>
    </row>
    <row r="5083" spans="1:7" x14ac:dyDescent="0.2">
      <c r="A5083" s="7">
        <v>41700</v>
      </c>
      <c r="B5083" s="7" t="s">
        <v>57</v>
      </c>
      <c r="C5083" s="7">
        <v>2021</v>
      </c>
      <c r="D5083" s="7">
        <v>2</v>
      </c>
      <c r="E5083" s="7">
        <v>364.03</v>
      </c>
      <c r="F5083" s="7">
        <v>362.21</v>
      </c>
      <c r="G5083" s="7" t="s">
        <v>19</v>
      </c>
    </row>
    <row r="5084" spans="1:7" x14ac:dyDescent="0.2">
      <c r="A5084" s="7">
        <v>41700</v>
      </c>
      <c r="B5084" s="7" t="s">
        <v>57</v>
      </c>
      <c r="C5084" s="7">
        <v>2021</v>
      </c>
      <c r="D5084" s="7">
        <v>3</v>
      </c>
      <c r="E5084" s="7">
        <v>384.04</v>
      </c>
      <c r="F5084" s="7">
        <v>381.22</v>
      </c>
      <c r="G5084" s="7" t="s">
        <v>19</v>
      </c>
    </row>
    <row r="5085" spans="1:7" x14ac:dyDescent="0.2">
      <c r="A5085" s="7">
        <v>41700</v>
      </c>
      <c r="B5085" s="7" t="s">
        <v>57</v>
      </c>
      <c r="C5085" s="7">
        <v>2021</v>
      </c>
      <c r="D5085" s="7">
        <v>4</v>
      </c>
      <c r="E5085" s="7">
        <v>395.69</v>
      </c>
      <c r="F5085" s="7">
        <v>398.04</v>
      </c>
      <c r="G5085" s="7" t="s">
        <v>19</v>
      </c>
    </row>
    <row r="5086" spans="1:7" x14ac:dyDescent="0.2">
      <c r="A5086" s="7">
        <v>41740</v>
      </c>
      <c r="B5086" s="7" t="s">
        <v>58</v>
      </c>
      <c r="C5086" s="7">
        <v>1991</v>
      </c>
      <c r="D5086" s="7">
        <v>1</v>
      </c>
      <c r="E5086" s="7">
        <v>100</v>
      </c>
      <c r="F5086" s="7">
        <v>100</v>
      </c>
    </row>
    <row r="5087" spans="1:7" x14ac:dyDescent="0.2">
      <c r="A5087" s="7">
        <v>41740</v>
      </c>
      <c r="B5087" s="7" t="s">
        <v>58</v>
      </c>
      <c r="C5087" s="7">
        <v>1991</v>
      </c>
      <c r="D5087" s="7">
        <v>2</v>
      </c>
      <c r="E5087" s="7">
        <v>99.72</v>
      </c>
      <c r="F5087" s="7">
        <v>99.46</v>
      </c>
    </row>
    <row r="5088" spans="1:7" x14ac:dyDescent="0.2">
      <c r="A5088" s="7">
        <v>41740</v>
      </c>
      <c r="B5088" s="7" t="s">
        <v>58</v>
      </c>
      <c r="C5088" s="7">
        <v>1991</v>
      </c>
      <c r="D5088" s="7">
        <v>3</v>
      </c>
      <c r="E5088" s="7">
        <v>99.74</v>
      </c>
      <c r="F5088" s="7">
        <v>99.27</v>
      </c>
    </row>
    <row r="5089" spans="1:6" x14ac:dyDescent="0.2">
      <c r="A5089" s="7">
        <v>41740</v>
      </c>
      <c r="B5089" s="7" t="s">
        <v>58</v>
      </c>
      <c r="C5089" s="7">
        <v>1991</v>
      </c>
      <c r="D5089" s="7">
        <v>4</v>
      </c>
      <c r="E5089" s="7">
        <v>99.64</v>
      </c>
      <c r="F5089" s="7">
        <v>99.39</v>
      </c>
    </row>
    <row r="5090" spans="1:6" x14ac:dyDescent="0.2">
      <c r="A5090" s="7">
        <v>41740</v>
      </c>
      <c r="B5090" s="7" t="s">
        <v>58</v>
      </c>
      <c r="C5090" s="7">
        <v>1992</v>
      </c>
      <c r="D5090" s="7">
        <v>1</v>
      </c>
      <c r="E5090" s="7">
        <v>98.53</v>
      </c>
      <c r="F5090" s="7">
        <v>98.56</v>
      </c>
    </row>
    <row r="5091" spans="1:6" x14ac:dyDescent="0.2">
      <c r="A5091" s="7">
        <v>41740</v>
      </c>
      <c r="B5091" s="7" t="s">
        <v>58</v>
      </c>
      <c r="C5091" s="7">
        <v>1992</v>
      </c>
      <c r="D5091" s="7">
        <v>2</v>
      </c>
      <c r="E5091" s="7">
        <v>97.81</v>
      </c>
      <c r="F5091" s="7">
        <v>97.53</v>
      </c>
    </row>
    <row r="5092" spans="1:6" x14ac:dyDescent="0.2">
      <c r="A5092" s="7">
        <v>41740</v>
      </c>
      <c r="B5092" s="7" t="s">
        <v>58</v>
      </c>
      <c r="C5092" s="7">
        <v>1992</v>
      </c>
      <c r="D5092" s="7">
        <v>3</v>
      </c>
      <c r="E5092" s="7">
        <v>97.14</v>
      </c>
      <c r="F5092" s="7">
        <v>96.68</v>
      </c>
    </row>
    <row r="5093" spans="1:6" x14ac:dyDescent="0.2">
      <c r="A5093" s="7">
        <v>41740</v>
      </c>
      <c r="B5093" s="7" t="s">
        <v>58</v>
      </c>
      <c r="C5093" s="7">
        <v>1992</v>
      </c>
      <c r="D5093" s="7">
        <v>4</v>
      </c>
      <c r="E5093" s="7">
        <v>95.13</v>
      </c>
      <c r="F5093" s="7">
        <v>94.93</v>
      </c>
    </row>
    <row r="5094" spans="1:6" x14ac:dyDescent="0.2">
      <c r="A5094" s="7">
        <v>41740</v>
      </c>
      <c r="B5094" s="7" t="s">
        <v>58</v>
      </c>
      <c r="C5094" s="7">
        <v>1993</v>
      </c>
      <c r="D5094" s="7">
        <v>1</v>
      </c>
      <c r="E5094" s="7">
        <v>93.81</v>
      </c>
      <c r="F5094" s="7">
        <v>93.86</v>
      </c>
    </row>
    <row r="5095" spans="1:6" x14ac:dyDescent="0.2">
      <c r="A5095" s="7">
        <v>41740</v>
      </c>
      <c r="B5095" s="7" t="s">
        <v>58</v>
      </c>
      <c r="C5095" s="7">
        <v>1993</v>
      </c>
      <c r="D5095" s="7">
        <v>2</v>
      </c>
      <c r="E5095" s="7">
        <v>92.56</v>
      </c>
      <c r="F5095" s="7">
        <v>92.23</v>
      </c>
    </row>
    <row r="5096" spans="1:6" x14ac:dyDescent="0.2">
      <c r="A5096" s="7">
        <v>41740</v>
      </c>
      <c r="B5096" s="7" t="s">
        <v>58</v>
      </c>
      <c r="C5096" s="7">
        <v>1993</v>
      </c>
      <c r="D5096" s="7">
        <v>3</v>
      </c>
      <c r="E5096" s="7">
        <v>91.66</v>
      </c>
      <c r="F5096" s="7">
        <v>91.23</v>
      </c>
    </row>
    <row r="5097" spans="1:6" x14ac:dyDescent="0.2">
      <c r="A5097" s="7">
        <v>41740</v>
      </c>
      <c r="B5097" s="7" t="s">
        <v>58</v>
      </c>
      <c r="C5097" s="7">
        <v>1993</v>
      </c>
      <c r="D5097" s="7">
        <v>4</v>
      </c>
      <c r="E5097" s="7">
        <v>90.94</v>
      </c>
      <c r="F5097" s="7">
        <v>90.78</v>
      </c>
    </row>
    <row r="5098" spans="1:6" x14ac:dyDescent="0.2">
      <c r="A5098" s="7">
        <v>41740</v>
      </c>
      <c r="B5098" s="7" t="s">
        <v>58</v>
      </c>
      <c r="C5098" s="7">
        <v>1994</v>
      </c>
      <c r="D5098" s="7">
        <v>1</v>
      </c>
      <c r="E5098" s="7">
        <v>90.21</v>
      </c>
      <c r="F5098" s="7">
        <v>90.28</v>
      </c>
    </row>
    <row r="5099" spans="1:6" x14ac:dyDescent="0.2">
      <c r="A5099" s="7">
        <v>41740</v>
      </c>
      <c r="B5099" s="7" t="s">
        <v>58</v>
      </c>
      <c r="C5099" s="7">
        <v>1994</v>
      </c>
      <c r="D5099" s="7">
        <v>2</v>
      </c>
      <c r="E5099" s="7">
        <v>90.88</v>
      </c>
      <c r="F5099" s="7">
        <v>90.47</v>
      </c>
    </row>
    <row r="5100" spans="1:6" x14ac:dyDescent="0.2">
      <c r="A5100" s="7">
        <v>41740</v>
      </c>
      <c r="B5100" s="7" t="s">
        <v>58</v>
      </c>
      <c r="C5100" s="7">
        <v>1994</v>
      </c>
      <c r="D5100" s="7">
        <v>3</v>
      </c>
      <c r="E5100" s="7">
        <v>90.45</v>
      </c>
      <c r="F5100" s="7">
        <v>90.04</v>
      </c>
    </row>
    <row r="5101" spans="1:6" x14ac:dyDescent="0.2">
      <c r="A5101" s="7">
        <v>41740</v>
      </c>
      <c r="B5101" s="7" t="s">
        <v>58</v>
      </c>
      <c r="C5101" s="7">
        <v>1994</v>
      </c>
      <c r="D5101" s="7">
        <v>4</v>
      </c>
      <c r="E5101" s="7">
        <v>90.92</v>
      </c>
      <c r="F5101" s="7">
        <v>90.8</v>
      </c>
    </row>
    <row r="5102" spans="1:6" x14ac:dyDescent="0.2">
      <c r="A5102" s="7">
        <v>41740</v>
      </c>
      <c r="B5102" s="7" t="s">
        <v>58</v>
      </c>
      <c r="C5102" s="7">
        <v>1995</v>
      </c>
      <c r="D5102" s="7">
        <v>1</v>
      </c>
      <c r="E5102" s="7">
        <v>88.28</v>
      </c>
      <c r="F5102" s="7">
        <v>88.39</v>
      </c>
    </row>
    <row r="5103" spans="1:6" x14ac:dyDescent="0.2">
      <c r="A5103" s="7">
        <v>41740</v>
      </c>
      <c r="B5103" s="7" t="s">
        <v>58</v>
      </c>
      <c r="C5103" s="7">
        <v>1995</v>
      </c>
      <c r="D5103" s="7">
        <v>2</v>
      </c>
      <c r="E5103" s="7">
        <v>88.91</v>
      </c>
      <c r="F5103" s="7">
        <v>88.44</v>
      </c>
    </row>
    <row r="5104" spans="1:6" x14ac:dyDescent="0.2">
      <c r="A5104" s="7">
        <v>41740</v>
      </c>
      <c r="B5104" s="7" t="s">
        <v>58</v>
      </c>
      <c r="C5104" s="7">
        <v>1995</v>
      </c>
      <c r="D5104" s="7">
        <v>3</v>
      </c>
      <c r="E5104" s="7">
        <v>88.37</v>
      </c>
      <c r="F5104" s="7">
        <v>87.98</v>
      </c>
    </row>
    <row r="5105" spans="1:6" x14ac:dyDescent="0.2">
      <c r="A5105" s="7">
        <v>41740</v>
      </c>
      <c r="B5105" s="7" t="s">
        <v>58</v>
      </c>
      <c r="C5105" s="7">
        <v>1995</v>
      </c>
      <c r="D5105" s="7">
        <v>4</v>
      </c>
      <c r="E5105" s="7">
        <v>87.31</v>
      </c>
      <c r="F5105" s="7">
        <v>87.23</v>
      </c>
    </row>
    <row r="5106" spans="1:6" x14ac:dyDescent="0.2">
      <c r="A5106" s="7">
        <v>41740</v>
      </c>
      <c r="B5106" s="7" t="s">
        <v>58</v>
      </c>
      <c r="C5106" s="7">
        <v>1996</v>
      </c>
      <c r="D5106" s="7">
        <v>1</v>
      </c>
      <c r="E5106" s="7">
        <v>87.56</v>
      </c>
      <c r="F5106" s="7">
        <v>87.71</v>
      </c>
    </row>
    <row r="5107" spans="1:6" x14ac:dyDescent="0.2">
      <c r="A5107" s="7">
        <v>41740</v>
      </c>
      <c r="B5107" s="7" t="s">
        <v>58</v>
      </c>
      <c r="C5107" s="7">
        <v>1996</v>
      </c>
      <c r="D5107" s="7">
        <v>2</v>
      </c>
      <c r="E5107" s="7">
        <v>87.98</v>
      </c>
      <c r="F5107" s="7">
        <v>87.46</v>
      </c>
    </row>
    <row r="5108" spans="1:6" x14ac:dyDescent="0.2">
      <c r="A5108" s="7">
        <v>41740</v>
      </c>
      <c r="B5108" s="7" t="s">
        <v>58</v>
      </c>
      <c r="C5108" s="7">
        <v>1996</v>
      </c>
      <c r="D5108" s="7">
        <v>3</v>
      </c>
      <c r="E5108" s="7">
        <v>87.8</v>
      </c>
      <c r="F5108" s="7">
        <v>87.4</v>
      </c>
    </row>
    <row r="5109" spans="1:6" x14ac:dyDescent="0.2">
      <c r="A5109" s="7">
        <v>41740</v>
      </c>
      <c r="B5109" s="7" t="s">
        <v>58</v>
      </c>
      <c r="C5109" s="7">
        <v>1996</v>
      </c>
      <c r="D5109" s="7">
        <v>4</v>
      </c>
      <c r="E5109" s="7">
        <v>88.07</v>
      </c>
      <c r="F5109" s="7">
        <v>88.02</v>
      </c>
    </row>
    <row r="5110" spans="1:6" x14ac:dyDescent="0.2">
      <c r="A5110" s="7">
        <v>41740</v>
      </c>
      <c r="B5110" s="7" t="s">
        <v>58</v>
      </c>
      <c r="C5110" s="7">
        <v>1997</v>
      </c>
      <c r="D5110" s="7">
        <v>1</v>
      </c>
      <c r="E5110" s="7">
        <v>88.18</v>
      </c>
      <c r="F5110" s="7">
        <v>88.35</v>
      </c>
    </row>
    <row r="5111" spans="1:6" x14ac:dyDescent="0.2">
      <c r="A5111" s="7">
        <v>41740</v>
      </c>
      <c r="B5111" s="7" t="s">
        <v>58</v>
      </c>
      <c r="C5111" s="7">
        <v>1997</v>
      </c>
      <c r="D5111" s="7">
        <v>2</v>
      </c>
      <c r="E5111" s="7">
        <v>90.51</v>
      </c>
      <c r="F5111" s="7">
        <v>89.95</v>
      </c>
    </row>
    <row r="5112" spans="1:6" x14ac:dyDescent="0.2">
      <c r="A5112" s="7">
        <v>41740</v>
      </c>
      <c r="B5112" s="7" t="s">
        <v>58</v>
      </c>
      <c r="C5112" s="7">
        <v>1997</v>
      </c>
      <c r="D5112" s="7">
        <v>3</v>
      </c>
      <c r="E5112" s="7">
        <v>91.75</v>
      </c>
      <c r="F5112" s="7">
        <v>91.28</v>
      </c>
    </row>
    <row r="5113" spans="1:6" x14ac:dyDescent="0.2">
      <c r="A5113" s="7">
        <v>41740</v>
      </c>
      <c r="B5113" s="7" t="s">
        <v>58</v>
      </c>
      <c r="C5113" s="7">
        <v>1997</v>
      </c>
      <c r="D5113" s="7">
        <v>4</v>
      </c>
      <c r="E5113" s="7">
        <v>93.86</v>
      </c>
      <c r="F5113" s="7">
        <v>93.83</v>
      </c>
    </row>
    <row r="5114" spans="1:6" x14ac:dyDescent="0.2">
      <c r="A5114" s="7">
        <v>41740</v>
      </c>
      <c r="B5114" s="7" t="s">
        <v>58</v>
      </c>
      <c r="C5114" s="7">
        <v>1998</v>
      </c>
      <c r="D5114" s="7">
        <v>1</v>
      </c>
      <c r="E5114" s="7">
        <v>96.83</v>
      </c>
      <c r="F5114" s="7">
        <v>97.06</v>
      </c>
    </row>
    <row r="5115" spans="1:6" x14ac:dyDescent="0.2">
      <c r="A5115" s="7">
        <v>41740</v>
      </c>
      <c r="B5115" s="7" t="s">
        <v>58</v>
      </c>
      <c r="C5115" s="7">
        <v>1998</v>
      </c>
      <c r="D5115" s="7">
        <v>2</v>
      </c>
      <c r="E5115" s="7">
        <v>100.36</v>
      </c>
      <c r="F5115" s="7">
        <v>99.73</v>
      </c>
    </row>
    <row r="5116" spans="1:6" x14ac:dyDescent="0.2">
      <c r="A5116" s="7">
        <v>41740</v>
      </c>
      <c r="B5116" s="7" t="s">
        <v>58</v>
      </c>
      <c r="C5116" s="7">
        <v>1998</v>
      </c>
      <c r="D5116" s="7">
        <v>3</v>
      </c>
      <c r="E5116" s="7">
        <v>103.67</v>
      </c>
      <c r="F5116" s="7">
        <v>103.06</v>
      </c>
    </row>
    <row r="5117" spans="1:6" x14ac:dyDescent="0.2">
      <c r="A5117" s="7">
        <v>41740</v>
      </c>
      <c r="B5117" s="7" t="s">
        <v>58</v>
      </c>
      <c r="C5117" s="7">
        <v>1998</v>
      </c>
      <c r="D5117" s="7">
        <v>4</v>
      </c>
      <c r="E5117" s="7">
        <v>105.59</v>
      </c>
      <c r="F5117" s="7">
        <v>105.58</v>
      </c>
    </row>
    <row r="5118" spans="1:6" x14ac:dyDescent="0.2">
      <c r="A5118" s="7">
        <v>41740</v>
      </c>
      <c r="B5118" s="7" t="s">
        <v>58</v>
      </c>
      <c r="C5118" s="7">
        <v>1999</v>
      </c>
      <c r="D5118" s="7">
        <v>1</v>
      </c>
      <c r="E5118" s="7">
        <v>107.64</v>
      </c>
      <c r="F5118" s="7">
        <v>107.95</v>
      </c>
    </row>
    <row r="5119" spans="1:6" x14ac:dyDescent="0.2">
      <c r="A5119" s="7">
        <v>41740</v>
      </c>
      <c r="B5119" s="7" t="s">
        <v>58</v>
      </c>
      <c r="C5119" s="7">
        <v>1999</v>
      </c>
      <c r="D5119" s="7">
        <v>2</v>
      </c>
      <c r="E5119" s="7">
        <v>111.94</v>
      </c>
      <c r="F5119" s="7">
        <v>111.28</v>
      </c>
    </row>
    <row r="5120" spans="1:6" x14ac:dyDescent="0.2">
      <c r="A5120" s="7">
        <v>41740</v>
      </c>
      <c r="B5120" s="7" t="s">
        <v>58</v>
      </c>
      <c r="C5120" s="7">
        <v>1999</v>
      </c>
      <c r="D5120" s="7">
        <v>3</v>
      </c>
      <c r="E5120" s="7">
        <v>115.32</v>
      </c>
      <c r="F5120" s="7">
        <v>114.52</v>
      </c>
    </row>
    <row r="5121" spans="1:6" x14ac:dyDescent="0.2">
      <c r="A5121" s="7">
        <v>41740</v>
      </c>
      <c r="B5121" s="7" t="s">
        <v>58</v>
      </c>
      <c r="C5121" s="7">
        <v>1999</v>
      </c>
      <c r="D5121" s="7">
        <v>4</v>
      </c>
      <c r="E5121" s="7">
        <v>118.43</v>
      </c>
      <c r="F5121" s="7">
        <v>118.44</v>
      </c>
    </row>
    <row r="5122" spans="1:6" x14ac:dyDescent="0.2">
      <c r="A5122" s="7">
        <v>41740</v>
      </c>
      <c r="B5122" s="7" t="s">
        <v>58</v>
      </c>
      <c r="C5122" s="7">
        <v>2000</v>
      </c>
      <c r="D5122" s="7">
        <v>1</v>
      </c>
      <c r="E5122" s="7">
        <v>122.7</v>
      </c>
      <c r="F5122" s="7">
        <v>123.16</v>
      </c>
    </row>
    <row r="5123" spans="1:6" x14ac:dyDescent="0.2">
      <c r="A5123" s="7">
        <v>41740</v>
      </c>
      <c r="B5123" s="7" t="s">
        <v>58</v>
      </c>
      <c r="C5123" s="7">
        <v>2000</v>
      </c>
      <c r="D5123" s="7">
        <v>2</v>
      </c>
      <c r="E5123" s="7">
        <v>128.19999999999999</v>
      </c>
      <c r="F5123" s="7">
        <v>127.48</v>
      </c>
    </row>
    <row r="5124" spans="1:6" x14ac:dyDescent="0.2">
      <c r="A5124" s="7">
        <v>41740</v>
      </c>
      <c r="B5124" s="7" t="s">
        <v>58</v>
      </c>
      <c r="C5124" s="7">
        <v>2000</v>
      </c>
      <c r="D5124" s="7">
        <v>3</v>
      </c>
      <c r="E5124" s="7">
        <v>133.02000000000001</v>
      </c>
      <c r="F5124" s="7">
        <v>131.93</v>
      </c>
    </row>
    <row r="5125" spans="1:6" x14ac:dyDescent="0.2">
      <c r="A5125" s="7">
        <v>41740</v>
      </c>
      <c r="B5125" s="7" t="s">
        <v>58</v>
      </c>
      <c r="C5125" s="7">
        <v>2000</v>
      </c>
      <c r="D5125" s="7">
        <v>4</v>
      </c>
      <c r="E5125" s="7">
        <v>137.16999999999999</v>
      </c>
      <c r="F5125" s="7">
        <v>137.22999999999999</v>
      </c>
    </row>
    <row r="5126" spans="1:6" x14ac:dyDescent="0.2">
      <c r="A5126" s="7">
        <v>41740</v>
      </c>
      <c r="B5126" s="7" t="s">
        <v>58</v>
      </c>
      <c r="C5126" s="7">
        <v>2001</v>
      </c>
      <c r="D5126" s="7">
        <v>1</v>
      </c>
      <c r="E5126" s="7">
        <v>141.99</v>
      </c>
      <c r="F5126" s="7">
        <v>142.6</v>
      </c>
    </row>
    <row r="5127" spans="1:6" x14ac:dyDescent="0.2">
      <c r="A5127" s="7">
        <v>41740</v>
      </c>
      <c r="B5127" s="7" t="s">
        <v>58</v>
      </c>
      <c r="C5127" s="7">
        <v>2001</v>
      </c>
      <c r="D5127" s="7">
        <v>2</v>
      </c>
      <c r="E5127" s="7">
        <v>147.01</v>
      </c>
      <c r="F5127" s="7">
        <v>146.21</v>
      </c>
    </row>
    <row r="5128" spans="1:6" x14ac:dyDescent="0.2">
      <c r="A5128" s="7">
        <v>41740</v>
      </c>
      <c r="B5128" s="7" t="s">
        <v>58</v>
      </c>
      <c r="C5128" s="7">
        <v>2001</v>
      </c>
      <c r="D5128" s="7">
        <v>3</v>
      </c>
      <c r="E5128" s="7">
        <v>151.44999999999999</v>
      </c>
      <c r="F5128" s="7">
        <v>150.02000000000001</v>
      </c>
    </row>
    <row r="5129" spans="1:6" x14ac:dyDescent="0.2">
      <c r="A5129" s="7">
        <v>41740</v>
      </c>
      <c r="B5129" s="7" t="s">
        <v>58</v>
      </c>
      <c r="C5129" s="7">
        <v>2001</v>
      </c>
      <c r="D5129" s="7">
        <v>4</v>
      </c>
      <c r="E5129" s="7">
        <v>153.66</v>
      </c>
      <c r="F5129" s="7">
        <v>153.78</v>
      </c>
    </row>
    <row r="5130" spans="1:6" x14ac:dyDescent="0.2">
      <c r="A5130" s="7">
        <v>41740</v>
      </c>
      <c r="B5130" s="7" t="s">
        <v>58</v>
      </c>
      <c r="C5130" s="7">
        <v>2002</v>
      </c>
      <c r="D5130" s="7">
        <v>1</v>
      </c>
      <c r="E5130" s="7">
        <v>158.13999999999999</v>
      </c>
      <c r="F5130" s="7">
        <v>158.94999999999999</v>
      </c>
    </row>
    <row r="5131" spans="1:6" x14ac:dyDescent="0.2">
      <c r="A5131" s="7">
        <v>41740</v>
      </c>
      <c r="B5131" s="7" t="s">
        <v>58</v>
      </c>
      <c r="C5131" s="7">
        <v>2002</v>
      </c>
      <c r="D5131" s="7">
        <v>2</v>
      </c>
      <c r="E5131" s="7">
        <v>167.94</v>
      </c>
      <c r="F5131" s="7">
        <v>167.03</v>
      </c>
    </row>
    <row r="5132" spans="1:6" x14ac:dyDescent="0.2">
      <c r="A5132" s="7">
        <v>41740</v>
      </c>
      <c r="B5132" s="7" t="s">
        <v>58</v>
      </c>
      <c r="C5132" s="7">
        <v>2002</v>
      </c>
      <c r="D5132" s="7">
        <v>3</v>
      </c>
      <c r="E5132" s="7">
        <v>177.94</v>
      </c>
      <c r="F5132" s="7">
        <v>176.08</v>
      </c>
    </row>
    <row r="5133" spans="1:6" x14ac:dyDescent="0.2">
      <c r="A5133" s="7">
        <v>41740</v>
      </c>
      <c r="B5133" s="7" t="s">
        <v>58</v>
      </c>
      <c r="C5133" s="7">
        <v>2002</v>
      </c>
      <c r="D5133" s="7">
        <v>4</v>
      </c>
      <c r="E5133" s="7">
        <v>183.65</v>
      </c>
      <c r="F5133" s="7">
        <v>183.84</v>
      </c>
    </row>
    <row r="5134" spans="1:6" x14ac:dyDescent="0.2">
      <c r="A5134" s="7">
        <v>41740</v>
      </c>
      <c r="B5134" s="7" t="s">
        <v>58</v>
      </c>
      <c r="C5134" s="7">
        <v>2003</v>
      </c>
      <c r="D5134" s="7">
        <v>1</v>
      </c>
      <c r="E5134" s="7">
        <v>189.8</v>
      </c>
      <c r="F5134" s="7">
        <v>190.92</v>
      </c>
    </row>
    <row r="5135" spans="1:6" x14ac:dyDescent="0.2">
      <c r="A5135" s="7">
        <v>41740</v>
      </c>
      <c r="B5135" s="7" t="s">
        <v>58</v>
      </c>
      <c r="C5135" s="7">
        <v>2003</v>
      </c>
      <c r="D5135" s="7">
        <v>2</v>
      </c>
      <c r="E5135" s="7">
        <v>198.35</v>
      </c>
      <c r="F5135" s="7">
        <v>197.25</v>
      </c>
    </row>
    <row r="5136" spans="1:6" x14ac:dyDescent="0.2">
      <c r="A5136" s="7">
        <v>41740</v>
      </c>
      <c r="B5136" s="7" t="s">
        <v>58</v>
      </c>
      <c r="C5136" s="7">
        <v>2003</v>
      </c>
      <c r="D5136" s="7">
        <v>3</v>
      </c>
      <c r="E5136" s="7">
        <v>208.83</v>
      </c>
      <c r="F5136" s="7">
        <v>206.45</v>
      </c>
    </row>
    <row r="5137" spans="1:6" x14ac:dyDescent="0.2">
      <c r="A5137" s="7">
        <v>41740</v>
      </c>
      <c r="B5137" s="7" t="s">
        <v>58</v>
      </c>
      <c r="C5137" s="7">
        <v>2003</v>
      </c>
      <c r="D5137" s="7">
        <v>4</v>
      </c>
      <c r="E5137" s="7">
        <v>219.68</v>
      </c>
      <c r="F5137" s="7">
        <v>220</v>
      </c>
    </row>
    <row r="5138" spans="1:6" x14ac:dyDescent="0.2">
      <c r="A5138" s="7">
        <v>41740</v>
      </c>
      <c r="B5138" s="7" t="s">
        <v>58</v>
      </c>
      <c r="C5138" s="7">
        <v>2004</v>
      </c>
      <c r="D5138" s="7">
        <v>1</v>
      </c>
      <c r="E5138" s="7">
        <v>234.38</v>
      </c>
      <c r="F5138" s="7">
        <v>235.89</v>
      </c>
    </row>
    <row r="5139" spans="1:6" x14ac:dyDescent="0.2">
      <c r="A5139" s="7">
        <v>41740</v>
      </c>
      <c r="B5139" s="7" t="s">
        <v>58</v>
      </c>
      <c r="C5139" s="7">
        <v>2004</v>
      </c>
      <c r="D5139" s="7">
        <v>2</v>
      </c>
      <c r="E5139" s="7">
        <v>255.38</v>
      </c>
      <c r="F5139" s="7">
        <v>253.94</v>
      </c>
    </row>
    <row r="5140" spans="1:6" x14ac:dyDescent="0.2">
      <c r="A5140" s="7">
        <v>41740</v>
      </c>
      <c r="B5140" s="7" t="s">
        <v>58</v>
      </c>
      <c r="C5140" s="7">
        <v>2004</v>
      </c>
      <c r="D5140" s="7">
        <v>3</v>
      </c>
      <c r="E5140" s="7">
        <v>271.17</v>
      </c>
      <c r="F5140" s="7">
        <v>267.89999999999998</v>
      </c>
    </row>
    <row r="5141" spans="1:6" x14ac:dyDescent="0.2">
      <c r="A5141" s="7">
        <v>41740</v>
      </c>
      <c r="B5141" s="7" t="s">
        <v>58</v>
      </c>
      <c r="C5141" s="7">
        <v>2004</v>
      </c>
      <c r="D5141" s="7">
        <v>4</v>
      </c>
      <c r="E5141" s="7">
        <v>277.06</v>
      </c>
      <c r="F5141" s="7">
        <v>277.52</v>
      </c>
    </row>
    <row r="5142" spans="1:6" x14ac:dyDescent="0.2">
      <c r="A5142" s="7">
        <v>41740</v>
      </c>
      <c r="B5142" s="7" t="s">
        <v>58</v>
      </c>
      <c r="C5142" s="7">
        <v>2005</v>
      </c>
      <c r="D5142" s="7">
        <v>1</v>
      </c>
      <c r="E5142" s="7">
        <v>283.06</v>
      </c>
      <c r="F5142" s="7">
        <v>285.04000000000002</v>
      </c>
    </row>
    <row r="5143" spans="1:6" x14ac:dyDescent="0.2">
      <c r="A5143" s="7">
        <v>41740</v>
      </c>
      <c r="B5143" s="7" t="s">
        <v>58</v>
      </c>
      <c r="C5143" s="7">
        <v>2005</v>
      </c>
      <c r="D5143" s="7">
        <v>2</v>
      </c>
      <c r="E5143" s="7">
        <v>292.82</v>
      </c>
      <c r="F5143" s="7">
        <v>291.08999999999997</v>
      </c>
    </row>
    <row r="5144" spans="1:6" x14ac:dyDescent="0.2">
      <c r="A5144" s="7">
        <v>41740</v>
      </c>
      <c r="B5144" s="7" t="s">
        <v>58</v>
      </c>
      <c r="C5144" s="7">
        <v>2005</v>
      </c>
      <c r="D5144" s="7">
        <v>3</v>
      </c>
      <c r="E5144" s="7">
        <v>299.29000000000002</v>
      </c>
      <c r="F5144" s="7">
        <v>295.62</v>
      </c>
    </row>
    <row r="5145" spans="1:6" x14ac:dyDescent="0.2">
      <c r="A5145" s="7">
        <v>41740</v>
      </c>
      <c r="B5145" s="7" t="s">
        <v>58</v>
      </c>
      <c r="C5145" s="7">
        <v>2005</v>
      </c>
      <c r="D5145" s="7">
        <v>4</v>
      </c>
      <c r="E5145" s="7">
        <v>297.54000000000002</v>
      </c>
      <c r="F5145" s="7">
        <v>297.97000000000003</v>
      </c>
    </row>
    <row r="5146" spans="1:6" x14ac:dyDescent="0.2">
      <c r="A5146" s="7">
        <v>41740</v>
      </c>
      <c r="B5146" s="7" t="s">
        <v>58</v>
      </c>
      <c r="C5146" s="7">
        <v>2006</v>
      </c>
      <c r="D5146" s="7">
        <v>1</v>
      </c>
      <c r="E5146" s="7">
        <v>295.14999999999998</v>
      </c>
      <c r="F5146" s="7">
        <v>297.38</v>
      </c>
    </row>
    <row r="5147" spans="1:6" x14ac:dyDescent="0.2">
      <c r="A5147" s="7">
        <v>41740</v>
      </c>
      <c r="B5147" s="7" t="s">
        <v>58</v>
      </c>
      <c r="C5147" s="7">
        <v>2006</v>
      </c>
      <c r="D5147" s="7">
        <v>2</v>
      </c>
      <c r="E5147" s="7">
        <v>297.04000000000002</v>
      </c>
      <c r="F5147" s="7">
        <v>295.33</v>
      </c>
    </row>
    <row r="5148" spans="1:6" x14ac:dyDescent="0.2">
      <c r="A5148" s="7">
        <v>41740</v>
      </c>
      <c r="B5148" s="7" t="s">
        <v>58</v>
      </c>
      <c r="C5148" s="7">
        <v>2006</v>
      </c>
      <c r="D5148" s="7">
        <v>3</v>
      </c>
      <c r="E5148" s="7">
        <v>293.72000000000003</v>
      </c>
      <c r="F5148" s="7">
        <v>290.02999999999997</v>
      </c>
    </row>
    <row r="5149" spans="1:6" x14ac:dyDescent="0.2">
      <c r="A5149" s="7">
        <v>41740</v>
      </c>
      <c r="B5149" s="7" t="s">
        <v>58</v>
      </c>
      <c r="C5149" s="7">
        <v>2006</v>
      </c>
      <c r="D5149" s="7">
        <v>4</v>
      </c>
      <c r="E5149" s="7">
        <v>284.08999999999997</v>
      </c>
      <c r="F5149" s="7">
        <v>284.36</v>
      </c>
    </row>
    <row r="5150" spans="1:6" x14ac:dyDescent="0.2">
      <c r="A5150" s="7">
        <v>41740</v>
      </c>
      <c r="B5150" s="7" t="s">
        <v>58</v>
      </c>
      <c r="C5150" s="7">
        <v>2007</v>
      </c>
      <c r="D5150" s="7">
        <v>1</v>
      </c>
      <c r="E5150" s="7">
        <v>276.81</v>
      </c>
      <c r="F5150" s="7">
        <v>279.07</v>
      </c>
    </row>
    <row r="5151" spans="1:6" x14ac:dyDescent="0.2">
      <c r="A5151" s="7">
        <v>41740</v>
      </c>
      <c r="B5151" s="7" t="s">
        <v>58</v>
      </c>
      <c r="C5151" s="7">
        <v>2007</v>
      </c>
      <c r="D5151" s="7">
        <v>2</v>
      </c>
      <c r="E5151" s="7">
        <v>269.20999999999998</v>
      </c>
      <c r="F5151" s="7">
        <v>267.64</v>
      </c>
    </row>
    <row r="5152" spans="1:6" x14ac:dyDescent="0.2">
      <c r="A5152" s="7">
        <v>41740</v>
      </c>
      <c r="B5152" s="7" t="s">
        <v>58</v>
      </c>
      <c r="C5152" s="7">
        <v>2007</v>
      </c>
      <c r="D5152" s="7">
        <v>3</v>
      </c>
      <c r="E5152" s="7">
        <v>258.66000000000003</v>
      </c>
      <c r="F5152" s="7">
        <v>255.47</v>
      </c>
    </row>
    <row r="5153" spans="1:6" x14ac:dyDescent="0.2">
      <c r="A5153" s="7">
        <v>41740</v>
      </c>
      <c r="B5153" s="7" t="s">
        <v>58</v>
      </c>
      <c r="C5153" s="7">
        <v>2007</v>
      </c>
      <c r="D5153" s="7">
        <v>4</v>
      </c>
      <c r="E5153" s="7">
        <v>238.62</v>
      </c>
      <c r="F5153" s="7">
        <v>238.7</v>
      </c>
    </row>
    <row r="5154" spans="1:6" x14ac:dyDescent="0.2">
      <c r="A5154" s="7">
        <v>41740</v>
      </c>
      <c r="B5154" s="7" t="s">
        <v>58</v>
      </c>
      <c r="C5154" s="7">
        <v>2008</v>
      </c>
      <c r="D5154" s="7">
        <v>1</v>
      </c>
      <c r="E5154" s="7">
        <v>219.73</v>
      </c>
      <c r="F5154" s="7">
        <v>221.55</v>
      </c>
    </row>
    <row r="5155" spans="1:6" x14ac:dyDescent="0.2">
      <c r="A5155" s="7">
        <v>41740</v>
      </c>
      <c r="B5155" s="7" t="s">
        <v>58</v>
      </c>
      <c r="C5155" s="7">
        <v>2008</v>
      </c>
      <c r="D5155" s="7">
        <v>2</v>
      </c>
      <c r="E5155" s="7">
        <v>208.17</v>
      </c>
      <c r="F5155" s="7">
        <v>207.01</v>
      </c>
    </row>
    <row r="5156" spans="1:6" x14ac:dyDescent="0.2">
      <c r="A5156" s="7">
        <v>41740</v>
      </c>
      <c r="B5156" s="7" t="s">
        <v>58</v>
      </c>
      <c r="C5156" s="7">
        <v>2008</v>
      </c>
      <c r="D5156" s="7">
        <v>3</v>
      </c>
      <c r="E5156" s="7">
        <v>195.06</v>
      </c>
      <c r="F5156" s="7">
        <v>192.69</v>
      </c>
    </row>
    <row r="5157" spans="1:6" x14ac:dyDescent="0.2">
      <c r="A5157" s="7">
        <v>41740</v>
      </c>
      <c r="B5157" s="7" t="s">
        <v>58</v>
      </c>
      <c r="C5157" s="7">
        <v>2008</v>
      </c>
      <c r="D5157" s="7">
        <v>4</v>
      </c>
      <c r="E5157" s="7">
        <v>183.49</v>
      </c>
      <c r="F5157" s="7">
        <v>183.47</v>
      </c>
    </row>
    <row r="5158" spans="1:6" x14ac:dyDescent="0.2">
      <c r="A5158" s="7">
        <v>41740</v>
      </c>
      <c r="B5158" s="7" t="s">
        <v>58</v>
      </c>
      <c r="C5158" s="7">
        <v>2009</v>
      </c>
      <c r="D5158" s="7">
        <v>1</v>
      </c>
      <c r="E5158" s="7">
        <v>174.03</v>
      </c>
      <c r="F5158" s="7">
        <v>175.48</v>
      </c>
    </row>
    <row r="5159" spans="1:6" x14ac:dyDescent="0.2">
      <c r="A5159" s="7">
        <v>41740</v>
      </c>
      <c r="B5159" s="7" t="s">
        <v>58</v>
      </c>
      <c r="C5159" s="7">
        <v>2009</v>
      </c>
      <c r="D5159" s="7">
        <v>2</v>
      </c>
      <c r="E5159" s="7">
        <v>175.96</v>
      </c>
      <c r="F5159" s="7">
        <v>174.94</v>
      </c>
    </row>
    <row r="5160" spans="1:6" x14ac:dyDescent="0.2">
      <c r="A5160" s="7">
        <v>41740</v>
      </c>
      <c r="B5160" s="7" t="s">
        <v>58</v>
      </c>
      <c r="C5160" s="7">
        <v>2009</v>
      </c>
      <c r="D5160" s="7">
        <v>3</v>
      </c>
      <c r="E5160" s="7">
        <v>182.3</v>
      </c>
      <c r="F5160" s="7">
        <v>180.23</v>
      </c>
    </row>
    <row r="5161" spans="1:6" x14ac:dyDescent="0.2">
      <c r="A5161" s="7">
        <v>41740</v>
      </c>
      <c r="B5161" s="7" t="s">
        <v>58</v>
      </c>
      <c r="C5161" s="7">
        <v>2009</v>
      </c>
      <c r="D5161" s="7">
        <v>4</v>
      </c>
      <c r="E5161" s="7">
        <v>184.54</v>
      </c>
      <c r="F5161" s="7">
        <v>184.45</v>
      </c>
    </row>
    <row r="5162" spans="1:6" x14ac:dyDescent="0.2">
      <c r="A5162" s="7">
        <v>41740</v>
      </c>
      <c r="B5162" s="7" t="s">
        <v>58</v>
      </c>
      <c r="C5162" s="7">
        <v>2010</v>
      </c>
      <c r="D5162" s="7">
        <v>1</v>
      </c>
      <c r="E5162" s="7">
        <v>186.61</v>
      </c>
      <c r="F5162" s="7">
        <v>188.11</v>
      </c>
    </row>
    <row r="5163" spans="1:6" x14ac:dyDescent="0.2">
      <c r="A5163" s="7">
        <v>41740</v>
      </c>
      <c r="B5163" s="7" t="s">
        <v>58</v>
      </c>
      <c r="C5163" s="7">
        <v>2010</v>
      </c>
      <c r="D5163" s="7">
        <v>2</v>
      </c>
      <c r="E5163" s="7">
        <v>189.14</v>
      </c>
      <c r="F5163" s="7">
        <v>188.02</v>
      </c>
    </row>
    <row r="5164" spans="1:6" x14ac:dyDescent="0.2">
      <c r="A5164" s="7">
        <v>41740</v>
      </c>
      <c r="B5164" s="7" t="s">
        <v>58</v>
      </c>
      <c r="C5164" s="7">
        <v>2010</v>
      </c>
      <c r="D5164" s="7">
        <v>3</v>
      </c>
      <c r="E5164" s="7">
        <v>187.02</v>
      </c>
      <c r="F5164" s="7">
        <v>185</v>
      </c>
    </row>
    <row r="5165" spans="1:6" x14ac:dyDescent="0.2">
      <c r="A5165" s="7">
        <v>41740</v>
      </c>
      <c r="B5165" s="7" t="s">
        <v>58</v>
      </c>
      <c r="C5165" s="7">
        <v>2010</v>
      </c>
      <c r="D5165" s="7">
        <v>4</v>
      </c>
      <c r="E5165" s="7">
        <v>183.64</v>
      </c>
      <c r="F5165" s="7">
        <v>183.61</v>
      </c>
    </row>
    <row r="5166" spans="1:6" x14ac:dyDescent="0.2">
      <c r="A5166" s="7">
        <v>41740</v>
      </c>
      <c r="B5166" s="7" t="s">
        <v>58</v>
      </c>
      <c r="C5166" s="7">
        <v>2011</v>
      </c>
      <c r="D5166" s="7">
        <v>1</v>
      </c>
      <c r="E5166" s="7">
        <v>180.76</v>
      </c>
      <c r="F5166" s="7">
        <v>182.08</v>
      </c>
    </row>
    <row r="5167" spans="1:6" x14ac:dyDescent="0.2">
      <c r="A5167" s="7">
        <v>41740</v>
      </c>
      <c r="B5167" s="7" t="s">
        <v>58</v>
      </c>
      <c r="C5167" s="7">
        <v>2011</v>
      </c>
      <c r="D5167" s="7">
        <v>2</v>
      </c>
      <c r="E5167" s="7">
        <v>181.32</v>
      </c>
      <c r="F5167" s="7">
        <v>180.18</v>
      </c>
    </row>
    <row r="5168" spans="1:6" x14ac:dyDescent="0.2">
      <c r="A5168" s="7">
        <v>41740</v>
      </c>
      <c r="B5168" s="7" t="s">
        <v>58</v>
      </c>
      <c r="C5168" s="7">
        <v>2011</v>
      </c>
      <c r="D5168" s="7">
        <v>3</v>
      </c>
      <c r="E5168" s="7">
        <v>181.09</v>
      </c>
      <c r="F5168" s="7">
        <v>179.28</v>
      </c>
    </row>
    <row r="5169" spans="1:6" x14ac:dyDescent="0.2">
      <c r="A5169" s="7">
        <v>41740</v>
      </c>
      <c r="B5169" s="7" t="s">
        <v>58</v>
      </c>
      <c r="C5169" s="7">
        <v>2011</v>
      </c>
      <c r="D5169" s="7">
        <v>4</v>
      </c>
      <c r="E5169" s="7">
        <v>178.83</v>
      </c>
      <c r="F5169" s="7">
        <v>178.91</v>
      </c>
    </row>
    <row r="5170" spans="1:6" x14ac:dyDescent="0.2">
      <c r="A5170" s="7">
        <v>41740</v>
      </c>
      <c r="B5170" s="7" t="s">
        <v>58</v>
      </c>
      <c r="C5170" s="7">
        <v>2012</v>
      </c>
      <c r="D5170" s="7">
        <v>1</v>
      </c>
      <c r="E5170" s="7">
        <v>178.42</v>
      </c>
      <c r="F5170" s="7">
        <v>179.47</v>
      </c>
    </row>
    <row r="5171" spans="1:6" x14ac:dyDescent="0.2">
      <c r="A5171" s="7">
        <v>41740</v>
      </c>
      <c r="B5171" s="7" t="s">
        <v>58</v>
      </c>
      <c r="C5171" s="7">
        <v>2012</v>
      </c>
      <c r="D5171" s="7">
        <v>2</v>
      </c>
      <c r="E5171" s="7">
        <v>184.39</v>
      </c>
      <c r="F5171" s="7">
        <v>183.21</v>
      </c>
    </row>
    <row r="5172" spans="1:6" x14ac:dyDescent="0.2">
      <c r="A5172" s="7">
        <v>41740</v>
      </c>
      <c r="B5172" s="7" t="s">
        <v>58</v>
      </c>
      <c r="C5172" s="7">
        <v>2012</v>
      </c>
      <c r="D5172" s="7">
        <v>3</v>
      </c>
      <c r="E5172" s="7">
        <v>190.09</v>
      </c>
      <c r="F5172" s="7">
        <v>188.32</v>
      </c>
    </row>
    <row r="5173" spans="1:6" x14ac:dyDescent="0.2">
      <c r="A5173" s="7">
        <v>41740</v>
      </c>
      <c r="B5173" s="7" t="s">
        <v>58</v>
      </c>
      <c r="C5173" s="7">
        <v>2012</v>
      </c>
      <c r="D5173" s="7">
        <v>4</v>
      </c>
      <c r="E5173" s="7">
        <v>195.17</v>
      </c>
      <c r="F5173" s="7">
        <v>195.41</v>
      </c>
    </row>
    <row r="5174" spans="1:6" x14ac:dyDescent="0.2">
      <c r="A5174" s="7">
        <v>41740</v>
      </c>
      <c r="B5174" s="7" t="s">
        <v>58</v>
      </c>
      <c r="C5174" s="7">
        <v>2013</v>
      </c>
      <c r="D5174" s="7">
        <v>1</v>
      </c>
      <c r="E5174" s="7">
        <v>202.06</v>
      </c>
      <c r="F5174" s="7">
        <v>202.96</v>
      </c>
    </row>
    <row r="5175" spans="1:6" x14ac:dyDescent="0.2">
      <c r="A5175" s="7">
        <v>41740</v>
      </c>
      <c r="B5175" s="7" t="s">
        <v>58</v>
      </c>
      <c r="C5175" s="7">
        <v>2013</v>
      </c>
      <c r="D5175" s="7">
        <v>2</v>
      </c>
      <c r="E5175" s="7">
        <v>213.99</v>
      </c>
      <c r="F5175" s="7">
        <v>212.6</v>
      </c>
    </row>
    <row r="5176" spans="1:6" x14ac:dyDescent="0.2">
      <c r="A5176" s="7">
        <v>41740</v>
      </c>
      <c r="B5176" s="7" t="s">
        <v>58</v>
      </c>
      <c r="C5176" s="7">
        <v>2013</v>
      </c>
      <c r="D5176" s="7">
        <v>3</v>
      </c>
      <c r="E5176" s="7">
        <v>223.21</v>
      </c>
      <c r="F5176" s="7">
        <v>221.37</v>
      </c>
    </row>
    <row r="5177" spans="1:6" x14ac:dyDescent="0.2">
      <c r="A5177" s="7">
        <v>41740</v>
      </c>
      <c r="B5177" s="7" t="s">
        <v>58</v>
      </c>
      <c r="C5177" s="7">
        <v>2013</v>
      </c>
      <c r="D5177" s="7">
        <v>4</v>
      </c>
      <c r="E5177" s="7">
        <v>226.42</v>
      </c>
      <c r="F5177" s="7">
        <v>226.81</v>
      </c>
    </row>
    <row r="5178" spans="1:6" x14ac:dyDescent="0.2">
      <c r="A5178" s="7">
        <v>41740</v>
      </c>
      <c r="B5178" s="7" t="s">
        <v>58</v>
      </c>
      <c r="C5178" s="7">
        <v>2014</v>
      </c>
      <c r="D5178" s="7">
        <v>1</v>
      </c>
      <c r="E5178" s="7">
        <v>230.93</v>
      </c>
      <c r="F5178" s="7">
        <v>231.62</v>
      </c>
    </row>
    <row r="5179" spans="1:6" x14ac:dyDescent="0.2">
      <c r="A5179" s="7">
        <v>41740</v>
      </c>
      <c r="B5179" s="7" t="s">
        <v>58</v>
      </c>
      <c r="C5179" s="7">
        <v>2014</v>
      </c>
      <c r="D5179" s="7">
        <v>2</v>
      </c>
      <c r="E5179" s="7">
        <v>236.06</v>
      </c>
      <c r="F5179" s="7">
        <v>234.57</v>
      </c>
    </row>
    <row r="5180" spans="1:6" x14ac:dyDescent="0.2">
      <c r="A5180" s="7">
        <v>41740</v>
      </c>
      <c r="B5180" s="7" t="s">
        <v>58</v>
      </c>
      <c r="C5180" s="7">
        <v>2014</v>
      </c>
      <c r="D5180" s="7">
        <v>3</v>
      </c>
      <c r="E5180" s="7">
        <v>239.7</v>
      </c>
      <c r="F5180" s="7">
        <v>237.89</v>
      </c>
    </row>
    <row r="5181" spans="1:6" x14ac:dyDescent="0.2">
      <c r="A5181" s="7">
        <v>41740</v>
      </c>
      <c r="B5181" s="7" t="s">
        <v>58</v>
      </c>
      <c r="C5181" s="7">
        <v>2014</v>
      </c>
      <c r="D5181" s="7">
        <v>4</v>
      </c>
      <c r="E5181" s="7">
        <v>240.96</v>
      </c>
      <c r="F5181" s="7">
        <v>241.47</v>
      </c>
    </row>
    <row r="5182" spans="1:6" x14ac:dyDescent="0.2">
      <c r="A5182" s="7">
        <v>41740</v>
      </c>
      <c r="B5182" s="7" t="s">
        <v>58</v>
      </c>
      <c r="C5182" s="7">
        <v>2015</v>
      </c>
      <c r="D5182" s="7">
        <v>1</v>
      </c>
      <c r="E5182" s="7">
        <v>246.19</v>
      </c>
      <c r="F5182" s="7">
        <v>246.58</v>
      </c>
    </row>
    <row r="5183" spans="1:6" x14ac:dyDescent="0.2">
      <c r="A5183" s="7">
        <v>41740</v>
      </c>
      <c r="B5183" s="7" t="s">
        <v>58</v>
      </c>
      <c r="C5183" s="7">
        <v>2015</v>
      </c>
      <c r="D5183" s="7">
        <v>2</v>
      </c>
      <c r="E5183" s="7">
        <v>251.31</v>
      </c>
      <c r="F5183" s="7">
        <v>249.75</v>
      </c>
    </row>
    <row r="5184" spans="1:6" x14ac:dyDescent="0.2">
      <c r="A5184" s="7">
        <v>41740</v>
      </c>
      <c r="B5184" s="7" t="s">
        <v>58</v>
      </c>
      <c r="C5184" s="7">
        <v>2015</v>
      </c>
      <c r="D5184" s="7">
        <v>3</v>
      </c>
      <c r="E5184" s="7">
        <v>255.13</v>
      </c>
      <c r="F5184" s="7">
        <v>253.46</v>
      </c>
    </row>
    <row r="5185" spans="1:6" x14ac:dyDescent="0.2">
      <c r="A5185" s="7">
        <v>41740</v>
      </c>
      <c r="B5185" s="7" t="s">
        <v>58</v>
      </c>
      <c r="C5185" s="7">
        <v>2015</v>
      </c>
      <c r="D5185" s="7">
        <v>4</v>
      </c>
      <c r="E5185" s="7">
        <v>257.57</v>
      </c>
      <c r="F5185" s="7">
        <v>258.13</v>
      </c>
    </row>
    <row r="5186" spans="1:6" x14ac:dyDescent="0.2">
      <c r="A5186" s="7">
        <v>41740</v>
      </c>
      <c r="B5186" s="7" t="s">
        <v>58</v>
      </c>
      <c r="C5186" s="7">
        <v>2016</v>
      </c>
      <c r="D5186" s="7">
        <v>1</v>
      </c>
      <c r="E5186" s="7">
        <v>262.10000000000002</v>
      </c>
      <c r="F5186" s="7">
        <v>262.27</v>
      </c>
    </row>
    <row r="5187" spans="1:6" x14ac:dyDescent="0.2">
      <c r="A5187" s="7">
        <v>41740</v>
      </c>
      <c r="B5187" s="7" t="s">
        <v>58</v>
      </c>
      <c r="C5187" s="7">
        <v>2016</v>
      </c>
      <c r="D5187" s="7">
        <v>2</v>
      </c>
      <c r="E5187" s="7">
        <v>267.91000000000003</v>
      </c>
      <c r="F5187" s="7">
        <v>266.23</v>
      </c>
    </row>
    <row r="5188" spans="1:6" x14ac:dyDescent="0.2">
      <c r="A5188" s="7">
        <v>41740</v>
      </c>
      <c r="B5188" s="7" t="s">
        <v>58</v>
      </c>
      <c r="C5188" s="7">
        <v>2016</v>
      </c>
      <c r="D5188" s="7">
        <v>3</v>
      </c>
      <c r="E5188" s="7">
        <v>272.25</v>
      </c>
      <c r="F5188" s="7">
        <v>270.69</v>
      </c>
    </row>
    <row r="5189" spans="1:6" x14ac:dyDescent="0.2">
      <c r="A5189" s="7">
        <v>41740</v>
      </c>
      <c r="B5189" s="7" t="s">
        <v>58</v>
      </c>
      <c r="C5189" s="7">
        <v>2016</v>
      </c>
      <c r="D5189" s="7">
        <v>4</v>
      </c>
      <c r="E5189" s="7">
        <v>275.57</v>
      </c>
      <c r="F5189" s="7">
        <v>276.13</v>
      </c>
    </row>
    <row r="5190" spans="1:6" x14ac:dyDescent="0.2">
      <c r="A5190" s="7">
        <v>41740</v>
      </c>
      <c r="B5190" s="7" t="s">
        <v>58</v>
      </c>
      <c r="C5190" s="7">
        <v>2017</v>
      </c>
      <c r="D5190" s="7">
        <v>1</v>
      </c>
      <c r="E5190" s="7">
        <v>281.61</v>
      </c>
      <c r="F5190" s="7">
        <v>281.68</v>
      </c>
    </row>
    <row r="5191" spans="1:6" x14ac:dyDescent="0.2">
      <c r="A5191" s="7">
        <v>41740</v>
      </c>
      <c r="B5191" s="7" t="s">
        <v>58</v>
      </c>
      <c r="C5191" s="7">
        <v>2017</v>
      </c>
      <c r="D5191" s="7">
        <v>2</v>
      </c>
      <c r="E5191" s="7">
        <v>288.23</v>
      </c>
      <c r="F5191" s="7">
        <v>286.33999999999997</v>
      </c>
    </row>
    <row r="5192" spans="1:6" x14ac:dyDescent="0.2">
      <c r="A5192" s="7">
        <v>41740</v>
      </c>
      <c r="B5192" s="7" t="s">
        <v>58</v>
      </c>
      <c r="C5192" s="7">
        <v>2017</v>
      </c>
      <c r="D5192" s="7">
        <v>3</v>
      </c>
      <c r="E5192" s="7">
        <v>293.87</v>
      </c>
      <c r="F5192" s="7">
        <v>292.37</v>
      </c>
    </row>
    <row r="5193" spans="1:6" x14ac:dyDescent="0.2">
      <c r="A5193" s="7">
        <v>41740</v>
      </c>
      <c r="B5193" s="7" t="s">
        <v>58</v>
      </c>
      <c r="C5193" s="7">
        <v>2017</v>
      </c>
      <c r="D5193" s="7">
        <v>4</v>
      </c>
      <c r="E5193" s="7">
        <v>296.20999999999998</v>
      </c>
      <c r="F5193" s="7">
        <v>296.74</v>
      </c>
    </row>
    <row r="5194" spans="1:6" x14ac:dyDescent="0.2">
      <c r="A5194" s="7">
        <v>41740</v>
      </c>
      <c r="B5194" s="7" t="s">
        <v>58</v>
      </c>
      <c r="C5194" s="7">
        <v>2018</v>
      </c>
      <c r="D5194" s="7">
        <v>1</v>
      </c>
      <c r="E5194" s="7">
        <v>301.06</v>
      </c>
      <c r="F5194" s="7">
        <v>301.26</v>
      </c>
    </row>
    <row r="5195" spans="1:6" x14ac:dyDescent="0.2">
      <c r="A5195" s="7">
        <v>41740</v>
      </c>
      <c r="B5195" s="7" t="s">
        <v>58</v>
      </c>
      <c r="C5195" s="7">
        <v>2018</v>
      </c>
      <c r="D5195" s="7">
        <v>2</v>
      </c>
      <c r="E5195" s="7">
        <v>306.42</v>
      </c>
      <c r="F5195" s="7">
        <v>304.23</v>
      </c>
    </row>
    <row r="5196" spans="1:6" x14ac:dyDescent="0.2">
      <c r="A5196" s="7">
        <v>41740</v>
      </c>
      <c r="B5196" s="7" t="s">
        <v>58</v>
      </c>
      <c r="C5196" s="7">
        <v>2018</v>
      </c>
      <c r="D5196" s="7">
        <v>3</v>
      </c>
      <c r="E5196" s="7">
        <v>307.42</v>
      </c>
      <c r="F5196" s="7">
        <v>305.83999999999997</v>
      </c>
    </row>
    <row r="5197" spans="1:6" x14ac:dyDescent="0.2">
      <c r="A5197" s="7">
        <v>41740</v>
      </c>
      <c r="B5197" s="7" t="s">
        <v>58</v>
      </c>
      <c r="C5197" s="7">
        <v>2018</v>
      </c>
      <c r="D5197" s="7">
        <v>4</v>
      </c>
      <c r="E5197" s="7">
        <v>309.8</v>
      </c>
      <c r="F5197" s="7">
        <v>310.45</v>
      </c>
    </row>
    <row r="5198" spans="1:6" x14ac:dyDescent="0.2">
      <c r="A5198" s="7">
        <v>41740</v>
      </c>
      <c r="B5198" s="7" t="s">
        <v>58</v>
      </c>
      <c r="C5198" s="7">
        <v>2019</v>
      </c>
      <c r="D5198" s="7">
        <v>1</v>
      </c>
      <c r="E5198" s="7">
        <v>310.89</v>
      </c>
      <c r="F5198" s="7">
        <v>311.25</v>
      </c>
    </row>
    <row r="5199" spans="1:6" x14ac:dyDescent="0.2">
      <c r="A5199" s="7">
        <v>41740</v>
      </c>
      <c r="B5199" s="7" t="s">
        <v>58</v>
      </c>
      <c r="C5199" s="7">
        <v>2019</v>
      </c>
      <c r="D5199" s="7">
        <v>2</v>
      </c>
      <c r="E5199" s="7">
        <v>317.54000000000002</v>
      </c>
      <c r="F5199" s="7">
        <v>315.05</v>
      </c>
    </row>
    <row r="5200" spans="1:6" x14ac:dyDescent="0.2">
      <c r="A5200" s="7">
        <v>41740</v>
      </c>
      <c r="B5200" s="7" t="s">
        <v>58</v>
      </c>
      <c r="C5200" s="7">
        <v>2019</v>
      </c>
      <c r="D5200" s="7">
        <v>3</v>
      </c>
      <c r="E5200" s="7">
        <v>319.66000000000003</v>
      </c>
      <c r="F5200" s="7">
        <v>317.95</v>
      </c>
    </row>
    <row r="5201" spans="1:6" x14ac:dyDescent="0.2">
      <c r="A5201" s="7">
        <v>41740</v>
      </c>
      <c r="B5201" s="7" t="s">
        <v>58</v>
      </c>
      <c r="C5201" s="7">
        <v>2019</v>
      </c>
      <c r="D5201" s="7">
        <v>4</v>
      </c>
      <c r="E5201" s="7">
        <v>321.62</v>
      </c>
      <c r="F5201" s="7">
        <v>322.42</v>
      </c>
    </row>
    <row r="5202" spans="1:6" x14ac:dyDescent="0.2">
      <c r="A5202" s="7">
        <v>41740</v>
      </c>
      <c r="B5202" s="7" t="s">
        <v>58</v>
      </c>
      <c r="C5202" s="7">
        <v>2020</v>
      </c>
      <c r="D5202" s="7">
        <v>1</v>
      </c>
      <c r="E5202" s="7">
        <v>330.25</v>
      </c>
      <c r="F5202" s="7">
        <v>330.85</v>
      </c>
    </row>
    <row r="5203" spans="1:6" x14ac:dyDescent="0.2">
      <c r="A5203" s="7">
        <v>41740</v>
      </c>
      <c r="B5203" s="7" t="s">
        <v>58</v>
      </c>
      <c r="C5203" s="7">
        <v>2020</v>
      </c>
      <c r="D5203" s="7">
        <v>2</v>
      </c>
      <c r="E5203" s="7">
        <v>336.49</v>
      </c>
      <c r="F5203" s="7">
        <v>333.61</v>
      </c>
    </row>
    <row r="5204" spans="1:6" x14ac:dyDescent="0.2">
      <c r="A5204" s="7">
        <v>41740</v>
      </c>
      <c r="B5204" s="7" t="s">
        <v>58</v>
      </c>
      <c r="C5204" s="7">
        <v>2020</v>
      </c>
      <c r="D5204" s="7">
        <v>3</v>
      </c>
      <c r="E5204" s="7">
        <v>347.66</v>
      </c>
      <c r="F5204" s="7">
        <v>345.69</v>
      </c>
    </row>
    <row r="5205" spans="1:6" x14ac:dyDescent="0.2">
      <c r="A5205" s="7">
        <v>41740</v>
      </c>
      <c r="B5205" s="7" t="s">
        <v>58</v>
      </c>
      <c r="C5205" s="7">
        <v>2020</v>
      </c>
      <c r="D5205" s="7">
        <v>4</v>
      </c>
      <c r="E5205" s="7">
        <v>361.23</v>
      </c>
      <c r="F5205" s="7">
        <v>362.32</v>
      </c>
    </row>
    <row r="5206" spans="1:6" x14ac:dyDescent="0.2">
      <c r="A5206" s="7">
        <v>41740</v>
      </c>
      <c r="B5206" s="7" t="s">
        <v>58</v>
      </c>
      <c r="C5206" s="7">
        <v>2021</v>
      </c>
      <c r="D5206" s="7">
        <v>1</v>
      </c>
      <c r="E5206" s="7">
        <v>380.08</v>
      </c>
      <c r="F5206" s="7">
        <v>380.86</v>
      </c>
    </row>
    <row r="5207" spans="1:6" x14ac:dyDescent="0.2">
      <c r="A5207" s="7">
        <v>41740</v>
      </c>
      <c r="B5207" s="7" t="s">
        <v>58</v>
      </c>
      <c r="C5207" s="7">
        <v>2021</v>
      </c>
      <c r="D5207" s="7">
        <v>2</v>
      </c>
      <c r="E5207" s="7">
        <v>409.79</v>
      </c>
      <c r="F5207" s="7">
        <v>406.13</v>
      </c>
    </row>
    <row r="5208" spans="1:6" x14ac:dyDescent="0.2">
      <c r="A5208" s="7">
        <v>41740</v>
      </c>
      <c r="B5208" s="7" t="s">
        <v>58</v>
      </c>
      <c r="C5208" s="7">
        <v>2021</v>
      </c>
      <c r="D5208" s="7">
        <v>3</v>
      </c>
      <c r="E5208" s="7">
        <v>426.6</v>
      </c>
      <c r="F5208" s="7">
        <v>424.16</v>
      </c>
    </row>
    <row r="5209" spans="1:6" x14ac:dyDescent="0.2">
      <c r="A5209" s="7">
        <v>41740</v>
      </c>
      <c r="B5209" s="7" t="s">
        <v>58</v>
      </c>
      <c r="C5209" s="7">
        <v>2021</v>
      </c>
      <c r="D5209" s="7">
        <v>4</v>
      </c>
      <c r="E5209" s="7">
        <v>433.05</v>
      </c>
      <c r="F5209" s="7">
        <v>434.46</v>
      </c>
    </row>
    <row r="5210" spans="1:6" x14ac:dyDescent="0.2">
      <c r="A5210" s="7">
        <v>41884</v>
      </c>
      <c r="B5210" s="7" t="s">
        <v>59</v>
      </c>
      <c r="C5210" s="7">
        <v>1991</v>
      </c>
      <c r="D5210" s="7">
        <v>1</v>
      </c>
      <c r="E5210" s="7">
        <v>100</v>
      </c>
      <c r="F5210" s="7">
        <v>100</v>
      </c>
    </row>
    <row r="5211" spans="1:6" x14ac:dyDescent="0.2">
      <c r="A5211" s="7">
        <v>41884</v>
      </c>
      <c r="B5211" s="7" t="s">
        <v>59</v>
      </c>
      <c r="C5211" s="7">
        <v>1991</v>
      </c>
      <c r="D5211" s="7">
        <v>2</v>
      </c>
      <c r="E5211" s="7">
        <v>100.74</v>
      </c>
      <c r="F5211" s="7">
        <v>99.72</v>
      </c>
    </row>
    <row r="5212" spans="1:6" x14ac:dyDescent="0.2">
      <c r="A5212" s="7">
        <v>41884</v>
      </c>
      <c r="B5212" s="7" t="s">
        <v>59</v>
      </c>
      <c r="C5212" s="7">
        <v>1991</v>
      </c>
      <c r="D5212" s="7">
        <v>3</v>
      </c>
      <c r="E5212" s="7">
        <v>99.98</v>
      </c>
      <c r="F5212" s="7">
        <v>99.07</v>
      </c>
    </row>
    <row r="5213" spans="1:6" x14ac:dyDescent="0.2">
      <c r="A5213" s="7">
        <v>41884</v>
      </c>
      <c r="B5213" s="7" t="s">
        <v>59</v>
      </c>
      <c r="C5213" s="7">
        <v>1991</v>
      </c>
      <c r="D5213" s="7">
        <v>4</v>
      </c>
      <c r="E5213" s="7">
        <v>99.03</v>
      </c>
      <c r="F5213" s="7">
        <v>98.54</v>
      </c>
    </row>
    <row r="5214" spans="1:6" x14ac:dyDescent="0.2">
      <c r="A5214" s="7">
        <v>41884</v>
      </c>
      <c r="B5214" s="7" t="s">
        <v>59</v>
      </c>
      <c r="C5214" s="7">
        <v>1992</v>
      </c>
      <c r="D5214" s="7">
        <v>1</v>
      </c>
      <c r="E5214" s="7">
        <v>97.7</v>
      </c>
      <c r="F5214" s="7">
        <v>97.73</v>
      </c>
    </row>
    <row r="5215" spans="1:6" x14ac:dyDescent="0.2">
      <c r="A5215" s="7">
        <v>41884</v>
      </c>
      <c r="B5215" s="7" t="s">
        <v>59</v>
      </c>
      <c r="C5215" s="7">
        <v>1992</v>
      </c>
      <c r="D5215" s="7">
        <v>2</v>
      </c>
      <c r="E5215" s="7">
        <v>96.99</v>
      </c>
      <c r="F5215" s="7">
        <v>95.99</v>
      </c>
    </row>
    <row r="5216" spans="1:6" x14ac:dyDescent="0.2">
      <c r="A5216" s="7">
        <v>41884</v>
      </c>
      <c r="B5216" s="7" t="s">
        <v>59</v>
      </c>
      <c r="C5216" s="7">
        <v>1992</v>
      </c>
      <c r="D5216" s="7">
        <v>3</v>
      </c>
      <c r="E5216" s="7">
        <v>96.93</v>
      </c>
      <c r="F5216" s="7">
        <v>96.01</v>
      </c>
    </row>
    <row r="5217" spans="1:6" x14ac:dyDescent="0.2">
      <c r="A5217" s="7">
        <v>41884</v>
      </c>
      <c r="B5217" s="7" t="s">
        <v>59</v>
      </c>
      <c r="C5217" s="7">
        <v>1992</v>
      </c>
      <c r="D5217" s="7">
        <v>4</v>
      </c>
      <c r="E5217" s="7">
        <v>95.19</v>
      </c>
      <c r="F5217" s="7">
        <v>94.76</v>
      </c>
    </row>
    <row r="5218" spans="1:6" x14ac:dyDescent="0.2">
      <c r="A5218" s="7">
        <v>41884</v>
      </c>
      <c r="B5218" s="7" t="s">
        <v>59</v>
      </c>
      <c r="C5218" s="7">
        <v>1993</v>
      </c>
      <c r="D5218" s="7">
        <v>1</v>
      </c>
      <c r="E5218" s="7">
        <v>93.95</v>
      </c>
      <c r="F5218" s="7">
        <v>94.01</v>
      </c>
    </row>
    <row r="5219" spans="1:6" x14ac:dyDescent="0.2">
      <c r="A5219" s="7">
        <v>41884</v>
      </c>
      <c r="B5219" s="7" t="s">
        <v>59</v>
      </c>
      <c r="C5219" s="7">
        <v>1993</v>
      </c>
      <c r="D5219" s="7">
        <v>2</v>
      </c>
      <c r="E5219" s="7">
        <v>93.85</v>
      </c>
      <c r="F5219" s="7">
        <v>92.85</v>
      </c>
    </row>
    <row r="5220" spans="1:6" x14ac:dyDescent="0.2">
      <c r="A5220" s="7">
        <v>41884</v>
      </c>
      <c r="B5220" s="7" t="s">
        <v>59</v>
      </c>
      <c r="C5220" s="7">
        <v>1993</v>
      </c>
      <c r="D5220" s="7">
        <v>3</v>
      </c>
      <c r="E5220" s="7">
        <v>93.05</v>
      </c>
      <c r="F5220" s="7">
        <v>92.1</v>
      </c>
    </row>
    <row r="5221" spans="1:6" x14ac:dyDescent="0.2">
      <c r="A5221" s="7">
        <v>41884</v>
      </c>
      <c r="B5221" s="7" t="s">
        <v>59</v>
      </c>
      <c r="C5221" s="7">
        <v>1993</v>
      </c>
      <c r="D5221" s="7">
        <v>4</v>
      </c>
      <c r="E5221" s="7">
        <v>93.48</v>
      </c>
      <c r="F5221" s="7">
        <v>93.13</v>
      </c>
    </row>
    <row r="5222" spans="1:6" x14ac:dyDescent="0.2">
      <c r="A5222" s="7">
        <v>41884</v>
      </c>
      <c r="B5222" s="7" t="s">
        <v>59</v>
      </c>
      <c r="C5222" s="7">
        <v>1994</v>
      </c>
      <c r="D5222" s="7">
        <v>1</v>
      </c>
      <c r="E5222" s="7">
        <v>93.33</v>
      </c>
      <c r="F5222" s="7">
        <v>93.47</v>
      </c>
    </row>
    <row r="5223" spans="1:6" x14ac:dyDescent="0.2">
      <c r="A5223" s="7">
        <v>41884</v>
      </c>
      <c r="B5223" s="7" t="s">
        <v>59</v>
      </c>
      <c r="C5223" s="7">
        <v>1994</v>
      </c>
      <c r="D5223" s="7">
        <v>2</v>
      </c>
      <c r="E5223" s="7">
        <v>95.36</v>
      </c>
      <c r="F5223" s="7">
        <v>94.23</v>
      </c>
    </row>
    <row r="5224" spans="1:6" x14ac:dyDescent="0.2">
      <c r="A5224" s="7">
        <v>41884</v>
      </c>
      <c r="B5224" s="7" t="s">
        <v>59</v>
      </c>
      <c r="C5224" s="7">
        <v>1994</v>
      </c>
      <c r="D5224" s="7">
        <v>3</v>
      </c>
      <c r="E5224" s="7">
        <v>95.69</v>
      </c>
      <c r="F5224" s="7">
        <v>94.67</v>
      </c>
    </row>
    <row r="5225" spans="1:6" x14ac:dyDescent="0.2">
      <c r="A5225" s="7">
        <v>41884</v>
      </c>
      <c r="B5225" s="7" t="s">
        <v>59</v>
      </c>
      <c r="C5225" s="7">
        <v>1994</v>
      </c>
      <c r="D5225" s="7">
        <v>4</v>
      </c>
      <c r="E5225" s="7">
        <v>95.36</v>
      </c>
      <c r="F5225" s="7">
        <v>95.08</v>
      </c>
    </row>
    <row r="5226" spans="1:6" x14ac:dyDescent="0.2">
      <c r="A5226" s="7">
        <v>41884</v>
      </c>
      <c r="B5226" s="7" t="s">
        <v>59</v>
      </c>
      <c r="C5226" s="7">
        <v>1995</v>
      </c>
      <c r="D5226" s="7">
        <v>1</v>
      </c>
      <c r="E5226" s="7">
        <v>94.42</v>
      </c>
      <c r="F5226" s="7">
        <v>94.69</v>
      </c>
    </row>
    <row r="5227" spans="1:6" x14ac:dyDescent="0.2">
      <c r="A5227" s="7">
        <v>41884</v>
      </c>
      <c r="B5227" s="7" t="s">
        <v>59</v>
      </c>
      <c r="C5227" s="7">
        <v>1995</v>
      </c>
      <c r="D5227" s="7">
        <v>2</v>
      </c>
      <c r="E5227" s="7">
        <v>95.33</v>
      </c>
      <c r="F5227" s="7">
        <v>94.03</v>
      </c>
    </row>
    <row r="5228" spans="1:6" x14ac:dyDescent="0.2">
      <c r="A5228" s="7">
        <v>41884</v>
      </c>
      <c r="B5228" s="7" t="s">
        <v>59</v>
      </c>
      <c r="C5228" s="7">
        <v>1995</v>
      </c>
      <c r="D5228" s="7">
        <v>3</v>
      </c>
      <c r="E5228" s="7">
        <v>95.19</v>
      </c>
      <c r="F5228" s="7">
        <v>94.11</v>
      </c>
    </row>
    <row r="5229" spans="1:6" x14ac:dyDescent="0.2">
      <c r="A5229" s="7">
        <v>41884</v>
      </c>
      <c r="B5229" s="7" t="s">
        <v>59</v>
      </c>
      <c r="C5229" s="7">
        <v>1995</v>
      </c>
      <c r="D5229" s="7">
        <v>4</v>
      </c>
      <c r="E5229" s="7">
        <v>94.09</v>
      </c>
      <c r="F5229" s="7">
        <v>93.95</v>
      </c>
    </row>
    <row r="5230" spans="1:6" x14ac:dyDescent="0.2">
      <c r="A5230" s="7">
        <v>41884</v>
      </c>
      <c r="B5230" s="7" t="s">
        <v>59</v>
      </c>
      <c r="C5230" s="7">
        <v>1996</v>
      </c>
      <c r="D5230" s="7">
        <v>1</v>
      </c>
      <c r="E5230" s="7">
        <v>95.58</v>
      </c>
      <c r="F5230" s="7">
        <v>95.97</v>
      </c>
    </row>
    <row r="5231" spans="1:6" x14ac:dyDescent="0.2">
      <c r="A5231" s="7">
        <v>41884</v>
      </c>
      <c r="B5231" s="7" t="s">
        <v>59</v>
      </c>
      <c r="C5231" s="7">
        <v>1996</v>
      </c>
      <c r="D5231" s="7">
        <v>2</v>
      </c>
      <c r="E5231" s="7">
        <v>97.92</v>
      </c>
      <c r="F5231" s="7">
        <v>96.37</v>
      </c>
    </row>
    <row r="5232" spans="1:6" x14ac:dyDescent="0.2">
      <c r="A5232" s="7">
        <v>41884</v>
      </c>
      <c r="B5232" s="7" t="s">
        <v>59</v>
      </c>
      <c r="C5232" s="7">
        <v>1996</v>
      </c>
      <c r="D5232" s="7">
        <v>3</v>
      </c>
      <c r="E5232" s="7">
        <v>99.64</v>
      </c>
      <c r="F5232" s="7">
        <v>98.47</v>
      </c>
    </row>
    <row r="5233" spans="1:6" x14ac:dyDescent="0.2">
      <c r="A5233" s="7">
        <v>41884</v>
      </c>
      <c r="B5233" s="7" t="s">
        <v>59</v>
      </c>
      <c r="C5233" s="7">
        <v>1996</v>
      </c>
      <c r="D5233" s="7">
        <v>4</v>
      </c>
      <c r="E5233" s="7">
        <v>100.8</v>
      </c>
      <c r="F5233" s="7">
        <v>100.87</v>
      </c>
    </row>
    <row r="5234" spans="1:6" x14ac:dyDescent="0.2">
      <c r="A5234" s="7">
        <v>41884</v>
      </c>
      <c r="B5234" s="7" t="s">
        <v>59</v>
      </c>
      <c r="C5234" s="7">
        <v>1997</v>
      </c>
      <c r="D5234" s="7">
        <v>1</v>
      </c>
      <c r="E5234" s="7">
        <v>102.32</v>
      </c>
      <c r="F5234" s="7">
        <v>102.76</v>
      </c>
    </row>
    <row r="5235" spans="1:6" x14ac:dyDescent="0.2">
      <c r="A5235" s="7">
        <v>41884</v>
      </c>
      <c r="B5235" s="7" t="s">
        <v>59</v>
      </c>
      <c r="C5235" s="7">
        <v>1997</v>
      </c>
      <c r="D5235" s="7">
        <v>2</v>
      </c>
      <c r="E5235" s="7">
        <v>108.49</v>
      </c>
      <c r="F5235" s="7">
        <v>106.57</v>
      </c>
    </row>
    <row r="5236" spans="1:6" x14ac:dyDescent="0.2">
      <c r="A5236" s="7">
        <v>41884</v>
      </c>
      <c r="B5236" s="7" t="s">
        <v>59</v>
      </c>
      <c r="C5236" s="7">
        <v>1997</v>
      </c>
      <c r="D5236" s="7">
        <v>3</v>
      </c>
      <c r="E5236" s="7">
        <v>110.63</v>
      </c>
      <c r="F5236" s="7">
        <v>109.32</v>
      </c>
    </row>
    <row r="5237" spans="1:6" x14ac:dyDescent="0.2">
      <c r="A5237" s="7">
        <v>41884</v>
      </c>
      <c r="B5237" s="7" t="s">
        <v>59</v>
      </c>
      <c r="C5237" s="7">
        <v>1997</v>
      </c>
      <c r="D5237" s="7">
        <v>4</v>
      </c>
      <c r="E5237" s="7">
        <v>112.88</v>
      </c>
      <c r="F5237" s="7">
        <v>113.19</v>
      </c>
    </row>
    <row r="5238" spans="1:6" x14ac:dyDescent="0.2">
      <c r="A5238" s="7">
        <v>41884</v>
      </c>
      <c r="B5238" s="7" t="s">
        <v>59</v>
      </c>
      <c r="C5238" s="7">
        <v>1998</v>
      </c>
      <c r="D5238" s="7">
        <v>1</v>
      </c>
      <c r="E5238" s="7">
        <v>115.38</v>
      </c>
      <c r="F5238" s="7">
        <v>115.77</v>
      </c>
    </row>
    <row r="5239" spans="1:6" x14ac:dyDescent="0.2">
      <c r="A5239" s="7">
        <v>41884</v>
      </c>
      <c r="B5239" s="7" t="s">
        <v>59</v>
      </c>
      <c r="C5239" s="7">
        <v>1998</v>
      </c>
      <c r="D5239" s="7">
        <v>2</v>
      </c>
      <c r="E5239" s="7">
        <v>122.41</v>
      </c>
      <c r="F5239" s="7">
        <v>120.09</v>
      </c>
    </row>
    <row r="5240" spans="1:6" x14ac:dyDescent="0.2">
      <c r="A5240" s="7">
        <v>41884</v>
      </c>
      <c r="B5240" s="7" t="s">
        <v>59</v>
      </c>
      <c r="C5240" s="7">
        <v>1998</v>
      </c>
      <c r="D5240" s="7">
        <v>3</v>
      </c>
      <c r="E5240" s="7">
        <v>125.25</v>
      </c>
      <c r="F5240" s="7">
        <v>123.84</v>
      </c>
    </row>
    <row r="5241" spans="1:6" x14ac:dyDescent="0.2">
      <c r="A5241" s="7">
        <v>41884</v>
      </c>
      <c r="B5241" s="7" t="s">
        <v>59</v>
      </c>
      <c r="C5241" s="7">
        <v>1998</v>
      </c>
      <c r="D5241" s="7">
        <v>4</v>
      </c>
      <c r="E5241" s="7">
        <v>126.38</v>
      </c>
      <c r="F5241" s="7">
        <v>126.91</v>
      </c>
    </row>
    <row r="5242" spans="1:6" x14ac:dyDescent="0.2">
      <c r="A5242" s="7">
        <v>41884</v>
      </c>
      <c r="B5242" s="7" t="s">
        <v>59</v>
      </c>
      <c r="C5242" s="7">
        <v>1999</v>
      </c>
      <c r="D5242" s="7">
        <v>1</v>
      </c>
      <c r="E5242" s="7">
        <v>132.19</v>
      </c>
      <c r="F5242" s="7">
        <v>132.46</v>
      </c>
    </row>
    <row r="5243" spans="1:6" x14ac:dyDescent="0.2">
      <c r="A5243" s="7">
        <v>41884</v>
      </c>
      <c r="B5243" s="7" t="s">
        <v>59</v>
      </c>
      <c r="C5243" s="7">
        <v>1999</v>
      </c>
      <c r="D5243" s="7">
        <v>2</v>
      </c>
      <c r="E5243" s="7">
        <v>140.85</v>
      </c>
      <c r="F5243" s="7">
        <v>138.13999999999999</v>
      </c>
    </row>
    <row r="5244" spans="1:6" x14ac:dyDescent="0.2">
      <c r="A5244" s="7">
        <v>41884</v>
      </c>
      <c r="B5244" s="7" t="s">
        <v>59</v>
      </c>
      <c r="C5244" s="7">
        <v>1999</v>
      </c>
      <c r="D5244" s="7">
        <v>3</v>
      </c>
      <c r="E5244" s="7">
        <v>145.54</v>
      </c>
      <c r="F5244" s="7">
        <v>143.99</v>
      </c>
    </row>
    <row r="5245" spans="1:6" x14ac:dyDescent="0.2">
      <c r="A5245" s="7">
        <v>41884</v>
      </c>
      <c r="B5245" s="7" t="s">
        <v>59</v>
      </c>
      <c r="C5245" s="7">
        <v>1999</v>
      </c>
      <c r="D5245" s="7">
        <v>4</v>
      </c>
      <c r="E5245" s="7">
        <v>149.44</v>
      </c>
      <c r="F5245" s="7">
        <v>150.21</v>
      </c>
    </row>
    <row r="5246" spans="1:6" x14ac:dyDescent="0.2">
      <c r="A5246" s="7">
        <v>41884</v>
      </c>
      <c r="B5246" s="7" t="s">
        <v>59</v>
      </c>
      <c r="C5246" s="7">
        <v>2000</v>
      </c>
      <c r="D5246" s="7">
        <v>1</v>
      </c>
      <c r="E5246" s="7">
        <v>159.94</v>
      </c>
      <c r="F5246" s="7">
        <v>159.94</v>
      </c>
    </row>
    <row r="5247" spans="1:6" x14ac:dyDescent="0.2">
      <c r="A5247" s="7">
        <v>41884</v>
      </c>
      <c r="B5247" s="7" t="s">
        <v>59</v>
      </c>
      <c r="C5247" s="7">
        <v>2000</v>
      </c>
      <c r="D5247" s="7">
        <v>2</v>
      </c>
      <c r="E5247" s="7">
        <v>174.77</v>
      </c>
      <c r="F5247" s="7">
        <v>171.57</v>
      </c>
    </row>
    <row r="5248" spans="1:6" x14ac:dyDescent="0.2">
      <c r="A5248" s="7">
        <v>41884</v>
      </c>
      <c r="B5248" s="7" t="s">
        <v>59</v>
      </c>
      <c r="C5248" s="7">
        <v>2000</v>
      </c>
      <c r="D5248" s="7">
        <v>3</v>
      </c>
      <c r="E5248" s="7">
        <v>178.69</v>
      </c>
      <c r="F5248" s="7">
        <v>176.83</v>
      </c>
    </row>
    <row r="5249" spans="1:6" x14ac:dyDescent="0.2">
      <c r="A5249" s="7">
        <v>41884</v>
      </c>
      <c r="B5249" s="7" t="s">
        <v>59</v>
      </c>
      <c r="C5249" s="7">
        <v>2000</v>
      </c>
      <c r="D5249" s="7">
        <v>4</v>
      </c>
      <c r="E5249" s="7">
        <v>184.36</v>
      </c>
      <c r="F5249" s="7">
        <v>185.4</v>
      </c>
    </row>
    <row r="5250" spans="1:6" x14ac:dyDescent="0.2">
      <c r="A5250" s="7">
        <v>41884</v>
      </c>
      <c r="B5250" s="7" t="s">
        <v>59</v>
      </c>
      <c r="C5250" s="7">
        <v>2001</v>
      </c>
      <c r="D5250" s="7">
        <v>1</v>
      </c>
      <c r="E5250" s="7">
        <v>189.95</v>
      </c>
      <c r="F5250" s="7">
        <v>189.58</v>
      </c>
    </row>
    <row r="5251" spans="1:6" x14ac:dyDescent="0.2">
      <c r="A5251" s="7">
        <v>41884</v>
      </c>
      <c r="B5251" s="7" t="s">
        <v>59</v>
      </c>
      <c r="C5251" s="7">
        <v>2001</v>
      </c>
      <c r="D5251" s="7">
        <v>2</v>
      </c>
      <c r="E5251" s="7">
        <v>186.17</v>
      </c>
      <c r="F5251" s="7">
        <v>183.05</v>
      </c>
    </row>
    <row r="5252" spans="1:6" x14ac:dyDescent="0.2">
      <c r="A5252" s="7">
        <v>41884</v>
      </c>
      <c r="B5252" s="7" t="s">
        <v>59</v>
      </c>
      <c r="C5252" s="7">
        <v>2001</v>
      </c>
      <c r="D5252" s="7">
        <v>3</v>
      </c>
      <c r="E5252" s="7">
        <v>183.4</v>
      </c>
      <c r="F5252" s="7">
        <v>181.54</v>
      </c>
    </row>
    <row r="5253" spans="1:6" x14ac:dyDescent="0.2">
      <c r="A5253" s="7">
        <v>41884</v>
      </c>
      <c r="B5253" s="7" t="s">
        <v>59</v>
      </c>
      <c r="C5253" s="7">
        <v>2001</v>
      </c>
      <c r="D5253" s="7">
        <v>4</v>
      </c>
      <c r="E5253" s="7">
        <v>181.17</v>
      </c>
      <c r="F5253" s="7">
        <v>182.12</v>
      </c>
    </row>
    <row r="5254" spans="1:6" x14ac:dyDescent="0.2">
      <c r="A5254" s="7">
        <v>41884</v>
      </c>
      <c r="B5254" s="7" t="s">
        <v>59</v>
      </c>
      <c r="C5254" s="7">
        <v>2002</v>
      </c>
      <c r="D5254" s="7">
        <v>1</v>
      </c>
      <c r="E5254" s="7">
        <v>186.59</v>
      </c>
      <c r="F5254" s="7">
        <v>185.94</v>
      </c>
    </row>
    <row r="5255" spans="1:6" x14ac:dyDescent="0.2">
      <c r="A5255" s="7">
        <v>41884</v>
      </c>
      <c r="B5255" s="7" t="s">
        <v>59</v>
      </c>
      <c r="C5255" s="7">
        <v>2002</v>
      </c>
      <c r="D5255" s="7">
        <v>2</v>
      </c>
      <c r="E5255" s="7">
        <v>197.31</v>
      </c>
      <c r="F5255" s="7">
        <v>194.41</v>
      </c>
    </row>
    <row r="5256" spans="1:6" x14ac:dyDescent="0.2">
      <c r="A5256" s="7">
        <v>41884</v>
      </c>
      <c r="B5256" s="7" t="s">
        <v>59</v>
      </c>
      <c r="C5256" s="7">
        <v>2002</v>
      </c>
      <c r="D5256" s="7">
        <v>3</v>
      </c>
      <c r="E5256" s="7">
        <v>201.06</v>
      </c>
      <c r="F5256" s="7">
        <v>198.97</v>
      </c>
    </row>
    <row r="5257" spans="1:6" x14ac:dyDescent="0.2">
      <c r="A5257" s="7">
        <v>41884</v>
      </c>
      <c r="B5257" s="7" t="s">
        <v>59</v>
      </c>
      <c r="C5257" s="7">
        <v>2002</v>
      </c>
      <c r="D5257" s="7">
        <v>4</v>
      </c>
      <c r="E5257" s="7">
        <v>199.49</v>
      </c>
      <c r="F5257" s="7">
        <v>200.4</v>
      </c>
    </row>
    <row r="5258" spans="1:6" x14ac:dyDescent="0.2">
      <c r="A5258" s="7">
        <v>41884</v>
      </c>
      <c r="B5258" s="7" t="s">
        <v>59</v>
      </c>
      <c r="C5258" s="7">
        <v>2003</v>
      </c>
      <c r="D5258" s="7">
        <v>1</v>
      </c>
      <c r="E5258" s="7">
        <v>202.19</v>
      </c>
      <c r="F5258" s="7">
        <v>201.36</v>
      </c>
    </row>
    <row r="5259" spans="1:6" x14ac:dyDescent="0.2">
      <c r="A5259" s="7">
        <v>41884</v>
      </c>
      <c r="B5259" s="7" t="s">
        <v>59</v>
      </c>
      <c r="C5259" s="7">
        <v>2003</v>
      </c>
      <c r="D5259" s="7">
        <v>2</v>
      </c>
      <c r="E5259" s="7">
        <v>204.83</v>
      </c>
      <c r="F5259" s="7">
        <v>202.13</v>
      </c>
    </row>
    <row r="5260" spans="1:6" x14ac:dyDescent="0.2">
      <c r="A5260" s="7">
        <v>41884</v>
      </c>
      <c r="B5260" s="7" t="s">
        <v>59</v>
      </c>
      <c r="C5260" s="7">
        <v>2003</v>
      </c>
      <c r="D5260" s="7">
        <v>3</v>
      </c>
      <c r="E5260" s="7">
        <v>209.7</v>
      </c>
      <c r="F5260" s="7">
        <v>207.41</v>
      </c>
    </row>
    <row r="5261" spans="1:6" x14ac:dyDescent="0.2">
      <c r="A5261" s="7">
        <v>41884</v>
      </c>
      <c r="B5261" s="7" t="s">
        <v>59</v>
      </c>
      <c r="C5261" s="7">
        <v>2003</v>
      </c>
      <c r="D5261" s="7">
        <v>4</v>
      </c>
      <c r="E5261" s="7">
        <v>213.71</v>
      </c>
      <c r="F5261" s="7">
        <v>214.59</v>
      </c>
    </row>
    <row r="5262" spans="1:6" x14ac:dyDescent="0.2">
      <c r="A5262" s="7">
        <v>41884</v>
      </c>
      <c r="B5262" s="7" t="s">
        <v>59</v>
      </c>
      <c r="C5262" s="7">
        <v>2004</v>
      </c>
      <c r="D5262" s="7">
        <v>1</v>
      </c>
      <c r="E5262" s="7">
        <v>224.1</v>
      </c>
      <c r="F5262" s="7">
        <v>223.1</v>
      </c>
    </row>
    <row r="5263" spans="1:6" x14ac:dyDescent="0.2">
      <c r="A5263" s="7">
        <v>41884</v>
      </c>
      <c r="B5263" s="7" t="s">
        <v>59</v>
      </c>
      <c r="C5263" s="7">
        <v>2004</v>
      </c>
      <c r="D5263" s="7">
        <v>2</v>
      </c>
      <c r="E5263" s="7">
        <v>233.75</v>
      </c>
      <c r="F5263" s="7">
        <v>231.04</v>
      </c>
    </row>
    <row r="5264" spans="1:6" x14ac:dyDescent="0.2">
      <c r="A5264" s="7">
        <v>41884</v>
      </c>
      <c r="B5264" s="7" t="s">
        <v>59</v>
      </c>
      <c r="C5264" s="7">
        <v>2004</v>
      </c>
      <c r="D5264" s="7">
        <v>3</v>
      </c>
      <c r="E5264" s="7">
        <v>242.68</v>
      </c>
      <c r="F5264" s="7">
        <v>239.73</v>
      </c>
    </row>
    <row r="5265" spans="1:6" x14ac:dyDescent="0.2">
      <c r="A5265" s="7">
        <v>41884</v>
      </c>
      <c r="B5265" s="7" t="s">
        <v>59</v>
      </c>
      <c r="C5265" s="7">
        <v>2004</v>
      </c>
      <c r="D5265" s="7">
        <v>4</v>
      </c>
      <c r="E5265" s="7">
        <v>250</v>
      </c>
      <c r="F5265" s="7">
        <v>250.98</v>
      </c>
    </row>
    <row r="5266" spans="1:6" x14ac:dyDescent="0.2">
      <c r="A5266" s="7">
        <v>41884</v>
      </c>
      <c r="B5266" s="7" t="s">
        <v>59</v>
      </c>
      <c r="C5266" s="7">
        <v>2005</v>
      </c>
      <c r="D5266" s="7">
        <v>1</v>
      </c>
      <c r="E5266" s="7">
        <v>262.27</v>
      </c>
      <c r="F5266" s="7">
        <v>261.19</v>
      </c>
    </row>
    <row r="5267" spans="1:6" x14ac:dyDescent="0.2">
      <c r="A5267" s="7">
        <v>41884</v>
      </c>
      <c r="B5267" s="7" t="s">
        <v>59</v>
      </c>
      <c r="C5267" s="7">
        <v>2005</v>
      </c>
      <c r="D5267" s="7">
        <v>2</v>
      </c>
      <c r="E5267" s="7">
        <v>274.44</v>
      </c>
      <c r="F5267" s="7">
        <v>271.51</v>
      </c>
    </row>
    <row r="5268" spans="1:6" x14ac:dyDescent="0.2">
      <c r="A5268" s="7">
        <v>41884</v>
      </c>
      <c r="B5268" s="7" t="s">
        <v>59</v>
      </c>
      <c r="C5268" s="7">
        <v>2005</v>
      </c>
      <c r="D5268" s="7">
        <v>3</v>
      </c>
      <c r="E5268" s="7">
        <v>283.18</v>
      </c>
      <c r="F5268" s="7">
        <v>279.5</v>
      </c>
    </row>
    <row r="5269" spans="1:6" x14ac:dyDescent="0.2">
      <c r="A5269" s="7">
        <v>41884</v>
      </c>
      <c r="B5269" s="7" t="s">
        <v>59</v>
      </c>
      <c r="C5269" s="7">
        <v>2005</v>
      </c>
      <c r="D5269" s="7">
        <v>4</v>
      </c>
      <c r="E5269" s="7">
        <v>283.02</v>
      </c>
      <c r="F5269" s="7">
        <v>283.8</v>
      </c>
    </row>
    <row r="5270" spans="1:6" x14ac:dyDescent="0.2">
      <c r="A5270" s="7">
        <v>41884</v>
      </c>
      <c r="B5270" s="7" t="s">
        <v>59</v>
      </c>
      <c r="C5270" s="7">
        <v>2006</v>
      </c>
      <c r="D5270" s="7">
        <v>1</v>
      </c>
      <c r="E5270" s="7">
        <v>289.49</v>
      </c>
      <c r="F5270" s="7">
        <v>288.67</v>
      </c>
    </row>
    <row r="5271" spans="1:6" x14ac:dyDescent="0.2">
      <c r="A5271" s="7">
        <v>41884</v>
      </c>
      <c r="B5271" s="7" t="s">
        <v>59</v>
      </c>
      <c r="C5271" s="7">
        <v>2006</v>
      </c>
      <c r="D5271" s="7">
        <v>2</v>
      </c>
      <c r="E5271" s="7">
        <v>292</v>
      </c>
      <c r="F5271" s="7">
        <v>289.2</v>
      </c>
    </row>
    <row r="5272" spans="1:6" x14ac:dyDescent="0.2">
      <c r="A5272" s="7">
        <v>41884</v>
      </c>
      <c r="B5272" s="7" t="s">
        <v>59</v>
      </c>
      <c r="C5272" s="7">
        <v>2006</v>
      </c>
      <c r="D5272" s="7">
        <v>3</v>
      </c>
      <c r="E5272" s="7">
        <v>294.29000000000002</v>
      </c>
      <c r="F5272" s="7">
        <v>290.11</v>
      </c>
    </row>
    <row r="5273" spans="1:6" x14ac:dyDescent="0.2">
      <c r="A5273" s="7">
        <v>41884</v>
      </c>
      <c r="B5273" s="7" t="s">
        <v>59</v>
      </c>
      <c r="C5273" s="7">
        <v>2006</v>
      </c>
      <c r="D5273" s="7">
        <v>4</v>
      </c>
      <c r="E5273" s="7">
        <v>291.29000000000002</v>
      </c>
      <c r="F5273" s="7">
        <v>291.63</v>
      </c>
    </row>
    <row r="5274" spans="1:6" x14ac:dyDescent="0.2">
      <c r="A5274" s="7">
        <v>41884</v>
      </c>
      <c r="B5274" s="7" t="s">
        <v>59</v>
      </c>
      <c r="C5274" s="7">
        <v>2007</v>
      </c>
      <c r="D5274" s="7">
        <v>1</v>
      </c>
      <c r="E5274" s="7">
        <v>292.79000000000002</v>
      </c>
      <c r="F5274" s="7">
        <v>292.57</v>
      </c>
    </row>
    <row r="5275" spans="1:6" x14ac:dyDescent="0.2">
      <c r="A5275" s="7">
        <v>41884</v>
      </c>
      <c r="B5275" s="7" t="s">
        <v>59</v>
      </c>
      <c r="C5275" s="7">
        <v>2007</v>
      </c>
      <c r="D5275" s="7">
        <v>2</v>
      </c>
      <c r="E5275" s="7">
        <v>290.69</v>
      </c>
      <c r="F5275" s="7">
        <v>288.02999999999997</v>
      </c>
    </row>
    <row r="5276" spans="1:6" x14ac:dyDescent="0.2">
      <c r="A5276" s="7">
        <v>41884</v>
      </c>
      <c r="B5276" s="7" t="s">
        <v>59</v>
      </c>
      <c r="C5276" s="7">
        <v>2007</v>
      </c>
      <c r="D5276" s="7">
        <v>3</v>
      </c>
      <c r="E5276" s="7">
        <v>285.24</v>
      </c>
      <c r="F5276" s="7">
        <v>281.04000000000002</v>
      </c>
    </row>
    <row r="5277" spans="1:6" x14ac:dyDescent="0.2">
      <c r="A5277" s="7">
        <v>41884</v>
      </c>
      <c r="B5277" s="7" t="s">
        <v>59</v>
      </c>
      <c r="C5277" s="7">
        <v>2007</v>
      </c>
      <c r="D5277" s="7">
        <v>4</v>
      </c>
      <c r="E5277" s="7">
        <v>266.23</v>
      </c>
      <c r="F5277" s="7">
        <v>265.93</v>
      </c>
    </row>
    <row r="5278" spans="1:6" x14ac:dyDescent="0.2">
      <c r="A5278" s="7">
        <v>41884</v>
      </c>
      <c r="B5278" s="7" t="s">
        <v>59</v>
      </c>
      <c r="C5278" s="7">
        <v>2008</v>
      </c>
      <c r="D5278" s="7">
        <v>1</v>
      </c>
      <c r="E5278" s="7">
        <v>258.44</v>
      </c>
      <c r="F5278" s="7">
        <v>258.91000000000003</v>
      </c>
    </row>
    <row r="5279" spans="1:6" x14ac:dyDescent="0.2">
      <c r="A5279" s="7">
        <v>41884</v>
      </c>
      <c r="B5279" s="7" t="s">
        <v>59</v>
      </c>
      <c r="C5279" s="7">
        <v>2008</v>
      </c>
      <c r="D5279" s="7">
        <v>2</v>
      </c>
      <c r="E5279" s="7">
        <v>251.88</v>
      </c>
      <c r="F5279" s="7">
        <v>249.53</v>
      </c>
    </row>
    <row r="5280" spans="1:6" x14ac:dyDescent="0.2">
      <c r="A5280" s="7">
        <v>41884</v>
      </c>
      <c r="B5280" s="7" t="s">
        <v>59</v>
      </c>
      <c r="C5280" s="7">
        <v>2008</v>
      </c>
      <c r="D5280" s="7">
        <v>3</v>
      </c>
      <c r="E5280" s="7">
        <v>240.22</v>
      </c>
      <c r="F5280" s="7">
        <v>236.66</v>
      </c>
    </row>
    <row r="5281" spans="1:6" x14ac:dyDescent="0.2">
      <c r="A5281" s="7">
        <v>41884</v>
      </c>
      <c r="B5281" s="7" t="s">
        <v>59</v>
      </c>
      <c r="C5281" s="7">
        <v>2008</v>
      </c>
      <c r="D5281" s="7">
        <v>4</v>
      </c>
      <c r="E5281" s="7">
        <v>225.84</v>
      </c>
      <c r="F5281" s="7">
        <v>225.2</v>
      </c>
    </row>
    <row r="5282" spans="1:6" x14ac:dyDescent="0.2">
      <c r="A5282" s="7">
        <v>41884</v>
      </c>
      <c r="B5282" s="7" t="s">
        <v>59</v>
      </c>
      <c r="C5282" s="7">
        <v>2009</v>
      </c>
      <c r="D5282" s="7">
        <v>1</v>
      </c>
      <c r="E5282" s="7">
        <v>211.08</v>
      </c>
      <c r="F5282" s="7">
        <v>211.94</v>
      </c>
    </row>
    <row r="5283" spans="1:6" x14ac:dyDescent="0.2">
      <c r="A5283" s="7">
        <v>41884</v>
      </c>
      <c r="B5283" s="7" t="s">
        <v>59</v>
      </c>
      <c r="C5283" s="7">
        <v>2009</v>
      </c>
      <c r="D5283" s="7">
        <v>2</v>
      </c>
      <c r="E5283" s="7">
        <v>213.22</v>
      </c>
      <c r="F5283" s="7">
        <v>210.9</v>
      </c>
    </row>
    <row r="5284" spans="1:6" x14ac:dyDescent="0.2">
      <c r="A5284" s="7">
        <v>41884</v>
      </c>
      <c r="B5284" s="7" t="s">
        <v>59</v>
      </c>
      <c r="C5284" s="7">
        <v>2009</v>
      </c>
      <c r="D5284" s="7">
        <v>3</v>
      </c>
      <c r="E5284" s="7">
        <v>221.56</v>
      </c>
      <c r="F5284" s="7">
        <v>218.56</v>
      </c>
    </row>
    <row r="5285" spans="1:6" x14ac:dyDescent="0.2">
      <c r="A5285" s="7">
        <v>41884</v>
      </c>
      <c r="B5285" s="7" t="s">
        <v>59</v>
      </c>
      <c r="C5285" s="7">
        <v>2009</v>
      </c>
      <c r="D5285" s="7">
        <v>4</v>
      </c>
      <c r="E5285" s="7">
        <v>224.17</v>
      </c>
      <c r="F5285" s="7">
        <v>223.19</v>
      </c>
    </row>
    <row r="5286" spans="1:6" x14ac:dyDescent="0.2">
      <c r="A5286" s="7">
        <v>41884</v>
      </c>
      <c r="B5286" s="7" t="s">
        <v>59</v>
      </c>
      <c r="C5286" s="7">
        <v>2010</v>
      </c>
      <c r="D5286" s="7">
        <v>1</v>
      </c>
      <c r="E5286" s="7">
        <v>222.01</v>
      </c>
      <c r="F5286" s="7">
        <v>223.38</v>
      </c>
    </row>
    <row r="5287" spans="1:6" x14ac:dyDescent="0.2">
      <c r="A5287" s="7">
        <v>41884</v>
      </c>
      <c r="B5287" s="7" t="s">
        <v>59</v>
      </c>
      <c r="C5287" s="7">
        <v>2010</v>
      </c>
      <c r="D5287" s="7">
        <v>2</v>
      </c>
      <c r="E5287" s="7">
        <v>222.27</v>
      </c>
      <c r="F5287" s="7">
        <v>219.35</v>
      </c>
    </row>
    <row r="5288" spans="1:6" x14ac:dyDescent="0.2">
      <c r="A5288" s="7">
        <v>41884</v>
      </c>
      <c r="B5288" s="7" t="s">
        <v>59</v>
      </c>
      <c r="C5288" s="7">
        <v>2010</v>
      </c>
      <c r="D5288" s="7">
        <v>3</v>
      </c>
      <c r="E5288" s="7">
        <v>218.73</v>
      </c>
      <c r="F5288" s="7">
        <v>216.06</v>
      </c>
    </row>
    <row r="5289" spans="1:6" x14ac:dyDescent="0.2">
      <c r="A5289" s="7">
        <v>41884</v>
      </c>
      <c r="B5289" s="7" t="s">
        <v>59</v>
      </c>
      <c r="C5289" s="7">
        <v>2010</v>
      </c>
      <c r="D5289" s="7">
        <v>4</v>
      </c>
      <c r="E5289" s="7">
        <v>216.9</v>
      </c>
      <c r="F5289" s="7">
        <v>215.9</v>
      </c>
    </row>
    <row r="5290" spans="1:6" x14ac:dyDescent="0.2">
      <c r="A5290" s="7">
        <v>41884</v>
      </c>
      <c r="B5290" s="7" t="s">
        <v>59</v>
      </c>
      <c r="C5290" s="7">
        <v>2011</v>
      </c>
      <c r="D5290" s="7">
        <v>1</v>
      </c>
      <c r="E5290" s="7">
        <v>213.01</v>
      </c>
      <c r="F5290" s="7">
        <v>214.57</v>
      </c>
    </row>
    <row r="5291" spans="1:6" x14ac:dyDescent="0.2">
      <c r="A5291" s="7">
        <v>41884</v>
      </c>
      <c r="B5291" s="7" t="s">
        <v>59</v>
      </c>
      <c r="C5291" s="7">
        <v>2011</v>
      </c>
      <c r="D5291" s="7">
        <v>2</v>
      </c>
      <c r="E5291" s="7">
        <v>217.42</v>
      </c>
      <c r="F5291" s="7">
        <v>213.96</v>
      </c>
    </row>
    <row r="5292" spans="1:6" x14ac:dyDescent="0.2">
      <c r="A5292" s="7">
        <v>41884</v>
      </c>
      <c r="B5292" s="7" t="s">
        <v>59</v>
      </c>
      <c r="C5292" s="7">
        <v>2011</v>
      </c>
      <c r="D5292" s="7">
        <v>3</v>
      </c>
      <c r="E5292" s="7">
        <v>213.44</v>
      </c>
      <c r="F5292" s="7">
        <v>211.21</v>
      </c>
    </row>
    <row r="5293" spans="1:6" x14ac:dyDescent="0.2">
      <c r="A5293" s="7">
        <v>41884</v>
      </c>
      <c r="B5293" s="7" t="s">
        <v>59</v>
      </c>
      <c r="C5293" s="7">
        <v>2011</v>
      </c>
      <c r="D5293" s="7">
        <v>4</v>
      </c>
      <c r="E5293" s="7">
        <v>211.91</v>
      </c>
      <c r="F5293" s="7">
        <v>211</v>
      </c>
    </row>
    <row r="5294" spans="1:6" x14ac:dyDescent="0.2">
      <c r="A5294" s="7">
        <v>41884</v>
      </c>
      <c r="B5294" s="7" t="s">
        <v>59</v>
      </c>
      <c r="C5294" s="7">
        <v>2012</v>
      </c>
      <c r="D5294" s="7">
        <v>1</v>
      </c>
      <c r="E5294" s="7">
        <v>213.72</v>
      </c>
      <c r="F5294" s="7">
        <v>215.39</v>
      </c>
    </row>
    <row r="5295" spans="1:6" x14ac:dyDescent="0.2">
      <c r="A5295" s="7">
        <v>41884</v>
      </c>
      <c r="B5295" s="7" t="s">
        <v>59</v>
      </c>
      <c r="C5295" s="7">
        <v>2012</v>
      </c>
      <c r="D5295" s="7">
        <v>2</v>
      </c>
      <c r="E5295" s="7">
        <v>228.31</v>
      </c>
      <c r="F5295" s="7">
        <v>224.18</v>
      </c>
    </row>
    <row r="5296" spans="1:6" x14ac:dyDescent="0.2">
      <c r="A5296" s="7">
        <v>41884</v>
      </c>
      <c r="B5296" s="7" t="s">
        <v>59</v>
      </c>
      <c r="C5296" s="7">
        <v>2012</v>
      </c>
      <c r="D5296" s="7">
        <v>3</v>
      </c>
      <c r="E5296" s="7">
        <v>231.02</v>
      </c>
      <c r="F5296" s="7">
        <v>228.89</v>
      </c>
    </row>
    <row r="5297" spans="1:6" x14ac:dyDescent="0.2">
      <c r="A5297" s="7">
        <v>41884</v>
      </c>
      <c r="B5297" s="7" t="s">
        <v>59</v>
      </c>
      <c r="C5297" s="7">
        <v>2012</v>
      </c>
      <c r="D5297" s="7">
        <v>4</v>
      </c>
      <c r="E5297" s="7">
        <v>240.05</v>
      </c>
      <c r="F5297" s="7">
        <v>239.13</v>
      </c>
    </row>
    <row r="5298" spans="1:6" x14ac:dyDescent="0.2">
      <c r="A5298" s="7">
        <v>41884</v>
      </c>
      <c r="B5298" s="7" t="s">
        <v>59</v>
      </c>
      <c r="C5298" s="7">
        <v>2013</v>
      </c>
      <c r="D5298" s="7">
        <v>1</v>
      </c>
      <c r="E5298" s="7">
        <v>248.86</v>
      </c>
      <c r="F5298" s="7">
        <v>250.81</v>
      </c>
    </row>
    <row r="5299" spans="1:6" x14ac:dyDescent="0.2">
      <c r="A5299" s="7">
        <v>41884</v>
      </c>
      <c r="B5299" s="7" t="s">
        <v>59</v>
      </c>
      <c r="C5299" s="7">
        <v>2013</v>
      </c>
      <c r="D5299" s="7">
        <v>2</v>
      </c>
      <c r="E5299" s="7">
        <v>268.5</v>
      </c>
      <c r="F5299" s="7">
        <v>263.44</v>
      </c>
    </row>
    <row r="5300" spans="1:6" x14ac:dyDescent="0.2">
      <c r="A5300" s="7">
        <v>41884</v>
      </c>
      <c r="B5300" s="7" t="s">
        <v>59</v>
      </c>
      <c r="C5300" s="7">
        <v>2013</v>
      </c>
      <c r="D5300" s="7">
        <v>3</v>
      </c>
      <c r="E5300" s="7">
        <v>279.45</v>
      </c>
      <c r="F5300" s="7">
        <v>277.01</v>
      </c>
    </row>
    <row r="5301" spans="1:6" x14ac:dyDescent="0.2">
      <c r="A5301" s="7">
        <v>41884</v>
      </c>
      <c r="B5301" s="7" t="s">
        <v>59</v>
      </c>
      <c r="C5301" s="7">
        <v>2013</v>
      </c>
      <c r="D5301" s="7">
        <v>4</v>
      </c>
      <c r="E5301" s="7">
        <v>277.51</v>
      </c>
      <c r="F5301" s="7">
        <v>276.43</v>
      </c>
    </row>
    <row r="5302" spans="1:6" x14ac:dyDescent="0.2">
      <c r="A5302" s="7">
        <v>41884</v>
      </c>
      <c r="B5302" s="7" t="s">
        <v>59</v>
      </c>
      <c r="C5302" s="7">
        <v>2014</v>
      </c>
      <c r="D5302" s="7">
        <v>1</v>
      </c>
      <c r="E5302" s="7">
        <v>286.13</v>
      </c>
      <c r="F5302" s="7">
        <v>288.14</v>
      </c>
    </row>
    <row r="5303" spans="1:6" x14ac:dyDescent="0.2">
      <c r="A5303" s="7">
        <v>41884</v>
      </c>
      <c r="B5303" s="7" t="s">
        <v>59</v>
      </c>
      <c r="C5303" s="7">
        <v>2014</v>
      </c>
      <c r="D5303" s="7">
        <v>2</v>
      </c>
      <c r="E5303" s="7">
        <v>302.61</v>
      </c>
      <c r="F5303" s="7">
        <v>297.35000000000002</v>
      </c>
    </row>
    <row r="5304" spans="1:6" x14ac:dyDescent="0.2">
      <c r="A5304" s="7">
        <v>41884</v>
      </c>
      <c r="B5304" s="7" t="s">
        <v>59</v>
      </c>
      <c r="C5304" s="7">
        <v>2014</v>
      </c>
      <c r="D5304" s="7">
        <v>3</v>
      </c>
      <c r="E5304" s="7">
        <v>304.72000000000003</v>
      </c>
      <c r="F5304" s="7">
        <v>301.97000000000003</v>
      </c>
    </row>
    <row r="5305" spans="1:6" x14ac:dyDescent="0.2">
      <c r="A5305" s="7">
        <v>41884</v>
      </c>
      <c r="B5305" s="7" t="s">
        <v>59</v>
      </c>
      <c r="C5305" s="7">
        <v>2014</v>
      </c>
      <c r="D5305" s="7">
        <v>4</v>
      </c>
      <c r="E5305" s="7">
        <v>310.07</v>
      </c>
      <c r="F5305" s="7">
        <v>308.56</v>
      </c>
    </row>
    <row r="5306" spans="1:6" x14ac:dyDescent="0.2">
      <c r="A5306" s="7">
        <v>41884</v>
      </c>
      <c r="B5306" s="7" t="s">
        <v>59</v>
      </c>
      <c r="C5306" s="7">
        <v>2015</v>
      </c>
      <c r="D5306" s="7">
        <v>1</v>
      </c>
      <c r="E5306" s="7">
        <v>317.33</v>
      </c>
      <c r="F5306" s="7">
        <v>319.37</v>
      </c>
    </row>
    <row r="5307" spans="1:6" x14ac:dyDescent="0.2">
      <c r="A5307" s="7">
        <v>41884</v>
      </c>
      <c r="B5307" s="7" t="s">
        <v>59</v>
      </c>
      <c r="C5307" s="7">
        <v>2015</v>
      </c>
      <c r="D5307" s="7">
        <v>2</v>
      </c>
      <c r="E5307" s="7">
        <v>333.23</v>
      </c>
      <c r="F5307" s="7">
        <v>328.2</v>
      </c>
    </row>
    <row r="5308" spans="1:6" x14ac:dyDescent="0.2">
      <c r="A5308" s="7">
        <v>41884</v>
      </c>
      <c r="B5308" s="7" t="s">
        <v>59</v>
      </c>
      <c r="C5308" s="7">
        <v>2015</v>
      </c>
      <c r="D5308" s="7">
        <v>3</v>
      </c>
      <c r="E5308" s="7">
        <v>338.04</v>
      </c>
      <c r="F5308" s="7">
        <v>334.74</v>
      </c>
    </row>
    <row r="5309" spans="1:6" x14ac:dyDescent="0.2">
      <c r="A5309" s="7">
        <v>41884</v>
      </c>
      <c r="B5309" s="7" t="s">
        <v>59</v>
      </c>
      <c r="C5309" s="7">
        <v>2015</v>
      </c>
      <c r="D5309" s="7">
        <v>4</v>
      </c>
      <c r="E5309" s="7">
        <v>343.36</v>
      </c>
      <c r="F5309" s="7">
        <v>341.35</v>
      </c>
    </row>
    <row r="5310" spans="1:6" x14ac:dyDescent="0.2">
      <c r="A5310" s="7">
        <v>41884</v>
      </c>
      <c r="B5310" s="7" t="s">
        <v>59</v>
      </c>
      <c r="C5310" s="7">
        <v>2016</v>
      </c>
      <c r="D5310" s="7">
        <v>1</v>
      </c>
      <c r="E5310" s="7">
        <v>339.68</v>
      </c>
      <c r="F5310" s="7">
        <v>341.64</v>
      </c>
    </row>
    <row r="5311" spans="1:6" x14ac:dyDescent="0.2">
      <c r="A5311" s="7">
        <v>41884</v>
      </c>
      <c r="B5311" s="7" t="s">
        <v>59</v>
      </c>
      <c r="C5311" s="7">
        <v>2016</v>
      </c>
      <c r="D5311" s="7">
        <v>2</v>
      </c>
      <c r="E5311" s="7">
        <v>351.38</v>
      </c>
      <c r="F5311" s="7">
        <v>346.89</v>
      </c>
    </row>
    <row r="5312" spans="1:6" x14ac:dyDescent="0.2">
      <c r="A5312" s="7">
        <v>41884</v>
      </c>
      <c r="B5312" s="7" t="s">
        <v>59</v>
      </c>
      <c r="C5312" s="7">
        <v>2016</v>
      </c>
      <c r="D5312" s="7">
        <v>3</v>
      </c>
      <c r="E5312" s="7">
        <v>361.88</v>
      </c>
      <c r="F5312" s="7">
        <v>357.96</v>
      </c>
    </row>
    <row r="5313" spans="1:6" x14ac:dyDescent="0.2">
      <c r="A5313" s="7">
        <v>41884</v>
      </c>
      <c r="B5313" s="7" t="s">
        <v>59</v>
      </c>
      <c r="C5313" s="7">
        <v>2016</v>
      </c>
      <c r="D5313" s="7">
        <v>4</v>
      </c>
      <c r="E5313" s="7">
        <v>364.36</v>
      </c>
      <c r="F5313" s="7">
        <v>361.99</v>
      </c>
    </row>
    <row r="5314" spans="1:6" x14ac:dyDescent="0.2">
      <c r="A5314" s="7">
        <v>41884</v>
      </c>
      <c r="B5314" s="7" t="s">
        <v>59</v>
      </c>
      <c r="C5314" s="7">
        <v>2017</v>
      </c>
      <c r="D5314" s="7">
        <v>1</v>
      </c>
      <c r="E5314" s="7">
        <v>368.56</v>
      </c>
      <c r="F5314" s="7">
        <v>370.74</v>
      </c>
    </row>
    <row r="5315" spans="1:6" x14ac:dyDescent="0.2">
      <c r="A5315" s="7">
        <v>41884</v>
      </c>
      <c r="B5315" s="7" t="s">
        <v>59</v>
      </c>
      <c r="C5315" s="7">
        <v>2017</v>
      </c>
      <c r="D5315" s="7">
        <v>2</v>
      </c>
      <c r="E5315" s="7">
        <v>371.34</v>
      </c>
      <c r="F5315" s="7">
        <v>366.99</v>
      </c>
    </row>
    <row r="5316" spans="1:6" x14ac:dyDescent="0.2">
      <c r="A5316" s="7">
        <v>41884</v>
      </c>
      <c r="B5316" s="7" t="s">
        <v>59</v>
      </c>
      <c r="C5316" s="7">
        <v>2017</v>
      </c>
      <c r="D5316" s="7">
        <v>3</v>
      </c>
      <c r="E5316" s="7">
        <v>381.98</v>
      </c>
      <c r="F5316" s="7">
        <v>377.44</v>
      </c>
    </row>
    <row r="5317" spans="1:6" x14ac:dyDescent="0.2">
      <c r="A5317" s="7">
        <v>41884</v>
      </c>
      <c r="B5317" s="7" t="s">
        <v>59</v>
      </c>
      <c r="C5317" s="7">
        <v>2017</v>
      </c>
      <c r="D5317" s="7">
        <v>4</v>
      </c>
      <c r="E5317" s="7">
        <v>406.32</v>
      </c>
      <c r="F5317" s="7">
        <v>403.85</v>
      </c>
    </row>
    <row r="5318" spans="1:6" x14ac:dyDescent="0.2">
      <c r="A5318" s="7">
        <v>41884</v>
      </c>
      <c r="B5318" s="7" t="s">
        <v>59</v>
      </c>
      <c r="C5318" s="7">
        <v>2018</v>
      </c>
      <c r="D5318" s="7">
        <v>1</v>
      </c>
      <c r="E5318" s="7">
        <v>411.1</v>
      </c>
      <c r="F5318" s="7">
        <v>413.45</v>
      </c>
    </row>
    <row r="5319" spans="1:6" x14ac:dyDescent="0.2">
      <c r="A5319" s="7">
        <v>41884</v>
      </c>
      <c r="B5319" s="7" t="s">
        <v>59</v>
      </c>
      <c r="C5319" s="7">
        <v>2018</v>
      </c>
      <c r="D5319" s="7">
        <v>2</v>
      </c>
      <c r="E5319" s="7">
        <v>434.73</v>
      </c>
      <c r="F5319" s="7">
        <v>429.82</v>
      </c>
    </row>
    <row r="5320" spans="1:6" x14ac:dyDescent="0.2">
      <c r="A5320" s="7">
        <v>41884</v>
      </c>
      <c r="B5320" s="7" t="s">
        <v>59</v>
      </c>
      <c r="C5320" s="7">
        <v>2018</v>
      </c>
      <c r="D5320" s="7">
        <v>3</v>
      </c>
      <c r="E5320" s="7">
        <v>440.23</v>
      </c>
      <c r="F5320" s="7">
        <v>434.69</v>
      </c>
    </row>
    <row r="5321" spans="1:6" x14ac:dyDescent="0.2">
      <c r="A5321" s="7">
        <v>41884</v>
      </c>
      <c r="B5321" s="7" t="s">
        <v>59</v>
      </c>
      <c r="C5321" s="7">
        <v>2018</v>
      </c>
      <c r="D5321" s="7">
        <v>4</v>
      </c>
      <c r="E5321" s="7">
        <v>437.31</v>
      </c>
      <c r="F5321" s="7">
        <v>434.88</v>
      </c>
    </row>
    <row r="5322" spans="1:6" x14ac:dyDescent="0.2">
      <c r="A5322" s="7">
        <v>41884</v>
      </c>
      <c r="B5322" s="7" t="s">
        <v>59</v>
      </c>
      <c r="C5322" s="7">
        <v>2019</v>
      </c>
      <c r="D5322" s="7">
        <v>1</v>
      </c>
      <c r="E5322" s="7">
        <v>431.67</v>
      </c>
      <c r="F5322" s="7">
        <v>434.28</v>
      </c>
    </row>
    <row r="5323" spans="1:6" x14ac:dyDescent="0.2">
      <c r="A5323" s="7">
        <v>41884</v>
      </c>
      <c r="B5323" s="7" t="s">
        <v>59</v>
      </c>
      <c r="C5323" s="7">
        <v>2019</v>
      </c>
      <c r="D5323" s="7">
        <v>2</v>
      </c>
      <c r="E5323" s="7">
        <v>444.83</v>
      </c>
      <c r="F5323" s="7">
        <v>439.49</v>
      </c>
    </row>
    <row r="5324" spans="1:6" x14ac:dyDescent="0.2">
      <c r="A5324" s="7">
        <v>41884</v>
      </c>
      <c r="B5324" s="7" t="s">
        <v>59</v>
      </c>
      <c r="C5324" s="7">
        <v>2019</v>
      </c>
      <c r="D5324" s="7">
        <v>3</v>
      </c>
      <c r="E5324" s="7">
        <v>454.46</v>
      </c>
      <c r="F5324" s="7">
        <v>448.65</v>
      </c>
    </row>
    <row r="5325" spans="1:6" x14ac:dyDescent="0.2">
      <c r="A5325" s="7">
        <v>41884</v>
      </c>
      <c r="B5325" s="7" t="s">
        <v>59</v>
      </c>
      <c r="C5325" s="7">
        <v>2019</v>
      </c>
      <c r="D5325" s="7">
        <v>4</v>
      </c>
      <c r="E5325" s="7">
        <v>440.41</v>
      </c>
      <c r="F5325" s="7">
        <v>438.33</v>
      </c>
    </row>
    <row r="5326" spans="1:6" x14ac:dyDescent="0.2">
      <c r="A5326" s="7">
        <v>41884</v>
      </c>
      <c r="B5326" s="7" t="s">
        <v>59</v>
      </c>
      <c r="C5326" s="7">
        <v>2020</v>
      </c>
      <c r="D5326" s="7">
        <v>1</v>
      </c>
      <c r="E5326" s="7">
        <v>438</v>
      </c>
      <c r="F5326" s="7">
        <v>440.61</v>
      </c>
    </row>
    <row r="5327" spans="1:6" x14ac:dyDescent="0.2">
      <c r="A5327" s="7">
        <v>41884</v>
      </c>
      <c r="B5327" s="7" t="s">
        <v>59</v>
      </c>
      <c r="C5327" s="7">
        <v>2020</v>
      </c>
      <c r="D5327" s="7">
        <v>2</v>
      </c>
      <c r="E5327" s="7">
        <v>448.09</v>
      </c>
      <c r="F5327" s="7">
        <v>442.51</v>
      </c>
    </row>
    <row r="5328" spans="1:6" x14ac:dyDescent="0.2">
      <c r="A5328" s="7">
        <v>41884</v>
      </c>
      <c r="B5328" s="7" t="s">
        <v>59</v>
      </c>
      <c r="C5328" s="7">
        <v>2020</v>
      </c>
      <c r="D5328" s="7">
        <v>3</v>
      </c>
      <c r="E5328" s="7">
        <v>446.19</v>
      </c>
      <c r="F5328" s="7">
        <v>440.38</v>
      </c>
    </row>
    <row r="5329" spans="1:6" x14ac:dyDescent="0.2">
      <c r="A5329" s="7">
        <v>41884</v>
      </c>
      <c r="B5329" s="7" t="s">
        <v>59</v>
      </c>
      <c r="C5329" s="7">
        <v>2020</v>
      </c>
      <c r="D5329" s="7">
        <v>4</v>
      </c>
      <c r="E5329" s="7">
        <v>453.37</v>
      </c>
      <c r="F5329" s="7">
        <v>451.55</v>
      </c>
    </row>
    <row r="5330" spans="1:6" x14ac:dyDescent="0.2">
      <c r="A5330" s="7">
        <v>41884</v>
      </c>
      <c r="B5330" s="7" t="s">
        <v>59</v>
      </c>
      <c r="C5330" s="7">
        <v>2021</v>
      </c>
      <c r="D5330" s="7">
        <v>1</v>
      </c>
      <c r="E5330" s="7">
        <v>459.82</v>
      </c>
      <c r="F5330" s="7">
        <v>462.52</v>
      </c>
    </row>
    <row r="5331" spans="1:6" x14ac:dyDescent="0.2">
      <c r="A5331" s="7">
        <v>41884</v>
      </c>
      <c r="B5331" s="7" t="s">
        <v>59</v>
      </c>
      <c r="C5331" s="7">
        <v>2021</v>
      </c>
      <c r="D5331" s="7">
        <v>2</v>
      </c>
      <c r="E5331" s="7">
        <v>480.96</v>
      </c>
      <c r="F5331" s="7">
        <v>474.78</v>
      </c>
    </row>
    <row r="5332" spans="1:6" x14ac:dyDescent="0.2">
      <c r="A5332" s="7">
        <v>41884</v>
      </c>
      <c r="B5332" s="7" t="s">
        <v>59</v>
      </c>
      <c r="C5332" s="7">
        <v>2021</v>
      </c>
      <c r="D5332" s="7">
        <v>3</v>
      </c>
      <c r="E5332" s="7">
        <v>498.48</v>
      </c>
      <c r="F5332" s="7">
        <v>492.04</v>
      </c>
    </row>
    <row r="5333" spans="1:6" x14ac:dyDescent="0.2">
      <c r="A5333" s="7">
        <v>41884</v>
      </c>
      <c r="B5333" s="7" t="s">
        <v>59</v>
      </c>
      <c r="C5333" s="7">
        <v>2021</v>
      </c>
      <c r="D5333" s="7">
        <v>4</v>
      </c>
      <c r="E5333" s="7">
        <v>507.95</v>
      </c>
      <c r="F5333" s="7">
        <v>506.12</v>
      </c>
    </row>
    <row r="5334" spans="1:6" x14ac:dyDescent="0.2">
      <c r="A5334" s="7">
        <v>41940</v>
      </c>
      <c r="B5334" s="7" t="s">
        <v>60</v>
      </c>
      <c r="C5334" s="7">
        <v>1991</v>
      </c>
      <c r="D5334" s="7">
        <v>1</v>
      </c>
      <c r="E5334" s="7">
        <v>100</v>
      </c>
      <c r="F5334" s="7">
        <v>100</v>
      </c>
    </row>
    <row r="5335" spans="1:6" x14ac:dyDescent="0.2">
      <c r="A5335" s="7">
        <v>41940</v>
      </c>
      <c r="B5335" s="7" t="s">
        <v>60</v>
      </c>
      <c r="C5335" s="7">
        <v>1991</v>
      </c>
      <c r="D5335" s="7">
        <v>2</v>
      </c>
      <c r="E5335" s="7">
        <v>100.86</v>
      </c>
      <c r="F5335" s="7">
        <v>99.71</v>
      </c>
    </row>
    <row r="5336" spans="1:6" x14ac:dyDescent="0.2">
      <c r="A5336" s="7">
        <v>41940</v>
      </c>
      <c r="B5336" s="7" t="s">
        <v>60</v>
      </c>
      <c r="C5336" s="7">
        <v>1991</v>
      </c>
      <c r="D5336" s="7">
        <v>3</v>
      </c>
      <c r="E5336" s="7">
        <v>100.68</v>
      </c>
      <c r="F5336" s="7">
        <v>99.02</v>
      </c>
    </row>
    <row r="5337" spans="1:6" x14ac:dyDescent="0.2">
      <c r="A5337" s="7">
        <v>41940</v>
      </c>
      <c r="B5337" s="7" t="s">
        <v>60</v>
      </c>
      <c r="C5337" s="7">
        <v>1991</v>
      </c>
      <c r="D5337" s="7">
        <v>4</v>
      </c>
      <c r="E5337" s="7">
        <v>99.49</v>
      </c>
      <c r="F5337" s="7">
        <v>98.7</v>
      </c>
    </row>
    <row r="5338" spans="1:6" x14ac:dyDescent="0.2">
      <c r="A5338" s="7">
        <v>41940</v>
      </c>
      <c r="B5338" s="7" t="s">
        <v>60</v>
      </c>
      <c r="C5338" s="7">
        <v>1992</v>
      </c>
      <c r="D5338" s="7">
        <v>1</v>
      </c>
      <c r="E5338" s="7">
        <v>97.74</v>
      </c>
      <c r="F5338" s="7">
        <v>97.7</v>
      </c>
    </row>
    <row r="5339" spans="1:6" x14ac:dyDescent="0.2">
      <c r="A5339" s="7">
        <v>41940</v>
      </c>
      <c r="B5339" s="7" t="s">
        <v>60</v>
      </c>
      <c r="C5339" s="7">
        <v>1992</v>
      </c>
      <c r="D5339" s="7">
        <v>2</v>
      </c>
      <c r="E5339" s="7">
        <v>97.88</v>
      </c>
      <c r="F5339" s="7">
        <v>96.76</v>
      </c>
    </row>
    <row r="5340" spans="1:6" x14ac:dyDescent="0.2">
      <c r="A5340" s="7">
        <v>41940</v>
      </c>
      <c r="B5340" s="7" t="s">
        <v>60</v>
      </c>
      <c r="C5340" s="7">
        <v>1992</v>
      </c>
      <c r="D5340" s="7">
        <v>3</v>
      </c>
      <c r="E5340" s="7">
        <v>98.61</v>
      </c>
      <c r="F5340" s="7">
        <v>97</v>
      </c>
    </row>
    <row r="5341" spans="1:6" x14ac:dyDescent="0.2">
      <c r="A5341" s="7">
        <v>41940</v>
      </c>
      <c r="B5341" s="7" t="s">
        <v>60</v>
      </c>
      <c r="C5341" s="7">
        <v>1992</v>
      </c>
      <c r="D5341" s="7">
        <v>4</v>
      </c>
      <c r="E5341" s="7">
        <v>96.76</v>
      </c>
      <c r="F5341" s="7">
        <v>96.04</v>
      </c>
    </row>
    <row r="5342" spans="1:6" x14ac:dyDescent="0.2">
      <c r="A5342" s="7">
        <v>41940</v>
      </c>
      <c r="B5342" s="7" t="s">
        <v>60</v>
      </c>
      <c r="C5342" s="7">
        <v>1993</v>
      </c>
      <c r="D5342" s="7">
        <v>1</v>
      </c>
      <c r="E5342" s="7">
        <v>95.21</v>
      </c>
      <c r="F5342" s="7">
        <v>95.11</v>
      </c>
    </row>
    <row r="5343" spans="1:6" x14ac:dyDescent="0.2">
      <c r="A5343" s="7">
        <v>41940</v>
      </c>
      <c r="B5343" s="7" t="s">
        <v>60</v>
      </c>
      <c r="C5343" s="7">
        <v>1993</v>
      </c>
      <c r="D5343" s="7">
        <v>2</v>
      </c>
      <c r="E5343" s="7">
        <v>95.81</v>
      </c>
      <c r="F5343" s="7">
        <v>94.7</v>
      </c>
    </row>
    <row r="5344" spans="1:6" x14ac:dyDescent="0.2">
      <c r="A5344" s="7">
        <v>41940</v>
      </c>
      <c r="B5344" s="7" t="s">
        <v>60</v>
      </c>
      <c r="C5344" s="7">
        <v>1993</v>
      </c>
      <c r="D5344" s="7">
        <v>3</v>
      </c>
      <c r="E5344" s="7">
        <v>93.95</v>
      </c>
      <c r="F5344" s="7">
        <v>92.42</v>
      </c>
    </row>
    <row r="5345" spans="1:6" x14ac:dyDescent="0.2">
      <c r="A5345" s="7">
        <v>41940</v>
      </c>
      <c r="B5345" s="7" t="s">
        <v>60</v>
      </c>
      <c r="C5345" s="7">
        <v>1993</v>
      </c>
      <c r="D5345" s="7">
        <v>4</v>
      </c>
      <c r="E5345" s="7">
        <v>94.04</v>
      </c>
      <c r="F5345" s="7">
        <v>93.46</v>
      </c>
    </row>
    <row r="5346" spans="1:6" x14ac:dyDescent="0.2">
      <c r="A5346" s="7">
        <v>41940</v>
      </c>
      <c r="B5346" s="7" t="s">
        <v>60</v>
      </c>
      <c r="C5346" s="7">
        <v>1994</v>
      </c>
      <c r="D5346" s="7">
        <v>1</v>
      </c>
      <c r="E5346" s="7">
        <v>93.92</v>
      </c>
      <c r="F5346" s="7">
        <v>93.75</v>
      </c>
    </row>
    <row r="5347" spans="1:6" x14ac:dyDescent="0.2">
      <c r="A5347" s="7">
        <v>41940</v>
      </c>
      <c r="B5347" s="7" t="s">
        <v>60</v>
      </c>
      <c r="C5347" s="7">
        <v>1994</v>
      </c>
      <c r="D5347" s="7">
        <v>2</v>
      </c>
      <c r="E5347" s="7">
        <v>95.59</v>
      </c>
      <c r="F5347" s="7">
        <v>94.39</v>
      </c>
    </row>
    <row r="5348" spans="1:6" x14ac:dyDescent="0.2">
      <c r="A5348" s="7">
        <v>41940</v>
      </c>
      <c r="B5348" s="7" t="s">
        <v>60</v>
      </c>
      <c r="C5348" s="7">
        <v>1994</v>
      </c>
      <c r="D5348" s="7">
        <v>3</v>
      </c>
      <c r="E5348" s="7">
        <v>97.51</v>
      </c>
      <c r="F5348" s="7">
        <v>95.93</v>
      </c>
    </row>
    <row r="5349" spans="1:6" x14ac:dyDescent="0.2">
      <c r="A5349" s="7">
        <v>41940</v>
      </c>
      <c r="B5349" s="7" t="s">
        <v>60</v>
      </c>
      <c r="C5349" s="7">
        <v>1994</v>
      </c>
      <c r="D5349" s="7">
        <v>4</v>
      </c>
      <c r="E5349" s="7">
        <v>97.16</v>
      </c>
      <c r="F5349" s="7">
        <v>96.73</v>
      </c>
    </row>
    <row r="5350" spans="1:6" x14ac:dyDescent="0.2">
      <c r="A5350" s="7">
        <v>41940</v>
      </c>
      <c r="B5350" s="7" t="s">
        <v>60</v>
      </c>
      <c r="C5350" s="7">
        <v>1995</v>
      </c>
      <c r="D5350" s="7">
        <v>1</v>
      </c>
      <c r="E5350" s="7">
        <v>97.34</v>
      </c>
      <c r="F5350" s="7">
        <v>97.14</v>
      </c>
    </row>
    <row r="5351" spans="1:6" x14ac:dyDescent="0.2">
      <c r="A5351" s="7">
        <v>41940</v>
      </c>
      <c r="B5351" s="7" t="s">
        <v>60</v>
      </c>
      <c r="C5351" s="7">
        <v>1995</v>
      </c>
      <c r="D5351" s="7">
        <v>2</v>
      </c>
      <c r="E5351" s="7">
        <v>97.74</v>
      </c>
      <c r="F5351" s="7">
        <v>96.34</v>
      </c>
    </row>
    <row r="5352" spans="1:6" x14ac:dyDescent="0.2">
      <c r="A5352" s="7">
        <v>41940</v>
      </c>
      <c r="B5352" s="7" t="s">
        <v>60</v>
      </c>
      <c r="C5352" s="7">
        <v>1995</v>
      </c>
      <c r="D5352" s="7">
        <v>3</v>
      </c>
      <c r="E5352" s="7">
        <v>97.92</v>
      </c>
      <c r="F5352" s="7">
        <v>96.29</v>
      </c>
    </row>
    <row r="5353" spans="1:6" x14ac:dyDescent="0.2">
      <c r="A5353" s="7">
        <v>41940</v>
      </c>
      <c r="B5353" s="7" t="s">
        <v>60</v>
      </c>
      <c r="C5353" s="7">
        <v>1995</v>
      </c>
      <c r="D5353" s="7">
        <v>4</v>
      </c>
      <c r="E5353" s="7">
        <v>98.73</v>
      </c>
      <c r="F5353" s="7">
        <v>98.57</v>
      </c>
    </row>
    <row r="5354" spans="1:6" x14ac:dyDescent="0.2">
      <c r="A5354" s="7">
        <v>41940</v>
      </c>
      <c r="B5354" s="7" t="s">
        <v>60</v>
      </c>
      <c r="C5354" s="7">
        <v>1996</v>
      </c>
      <c r="D5354" s="7">
        <v>1</v>
      </c>
      <c r="E5354" s="7">
        <v>99.18</v>
      </c>
      <c r="F5354" s="7">
        <v>98.95</v>
      </c>
    </row>
    <row r="5355" spans="1:6" x14ac:dyDescent="0.2">
      <c r="A5355" s="7">
        <v>41940</v>
      </c>
      <c r="B5355" s="7" t="s">
        <v>60</v>
      </c>
      <c r="C5355" s="7">
        <v>1996</v>
      </c>
      <c r="D5355" s="7">
        <v>2</v>
      </c>
      <c r="E5355" s="7">
        <v>102.11</v>
      </c>
      <c r="F5355" s="7">
        <v>100.41</v>
      </c>
    </row>
    <row r="5356" spans="1:6" x14ac:dyDescent="0.2">
      <c r="A5356" s="7">
        <v>41940</v>
      </c>
      <c r="B5356" s="7" t="s">
        <v>60</v>
      </c>
      <c r="C5356" s="7">
        <v>1996</v>
      </c>
      <c r="D5356" s="7">
        <v>3</v>
      </c>
      <c r="E5356" s="7">
        <v>104.5</v>
      </c>
      <c r="F5356" s="7">
        <v>102.75</v>
      </c>
    </row>
    <row r="5357" spans="1:6" x14ac:dyDescent="0.2">
      <c r="A5357" s="7">
        <v>41940</v>
      </c>
      <c r="B5357" s="7" t="s">
        <v>60</v>
      </c>
      <c r="C5357" s="7">
        <v>1996</v>
      </c>
      <c r="D5357" s="7">
        <v>4</v>
      </c>
      <c r="E5357" s="7">
        <v>105.37</v>
      </c>
      <c r="F5357" s="7">
        <v>105.51</v>
      </c>
    </row>
    <row r="5358" spans="1:6" x14ac:dyDescent="0.2">
      <c r="A5358" s="7">
        <v>41940</v>
      </c>
      <c r="B5358" s="7" t="s">
        <v>60</v>
      </c>
      <c r="C5358" s="7">
        <v>1997</v>
      </c>
      <c r="D5358" s="7">
        <v>1</v>
      </c>
      <c r="E5358" s="7">
        <v>109.13</v>
      </c>
      <c r="F5358" s="7">
        <v>108.86</v>
      </c>
    </row>
    <row r="5359" spans="1:6" x14ac:dyDescent="0.2">
      <c r="A5359" s="7">
        <v>41940</v>
      </c>
      <c r="B5359" s="7" t="s">
        <v>60</v>
      </c>
      <c r="C5359" s="7">
        <v>1997</v>
      </c>
      <c r="D5359" s="7">
        <v>2</v>
      </c>
      <c r="E5359" s="7">
        <v>113.77</v>
      </c>
      <c r="F5359" s="7">
        <v>111.54</v>
      </c>
    </row>
    <row r="5360" spans="1:6" x14ac:dyDescent="0.2">
      <c r="A5360" s="7">
        <v>41940</v>
      </c>
      <c r="B5360" s="7" t="s">
        <v>60</v>
      </c>
      <c r="C5360" s="7">
        <v>1997</v>
      </c>
      <c r="D5360" s="7">
        <v>3</v>
      </c>
      <c r="E5360" s="7">
        <v>116.79</v>
      </c>
      <c r="F5360" s="7">
        <v>114.91</v>
      </c>
    </row>
    <row r="5361" spans="1:6" x14ac:dyDescent="0.2">
      <c r="A5361" s="7">
        <v>41940</v>
      </c>
      <c r="B5361" s="7" t="s">
        <v>60</v>
      </c>
      <c r="C5361" s="7">
        <v>1997</v>
      </c>
      <c r="D5361" s="7">
        <v>4</v>
      </c>
      <c r="E5361" s="7">
        <v>117.33</v>
      </c>
      <c r="F5361" s="7">
        <v>117.78</v>
      </c>
    </row>
    <row r="5362" spans="1:6" x14ac:dyDescent="0.2">
      <c r="A5362" s="7">
        <v>41940</v>
      </c>
      <c r="B5362" s="7" t="s">
        <v>60</v>
      </c>
      <c r="C5362" s="7">
        <v>1998</v>
      </c>
      <c r="D5362" s="7">
        <v>1</v>
      </c>
      <c r="E5362" s="7">
        <v>121.41</v>
      </c>
      <c r="F5362" s="7">
        <v>121.03</v>
      </c>
    </row>
    <row r="5363" spans="1:6" x14ac:dyDescent="0.2">
      <c r="A5363" s="7">
        <v>41940</v>
      </c>
      <c r="B5363" s="7" t="s">
        <v>60</v>
      </c>
      <c r="C5363" s="7">
        <v>1998</v>
      </c>
      <c r="D5363" s="7">
        <v>2</v>
      </c>
      <c r="E5363" s="7">
        <v>128.96</v>
      </c>
      <c r="F5363" s="7">
        <v>126.14</v>
      </c>
    </row>
    <row r="5364" spans="1:6" x14ac:dyDescent="0.2">
      <c r="A5364" s="7">
        <v>41940</v>
      </c>
      <c r="B5364" s="7" t="s">
        <v>60</v>
      </c>
      <c r="C5364" s="7">
        <v>1998</v>
      </c>
      <c r="D5364" s="7">
        <v>3</v>
      </c>
      <c r="E5364" s="7">
        <v>130.78</v>
      </c>
      <c r="F5364" s="7">
        <v>128.84</v>
      </c>
    </row>
    <row r="5365" spans="1:6" x14ac:dyDescent="0.2">
      <c r="A5365" s="7">
        <v>41940</v>
      </c>
      <c r="B5365" s="7" t="s">
        <v>60</v>
      </c>
      <c r="C5365" s="7">
        <v>1998</v>
      </c>
      <c r="D5365" s="7">
        <v>4</v>
      </c>
      <c r="E5365" s="7">
        <v>129.44999999999999</v>
      </c>
      <c r="F5365" s="7">
        <v>130.11000000000001</v>
      </c>
    </row>
    <row r="5366" spans="1:6" x14ac:dyDescent="0.2">
      <c r="A5366" s="7">
        <v>41940</v>
      </c>
      <c r="B5366" s="7" t="s">
        <v>60</v>
      </c>
      <c r="C5366" s="7">
        <v>1999</v>
      </c>
      <c r="D5366" s="7">
        <v>1</v>
      </c>
      <c r="E5366" s="7">
        <v>134.31</v>
      </c>
      <c r="F5366" s="7">
        <v>133.85</v>
      </c>
    </row>
    <row r="5367" spans="1:6" x14ac:dyDescent="0.2">
      <c r="A5367" s="7">
        <v>41940</v>
      </c>
      <c r="B5367" s="7" t="s">
        <v>60</v>
      </c>
      <c r="C5367" s="7">
        <v>1999</v>
      </c>
      <c r="D5367" s="7">
        <v>2</v>
      </c>
      <c r="E5367" s="7">
        <v>141.81</v>
      </c>
      <c r="F5367" s="7">
        <v>138.38</v>
      </c>
    </row>
    <row r="5368" spans="1:6" x14ac:dyDescent="0.2">
      <c r="A5368" s="7">
        <v>41940</v>
      </c>
      <c r="B5368" s="7" t="s">
        <v>60</v>
      </c>
      <c r="C5368" s="7">
        <v>1999</v>
      </c>
      <c r="D5368" s="7">
        <v>3</v>
      </c>
      <c r="E5368" s="7">
        <v>147.4</v>
      </c>
      <c r="F5368" s="7">
        <v>145.55000000000001</v>
      </c>
    </row>
    <row r="5369" spans="1:6" x14ac:dyDescent="0.2">
      <c r="A5369" s="7">
        <v>41940</v>
      </c>
      <c r="B5369" s="7" t="s">
        <v>60</v>
      </c>
      <c r="C5369" s="7">
        <v>1999</v>
      </c>
      <c r="D5369" s="7">
        <v>4</v>
      </c>
      <c r="E5369" s="7">
        <v>151.53</v>
      </c>
      <c r="F5369" s="7">
        <v>152.24</v>
      </c>
    </row>
    <row r="5370" spans="1:6" x14ac:dyDescent="0.2">
      <c r="A5370" s="7">
        <v>41940</v>
      </c>
      <c r="B5370" s="7" t="s">
        <v>60</v>
      </c>
      <c r="C5370" s="7">
        <v>2000</v>
      </c>
      <c r="D5370" s="7">
        <v>1</v>
      </c>
      <c r="E5370" s="7">
        <v>164.16</v>
      </c>
      <c r="F5370" s="7">
        <v>163.57</v>
      </c>
    </row>
    <row r="5371" spans="1:6" x14ac:dyDescent="0.2">
      <c r="A5371" s="7">
        <v>41940</v>
      </c>
      <c r="B5371" s="7" t="s">
        <v>60</v>
      </c>
      <c r="C5371" s="7">
        <v>2000</v>
      </c>
      <c r="D5371" s="7">
        <v>2</v>
      </c>
      <c r="E5371" s="7">
        <v>179.45</v>
      </c>
      <c r="F5371" s="7">
        <v>174.95</v>
      </c>
    </row>
    <row r="5372" spans="1:6" x14ac:dyDescent="0.2">
      <c r="A5372" s="7">
        <v>41940</v>
      </c>
      <c r="B5372" s="7" t="s">
        <v>60</v>
      </c>
      <c r="C5372" s="7">
        <v>2000</v>
      </c>
      <c r="D5372" s="7">
        <v>3</v>
      </c>
      <c r="E5372" s="7">
        <v>185.06</v>
      </c>
      <c r="F5372" s="7">
        <v>183.08</v>
      </c>
    </row>
    <row r="5373" spans="1:6" x14ac:dyDescent="0.2">
      <c r="A5373" s="7">
        <v>41940</v>
      </c>
      <c r="B5373" s="7" t="s">
        <v>60</v>
      </c>
      <c r="C5373" s="7">
        <v>2000</v>
      </c>
      <c r="D5373" s="7">
        <v>4</v>
      </c>
      <c r="E5373" s="7">
        <v>193.16</v>
      </c>
      <c r="F5373" s="7">
        <v>193.76</v>
      </c>
    </row>
    <row r="5374" spans="1:6" x14ac:dyDescent="0.2">
      <c r="A5374" s="7">
        <v>41940</v>
      </c>
      <c r="B5374" s="7" t="s">
        <v>60</v>
      </c>
      <c r="C5374" s="7">
        <v>2001</v>
      </c>
      <c r="D5374" s="7">
        <v>1</v>
      </c>
      <c r="E5374" s="7">
        <v>196.5</v>
      </c>
      <c r="F5374" s="7">
        <v>195.87</v>
      </c>
    </row>
    <row r="5375" spans="1:6" x14ac:dyDescent="0.2">
      <c r="A5375" s="7">
        <v>41940</v>
      </c>
      <c r="B5375" s="7" t="s">
        <v>60</v>
      </c>
      <c r="C5375" s="7">
        <v>2001</v>
      </c>
      <c r="D5375" s="7">
        <v>2</v>
      </c>
      <c r="E5375" s="7">
        <v>188.54</v>
      </c>
      <c r="F5375" s="7">
        <v>183.8</v>
      </c>
    </row>
    <row r="5376" spans="1:6" x14ac:dyDescent="0.2">
      <c r="A5376" s="7">
        <v>41940</v>
      </c>
      <c r="B5376" s="7" t="s">
        <v>60</v>
      </c>
      <c r="C5376" s="7">
        <v>2001</v>
      </c>
      <c r="D5376" s="7">
        <v>3</v>
      </c>
      <c r="E5376" s="7">
        <v>186.5</v>
      </c>
      <c r="F5376" s="7">
        <v>184.8</v>
      </c>
    </row>
    <row r="5377" spans="1:6" x14ac:dyDescent="0.2">
      <c r="A5377" s="7">
        <v>41940</v>
      </c>
      <c r="B5377" s="7" t="s">
        <v>60</v>
      </c>
      <c r="C5377" s="7">
        <v>2001</v>
      </c>
      <c r="D5377" s="7">
        <v>4</v>
      </c>
      <c r="E5377" s="7">
        <v>179.91</v>
      </c>
      <c r="F5377" s="7">
        <v>179.99</v>
      </c>
    </row>
    <row r="5378" spans="1:6" x14ac:dyDescent="0.2">
      <c r="A5378" s="7">
        <v>41940</v>
      </c>
      <c r="B5378" s="7" t="s">
        <v>60</v>
      </c>
      <c r="C5378" s="7">
        <v>2002</v>
      </c>
      <c r="D5378" s="7">
        <v>1</v>
      </c>
      <c r="E5378" s="7">
        <v>184.13</v>
      </c>
      <c r="F5378" s="7">
        <v>183.56</v>
      </c>
    </row>
    <row r="5379" spans="1:6" x14ac:dyDescent="0.2">
      <c r="A5379" s="7">
        <v>41940</v>
      </c>
      <c r="B5379" s="7" t="s">
        <v>60</v>
      </c>
      <c r="C5379" s="7">
        <v>2002</v>
      </c>
      <c r="D5379" s="7">
        <v>2</v>
      </c>
      <c r="E5379" s="7">
        <v>196.33</v>
      </c>
      <c r="F5379" s="7">
        <v>191.82</v>
      </c>
    </row>
    <row r="5380" spans="1:6" x14ac:dyDescent="0.2">
      <c r="A5380" s="7">
        <v>41940</v>
      </c>
      <c r="B5380" s="7" t="s">
        <v>60</v>
      </c>
      <c r="C5380" s="7">
        <v>2002</v>
      </c>
      <c r="D5380" s="7">
        <v>3</v>
      </c>
      <c r="E5380" s="7">
        <v>194.59</v>
      </c>
      <c r="F5380" s="7">
        <v>192.76</v>
      </c>
    </row>
    <row r="5381" spans="1:6" x14ac:dyDescent="0.2">
      <c r="A5381" s="7">
        <v>41940</v>
      </c>
      <c r="B5381" s="7" t="s">
        <v>60</v>
      </c>
      <c r="C5381" s="7">
        <v>2002</v>
      </c>
      <c r="D5381" s="7">
        <v>4</v>
      </c>
      <c r="E5381" s="7">
        <v>194.49</v>
      </c>
      <c r="F5381" s="7">
        <v>194.18</v>
      </c>
    </row>
    <row r="5382" spans="1:6" x14ac:dyDescent="0.2">
      <c r="A5382" s="7">
        <v>41940</v>
      </c>
      <c r="B5382" s="7" t="s">
        <v>60</v>
      </c>
      <c r="C5382" s="7">
        <v>2003</v>
      </c>
      <c r="D5382" s="7">
        <v>1</v>
      </c>
      <c r="E5382" s="7">
        <v>191.07</v>
      </c>
      <c r="F5382" s="7">
        <v>190.54</v>
      </c>
    </row>
    <row r="5383" spans="1:6" x14ac:dyDescent="0.2">
      <c r="A5383" s="7">
        <v>41940</v>
      </c>
      <c r="B5383" s="7" t="s">
        <v>60</v>
      </c>
      <c r="C5383" s="7">
        <v>2003</v>
      </c>
      <c r="D5383" s="7">
        <v>2</v>
      </c>
      <c r="E5383" s="7">
        <v>197.85</v>
      </c>
      <c r="F5383" s="7">
        <v>193.76</v>
      </c>
    </row>
    <row r="5384" spans="1:6" x14ac:dyDescent="0.2">
      <c r="A5384" s="7">
        <v>41940</v>
      </c>
      <c r="B5384" s="7" t="s">
        <v>60</v>
      </c>
      <c r="C5384" s="7">
        <v>2003</v>
      </c>
      <c r="D5384" s="7">
        <v>3</v>
      </c>
      <c r="E5384" s="7">
        <v>201.27</v>
      </c>
      <c r="F5384" s="7">
        <v>199.22</v>
      </c>
    </row>
    <row r="5385" spans="1:6" x14ac:dyDescent="0.2">
      <c r="A5385" s="7">
        <v>41940</v>
      </c>
      <c r="B5385" s="7" t="s">
        <v>60</v>
      </c>
      <c r="C5385" s="7">
        <v>2003</v>
      </c>
      <c r="D5385" s="7">
        <v>4</v>
      </c>
      <c r="E5385" s="7">
        <v>206.82</v>
      </c>
      <c r="F5385" s="7">
        <v>206.08</v>
      </c>
    </row>
    <row r="5386" spans="1:6" x14ac:dyDescent="0.2">
      <c r="A5386" s="7">
        <v>41940</v>
      </c>
      <c r="B5386" s="7" t="s">
        <v>60</v>
      </c>
      <c r="C5386" s="7">
        <v>2004</v>
      </c>
      <c r="D5386" s="7">
        <v>1</v>
      </c>
      <c r="E5386" s="7">
        <v>215.12</v>
      </c>
      <c r="F5386" s="7">
        <v>214.5</v>
      </c>
    </row>
    <row r="5387" spans="1:6" x14ac:dyDescent="0.2">
      <c r="A5387" s="7">
        <v>41940</v>
      </c>
      <c r="B5387" s="7" t="s">
        <v>60</v>
      </c>
      <c r="C5387" s="7">
        <v>2004</v>
      </c>
      <c r="D5387" s="7">
        <v>2</v>
      </c>
      <c r="E5387" s="7">
        <v>226.85</v>
      </c>
      <c r="F5387" s="7">
        <v>222.94</v>
      </c>
    </row>
    <row r="5388" spans="1:6" x14ac:dyDescent="0.2">
      <c r="A5388" s="7">
        <v>41940</v>
      </c>
      <c r="B5388" s="7" t="s">
        <v>60</v>
      </c>
      <c r="C5388" s="7">
        <v>2004</v>
      </c>
      <c r="D5388" s="7">
        <v>3</v>
      </c>
      <c r="E5388" s="7">
        <v>236.8</v>
      </c>
      <c r="F5388" s="7">
        <v>233.9</v>
      </c>
    </row>
    <row r="5389" spans="1:6" x14ac:dyDescent="0.2">
      <c r="A5389" s="7">
        <v>41940</v>
      </c>
      <c r="B5389" s="7" t="s">
        <v>60</v>
      </c>
      <c r="C5389" s="7">
        <v>2004</v>
      </c>
      <c r="D5389" s="7">
        <v>4</v>
      </c>
      <c r="E5389" s="7">
        <v>246.35</v>
      </c>
      <c r="F5389" s="7">
        <v>245.15</v>
      </c>
    </row>
    <row r="5390" spans="1:6" x14ac:dyDescent="0.2">
      <c r="A5390" s="7">
        <v>41940</v>
      </c>
      <c r="B5390" s="7" t="s">
        <v>60</v>
      </c>
      <c r="C5390" s="7">
        <v>2005</v>
      </c>
      <c r="D5390" s="7">
        <v>1</v>
      </c>
      <c r="E5390" s="7">
        <v>259.93</v>
      </c>
      <c r="F5390" s="7">
        <v>259.2</v>
      </c>
    </row>
    <row r="5391" spans="1:6" x14ac:dyDescent="0.2">
      <c r="A5391" s="7">
        <v>41940</v>
      </c>
      <c r="B5391" s="7" t="s">
        <v>60</v>
      </c>
      <c r="C5391" s="7">
        <v>2005</v>
      </c>
      <c r="D5391" s="7">
        <v>2</v>
      </c>
      <c r="E5391" s="7">
        <v>273.7</v>
      </c>
      <c r="F5391" s="7">
        <v>269.77</v>
      </c>
    </row>
    <row r="5392" spans="1:6" x14ac:dyDescent="0.2">
      <c r="A5392" s="7">
        <v>41940</v>
      </c>
      <c r="B5392" s="7" t="s">
        <v>60</v>
      </c>
      <c r="C5392" s="7">
        <v>2005</v>
      </c>
      <c r="D5392" s="7">
        <v>3</v>
      </c>
      <c r="E5392" s="7">
        <v>287.60000000000002</v>
      </c>
      <c r="F5392" s="7">
        <v>283.67</v>
      </c>
    </row>
    <row r="5393" spans="1:6" x14ac:dyDescent="0.2">
      <c r="A5393" s="7">
        <v>41940</v>
      </c>
      <c r="B5393" s="7" t="s">
        <v>60</v>
      </c>
      <c r="C5393" s="7">
        <v>2005</v>
      </c>
      <c r="D5393" s="7">
        <v>4</v>
      </c>
      <c r="E5393" s="7">
        <v>293.01</v>
      </c>
      <c r="F5393" s="7">
        <v>291.02</v>
      </c>
    </row>
    <row r="5394" spans="1:6" x14ac:dyDescent="0.2">
      <c r="A5394" s="7">
        <v>41940</v>
      </c>
      <c r="B5394" s="7" t="s">
        <v>60</v>
      </c>
      <c r="C5394" s="7">
        <v>2006</v>
      </c>
      <c r="D5394" s="7">
        <v>1</v>
      </c>
      <c r="E5394" s="7">
        <v>297.08999999999997</v>
      </c>
      <c r="F5394" s="7">
        <v>296.45999999999998</v>
      </c>
    </row>
    <row r="5395" spans="1:6" x14ac:dyDescent="0.2">
      <c r="A5395" s="7">
        <v>41940</v>
      </c>
      <c r="B5395" s="7" t="s">
        <v>60</v>
      </c>
      <c r="C5395" s="7">
        <v>2006</v>
      </c>
      <c r="D5395" s="7">
        <v>2</v>
      </c>
      <c r="E5395" s="7">
        <v>300.66000000000003</v>
      </c>
      <c r="F5395" s="7">
        <v>297.2</v>
      </c>
    </row>
    <row r="5396" spans="1:6" x14ac:dyDescent="0.2">
      <c r="A5396" s="7">
        <v>41940</v>
      </c>
      <c r="B5396" s="7" t="s">
        <v>60</v>
      </c>
      <c r="C5396" s="7">
        <v>2006</v>
      </c>
      <c r="D5396" s="7">
        <v>3</v>
      </c>
      <c r="E5396" s="7">
        <v>297.72000000000003</v>
      </c>
      <c r="F5396" s="7">
        <v>293.01</v>
      </c>
    </row>
    <row r="5397" spans="1:6" x14ac:dyDescent="0.2">
      <c r="A5397" s="7">
        <v>41940</v>
      </c>
      <c r="B5397" s="7" t="s">
        <v>60</v>
      </c>
      <c r="C5397" s="7">
        <v>2006</v>
      </c>
      <c r="D5397" s="7">
        <v>4</v>
      </c>
      <c r="E5397" s="7">
        <v>295.16000000000003</v>
      </c>
      <c r="F5397" s="7">
        <v>292.7</v>
      </c>
    </row>
    <row r="5398" spans="1:6" x14ac:dyDescent="0.2">
      <c r="A5398" s="7">
        <v>41940</v>
      </c>
      <c r="B5398" s="7" t="s">
        <v>60</v>
      </c>
      <c r="C5398" s="7">
        <v>2007</v>
      </c>
      <c r="D5398" s="7">
        <v>1</v>
      </c>
      <c r="E5398" s="7">
        <v>293.06</v>
      </c>
      <c r="F5398" s="7">
        <v>293.07</v>
      </c>
    </row>
    <row r="5399" spans="1:6" x14ac:dyDescent="0.2">
      <c r="A5399" s="7">
        <v>41940</v>
      </c>
      <c r="B5399" s="7" t="s">
        <v>60</v>
      </c>
      <c r="C5399" s="7">
        <v>2007</v>
      </c>
      <c r="D5399" s="7">
        <v>2</v>
      </c>
      <c r="E5399" s="7">
        <v>288.70999999999998</v>
      </c>
      <c r="F5399" s="7">
        <v>285.52999999999997</v>
      </c>
    </row>
    <row r="5400" spans="1:6" x14ac:dyDescent="0.2">
      <c r="A5400" s="7">
        <v>41940</v>
      </c>
      <c r="B5400" s="7" t="s">
        <v>60</v>
      </c>
      <c r="C5400" s="7">
        <v>2007</v>
      </c>
      <c r="D5400" s="7">
        <v>3</v>
      </c>
      <c r="E5400" s="7">
        <v>284.16000000000003</v>
      </c>
      <c r="F5400" s="7">
        <v>279.36</v>
      </c>
    </row>
    <row r="5401" spans="1:6" x14ac:dyDescent="0.2">
      <c r="A5401" s="7">
        <v>41940</v>
      </c>
      <c r="B5401" s="7" t="s">
        <v>60</v>
      </c>
      <c r="C5401" s="7">
        <v>2007</v>
      </c>
      <c r="D5401" s="7">
        <v>4</v>
      </c>
      <c r="E5401" s="7">
        <v>269.10000000000002</v>
      </c>
      <c r="F5401" s="7">
        <v>266.51</v>
      </c>
    </row>
    <row r="5402" spans="1:6" x14ac:dyDescent="0.2">
      <c r="A5402" s="7">
        <v>41940</v>
      </c>
      <c r="B5402" s="7" t="s">
        <v>60</v>
      </c>
      <c r="C5402" s="7">
        <v>2008</v>
      </c>
      <c r="D5402" s="7">
        <v>1</v>
      </c>
      <c r="E5402" s="7">
        <v>248.83</v>
      </c>
      <c r="F5402" s="7">
        <v>249.43</v>
      </c>
    </row>
    <row r="5403" spans="1:6" x14ac:dyDescent="0.2">
      <c r="A5403" s="7">
        <v>41940</v>
      </c>
      <c r="B5403" s="7" t="s">
        <v>60</v>
      </c>
      <c r="C5403" s="7">
        <v>2008</v>
      </c>
      <c r="D5403" s="7">
        <v>2</v>
      </c>
      <c r="E5403" s="7">
        <v>235.32</v>
      </c>
      <c r="F5403" s="7">
        <v>232.67</v>
      </c>
    </row>
    <row r="5404" spans="1:6" x14ac:dyDescent="0.2">
      <c r="A5404" s="7">
        <v>41940</v>
      </c>
      <c r="B5404" s="7" t="s">
        <v>60</v>
      </c>
      <c r="C5404" s="7">
        <v>2008</v>
      </c>
      <c r="D5404" s="7">
        <v>3</v>
      </c>
      <c r="E5404" s="7">
        <v>219.4</v>
      </c>
      <c r="F5404" s="7">
        <v>215.4</v>
      </c>
    </row>
    <row r="5405" spans="1:6" x14ac:dyDescent="0.2">
      <c r="A5405" s="7">
        <v>41940</v>
      </c>
      <c r="B5405" s="7" t="s">
        <v>60</v>
      </c>
      <c r="C5405" s="7">
        <v>2008</v>
      </c>
      <c r="D5405" s="7">
        <v>4</v>
      </c>
      <c r="E5405" s="7">
        <v>203.95</v>
      </c>
      <c r="F5405" s="7">
        <v>201.97</v>
      </c>
    </row>
    <row r="5406" spans="1:6" x14ac:dyDescent="0.2">
      <c r="A5406" s="7">
        <v>41940</v>
      </c>
      <c r="B5406" s="7" t="s">
        <v>60</v>
      </c>
      <c r="C5406" s="7">
        <v>2009</v>
      </c>
      <c r="D5406" s="7">
        <v>1</v>
      </c>
      <c r="E5406" s="7">
        <v>188.78</v>
      </c>
      <c r="F5406" s="7">
        <v>189.66</v>
      </c>
    </row>
    <row r="5407" spans="1:6" x14ac:dyDescent="0.2">
      <c r="A5407" s="7">
        <v>41940</v>
      </c>
      <c r="B5407" s="7" t="s">
        <v>60</v>
      </c>
      <c r="C5407" s="7">
        <v>2009</v>
      </c>
      <c r="D5407" s="7">
        <v>2</v>
      </c>
      <c r="E5407" s="7">
        <v>191.3</v>
      </c>
      <c r="F5407" s="7">
        <v>188.81</v>
      </c>
    </row>
    <row r="5408" spans="1:6" x14ac:dyDescent="0.2">
      <c r="A5408" s="7">
        <v>41940</v>
      </c>
      <c r="B5408" s="7" t="s">
        <v>60</v>
      </c>
      <c r="C5408" s="7">
        <v>2009</v>
      </c>
      <c r="D5408" s="7">
        <v>3</v>
      </c>
      <c r="E5408" s="7">
        <v>201.56</v>
      </c>
      <c r="F5408" s="7">
        <v>197.79</v>
      </c>
    </row>
    <row r="5409" spans="1:6" x14ac:dyDescent="0.2">
      <c r="A5409" s="7">
        <v>41940</v>
      </c>
      <c r="B5409" s="7" t="s">
        <v>60</v>
      </c>
      <c r="C5409" s="7">
        <v>2009</v>
      </c>
      <c r="D5409" s="7">
        <v>4</v>
      </c>
      <c r="E5409" s="7">
        <v>202.83</v>
      </c>
      <c r="F5409" s="7">
        <v>201.05</v>
      </c>
    </row>
    <row r="5410" spans="1:6" x14ac:dyDescent="0.2">
      <c r="A5410" s="7">
        <v>41940</v>
      </c>
      <c r="B5410" s="7" t="s">
        <v>60</v>
      </c>
      <c r="C5410" s="7">
        <v>2010</v>
      </c>
      <c r="D5410" s="7">
        <v>1</v>
      </c>
      <c r="E5410" s="7">
        <v>202.8</v>
      </c>
      <c r="F5410" s="7">
        <v>203.96</v>
      </c>
    </row>
    <row r="5411" spans="1:6" x14ac:dyDescent="0.2">
      <c r="A5411" s="7">
        <v>41940</v>
      </c>
      <c r="B5411" s="7" t="s">
        <v>60</v>
      </c>
      <c r="C5411" s="7">
        <v>2010</v>
      </c>
      <c r="D5411" s="7">
        <v>2</v>
      </c>
      <c r="E5411" s="7">
        <v>209.49</v>
      </c>
      <c r="F5411" s="7">
        <v>206.41</v>
      </c>
    </row>
    <row r="5412" spans="1:6" x14ac:dyDescent="0.2">
      <c r="A5412" s="7">
        <v>41940</v>
      </c>
      <c r="B5412" s="7" t="s">
        <v>60</v>
      </c>
      <c r="C5412" s="7">
        <v>2010</v>
      </c>
      <c r="D5412" s="7">
        <v>3</v>
      </c>
      <c r="E5412" s="7">
        <v>205.57</v>
      </c>
      <c r="F5412" s="7">
        <v>201.65</v>
      </c>
    </row>
    <row r="5413" spans="1:6" x14ac:dyDescent="0.2">
      <c r="A5413" s="7">
        <v>41940</v>
      </c>
      <c r="B5413" s="7" t="s">
        <v>60</v>
      </c>
      <c r="C5413" s="7">
        <v>2010</v>
      </c>
      <c r="D5413" s="7">
        <v>4</v>
      </c>
      <c r="E5413" s="7">
        <v>202.53</v>
      </c>
      <c r="F5413" s="7">
        <v>201.12</v>
      </c>
    </row>
    <row r="5414" spans="1:6" x14ac:dyDescent="0.2">
      <c r="A5414" s="7">
        <v>41940</v>
      </c>
      <c r="B5414" s="7" t="s">
        <v>60</v>
      </c>
      <c r="C5414" s="7">
        <v>2011</v>
      </c>
      <c r="D5414" s="7">
        <v>1</v>
      </c>
      <c r="E5414" s="7">
        <v>201.73</v>
      </c>
      <c r="F5414" s="7">
        <v>202.94</v>
      </c>
    </row>
    <row r="5415" spans="1:6" x14ac:dyDescent="0.2">
      <c r="A5415" s="7">
        <v>41940</v>
      </c>
      <c r="B5415" s="7" t="s">
        <v>60</v>
      </c>
      <c r="C5415" s="7">
        <v>2011</v>
      </c>
      <c r="D5415" s="7">
        <v>2</v>
      </c>
      <c r="E5415" s="7">
        <v>204.03</v>
      </c>
      <c r="F5415" s="7">
        <v>200.52</v>
      </c>
    </row>
    <row r="5416" spans="1:6" x14ac:dyDescent="0.2">
      <c r="A5416" s="7">
        <v>41940</v>
      </c>
      <c r="B5416" s="7" t="s">
        <v>60</v>
      </c>
      <c r="C5416" s="7">
        <v>2011</v>
      </c>
      <c r="D5416" s="7">
        <v>3</v>
      </c>
      <c r="E5416" s="7">
        <v>204.01</v>
      </c>
      <c r="F5416" s="7">
        <v>200.27</v>
      </c>
    </row>
    <row r="5417" spans="1:6" x14ac:dyDescent="0.2">
      <c r="A5417" s="7">
        <v>41940</v>
      </c>
      <c r="B5417" s="7" t="s">
        <v>60</v>
      </c>
      <c r="C5417" s="7">
        <v>2011</v>
      </c>
      <c r="D5417" s="7">
        <v>4</v>
      </c>
      <c r="E5417" s="7">
        <v>200.51</v>
      </c>
      <c r="F5417" s="7">
        <v>199.53</v>
      </c>
    </row>
    <row r="5418" spans="1:6" x14ac:dyDescent="0.2">
      <c r="A5418" s="7">
        <v>41940</v>
      </c>
      <c r="B5418" s="7" t="s">
        <v>60</v>
      </c>
      <c r="C5418" s="7">
        <v>2012</v>
      </c>
      <c r="D5418" s="7">
        <v>1</v>
      </c>
      <c r="E5418" s="7">
        <v>200.6</v>
      </c>
      <c r="F5418" s="7">
        <v>201.62</v>
      </c>
    </row>
    <row r="5419" spans="1:6" x14ac:dyDescent="0.2">
      <c r="A5419" s="7">
        <v>41940</v>
      </c>
      <c r="B5419" s="7" t="s">
        <v>60</v>
      </c>
      <c r="C5419" s="7">
        <v>2012</v>
      </c>
      <c r="D5419" s="7">
        <v>2</v>
      </c>
      <c r="E5419" s="7">
        <v>213.01</v>
      </c>
      <c r="F5419" s="7">
        <v>209.01</v>
      </c>
    </row>
    <row r="5420" spans="1:6" x14ac:dyDescent="0.2">
      <c r="A5420" s="7">
        <v>41940</v>
      </c>
      <c r="B5420" s="7" t="s">
        <v>60</v>
      </c>
      <c r="C5420" s="7">
        <v>2012</v>
      </c>
      <c r="D5420" s="7">
        <v>3</v>
      </c>
      <c r="E5420" s="7">
        <v>220.81</v>
      </c>
      <c r="F5420" s="7">
        <v>216.9</v>
      </c>
    </row>
    <row r="5421" spans="1:6" x14ac:dyDescent="0.2">
      <c r="A5421" s="7">
        <v>41940</v>
      </c>
      <c r="B5421" s="7" t="s">
        <v>60</v>
      </c>
      <c r="C5421" s="7">
        <v>2012</v>
      </c>
      <c r="D5421" s="7">
        <v>4</v>
      </c>
      <c r="E5421" s="7">
        <v>227.17</v>
      </c>
      <c r="F5421" s="7">
        <v>226.44</v>
      </c>
    </row>
    <row r="5422" spans="1:6" x14ac:dyDescent="0.2">
      <c r="A5422" s="7">
        <v>41940</v>
      </c>
      <c r="B5422" s="7" t="s">
        <v>60</v>
      </c>
      <c r="C5422" s="7">
        <v>2013</v>
      </c>
      <c r="D5422" s="7">
        <v>1</v>
      </c>
      <c r="E5422" s="7">
        <v>236.38</v>
      </c>
      <c r="F5422" s="7">
        <v>237.39</v>
      </c>
    </row>
    <row r="5423" spans="1:6" x14ac:dyDescent="0.2">
      <c r="A5423" s="7">
        <v>41940</v>
      </c>
      <c r="B5423" s="7" t="s">
        <v>60</v>
      </c>
      <c r="C5423" s="7">
        <v>2013</v>
      </c>
      <c r="D5423" s="7">
        <v>2</v>
      </c>
      <c r="E5423" s="7">
        <v>250.37</v>
      </c>
      <c r="F5423" s="7">
        <v>245.26</v>
      </c>
    </row>
    <row r="5424" spans="1:6" x14ac:dyDescent="0.2">
      <c r="A5424" s="7">
        <v>41940</v>
      </c>
      <c r="B5424" s="7" t="s">
        <v>60</v>
      </c>
      <c r="C5424" s="7">
        <v>2013</v>
      </c>
      <c r="D5424" s="7">
        <v>3</v>
      </c>
      <c r="E5424" s="7">
        <v>256.85000000000002</v>
      </c>
      <c r="F5424" s="7">
        <v>252.57</v>
      </c>
    </row>
    <row r="5425" spans="1:6" x14ac:dyDescent="0.2">
      <c r="A5425" s="7">
        <v>41940</v>
      </c>
      <c r="B5425" s="7" t="s">
        <v>60</v>
      </c>
      <c r="C5425" s="7">
        <v>2013</v>
      </c>
      <c r="D5425" s="7">
        <v>4</v>
      </c>
      <c r="E5425" s="7">
        <v>260.58</v>
      </c>
      <c r="F5425" s="7">
        <v>260.06</v>
      </c>
    </row>
    <row r="5426" spans="1:6" x14ac:dyDescent="0.2">
      <c r="A5426" s="7">
        <v>41940</v>
      </c>
      <c r="B5426" s="7" t="s">
        <v>60</v>
      </c>
      <c r="C5426" s="7">
        <v>2014</v>
      </c>
      <c r="D5426" s="7">
        <v>1</v>
      </c>
      <c r="E5426" s="7">
        <v>263.17</v>
      </c>
      <c r="F5426" s="7">
        <v>264</v>
      </c>
    </row>
    <row r="5427" spans="1:6" x14ac:dyDescent="0.2">
      <c r="A5427" s="7">
        <v>41940</v>
      </c>
      <c r="B5427" s="7" t="s">
        <v>60</v>
      </c>
      <c r="C5427" s="7">
        <v>2014</v>
      </c>
      <c r="D5427" s="7">
        <v>2</v>
      </c>
      <c r="E5427" s="7">
        <v>276.7</v>
      </c>
      <c r="F5427" s="7">
        <v>270.83</v>
      </c>
    </row>
    <row r="5428" spans="1:6" x14ac:dyDescent="0.2">
      <c r="A5428" s="7">
        <v>41940</v>
      </c>
      <c r="B5428" s="7" t="s">
        <v>60</v>
      </c>
      <c r="C5428" s="7">
        <v>2014</v>
      </c>
      <c r="D5428" s="7">
        <v>3</v>
      </c>
      <c r="E5428" s="7">
        <v>281.93</v>
      </c>
      <c r="F5428" s="7">
        <v>277.55</v>
      </c>
    </row>
    <row r="5429" spans="1:6" x14ac:dyDescent="0.2">
      <c r="A5429" s="7">
        <v>41940</v>
      </c>
      <c r="B5429" s="7" t="s">
        <v>60</v>
      </c>
      <c r="C5429" s="7">
        <v>2014</v>
      </c>
      <c r="D5429" s="7">
        <v>4</v>
      </c>
      <c r="E5429" s="7">
        <v>284.11</v>
      </c>
      <c r="F5429" s="7">
        <v>283.73</v>
      </c>
    </row>
    <row r="5430" spans="1:6" x14ac:dyDescent="0.2">
      <c r="A5430" s="7">
        <v>41940</v>
      </c>
      <c r="B5430" s="7" t="s">
        <v>60</v>
      </c>
      <c r="C5430" s="7">
        <v>2015</v>
      </c>
      <c r="D5430" s="7">
        <v>1</v>
      </c>
      <c r="E5430" s="7">
        <v>289.70999999999998</v>
      </c>
      <c r="F5430" s="7">
        <v>290.27999999999997</v>
      </c>
    </row>
    <row r="5431" spans="1:6" x14ac:dyDescent="0.2">
      <c r="A5431" s="7">
        <v>41940</v>
      </c>
      <c r="B5431" s="7" t="s">
        <v>60</v>
      </c>
      <c r="C5431" s="7">
        <v>2015</v>
      </c>
      <c r="D5431" s="7">
        <v>2</v>
      </c>
      <c r="E5431" s="7">
        <v>306.12</v>
      </c>
      <c r="F5431" s="7">
        <v>299.36</v>
      </c>
    </row>
    <row r="5432" spans="1:6" x14ac:dyDescent="0.2">
      <c r="A5432" s="7">
        <v>41940</v>
      </c>
      <c r="B5432" s="7" t="s">
        <v>60</v>
      </c>
      <c r="C5432" s="7">
        <v>2015</v>
      </c>
      <c r="D5432" s="7">
        <v>3</v>
      </c>
      <c r="E5432" s="7">
        <v>310.77999999999997</v>
      </c>
      <c r="F5432" s="7">
        <v>306.45</v>
      </c>
    </row>
    <row r="5433" spans="1:6" x14ac:dyDescent="0.2">
      <c r="A5433" s="7">
        <v>41940</v>
      </c>
      <c r="B5433" s="7" t="s">
        <v>60</v>
      </c>
      <c r="C5433" s="7">
        <v>2015</v>
      </c>
      <c r="D5433" s="7">
        <v>4</v>
      </c>
      <c r="E5433" s="7">
        <v>311.91000000000003</v>
      </c>
      <c r="F5433" s="7">
        <v>311.75</v>
      </c>
    </row>
    <row r="5434" spans="1:6" x14ac:dyDescent="0.2">
      <c r="A5434" s="7">
        <v>41940</v>
      </c>
      <c r="B5434" s="7" t="s">
        <v>60</v>
      </c>
      <c r="C5434" s="7">
        <v>2016</v>
      </c>
      <c r="D5434" s="7">
        <v>1</v>
      </c>
      <c r="E5434" s="7">
        <v>315.83999999999997</v>
      </c>
      <c r="F5434" s="7">
        <v>315.83</v>
      </c>
    </row>
    <row r="5435" spans="1:6" x14ac:dyDescent="0.2">
      <c r="A5435" s="7">
        <v>41940</v>
      </c>
      <c r="B5435" s="7" t="s">
        <v>60</v>
      </c>
      <c r="C5435" s="7">
        <v>2016</v>
      </c>
      <c r="D5435" s="7">
        <v>2</v>
      </c>
      <c r="E5435" s="7">
        <v>327.33</v>
      </c>
      <c r="F5435" s="7">
        <v>319.87</v>
      </c>
    </row>
    <row r="5436" spans="1:6" x14ac:dyDescent="0.2">
      <c r="A5436" s="7">
        <v>41940</v>
      </c>
      <c r="B5436" s="7" t="s">
        <v>60</v>
      </c>
      <c r="C5436" s="7">
        <v>2016</v>
      </c>
      <c r="D5436" s="7">
        <v>3</v>
      </c>
      <c r="E5436" s="7">
        <v>328.59</v>
      </c>
      <c r="F5436" s="7">
        <v>324.72000000000003</v>
      </c>
    </row>
    <row r="5437" spans="1:6" x14ac:dyDescent="0.2">
      <c r="A5437" s="7">
        <v>41940</v>
      </c>
      <c r="B5437" s="7" t="s">
        <v>60</v>
      </c>
      <c r="C5437" s="7">
        <v>2016</v>
      </c>
      <c r="D5437" s="7">
        <v>4</v>
      </c>
      <c r="E5437" s="7">
        <v>329.07</v>
      </c>
      <c r="F5437" s="7">
        <v>329.05</v>
      </c>
    </row>
    <row r="5438" spans="1:6" x14ac:dyDescent="0.2">
      <c r="A5438" s="7">
        <v>41940</v>
      </c>
      <c r="B5438" s="7" t="s">
        <v>60</v>
      </c>
      <c r="C5438" s="7">
        <v>2017</v>
      </c>
      <c r="D5438" s="7">
        <v>1</v>
      </c>
      <c r="E5438" s="7">
        <v>338.94</v>
      </c>
      <c r="F5438" s="7">
        <v>338.26</v>
      </c>
    </row>
    <row r="5439" spans="1:6" x14ac:dyDescent="0.2">
      <c r="A5439" s="7">
        <v>41940</v>
      </c>
      <c r="B5439" s="7" t="s">
        <v>60</v>
      </c>
      <c r="C5439" s="7">
        <v>2017</v>
      </c>
      <c r="D5439" s="7">
        <v>2</v>
      </c>
      <c r="E5439" s="7">
        <v>350.62</v>
      </c>
      <c r="F5439" s="7">
        <v>342.43</v>
      </c>
    </row>
    <row r="5440" spans="1:6" x14ac:dyDescent="0.2">
      <c r="A5440" s="7">
        <v>41940</v>
      </c>
      <c r="B5440" s="7" t="s">
        <v>60</v>
      </c>
      <c r="C5440" s="7">
        <v>2017</v>
      </c>
      <c r="D5440" s="7">
        <v>3</v>
      </c>
      <c r="E5440" s="7">
        <v>355.65</v>
      </c>
      <c r="F5440" s="7">
        <v>352.24</v>
      </c>
    </row>
    <row r="5441" spans="1:6" x14ac:dyDescent="0.2">
      <c r="A5441" s="7">
        <v>41940</v>
      </c>
      <c r="B5441" s="7" t="s">
        <v>60</v>
      </c>
      <c r="C5441" s="7">
        <v>2017</v>
      </c>
      <c r="D5441" s="7">
        <v>4</v>
      </c>
      <c r="E5441" s="7">
        <v>367.35</v>
      </c>
      <c r="F5441" s="7">
        <v>367.52</v>
      </c>
    </row>
    <row r="5442" spans="1:6" x14ac:dyDescent="0.2">
      <c r="A5442" s="7">
        <v>41940</v>
      </c>
      <c r="B5442" s="7" t="s">
        <v>60</v>
      </c>
      <c r="C5442" s="7">
        <v>2018</v>
      </c>
      <c r="D5442" s="7">
        <v>1</v>
      </c>
      <c r="E5442" s="7">
        <v>374.08</v>
      </c>
      <c r="F5442" s="7">
        <v>372.5</v>
      </c>
    </row>
    <row r="5443" spans="1:6" x14ac:dyDescent="0.2">
      <c r="A5443" s="7">
        <v>41940</v>
      </c>
      <c r="B5443" s="7" t="s">
        <v>60</v>
      </c>
      <c r="C5443" s="7">
        <v>2018</v>
      </c>
      <c r="D5443" s="7">
        <v>2</v>
      </c>
      <c r="E5443" s="7">
        <v>389.9</v>
      </c>
      <c r="F5443" s="7">
        <v>380.59</v>
      </c>
    </row>
    <row r="5444" spans="1:6" x14ac:dyDescent="0.2">
      <c r="A5444" s="7">
        <v>41940</v>
      </c>
      <c r="B5444" s="7" t="s">
        <v>60</v>
      </c>
      <c r="C5444" s="7">
        <v>2018</v>
      </c>
      <c r="D5444" s="7">
        <v>3</v>
      </c>
      <c r="E5444" s="7">
        <v>388.61</v>
      </c>
      <c r="F5444" s="7">
        <v>385.84</v>
      </c>
    </row>
    <row r="5445" spans="1:6" x14ac:dyDescent="0.2">
      <c r="A5445" s="7">
        <v>41940</v>
      </c>
      <c r="B5445" s="7" t="s">
        <v>60</v>
      </c>
      <c r="C5445" s="7">
        <v>2018</v>
      </c>
      <c r="D5445" s="7">
        <v>4</v>
      </c>
      <c r="E5445" s="7">
        <v>387.6</v>
      </c>
      <c r="F5445" s="7">
        <v>387.65</v>
      </c>
    </row>
    <row r="5446" spans="1:6" x14ac:dyDescent="0.2">
      <c r="A5446" s="7">
        <v>41940</v>
      </c>
      <c r="B5446" s="7" t="s">
        <v>60</v>
      </c>
      <c r="C5446" s="7">
        <v>2019</v>
      </c>
      <c r="D5446" s="7">
        <v>1</v>
      </c>
      <c r="E5446" s="7">
        <v>391.75</v>
      </c>
      <c r="F5446" s="7">
        <v>389.45</v>
      </c>
    </row>
    <row r="5447" spans="1:6" x14ac:dyDescent="0.2">
      <c r="A5447" s="7">
        <v>41940</v>
      </c>
      <c r="B5447" s="7" t="s">
        <v>60</v>
      </c>
      <c r="C5447" s="7">
        <v>2019</v>
      </c>
      <c r="D5447" s="7">
        <v>2</v>
      </c>
      <c r="E5447" s="7">
        <v>397.83</v>
      </c>
      <c r="F5447" s="7">
        <v>388.37</v>
      </c>
    </row>
    <row r="5448" spans="1:6" x14ac:dyDescent="0.2">
      <c r="A5448" s="7">
        <v>41940</v>
      </c>
      <c r="B5448" s="7" t="s">
        <v>60</v>
      </c>
      <c r="C5448" s="7">
        <v>2019</v>
      </c>
      <c r="D5448" s="7">
        <v>3</v>
      </c>
      <c r="E5448" s="7">
        <v>386.19</v>
      </c>
      <c r="F5448" s="7">
        <v>384.01</v>
      </c>
    </row>
    <row r="5449" spans="1:6" x14ac:dyDescent="0.2">
      <c r="A5449" s="7">
        <v>41940</v>
      </c>
      <c r="B5449" s="7" t="s">
        <v>60</v>
      </c>
      <c r="C5449" s="7">
        <v>2019</v>
      </c>
      <c r="D5449" s="7">
        <v>4</v>
      </c>
      <c r="E5449" s="7">
        <v>386.21</v>
      </c>
      <c r="F5449" s="7">
        <v>386.17</v>
      </c>
    </row>
    <row r="5450" spans="1:6" x14ac:dyDescent="0.2">
      <c r="A5450" s="7">
        <v>41940</v>
      </c>
      <c r="B5450" s="7" t="s">
        <v>60</v>
      </c>
      <c r="C5450" s="7">
        <v>2020</v>
      </c>
      <c r="D5450" s="7">
        <v>1</v>
      </c>
      <c r="E5450" s="7">
        <v>392.68</v>
      </c>
      <c r="F5450" s="7">
        <v>389.94</v>
      </c>
    </row>
    <row r="5451" spans="1:6" x14ac:dyDescent="0.2">
      <c r="A5451" s="7">
        <v>41940</v>
      </c>
      <c r="B5451" s="7" t="s">
        <v>60</v>
      </c>
      <c r="C5451" s="7">
        <v>2020</v>
      </c>
      <c r="D5451" s="7">
        <v>2</v>
      </c>
      <c r="E5451" s="7">
        <v>392.8</v>
      </c>
      <c r="F5451" s="7">
        <v>383.5</v>
      </c>
    </row>
    <row r="5452" spans="1:6" x14ac:dyDescent="0.2">
      <c r="A5452" s="7">
        <v>41940</v>
      </c>
      <c r="B5452" s="7" t="s">
        <v>60</v>
      </c>
      <c r="C5452" s="7">
        <v>2020</v>
      </c>
      <c r="D5452" s="7">
        <v>3</v>
      </c>
      <c r="E5452" s="7">
        <v>405.59</v>
      </c>
      <c r="F5452" s="7">
        <v>403.76</v>
      </c>
    </row>
    <row r="5453" spans="1:6" x14ac:dyDescent="0.2">
      <c r="A5453" s="7">
        <v>41940</v>
      </c>
      <c r="B5453" s="7" t="s">
        <v>60</v>
      </c>
      <c r="C5453" s="7">
        <v>2020</v>
      </c>
      <c r="D5453" s="7">
        <v>4</v>
      </c>
      <c r="E5453" s="7">
        <v>403.46</v>
      </c>
      <c r="F5453" s="7">
        <v>403.22</v>
      </c>
    </row>
    <row r="5454" spans="1:6" x14ac:dyDescent="0.2">
      <c r="A5454" s="7">
        <v>41940</v>
      </c>
      <c r="B5454" s="7" t="s">
        <v>60</v>
      </c>
      <c r="C5454" s="7">
        <v>2021</v>
      </c>
      <c r="D5454" s="7">
        <v>1</v>
      </c>
      <c r="E5454" s="7">
        <v>420.08</v>
      </c>
      <c r="F5454" s="7">
        <v>416.89</v>
      </c>
    </row>
    <row r="5455" spans="1:6" x14ac:dyDescent="0.2">
      <c r="A5455" s="7">
        <v>41940</v>
      </c>
      <c r="B5455" s="7" t="s">
        <v>60</v>
      </c>
      <c r="C5455" s="7">
        <v>2021</v>
      </c>
      <c r="D5455" s="7">
        <v>2</v>
      </c>
      <c r="E5455" s="7">
        <v>446.41</v>
      </c>
      <c r="F5455" s="7">
        <v>436.07</v>
      </c>
    </row>
    <row r="5456" spans="1:6" x14ac:dyDescent="0.2">
      <c r="A5456" s="7">
        <v>41940</v>
      </c>
      <c r="B5456" s="7" t="s">
        <v>60</v>
      </c>
      <c r="C5456" s="7">
        <v>2021</v>
      </c>
      <c r="D5456" s="7">
        <v>3</v>
      </c>
      <c r="E5456" s="7">
        <v>456.31</v>
      </c>
      <c r="F5456" s="7">
        <v>454.29</v>
      </c>
    </row>
    <row r="5457" spans="1:6" x14ac:dyDescent="0.2">
      <c r="A5457" s="7">
        <v>41940</v>
      </c>
      <c r="B5457" s="7" t="s">
        <v>60</v>
      </c>
      <c r="C5457" s="7">
        <v>2021</v>
      </c>
      <c r="D5457" s="7">
        <v>4</v>
      </c>
      <c r="E5457" s="7">
        <v>480.52</v>
      </c>
      <c r="F5457" s="7">
        <v>480.21</v>
      </c>
    </row>
    <row r="5458" spans="1:6" x14ac:dyDescent="0.2">
      <c r="A5458" s="7">
        <v>42644</v>
      </c>
      <c r="B5458" s="7" t="s">
        <v>61</v>
      </c>
      <c r="C5458" s="7">
        <v>1991</v>
      </c>
      <c r="D5458" s="7">
        <v>1</v>
      </c>
      <c r="E5458" s="7">
        <v>100</v>
      </c>
      <c r="F5458" s="7">
        <v>100</v>
      </c>
    </row>
    <row r="5459" spans="1:6" x14ac:dyDescent="0.2">
      <c r="A5459" s="7">
        <v>42644</v>
      </c>
      <c r="B5459" s="7" t="s">
        <v>61</v>
      </c>
      <c r="C5459" s="7">
        <v>1991</v>
      </c>
      <c r="D5459" s="7">
        <v>2</v>
      </c>
      <c r="E5459" s="7">
        <v>102.37</v>
      </c>
      <c r="F5459" s="7">
        <v>101.42</v>
      </c>
    </row>
    <row r="5460" spans="1:6" x14ac:dyDescent="0.2">
      <c r="A5460" s="7">
        <v>42644</v>
      </c>
      <c r="B5460" s="7" t="s">
        <v>61</v>
      </c>
      <c r="C5460" s="7">
        <v>1991</v>
      </c>
      <c r="D5460" s="7">
        <v>3</v>
      </c>
      <c r="E5460" s="7">
        <v>102.93</v>
      </c>
      <c r="F5460" s="7">
        <v>102.32</v>
      </c>
    </row>
    <row r="5461" spans="1:6" x14ac:dyDescent="0.2">
      <c r="A5461" s="7">
        <v>42644</v>
      </c>
      <c r="B5461" s="7" t="s">
        <v>61</v>
      </c>
      <c r="C5461" s="7">
        <v>1991</v>
      </c>
      <c r="D5461" s="7">
        <v>4</v>
      </c>
      <c r="E5461" s="7">
        <v>103.24</v>
      </c>
      <c r="F5461" s="7">
        <v>102.82</v>
      </c>
    </row>
    <row r="5462" spans="1:6" x14ac:dyDescent="0.2">
      <c r="A5462" s="7">
        <v>42644</v>
      </c>
      <c r="B5462" s="7" t="s">
        <v>61</v>
      </c>
      <c r="C5462" s="7">
        <v>1992</v>
      </c>
      <c r="D5462" s="7">
        <v>1</v>
      </c>
      <c r="E5462" s="7">
        <v>103.88</v>
      </c>
      <c r="F5462" s="7">
        <v>103.89</v>
      </c>
    </row>
    <row r="5463" spans="1:6" x14ac:dyDescent="0.2">
      <c r="A5463" s="7">
        <v>42644</v>
      </c>
      <c r="B5463" s="7" t="s">
        <v>61</v>
      </c>
      <c r="C5463" s="7">
        <v>1992</v>
      </c>
      <c r="D5463" s="7">
        <v>2</v>
      </c>
      <c r="E5463" s="7">
        <v>104.31</v>
      </c>
      <c r="F5463" s="7">
        <v>103.32</v>
      </c>
    </row>
    <row r="5464" spans="1:6" x14ac:dyDescent="0.2">
      <c r="A5464" s="7">
        <v>42644</v>
      </c>
      <c r="B5464" s="7" t="s">
        <v>61</v>
      </c>
      <c r="C5464" s="7">
        <v>1992</v>
      </c>
      <c r="D5464" s="7">
        <v>3</v>
      </c>
      <c r="E5464" s="7">
        <v>104.43</v>
      </c>
      <c r="F5464" s="7">
        <v>103.81</v>
      </c>
    </row>
    <row r="5465" spans="1:6" x14ac:dyDescent="0.2">
      <c r="A5465" s="7">
        <v>42644</v>
      </c>
      <c r="B5465" s="7" t="s">
        <v>61</v>
      </c>
      <c r="C5465" s="7">
        <v>1992</v>
      </c>
      <c r="D5465" s="7">
        <v>4</v>
      </c>
      <c r="E5465" s="7">
        <v>105.85</v>
      </c>
      <c r="F5465" s="7">
        <v>105.45</v>
      </c>
    </row>
    <row r="5466" spans="1:6" x14ac:dyDescent="0.2">
      <c r="A5466" s="7">
        <v>42644</v>
      </c>
      <c r="B5466" s="7" t="s">
        <v>61</v>
      </c>
      <c r="C5466" s="7">
        <v>1993</v>
      </c>
      <c r="D5466" s="7">
        <v>1</v>
      </c>
      <c r="E5466" s="7">
        <v>105.05</v>
      </c>
      <c r="F5466" s="7">
        <v>105.07</v>
      </c>
    </row>
    <row r="5467" spans="1:6" x14ac:dyDescent="0.2">
      <c r="A5467" s="7">
        <v>42644</v>
      </c>
      <c r="B5467" s="7" t="s">
        <v>61</v>
      </c>
      <c r="C5467" s="7">
        <v>1993</v>
      </c>
      <c r="D5467" s="7">
        <v>2</v>
      </c>
      <c r="E5467" s="7">
        <v>106.55</v>
      </c>
      <c r="F5467" s="7">
        <v>105.52</v>
      </c>
    </row>
    <row r="5468" spans="1:6" x14ac:dyDescent="0.2">
      <c r="A5468" s="7">
        <v>42644</v>
      </c>
      <c r="B5468" s="7" t="s">
        <v>61</v>
      </c>
      <c r="C5468" s="7">
        <v>1993</v>
      </c>
      <c r="D5468" s="7">
        <v>3</v>
      </c>
      <c r="E5468" s="7">
        <v>107.24</v>
      </c>
      <c r="F5468" s="7">
        <v>106.55</v>
      </c>
    </row>
    <row r="5469" spans="1:6" x14ac:dyDescent="0.2">
      <c r="A5469" s="7">
        <v>42644</v>
      </c>
      <c r="B5469" s="7" t="s">
        <v>61</v>
      </c>
      <c r="C5469" s="7">
        <v>1993</v>
      </c>
      <c r="D5469" s="7">
        <v>4</v>
      </c>
      <c r="E5469" s="7">
        <v>108.03</v>
      </c>
      <c r="F5469" s="7">
        <v>107.7</v>
      </c>
    </row>
    <row r="5470" spans="1:6" x14ac:dyDescent="0.2">
      <c r="A5470" s="7">
        <v>42644</v>
      </c>
      <c r="B5470" s="7" t="s">
        <v>61</v>
      </c>
      <c r="C5470" s="7">
        <v>1994</v>
      </c>
      <c r="D5470" s="7">
        <v>1</v>
      </c>
      <c r="E5470" s="7">
        <v>109.23</v>
      </c>
      <c r="F5470" s="7">
        <v>109.26</v>
      </c>
    </row>
    <row r="5471" spans="1:6" x14ac:dyDescent="0.2">
      <c r="A5471" s="7">
        <v>42644</v>
      </c>
      <c r="B5471" s="7" t="s">
        <v>61</v>
      </c>
      <c r="C5471" s="7">
        <v>1994</v>
      </c>
      <c r="D5471" s="7">
        <v>2</v>
      </c>
      <c r="E5471" s="7">
        <v>112.21</v>
      </c>
      <c r="F5471" s="7">
        <v>111.07</v>
      </c>
    </row>
    <row r="5472" spans="1:6" x14ac:dyDescent="0.2">
      <c r="A5472" s="7">
        <v>42644</v>
      </c>
      <c r="B5472" s="7" t="s">
        <v>61</v>
      </c>
      <c r="C5472" s="7">
        <v>1994</v>
      </c>
      <c r="D5472" s="7">
        <v>3</v>
      </c>
      <c r="E5472" s="7">
        <v>112.21</v>
      </c>
      <c r="F5472" s="7">
        <v>111.43</v>
      </c>
    </row>
    <row r="5473" spans="1:6" x14ac:dyDescent="0.2">
      <c r="A5473" s="7">
        <v>42644</v>
      </c>
      <c r="B5473" s="7" t="s">
        <v>61</v>
      </c>
      <c r="C5473" s="7">
        <v>1994</v>
      </c>
      <c r="D5473" s="7">
        <v>4</v>
      </c>
      <c r="E5473" s="7">
        <v>112.28</v>
      </c>
      <c r="F5473" s="7">
        <v>112.04</v>
      </c>
    </row>
    <row r="5474" spans="1:6" x14ac:dyDescent="0.2">
      <c r="A5474" s="7">
        <v>42644</v>
      </c>
      <c r="B5474" s="7" t="s">
        <v>61</v>
      </c>
      <c r="C5474" s="7">
        <v>1995</v>
      </c>
      <c r="D5474" s="7">
        <v>1</v>
      </c>
      <c r="E5474" s="7">
        <v>112.55</v>
      </c>
      <c r="F5474" s="7">
        <v>112.57</v>
      </c>
    </row>
    <row r="5475" spans="1:6" x14ac:dyDescent="0.2">
      <c r="A5475" s="7">
        <v>42644</v>
      </c>
      <c r="B5475" s="7" t="s">
        <v>61</v>
      </c>
      <c r="C5475" s="7">
        <v>1995</v>
      </c>
      <c r="D5475" s="7">
        <v>2</v>
      </c>
      <c r="E5475" s="7">
        <v>114.06</v>
      </c>
      <c r="F5475" s="7">
        <v>112.89</v>
      </c>
    </row>
    <row r="5476" spans="1:6" x14ac:dyDescent="0.2">
      <c r="A5476" s="7">
        <v>42644</v>
      </c>
      <c r="B5476" s="7" t="s">
        <v>61</v>
      </c>
      <c r="C5476" s="7">
        <v>1995</v>
      </c>
      <c r="D5476" s="7">
        <v>3</v>
      </c>
      <c r="E5476" s="7">
        <v>115.06</v>
      </c>
      <c r="F5476" s="7">
        <v>114.14</v>
      </c>
    </row>
    <row r="5477" spans="1:6" x14ac:dyDescent="0.2">
      <c r="A5477" s="7">
        <v>42644</v>
      </c>
      <c r="B5477" s="7" t="s">
        <v>61</v>
      </c>
      <c r="C5477" s="7">
        <v>1995</v>
      </c>
      <c r="D5477" s="7">
        <v>4</v>
      </c>
      <c r="E5477" s="7">
        <v>115.36</v>
      </c>
      <c r="F5477" s="7">
        <v>115.27</v>
      </c>
    </row>
    <row r="5478" spans="1:6" x14ac:dyDescent="0.2">
      <c r="A5478" s="7">
        <v>42644</v>
      </c>
      <c r="B5478" s="7" t="s">
        <v>61</v>
      </c>
      <c r="C5478" s="7">
        <v>1996</v>
      </c>
      <c r="D5478" s="7">
        <v>1</v>
      </c>
      <c r="E5478" s="7">
        <v>116.25</v>
      </c>
      <c r="F5478" s="7">
        <v>116.26</v>
      </c>
    </row>
    <row r="5479" spans="1:6" x14ac:dyDescent="0.2">
      <c r="A5479" s="7">
        <v>42644</v>
      </c>
      <c r="B5479" s="7" t="s">
        <v>61</v>
      </c>
      <c r="C5479" s="7">
        <v>1996</v>
      </c>
      <c r="D5479" s="7">
        <v>2</v>
      </c>
      <c r="E5479" s="7">
        <v>118.69</v>
      </c>
      <c r="F5479" s="7">
        <v>117.42</v>
      </c>
    </row>
    <row r="5480" spans="1:6" x14ac:dyDescent="0.2">
      <c r="A5480" s="7">
        <v>42644</v>
      </c>
      <c r="B5480" s="7" t="s">
        <v>61</v>
      </c>
      <c r="C5480" s="7">
        <v>1996</v>
      </c>
      <c r="D5480" s="7">
        <v>3</v>
      </c>
      <c r="E5480" s="7">
        <v>119.86</v>
      </c>
      <c r="F5480" s="7">
        <v>118.84</v>
      </c>
    </row>
    <row r="5481" spans="1:6" x14ac:dyDescent="0.2">
      <c r="A5481" s="7">
        <v>42644</v>
      </c>
      <c r="B5481" s="7" t="s">
        <v>61</v>
      </c>
      <c r="C5481" s="7">
        <v>1996</v>
      </c>
      <c r="D5481" s="7">
        <v>4</v>
      </c>
      <c r="E5481" s="7">
        <v>120</v>
      </c>
      <c r="F5481" s="7">
        <v>120.01</v>
      </c>
    </row>
    <row r="5482" spans="1:6" x14ac:dyDescent="0.2">
      <c r="A5482" s="7">
        <v>42644</v>
      </c>
      <c r="B5482" s="7" t="s">
        <v>61</v>
      </c>
      <c r="C5482" s="7">
        <v>1997</v>
      </c>
      <c r="D5482" s="7">
        <v>1</v>
      </c>
      <c r="E5482" s="7">
        <v>123.45</v>
      </c>
      <c r="F5482" s="7">
        <v>123.46</v>
      </c>
    </row>
    <row r="5483" spans="1:6" x14ac:dyDescent="0.2">
      <c r="A5483" s="7">
        <v>42644</v>
      </c>
      <c r="B5483" s="7" t="s">
        <v>61</v>
      </c>
      <c r="C5483" s="7">
        <v>1997</v>
      </c>
      <c r="D5483" s="7">
        <v>2</v>
      </c>
      <c r="E5483" s="7">
        <v>126.95</v>
      </c>
      <c r="F5483" s="7">
        <v>125.57</v>
      </c>
    </row>
    <row r="5484" spans="1:6" x14ac:dyDescent="0.2">
      <c r="A5484" s="7">
        <v>42644</v>
      </c>
      <c r="B5484" s="7" t="s">
        <v>61</v>
      </c>
      <c r="C5484" s="7">
        <v>1997</v>
      </c>
      <c r="D5484" s="7">
        <v>3</v>
      </c>
      <c r="E5484" s="7">
        <v>129.66</v>
      </c>
      <c r="F5484" s="7">
        <v>128.5</v>
      </c>
    </row>
    <row r="5485" spans="1:6" x14ac:dyDescent="0.2">
      <c r="A5485" s="7">
        <v>42644</v>
      </c>
      <c r="B5485" s="7" t="s">
        <v>61</v>
      </c>
      <c r="C5485" s="7">
        <v>1997</v>
      </c>
      <c r="D5485" s="7">
        <v>4</v>
      </c>
      <c r="E5485" s="7">
        <v>131.29</v>
      </c>
      <c r="F5485" s="7">
        <v>131.38999999999999</v>
      </c>
    </row>
    <row r="5486" spans="1:6" x14ac:dyDescent="0.2">
      <c r="A5486" s="7">
        <v>42644</v>
      </c>
      <c r="B5486" s="7" t="s">
        <v>61</v>
      </c>
      <c r="C5486" s="7">
        <v>1998</v>
      </c>
      <c r="D5486" s="7">
        <v>1</v>
      </c>
      <c r="E5486" s="7">
        <v>135.35</v>
      </c>
      <c r="F5486" s="7">
        <v>135.38</v>
      </c>
    </row>
    <row r="5487" spans="1:6" x14ac:dyDescent="0.2">
      <c r="A5487" s="7">
        <v>42644</v>
      </c>
      <c r="B5487" s="7" t="s">
        <v>61</v>
      </c>
      <c r="C5487" s="7">
        <v>1998</v>
      </c>
      <c r="D5487" s="7">
        <v>2</v>
      </c>
      <c r="E5487" s="7">
        <v>140.91</v>
      </c>
      <c r="F5487" s="7">
        <v>139.30000000000001</v>
      </c>
    </row>
    <row r="5488" spans="1:6" x14ac:dyDescent="0.2">
      <c r="A5488" s="7">
        <v>42644</v>
      </c>
      <c r="B5488" s="7" t="s">
        <v>61</v>
      </c>
      <c r="C5488" s="7">
        <v>1998</v>
      </c>
      <c r="D5488" s="7">
        <v>3</v>
      </c>
      <c r="E5488" s="7">
        <v>143.57</v>
      </c>
      <c r="F5488" s="7">
        <v>142.33000000000001</v>
      </c>
    </row>
    <row r="5489" spans="1:6" x14ac:dyDescent="0.2">
      <c r="A5489" s="7">
        <v>42644</v>
      </c>
      <c r="B5489" s="7" t="s">
        <v>61</v>
      </c>
      <c r="C5489" s="7">
        <v>1998</v>
      </c>
      <c r="D5489" s="7">
        <v>4</v>
      </c>
      <c r="E5489" s="7">
        <v>145.84</v>
      </c>
      <c r="F5489" s="7">
        <v>145.9</v>
      </c>
    </row>
    <row r="5490" spans="1:6" x14ac:dyDescent="0.2">
      <c r="A5490" s="7">
        <v>42644</v>
      </c>
      <c r="B5490" s="7" t="s">
        <v>61</v>
      </c>
      <c r="C5490" s="7">
        <v>1999</v>
      </c>
      <c r="D5490" s="7">
        <v>1</v>
      </c>
      <c r="E5490" s="7">
        <v>148.74</v>
      </c>
      <c r="F5490" s="7">
        <v>148.81</v>
      </c>
    </row>
    <row r="5491" spans="1:6" x14ac:dyDescent="0.2">
      <c r="A5491" s="7">
        <v>42644</v>
      </c>
      <c r="B5491" s="7" t="s">
        <v>61</v>
      </c>
      <c r="C5491" s="7">
        <v>1999</v>
      </c>
      <c r="D5491" s="7">
        <v>2</v>
      </c>
      <c r="E5491" s="7">
        <v>153.78</v>
      </c>
      <c r="F5491" s="7">
        <v>152.06</v>
      </c>
    </row>
    <row r="5492" spans="1:6" x14ac:dyDescent="0.2">
      <c r="A5492" s="7">
        <v>42644</v>
      </c>
      <c r="B5492" s="7" t="s">
        <v>61</v>
      </c>
      <c r="C5492" s="7">
        <v>1999</v>
      </c>
      <c r="D5492" s="7">
        <v>3</v>
      </c>
      <c r="E5492" s="7">
        <v>157.32</v>
      </c>
      <c r="F5492" s="7">
        <v>155.91</v>
      </c>
    </row>
    <row r="5493" spans="1:6" x14ac:dyDescent="0.2">
      <c r="A5493" s="7">
        <v>42644</v>
      </c>
      <c r="B5493" s="7" t="s">
        <v>61</v>
      </c>
      <c r="C5493" s="7">
        <v>1999</v>
      </c>
      <c r="D5493" s="7">
        <v>4</v>
      </c>
      <c r="E5493" s="7">
        <v>159.04</v>
      </c>
      <c r="F5493" s="7">
        <v>159.07</v>
      </c>
    </row>
    <row r="5494" spans="1:6" x14ac:dyDescent="0.2">
      <c r="A5494" s="7">
        <v>42644</v>
      </c>
      <c r="B5494" s="7" t="s">
        <v>61</v>
      </c>
      <c r="C5494" s="7">
        <v>2000</v>
      </c>
      <c r="D5494" s="7">
        <v>1</v>
      </c>
      <c r="E5494" s="7">
        <v>162.51</v>
      </c>
      <c r="F5494" s="7">
        <v>162.63</v>
      </c>
    </row>
    <row r="5495" spans="1:6" x14ac:dyDescent="0.2">
      <c r="A5495" s="7">
        <v>42644</v>
      </c>
      <c r="B5495" s="7" t="s">
        <v>61</v>
      </c>
      <c r="C5495" s="7">
        <v>2000</v>
      </c>
      <c r="D5495" s="7">
        <v>2</v>
      </c>
      <c r="E5495" s="7">
        <v>167.35</v>
      </c>
      <c r="F5495" s="7">
        <v>165.52</v>
      </c>
    </row>
    <row r="5496" spans="1:6" x14ac:dyDescent="0.2">
      <c r="A5496" s="7">
        <v>42644</v>
      </c>
      <c r="B5496" s="7" t="s">
        <v>61</v>
      </c>
      <c r="C5496" s="7">
        <v>2000</v>
      </c>
      <c r="D5496" s="7">
        <v>3</v>
      </c>
      <c r="E5496" s="7">
        <v>169.19</v>
      </c>
      <c r="F5496" s="7">
        <v>167.65</v>
      </c>
    </row>
    <row r="5497" spans="1:6" x14ac:dyDescent="0.2">
      <c r="A5497" s="7">
        <v>42644</v>
      </c>
      <c r="B5497" s="7" t="s">
        <v>61</v>
      </c>
      <c r="C5497" s="7">
        <v>2000</v>
      </c>
      <c r="D5497" s="7">
        <v>4</v>
      </c>
      <c r="E5497" s="7">
        <v>170.71</v>
      </c>
      <c r="F5497" s="7">
        <v>170.67</v>
      </c>
    </row>
    <row r="5498" spans="1:6" x14ac:dyDescent="0.2">
      <c r="A5498" s="7">
        <v>42644</v>
      </c>
      <c r="B5498" s="7" t="s">
        <v>61</v>
      </c>
      <c r="C5498" s="7">
        <v>2001</v>
      </c>
      <c r="D5498" s="7">
        <v>1</v>
      </c>
      <c r="E5498" s="7">
        <v>172.6</v>
      </c>
      <c r="F5498" s="7">
        <v>172.79</v>
      </c>
    </row>
    <row r="5499" spans="1:6" x14ac:dyDescent="0.2">
      <c r="A5499" s="7">
        <v>42644</v>
      </c>
      <c r="B5499" s="7" t="s">
        <v>61</v>
      </c>
      <c r="C5499" s="7">
        <v>2001</v>
      </c>
      <c r="D5499" s="7">
        <v>2</v>
      </c>
      <c r="E5499" s="7">
        <v>176.91</v>
      </c>
      <c r="F5499" s="7">
        <v>175.06</v>
      </c>
    </row>
    <row r="5500" spans="1:6" x14ac:dyDescent="0.2">
      <c r="A5500" s="7">
        <v>42644</v>
      </c>
      <c r="B5500" s="7" t="s">
        <v>61</v>
      </c>
      <c r="C5500" s="7">
        <v>2001</v>
      </c>
      <c r="D5500" s="7">
        <v>3</v>
      </c>
      <c r="E5500" s="7">
        <v>179.41</v>
      </c>
      <c r="F5500" s="7">
        <v>177.67</v>
      </c>
    </row>
    <row r="5501" spans="1:6" x14ac:dyDescent="0.2">
      <c r="A5501" s="7">
        <v>42644</v>
      </c>
      <c r="B5501" s="7" t="s">
        <v>61</v>
      </c>
      <c r="C5501" s="7">
        <v>2001</v>
      </c>
      <c r="D5501" s="7">
        <v>4</v>
      </c>
      <c r="E5501" s="7">
        <v>179.39</v>
      </c>
      <c r="F5501" s="7">
        <v>179.34</v>
      </c>
    </row>
    <row r="5502" spans="1:6" x14ac:dyDescent="0.2">
      <c r="A5502" s="7">
        <v>42644</v>
      </c>
      <c r="B5502" s="7" t="s">
        <v>61</v>
      </c>
      <c r="C5502" s="7">
        <v>2002</v>
      </c>
      <c r="D5502" s="7">
        <v>1</v>
      </c>
      <c r="E5502" s="7">
        <v>180.99</v>
      </c>
      <c r="F5502" s="7">
        <v>181.24</v>
      </c>
    </row>
    <row r="5503" spans="1:6" x14ac:dyDescent="0.2">
      <c r="A5503" s="7">
        <v>42644</v>
      </c>
      <c r="B5503" s="7" t="s">
        <v>61</v>
      </c>
      <c r="C5503" s="7">
        <v>2002</v>
      </c>
      <c r="D5503" s="7">
        <v>2</v>
      </c>
      <c r="E5503" s="7">
        <v>185.22</v>
      </c>
      <c r="F5503" s="7">
        <v>183.3</v>
      </c>
    </row>
    <row r="5504" spans="1:6" x14ac:dyDescent="0.2">
      <c r="A5504" s="7">
        <v>42644</v>
      </c>
      <c r="B5504" s="7" t="s">
        <v>61</v>
      </c>
      <c r="C5504" s="7">
        <v>2002</v>
      </c>
      <c r="D5504" s="7">
        <v>3</v>
      </c>
      <c r="E5504" s="7">
        <v>187</v>
      </c>
      <c r="F5504" s="7">
        <v>185.16</v>
      </c>
    </row>
    <row r="5505" spans="1:6" x14ac:dyDescent="0.2">
      <c r="A5505" s="7">
        <v>42644</v>
      </c>
      <c r="B5505" s="7" t="s">
        <v>61</v>
      </c>
      <c r="C5505" s="7">
        <v>2002</v>
      </c>
      <c r="D5505" s="7">
        <v>4</v>
      </c>
      <c r="E5505" s="7">
        <v>186.95</v>
      </c>
      <c r="F5505" s="7">
        <v>186.85</v>
      </c>
    </row>
    <row r="5506" spans="1:6" x14ac:dyDescent="0.2">
      <c r="A5506" s="7">
        <v>42644</v>
      </c>
      <c r="B5506" s="7" t="s">
        <v>61</v>
      </c>
      <c r="C5506" s="7">
        <v>2003</v>
      </c>
      <c r="D5506" s="7">
        <v>1</v>
      </c>
      <c r="E5506" s="7">
        <v>189.21</v>
      </c>
      <c r="F5506" s="7">
        <v>189.49</v>
      </c>
    </row>
    <row r="5507" spans="1:6" x14ac:dyDescent="0.2">
      <c r="A5507" s="7">
        <v>42644</v>
      </c>
      <c r="B5507" s="7" t="s">
        <v>61</v>
      </c>
      <c r="C5507" s="7">
        <v>2003</v>
      </c>
      <c r="D5507" s="7">
        <v>2</v>
      </c>
      <c r="E5507" s="7">
        <v>194.38</v>
      </c>
      <c r="F5507" s="7">
        <v>192.45</v>
      </c>
    </row>
    <row r="5508" spans="1:6" x14ac:dyDescent="0.2">
      <c r="A5508" s="7">
        <v>42644</v>
      </c>
      <c r="B5508" s="7" t="s">
        <v>61</v>
      </c>
      <c r="C5508" s="7">
        <v>2003</v>
      </c>
      <c r="D5508" s="7">
        <v>3</v>
      </c>
      <c r="E5508" s="7">
        <v>197.78</v>
      </c>
      <c r="F5508" s="7">
        <v>195.74</v>
      </c>
    </row>
    <row r="5509" spans="1:6" x14ac:dyDescent="0.2">
      <c r="A5509" s="7">
        <v>42644</v>
      </c>
      <c r="B5509" s="7" t="s">
        <v>61</v>
      </c>
      <c r="C5509" s="7">
        <v>2003</v>
      </c>
      <c r="D5509" s="7">
        <v>4</v>
      </c>
      <c r="E5509" s="7">
        <v>200.5</v>
      </c>
      <c r="F5509" s="7">
        <v>200.39</v>
      </c>
    </row>
    <row r="5510" spans="1:6" x14ac:dyDescent="0.2">
      <c r="A5510" s="7">
        <v>42644</v>
      </c>
      <c r="B5510" s="7" t="s">
        <v>61</v>
      </c>
      <c r="C5510" s="7">
        <v>2004</v>
      </c>
      <c r="D5510" s="7">
        <v>1</v>
      </c>
      <c r="E5510" s="7">
        <v>204.82</v>
      </c>
      <c r="F5510" s="7">
        <v>205.12</v>
      </c>
    </row>
    <row r="5511" spans="1:6" x14ac:dyDescent="0.2">
      <c r="A5511" s="7">
        <v>42644</v>
      </c>
      <c r="B5511" s="7" t="s">
        <v>61</v>
      </c>
      <c r="C5511" s="7">
        <v>2004</v>
      </c>
      <c r="D5511" s="7">
        <v>2</v>
      </c>
      <c r="E5511" s="7">
        <v>213.02</v>
      </c>
      <c r="F5511" s="7">
        <v>211.02</v>
      </c>
    </row>
    <row r="5512" spans="1:6" x14ac:dyDescent="0.2">
      <c r="A5512" s="7">
        <v>42644</v>
      </c>
      <c r="B5512" s="7" t="s">
        <v>61</v>
      </c>
      <c r="C5512" s="7">
        <v>2004</v>
      </c>
      <c r="D5512" s="7">
        <v>3</v>
      </c>
      <c r="E5512" s="7">
        <v>219.15</v>
      </c>
      <c r="F5512" s="7">
        <v>216.77</v>
      </c>
    </row>
    <row r="5513" spans="1:6" x14ac:dyDescent="0.2">
      <c r="A5513" s="7">
        <v>42644</v>
      </c>
      <c r="B5513" s="7" t="s">
        <v>61</v>
      </c>
      <c r="C5513" s="7">
        <v>2004</v>
      </c>
      <c r="D5513" s="7">
        <v>4</v>
      </c>
      <c r="E5513" s="7">
        <v>225.27</v>
      </c>
      <c r="F5513" s="7">
        <v>225.17</v>
      </c>
    </row>
    <row r="5514" spans="1:6" x14ac:dyDescent="0.2">
      <c r="A5514" s="7">
        <v>42644</v>
      </c>
      <c r="B5514" s="7" t="s">
        <v>61</v>
      </c>
      <c r="C5514" s="7">
        <v>2005</v>
      </c>
      <c r="D5514" s="7">
        <v>1</v>
      </c>
      <c r="E5514" s="7">
        <v>233.28</v>
      </c>
      <c r="F5514" s="7">
        <v>233.62</v>
      </c>
    </row>
    <row r="5515" spans="1:6" x14ac:dyDescent="0.2">
      <c r="A5515" s="7">
        <v>42644</v>
      </c>
      <c r="B5515" s="7" t="s">
        <v>61</v>
      </c>
      <c r="C5515" s="7">
        <v>2005</v>
      </c>
      <c r="D5515" s="7">
        <v>2</v>
      </c>
      <c r="E5515" s="7">
        <v>244.92</v>
      </c>
      <c r="F5515" s="7">
        <v>242.76</v>
      </c>
    </row>
    <row r="5516" spans="1:6" x14ac:dyDescent="0.2">
      <c r="A5516" s="7">
        <v>42644</v>
      </c>
      <c r="B5516" s="7" t="s">
        <v>61</v>
      </c>
      <c r="C5516" s="7">
        <v>2005</v>
      </c>
      <c r="D5516" s="7">
        <v>3</v>
      </c>
      <c r="E5516" s="7">
        <v>256.99</v>
      </c>
      <c r="F5516" s="7">
        <v>253.94</v>
      </c>
    </row>
    <row r="5517" spans="1:6" x14ac:dyDescent="0.2">
      <c r="A5517" s="7">
        <v>42644</v>
      </c>
      <c r="B5517" s="7" t="s">
        <v>61</v>
      </c>
      <c r="C5517" s="7">
        <v>2005</v>
      </c>
      <c r="D5517" s="7">
        <v>4</v>
      </c>
      <c r="E5517" s="7">
        <v>264.42</v>
      </c>
      <c r="F5517" s="7">
        <v>264.32</v>
      </c>
    </row>
    <row r="5518" spans="1:6" x14ac:dyDescent="0.2">
      <c r="A5518" s="7">
        <v>42644</v>
      </c>
      <c r="B5518" s="7" t="s">
        <v>61</v>
      </c>
      <c r="C5518" s="7">
        <v>2006</v>
      </c>
      <c r="D5518" s="7">
        <v>1</v>
      </c>
      <c r="E5518" s="7">
        <v>275.33</v>
      </c>
      <c r="F5518" s="7">
        <v>276.01</v>
      </c>
    </row>
    <row r="5519" spans="1:6" x14ac:dyDescent="0.2">
      <c r="A5519" s="7">
        <v>42644</v>
      </c>
      <c r="B5519" s="7" t="s">
        <v>61</v>
      </c>
      <c r="C5519" s="7">
        <v>2006</v>
      </c>
      <c r="D5519" s="7">
        <v>2</v>
      </c>
      <c r="E5519" s="7">
        <v>288.17</v>
      </c>
      <c r="F5519" s="7">
        <v>285.57</v>
      </c>
    </row>
    <row r="5520" spans="1:6" x14ac:dyDescent="0.2">
      <c r="A5520" s="7">
        <v>42644</v>
      </c>
      <c r="B5520" s="7" t="s">
        <v>61</v>
      </c>
      <c r="C5520" s="7">
        <v>2006</v>
      </c>
      <c r="D5520" s="7">
        <v>3</v>
      </c>
      <c r="E5520" s="7">
        <v>297.70999999999998</v>
      </c>
      <c r="F5520" s="7">
        <v>293.88</v>
      </c>
    </row>
    <row r="5521" spans="1:6" x14ac:dyDescent="0.2">
      <c r="A5521" s="7">
        <v>42644</v>
      </c>
      <c r="B5521" s="7" t="s">
        <v>61</v>
      </c>
      <c r="C5521" s="7">
        <v>2006</v>
      </c>
      <c r="D5521" s="7">
        <v>4</v>
      </c>
      <c r="E5521" s="7">
        <v>301.55</v>
      </c>
      <c r="F5521" s="7">
        <v>301.36</v>
      </c>
    </row>
    <row r="5522" spans="1:6" x14ac:dyDescent="0.2">
      <c r="A5522" s="7">
        <v>42644</v>
      </c>
      <c r="B5522" s="7" t="s">
        <v>61</v>
      </c>
      <c r="C5522" s="7">
        <v>2007</v>
      </c>
      <c r="D5522" s="7">
        <v>1</v>
      </c>
      <c r="E5522" s="7">
        <v>306.93</v>
      </c>
      <c r="F5522" s="7">
        <v>308.3</v>
      </c>
    </row>
    <row r="5523" spans="1:6" x14ac:dyDescent="0.2">
      <c r="A5523" s="7">
        <v>42644</v>
      </c>
      <c r="B5523" s="7" t="s">
        <v>61</v>
      </c>
      <c r="C5523" s="7">
        <v>2007</v>
      </c>
      <c r="D5523" s="7">
        <v>2</v>
      </c>
      <c r="E5523" s="7">
        <v>310.73</v>
      </c>
      <c r="F5523" s="7">
        <v>307.76</v>
      </c>
    </row>
    <row r="5524" spans="1:6" x14ac:dyDescent="0.2">
      <c r="A5524" s="7">
        <v>42644</v>
      </c>
      <c r="B5524" s="7" t="s">
        <v>61</v>
      </c>
      <c r="C5524" s="7">
        <v>2007</v>
      </c>
      <c r="D5524" s="7">
        <v>3</v>
      </c>
      <c r="E5524" s="7">
        <v>309.2</v>
      </c>
      <c r="F5524" s="7">
        <v>304.88</v>
      </c>
    </row>
    <row r="5525" spans="1:6" x14ac:dyDescent="0.2">
      <c r="A5525" s="7">
        <v>42644</v>
      </c>
      <c r="B5525" s="7" t="s">
        <v>61</v>
      </c>
      <c r="C5525" s="7">
        <v>2007</v>
      </c>
      <c r="D5525" s="7">
        <v>4</v>
      </c>
      <c r="E5525" s="7">
        <v>300.99</v>
      </c>
      <c r="F5525" s="7">
        <v>300.60000000000002</v>
      </c>
    </row>
    <row r="5526" spans="1:6" x14ac:dyDescent="0.2">
      <c r="A5526" s="7">
        <v>42644</v>
      </c>
      <c r="B5526" s="7" t="s">
        <v>61</v>
      </c>
      <c r="C5526" s="7">
        <v>2008</v>
      </c>
      <c r="D5526" s="7">
        <v>1</v>
      </c>
      <c r="E5526" s="7">
        <v>291.32</v>
      </c>
      <c r="F5526" s="7">
        <v>293.43</v>
      </c>
    </row>
    <row r="5527" spans="1:6" x14ac:dyDescent="0.2">
      <c r="A5527" s="7">
        <v>42644</v>
      </c>
      <c r="B5527" s="7" t="s">
        <v>61</v>
      </c>
      <c r="C5527" s="7">
        <v>2008</v>
      </c>
      <c r="D5527" s="7">
        <v>2</v>
      </c>
      <c r="E5527" s="7">
        <v>288.73</v>
      </c>
      <c r="F5527" s="7">
        <v>285.67</v>
      </c>
    </row>
    <row r="5528" spans="1:6" x14ac:dyDescent="0.2">
      <c r="A5528" s="7">
        <v>42644</v>
      </c>
      <c r="B5528" s="7" t="s">
        <v>61</v>
      </c>
      <c r="C5528" s="7">
        <v>2008</v>
      </c>
      <c r="D5528" s="7">
        <v>3</v>
      </c>
      <c r="E5528" s="7">
        <v>279.24</v>
      </c>
      <c r="F5528" s="7">
        <v>275.05</v>
      </c>
    </row>
    <row r="5529" spans="1:6" x14ac:dyDescent="0.2">
      <c r="A5529" s="7">
        <v>42644</v>
      </c>
      <c r="B5529" s="7" t="s">
        <v>61</v>
      </c>
      <c r="C5529" s="7">
        <v>2008</v>
      </c>
      <c r="D5529" s="7">
        <v>4</v>
      </c>
      <c r="E5529" s="7">
        <v>261.58999999999997</v>
      </c>
      <c r="F5529" s="7">
        <v>261.12</v>
      </c>
    </row>
    <row r="5530" spans="1:6" x14ac:dyDescent="0.2">
      <c r="A5530" s="7">
        <v>42644</v>
      </c>
      <c r="B5530" s="7" t="s">
        <v>61</v>
      </c>
      <c r="C5530" s="7">
        <v>2009</v>
      </c>
      <c r="D5530" s="7">
        <v>1</v>
      </c>
      <c r="E5530" s="7">
        <v>246.97</v>
      </c>
      <c r="F5530" s="7">
        <v>249.4</v>
      </c>
    </row>
    <row r="5531" spans="1:6" x14ac:dyDescent="0.2">
      <c r="A5531" s="7">
        <v>42644</v>
      </c>
      <c r="B5531" s="7" t="s">
        <v>61</v>
      </c>
      <c r="C5531" s="7">
        <v>2009</v>
      </c>
      <c r="D5531" s="7">
        <v>2</v>
      </c>
      <c r="E5531" s="7">
        <v>243.84</v>
      </c>
      <c r="F5531" s="7">
        <v>240.97</v>
      </c>
    </row>
    <row r="5532" spans="1:6" x14ac:dyDescent="0.2">
      <c r="A5532" s="7">
        <v>42644</v>
      </c>
      <c r="B5532" s="7" t="s">
        <v>61</v>
      </c>
      <c r="C5532" s="7">
        <v>2009</v>
      </c>
      <c r="D5532" s="7">
        <v>3</v>
      </c>
      <c r="E5532" s="7">
        <v>240.82</v>
      </c>
      <c r="F5532" s="7">
        <v>237.03</v>
      </c>
    </row>
    <row r="5533" spans="1:6" x14ac:dyDescent="0.2">
      <c r="A5533" s="7">
        <v>42644</v>
      </c>
      <c r="B5533" s="7" t="s">
        <v>61</v>
      </c>
      <c r="C5533" s="7">
        <v>2009</v>
      </c>
      <c r="D5533" s="7">
        <v>4</v>
      </c>
      <c r="E5533" s="7">
        <v>237.08</v>
      </c>
      <c r="F5533" s="7">
        <v>236.63</v>
      </c>
    </row>
    <row r="5534" spans="1:6" x14ac:dyDescent="0.2">
      <c r="A5534" s="7">
        <v>42644</v>
      </c>
      <c r="B5534" s="7" t="s">
        <v>61</v>
      </c>
      <c r="C5534" s="7">
        <v>2010</v>
      </c>
      <c r="D5534" s="7">
        <v>1</v>
      </c>
      <c r="E5534" s="7">
        <v>230.24</v>
      </c>
      <c r="F5534" s="7">
        <v>233.01</v>
      </c>
    </row>
    <row r="5535" spans="1:6" x14ac:dyDescent="0.2">
      <c r="A5535" s="7">
        <v>42644</v>
      </c>
      <c r="B5535" s="7" t="s">
        <v>61</v>
      </c>
      <c r="C5535" s="7">
        <v>2010</v>
      </c>
      <c r="D5535" s="7">
        <v>2</v>
      </c>
      <c r="E5535" s="7">
        <v>231.7</v>
      </c>
      <c r="F5535" s="7">
        <v>228.56</v>
      </c>
    </row>
    <row r="5536" spans="1:6" x14ac:dyDescent="0.2">
      <c r="A5536" s="7">
        <v>42644</v>
      </c>
      <c r="B5536" s="7" t="s">
        <v>61</v>
      </c>
      <c r="C5536" s="7">
        <v>2010</v>
      </c>
      <c r="D5536" s="7">
        <v>3</v>
      </c>
      <c r="E5536" s="7">
        <v>226.27</v>
      </c>
      <c r="F5536" s="7">
        <v>222.62</v>
      </c>
    </row>
    <row r="5537" spans="1:6" x14ac:dyDescent="0.2">
      <c r="A5537" s="7">
        <v>42644</v>
      </c>
      <c r="B5537" s="7" t="s">
        <v>61</v>
      </c>
      <c r="C5537" s="7">
        <v>2010</v>
      </c>
      <c r="D5537" s="7">
        <v>4</v>
      </c>
      <c r="E5537" s="7">
        <v>216.82</v>
      </c>
      <c r="F5537" s="7">
        <v>216.59</v>
      </c>
    </row>
    <row r="5538" spans="1:6" x14ac:dyDescent="0.2">
      <c r="A5538" s="7">
        <v>42644</v>
      </c>
      <c r="B5538" s="7" t="s">
        <v>61</v>
      </c>
      <c r="C5538" s="7">
        <v>2011</v>
      </c>
      <c r="D5538" s="7">
        <v>1</v>
      </c>
      <c r="E5538" s="7">
        <v>207.41</v>
      </c>
      <c r="F5538" s="7">
        <v>210.14</v>
      </c>
    </row>
    <row r="5539" spans="1:6" x14ac:dyDescent="0.2">
      <c r="A5539" s="7">
        <v>42644</v>
      </c>
      <c r="B5539" s="7" t="s">
        <v>61</v>
      </c>
      <c r="C5539" s="7">
        <v>2011</v>
      </c>
      <c r="D5539" s="7">
        <v>2</v>
      </c>
      <c r="E5539" s="7">
        <v>208.94</v>
      </c>
      <c r="F5539" s="7">
        <v>205.75</v>
      </c>
    </row>
    <row r="5540" spans="1:6" x14ac:dyDescent="0.2">
      <c r="A5540" s="7">
        <v>42644</v>
      </c>
      <c r="B5540" s="7" t="s">
        <v>61</v>
      </c>
      <c r="C5540" s="7">
        <v>2011</v>
      </c>
      <c r="D5540" s="7">
        <v>3</v>
      </c>
      <c r="E5540" s="7">
        <v>206.22</v>
      </c>
      <c r="F5540" s="7">
        <v>202.86</v>
      </c>
    </row>
    <row r="5541" spans="1:6" x14ac:dyDescent="0.2">
      <c r="A5541" s="7">
        <v>42644</v>
      </c>
      <c r="B5541" s="7" t="s">
        <v>61</v>
      </c>
      <c r="C5541" s="7">
        <v>2011</v>
      </c>
      <c r="D5541" s="7">
        <v>4</v>
      </c>
      <c r="E5541" s="7">
        <v>201.8</v>
      </c>
      <c r="F5541" s="7">
        <v>201.84</v>
      </c>
    </row>
    <row r="5542" spans="1:6" x14ac:dyDescent="0.2">
      <c r="A5542" s="7">
        <v>42644</v>
      </c>
      <c r="B5542" s="7" t="s">
        <v>61</v>
      </c>
      <c r="C5542" s="7">
        <v>2012</v>
      </c>
      <c r="D5542" s="7">
        <v>1</v>
      </c>
      <c r="E5542" s="7">
        <v>200.97</v>
      </c>
      <c r="F5542" s="7">
        <v>203.65</v>
      </c>
    </row>
    <row r="5543" spans="1:6" x14ac:dyDescent="0.2">
      <c r="A5543" s="7">
        <v>42644</v>
      </c>
      <c r="B5543" s="7" t="s">
        <v>61</v>
      </c>
      <c r="C5543" s="7">
        <v>2012</v>
      </c>
      <c r="D5543" s="7">
        <v>2</v>
      </c>
      <c r="E5543" s="7">
        <v>213.11</v>
      </c>
      <c r="F5543" s="7">
        <v>209.55</v>
      </c>
    </row>
    <row r="5544" spans="1:6" x14ac:dyDescent="0.2">
      <c r="A5544" s="7">
        <v>42644</v>
      </c>
      <c r="B5544" s="7" t="s">
        <v>61</v>
      </c>
      <c r="C5544" s="7">
        <v>2012</v>
      </c>
      <c r="D5544" s="7">
        <v>3</v>
      </c>
      <c r="E5544" s="7">
        <v>219.46</v>
      </c>
      <c r="F5544" s="7">
        <v>215.91</v>
      </c>
    </row>
    <row r="5545" spans="1:6" x14ac:dyDescent="0.2">
      <c r="A5545" s="7">
        <v>42644</v>
      </c>
      <c r="B5545" s="7" t="s">
        <v>61</v>
      </c>
      <c r="C5545" s="7">
        <v>2012</v>
      </c>
      <c r="D5545" s="7">
        <v>4</v>
      </c>
      <c r="E5545" s="7">
        <v>223.26</v>
      </c>
      <c r="F5545" s="7">
        <v>223.71</v>
      </c>
    </row>
    <row r="5546" spans="1:6" x14ac:dyDescent="0.2">
      <c r="A5546" s="7">
        <v>42644</v>
      </c>
      <c r="B5546" s="7" t="s">
        <v>61</v>
      </c>
      <c r="C5546" s="7">
        <v>2013</v>
      </c>
      <c r="D5546" s="7">
        <v>1</v>
      </c>
      <c r="E5546" s="7">
        <v>229.47</v>
      </c>
      <c r="F5546" s="7">
        <v>232.29</v>
      </c>
    </row>
    <row r="5547" spans="1:6" x14ac:dyDescent="0.2">
      <c r="A5547" s="7">
        <v>42644</v>
      </c>
      <c r="B5547" s="7" t="s">
        <v>61</v>
      </c>
      <c r="C5547" s="7">
        <v>2013</v>
      </c>
      <c r="D5547" s="7">
        <v>2</v>
      </c>
      <c r="E5547" s="7">
        <v>243.96</v>
      </c>
      <c r="F5547" s="7">
        <v>239.61</v>
      </c>
    </row>
    <row r="5548" spans="1:6" x14ac:dyDescent="0.2">
      <c r="A5548" s="7">
        <v>42644</v>
      </c>
      <c r="B5548" s="7" t="s">
        <v>61</v>
      </c>
      <c r="C5548" s="7">
        <v>2013</v>
      </c>
      <c r="D5548" s="7">
        <v>3</v>
      </c>
      <c r="E5548" s="7">
        <v>251.38</v>
      </c>
      <c r="F5548" s="7">
        <v>247.51</v>
      </c>
    </row>
    <row r="5549" spans="1:6" x14ac:dyDescent="0.2">
      <c r="A5549" s="7">
        <v>42644</v>
      </c>
      <c r="B5549" s="7" t="s">
        <v>61</v>
      </c>
      <c r="C5549" s="7">
        <v>2013</v>
      </c>
      <c r="D5549" s="7">
        <v>4</v>
      </c>
      <c r="E5549" s="7">
        <v>252.82</v>
      </c>
      <c r="F5549" s="7">
        <v>253.77</v>
      </c>
    </row>
    <row r="5550" spans="1:6" x14ac:dyDescent="0.2">
      <c r="A5550" s="7">
        <v>42644</v>
      </c>
      <c r="B5550" s="7" t="s">
        <v>61</v>
      </c>
      <c r="C5550" s="7">
        <v>2014</v>
      </c>
      <c r="D5550" s="7">
        <v>1</v>
      </c>
      <c r="E5550" s="7">
        <v>254.86</v>
      </c>
      <c r="F5550" s="7">
        <v>257.58</v>
      </c>
    </row>
    <row r="5551" spans="1:6" x14ac:dyDescent="0.2">
      <c r="A5551" s="7">
        <v>42644</v>
      </c>
      <c r="B5551" s="7" t="s">
        <v>61</v>
      </c>
      <c r="C5551" s="7">
        <v>2014</v>
      </c>
      <c r="D5551" s="7">
        <v>2</v>
      </c>
      <c r="E5551" s="7">
        <v>267.04000000000002</v>
      </c>
      <c r="F5551" s="7">
        <v>261.86</v>
      </c>
    </row>
    <row r="5552" spans="1:6" x14ac:dyDescent="0.2">
      <c r="A5552" s="7">
        <v>42644</v>
      </c>
      <c r="B5552" s="7" t="s">
        <v>61</v>
      </c>
      <c r="C5552" s="7">
        <v>2014</v>
      </c>
      <c r="D5552" s="7">
        <v>3</v>
      </c>
      <c r="E5552" s="7">
        <v>273.04000000000002</v>
      </c>
      <c r="F5552" s="7">
        <v>269.33</v>
      </c>
    </row>
    <row r="5553" spans="1:6" x14ac:dyDescent="0.2">
      <c r="A5553" s="7">
        <v>42644</v>
      </c>
      <c r="B5553" s="7" t="s">
        <v>61</v>
      </c>
      <c r="C5553" s="7">
        <v>2014</v>
      </c>
      <c r="D5553" s="7">
        <v>4</v>
      </c>
      <c r="E5553" s="7">
        <v>272.11</v>
      </c>
      <c r="F5553" s="7">
        <v>273.63</v>
      </c>
    </row>
    <row r="5554" spans="1:6" x14ac:dyDescent="0.2">
      <c r="A5554" s="7">
        <v>42644</v>
      </c>
      <c r="B5554" s="7" t="s">
        <v>61</v>
      </c>
      <c r="C5554" s="7">
        <v>2015</v>
      </c>
      <c r="D5554" s="7">
        <v>1</v>
      </c>
      <c r="E5554" s="7">
        <v>278.08</v>
      </c>
      <c r="F5554" s="7">
        <v>280.45</v>
      </c>
    </row>
    <row r="5555" spans="1:6" x14ac:dyDescent="0.2">
      <c r="A5555" s="7">
        <v>42644</v>
      </c>
      <c r="B5555" s="7" t="s">
        <v>61</v>
      </c>
      <c r="C5555" s="7">
        <v>2015</v>
      </c>
      <c r="D5555" s="7">
        <v>2</v>
      </c>
      <c r="E5555" s="7">
        <v>294.27</v>
      </c>
      <c r="F5555" s="7">
        <v>287.99</v>
      </c>
    </row>
    <row r="5556" spans="1:6" x14ac:dyDescent="0.2">
      <c r="A5556" s="7">
        <v>42644</v>
      </c>
      <c r="B5556" s="7" t="s">
        <v>61</v>
      </c>
      <c r="C5556" s="7">
        <v>2015</v>
      </c>
      <c r="D5556" s="7">
        <v>3</v>
      </c>
      <c r="E5556" s="7">
        <v>298.89</v>
      </c>
      <c r="F5556" s="7">
        <v>295.56</v>
      </c>
    </row>
    <row r="5557" spans="1:6" x14ac:dyDescent="0.2">
      <c r="A5557" s="7">
        <v>42644</v>
      </c>
      <c r="B5557" s="7" t="s">
        <v>61</v>
      </c>
      <c r="C5557" s="7">
        <v>2015</v>
      </c>
      <c r="D5557" s="7">
        <v>4</v>
      </c>
      <c r="E5557" s="7">
        <v>302.35000000000002</v>
      </c>
      <c r="F5557" s="7">
        <v>304.55</v>
      </c>
    </row>
    <row r="5558" spans="1:6" x14ac:dyDescent="0.2">
      <c r="A5558" s="7">
        <v>42644</v>
      </c>
      <c r="B5558" s="7" t="s">
        <v>61</v>
      </c>
      <c r="C5558" s="7">
        <v>2016</v>
      </c>
      <c r="D5558" s="7">
        <v>1</v>
      </c>
      <c r="E5558" s="7">
        <v>312.64</v>
      </c>
      <c r="F5558" s="7">
        <v>314.5</v>
      </c>
    </row>
    <row r="5559" spans="1:6" x14ac:dyDescent="0.2">
      <c r="A5559" s="7">
        <v>42644</v>
      </c>
      <c r="B5559" s="7" t="s">
        <v>61</v>
      </c>
      <c r="C5559" s="7">
        <v>2016</v>
      </c>
      <c r="D5559" s="7">
        <v>2</v>
      </c>
      <c r="E5559" s="7">
        <v>331</v>
      </c>
      <c r="F5559" s="7">
        <v>323.52</v>
      </c>
    </row>
    <row r="5560" spans="1:6" x14ac:dyDescent="0.2">
      <c r="A5560" s="7">
        <v>42644</v>
      </c>
      <c r="B5560" s="7" t="s">
        <v>61</v>
      </c>
      <c r="C5560" s="7">
        <v>2016</v>
      </c>
      <c r="D5560" s="7">
        <v>3</v>
      </c>
      <c r="E5560" s="7">
        <v>334.59</v>
      </c>
      <c r="F5560" s="7">
        <v>331.57</v>
      </c>
    </row>
    <row r="5561" spans="1:6" x14ac:dyDescent="0.2">
      <c r="A5561" s="7">
        <v>42644</v>
      </c>
      <c r="B5561" s="7" t="s">
        <v>61</v>
      </c>
      <c r="C5561" s="7">
        <v>2016</v>
      </c>
      <c r="D5561" s="7">
        <v>4</v>
      </c>
      <c r="E5561" s="7">
        <v>339.98</v>
      </c>
      <c r="F5561" s="7">
        <v>342.97</v>
      </c>
    </row>
    <row r="5562" spans="1:6" x14ac:dyDescent="0.2">
      <c r="A5562" s="7">
        <v>42644</v>
      </c>
      <c r="B5562" s="7" t="s">
        <v>61</v>
      </c>
      <c r="C5562" s="7">
        <v>2017</v>
      </c>
      <c r="D5562" s="7">
        <v>1</v>
      </c>
      <c r="E5562" s="7">
        <v>351.61</v>
      </c>
      <c r="F5562" s="7">
        <v>352.76</v>
      </c>
    </row>
    <row r="5563" spans="1:6" x14ac:dyDescent="0.2">
      <c r="A5563" s="7">
        <v>42644</v>
      </c>
      <c r="B5563" s="7" t="s">
        <v>61</v>
      </c>
      <c r="C5563" s="7">
        <v>2017</v>
      </c>
      <c r="D5563" s="7">
        <v>2</v>
      </c>
      <c r="E5563" s="7">
        <v>372.83</v>
      </c>
      <c r="F5563" s="7">
        <v>364.33</v>
      </c>
    </row>
    <row r="5564" spans="1:6" x14ac:dyDescent="0.2">
      <c r="A5564" s="7">
        <v>42644</v>
      </c>
      <c r="B5564" s="7" t="s">
        <v>61</v>
      </c>
      <c r="C5564" s="7">
        <v>2017</v>
      </c>
      <c r="D5564" s="7">
        <v>3</v>
      </c>
      <c r="E5564" s="7">
        <v>376.33</v>
      </c>
      <c r="F5564" s="7">
        <v>373.42</v>
      </c>
    </row>
    <row r="5565" spans="1:6" x14ac:dyDescent="0.2">
      <c r="A5565" s="7">
        <v>42644</v>
      </c>
      <c r="B5565" s="7" t="s">
        <v>61</v>
      </c>
      <c r="C5565" s="7">
        <v>2017</v>
      </c>
      <c r="D5565" s="7">
        <v>4</v>
      </c>
      <c r="E5565" s="7">
        <v>380.63</v>
      </c>
      <c r="F5565" s="7">
        <v>384.41</v>
      </c>
    </row>
    <row r="5566" spans="1:6" x14ac:dyDescent="0.2">
      <c r="A5566" s="7">
        <v>42644</v>
      </c>
      <c r="B5566" s="7" t="s">
        <v>61</v>
      </c>
      <c r="C5566" s="7">
        <v>2018</v>
      </c>
      <c r="D5566" s="7">
        <v>1</v>
      </c>
      <c r="E5566" s="7">
        <v>395.29</v>
      </c>
      <c r="F5566" s="7">
        <v>395.58</v>
      </c>
    </row>
    <row r="5567" spans="1:6" x14ac:dyDescent="0.2">
      <c r="A5567" s="7">
        <v>42644</v>
      </c>
      <c r="B5567" s="7" t="s">
        <v>61</v>
      </c>
      <c r="C5567" s="7">
        <v>2018</v>
      </c>
      <c r="D5567" s="7">
        <v>2</v>
      </c>
      <c r="E5567" s="7">
        <v>410.32</v>
      </c>
      <c r="F5567" s="7">
        <v>401.35</v>
      </c>
    </row>
    <row r="5568" spans="1:6" x14ac:dyDescent="0.2">
      <c r="A5568" s="7">
        <v>42644</v>
      </c>
      <c r="B5568" s="7" t="s">
        <v>61</v>
      </c>
      <c r="C5568" s="7">
        <v>2018</v>
      </c>
      <c r="D5568" s="7">
        <v>3</v>
      </c>
      <c r="E5568" s="7">
        <v>410.06</v>
      </c>
      <c r="F5568" s="7">
        <v>407.02</v>
      </c>
    </row>
    <row r="5569" spans="1:6" x14ac:dyDescent="0.2">
      <c r="A5569" s="7">
        <v>42644</v>
      </c>
      <c r="B5569" s="7" t="s">
        <v>61</v>
      </c>
      <c r="C5569" s="7">
        <v>2018</v>
      </c>
      <c r="D5569" s="7">
        <v>4</v>
      </c>
      <c r="E5569" s="7">
        <v>403.96</v>
      </c>
      <c r="F5569" s="7">
        <v>408.26</v>
      </c>
    </row>
    <row r="5570" spans="1:6" x14ac:dyDescent="0.2">
      <c r="A5570" s="7">
        <v>42644</v>
      </c>
      <c r="B5570" s="7" t="s">
        <v>61</v>
      </c>
      <c r="C5570" s="7">
        <v>2019</v>
      </c>
      <c r="D5570" s="7">
        <v>1</v>
      </c>
      <c r="E5570" s="7">
        <v>410.79</v>
      </c>
      <c r="F5570" s="7">
        <v>410.44</v>
      </c>
    </row>
    <row r="5571" spans="1:6" x14ac:dyDescent="0.2">
      <c r="A5571" s="7">
        <v>42644</v>
      </c>
      <c r="B5571" s="7" t="s">
        <v>61</v>
      </c>
      <c r="C5571" s="7">
        <v>2019</v>
      </c>
      <c r="D5571" s="7">
        <v>2</v>
      </c>
      <c r="E5571" s="7">
        <v>421.77</v>
      </c>
      <c r="F5571" s="7">
        <v>412.75</v>
      </c>
    </row>
    <row r="5572" spans="1:6" x14ac:dyDescent="0.2">
      <c r="A5572" s="7">
        <v>42644</v>
      </c>
      <c r="B5572" s="7" t="s">
        <v>61</v>
      </c>
      <c r="C5572" s="7">
        <v>2019</v>
      </c>
      <c r="D5572" s="7">
        <v>3</v>
      </c>
      <c r="E5572" s="7">
        <v>420.61</v>
      </c>
      <c r="F5572" s="7">
        <v>417.75</v>
      </c>
    </row>
    <row r="5573" spans="1:6" x14ac:dyDescent="0.2">
      <c r="A5573" s="7">
        <v>42644</v>
      </c>
      <c r="B5573" s="7" t="s">
        <v>61</v>
      </c>
      <c r="C5573" s="7">
        <v>2019</v>
      </c>
      <c r="D5573" s="7">
        <v>4</v>
      </c>
      <c r="E5573" s="7">
        <v>421.02</v>
      </c>
      <c r="F5573" s="7">
        <v>425.54</v>
      </c>
    </row>
    <row r="5574" spans="1:6" x14ac:dyDescent="0.2">
      <c r="A5574" s="7">
        <v>42644</v>
      </c>
      <c r="B5574" s="7" t="s">
        <v>61</v>
      </c>
      <c r="C5574" s="7">
        <v>2020</v>
      </c>
      <c r="D5574" s="7">
        <v>1</v>
      </c>
      <c r="E5574" s="7">
        <v>438</v>
      </c>
      <c r="F5574" s="7">
        <v>437.19</v>
      </c>
    </row>
    <row r="5575" spans="1:6" x14ac:dyDescent="0.2">
      <c r="A5575" s="7">
        <v>42644</v>
      </c>
      <c r="B5575" s="7" t="s">
        <v>61</v>
      </c>
      <c r="C5575" s="7">
        <v>2020</v>
      </c>
      <c r="D5575" s="7">
        <v>2</v>
      </c>
      <c r="E5575" s="7">
        <v>449.16</v>
      </c>
      <c r="F5575" s="7">
        <v>439.68</v>
      </c>
    </row>
    <row r="5576" spans="1:6" x14ac:dyDescent="0.2">
      <c r="A5576" s="7">
        <v>42644</v>
      </c>
      <c r="B5576" s="7" t="s">
        <v>61</v>
      </c>
      <c r="C5576" s="7">
        <v>2020</v>
      </c>
      <c r="D5576" s="7">
        <v>3</v>
      </c>
      <c r="E5576" s="7">
        <v>463.87</v>
      </c>
      <c r="F5576" s="7">
        <v>460.95</v>
      </c>
    </row>
    <row r="5577" spans="1:6" x14ac:dyDescent="0.2">
      <c r="A5577" s="7">
        <v>42644</v>
      </c>
      <c r="B5577" s="7" t="s">
        <v>61</v>
      </c>
      <c r="C5577" s="7">
        <v>2020</v>
      </c>
      <c r="D5577" s="7">
        <v>4</v>
      </c>
      <c r="E5577" s="7">
        <v>477.17</v>
      </c>
      <c r="F5577" s="7">
        <v>482.31</v>
      </c>
    </row>
    <row r="5578" spans="1:6" x14ac:dyDescent="0.2">
      <c r="A5578" s="7">
        <v>42644</v>
      </c>
      <c r="B5578" s="7" t="s">
        <v>61</v>
      </c>
      <c r="C5578" s="7">
        <v>2021</v>
      </c>
      <c r="D5578" s="7">
        <v>1</v>
      </c>
      <c r="E5578" s="7">
        <v>509.83</v>
      </c>
      <c r="F5578" s="7">
        <v>508.67</v>
      </c>
    </row>
    <row r="5579" spans="1:6" x14ac:dyDescent="0.2">
      <c r="A5579" s="7">
        <v>42644</v>
      </c>
      <c r="B5579" s="7" t="s">
        <v>61</v>
      </c>
      <c r="C5579" s="7">
        <v>2021</v>
      </c>
      <c r="D5579" s="7">
        <v>2</v>
      </c>
      <c r="E5579" s="7">
        <v>550.12</v>
      </c>
      <c r="F5579" s="7">
        <v>538.36</v>
      </c>
    </row>
    <row r="5580" spans="1:6" x14ac:dyDescent="0.2">
      <c r="A5580" s="7">
        <v>42644</v>
      </c>
      <c r="B5580" s="7" t="s">
        <v>61</v>
      </c>
      <c r="C5580" s="7">
        <v>2021</v>
      </c>
      <c r="D5580" s="7">
        <v>3</v>
      </c>
      <c r="E5580" s="7">
        <v>561.4</v>
      </c>
      <c r="F5580" s="7">
        <v>558.22</v>
      </c>
    </row>
    <row r="5581" spans="1:6" x14ac:dyDescent="0.2">
      <c r="A5581" s="7">
        <v>42644</v>
      </c>
      <c r="B5581" s="7" t="s">
        <v>61</v>
      </c>
      <c r="C5581" s="7">
        <v>2021</v>
      </c>
      <c r="D5581" s="7">
        <v>4</v>
      </c>
      <c r="E5581" s="7">
        <v>573.74</v>
      </c>
      <c r="F5581" s="7">
        <v>579.88</v>
      </c>
    </row>
    <row r="5582" spans="1:6" x14ac:dyDescent="0.2">
      <c r="A5582" s="7">
        <v>45300</v>
      </c>
      <c r="B5582" s="7" t="s">
        <v>62</v>
      </c>
      <c r="C5582" s="7">
        <v>1991</v>
      </c>
      <c r="D5582" s="7">
        <v>1</v>
      </c>
      <c r="E5582" s="7">
        <v>100</v>
      </c>
      <c r="F5582" s="7">
        <v>100</v>
      </c>
    </row>
    <row r="5583" spans="1:6" x14ac:dyDescent="0.2">
      <c r="A5583" s="7">
        <v>45300</v>
      </c>
      <c r="B5583" s="7" t="s">
        <v>62</v>
      </c>
      <c r="C5583" s="7">
        <v>1991</v>
      </c>
      <c r="D5583" s="7">
        <v>2</v>
      </c>
      <c r="E5583" s="7">
        <v>100.41</v>
      </c>
      <c r="F5583" s="7">
        <v>99.8</v>
      </c>
    </row>
    <row r="5584" spans="1:6" x14ac:dyDescent="0.2">
      <c r="A5584" s="7">
        <v>45300</v>
      </c>
      <c r="B5584" s="7" t="s">
        <v>62</v>
      </c>
      <c r="C5584" s="7">
        <v>1991</v>
      </c>
      <c r="D5584" s="7">
        <v>3</v>
      </c>
      <c r="E5584" s="7">
        <v>99.49</v>
      </c>
      <c r="F5584" s="7">
        <v>98.93</v>
      </c>
    </row>
    <row r="5585" spans="1:6" x14ac:dyDescent="0.2">
      <c r="A5585" s="7">
        <v>45300</v>
      </c>
      <c r="B5585" s="7" t="s">
        <v>62</v>
      </c>
      <c r="C5585" s="7">
        <v>1991</v>
      </c>
      <c r="D5585" s="7">
        <v>4</v>
      </c>
      <c r="E5585" s="7">
        <v>100.51</v>
      </c>
      <c r="F5585" s="7">
        <v>99.47</v>
      </c>
    </row>
    <row r="5586" spans="1:6" x14ac:dyDescent="0.2">
      <c r="A5586" s="7">
        <v>45300</v>
      </c>
      <c r="B5586" s="7" t="s">
        <v>62</v>
      </c>
      <c r="C5586" s="7">
        <v>1992</v>
      </c>
      <c r="D5586" s="7">
        <v>1</v>
      </c>
      <c r="E5586" s="7">
        <v>99.62</v>
      </c>
      <c r="F5586" s="7">
        <v>99.61</v>
      </c>
    </row>
    <row r="5587" spans="1:6" x14ac:dyDescent="0.2">
      <c r="A5587" s="7">
        <v>45300</v>
      </c>
      <c r="B5587" s="7" t="s">
        <v>62</v>
      </c>
      <c r="C5587" s="7">
        <v>1992</v>
      </c>
      <c r="D5587" s="7">
        <v>2</v>
      </c>
      <c r="E5587" s="7">
        <v>100.11</v>
      </c>
      <c r="F5587" s="7">
        <v>99.53</v>
      </c>
    </row>
    <row r="5588" spans="1:6" x14ac:dyDescent="0.2">
      <c r="A5588" s="7">
        <v>45300</v>
      </c>
      <c r="B5588" s="7" t="s">
        <v>62</v>
      </c>
      <c r="C5588" s="7">
        <v>1992</v>
      </c>
      <c r="D5588" s="7">
        <v>3</v>
      </c>
      <c r="E5588" s="7">
        <v>100.38</v>
      </c>
      <c r="F5588" s="7">
        <v>99.77</v>
      </c>
    </row>
    <row r="5589" spans="1:6" x14ac:dyDescent="0.2">
      <c r="A5589" s="7">
        <v>45300</v>
      </c>
      <c r="B5589" s="7" t="s">
        <v>62</v>
      </c>
      <c r="C5589" s="7">
        <v>1992</v>
      </c>
      <c r="D5589" s="7">
        <v>4</v>
      </c>
      <c r="E5589" s="7">
        <v>101.47</v>
      </c>
      <c r="F5589" s="7">
        <v>100.46</v>
      </c>
    </row>
    <row r="5590" spans="1:6" x14ac:dyDescent="0.2">
      <c r="A5590" s="7">
        <v>45300</v>
      </c>
      <c r="B5590" s="7" t="s">
        <v>62</v>
      </c>
      <c r="C5590" s="7">
        <v>1993</v>
      </c>
      <c r="D5590" s="7">
        <v>1</v>
      </c>
      <c r="E5590" s="7">
        <v>100.64</v>
      </c>
      <c r="F5590" s="7">
        <v>100.61</v>
      </c>
    </row>
    <row r="5591" spans="1:6" x14ac:dyDescent="0.2">
      <c r="A5591" s="7">
        <v>45300</v>
      </c>
      <c r="B5591" s="7" t="s">
        <v>62</v>
      </c>
      <c r="C5591" s="7">
        <v>1993</v>
      </c>
      <c r="D5591" s="7">
        <v>2</v>
      </c>
      <c r="E5591" s="7">
        <v>101.86</v>
      </c>
      <c r="F5591" s="7">
        <v>101.31</v>
      </c>
    </row>
    <row r="5592" spans="1:6" x14ac:dyDescent="0.2">
      <c r="A5592" s="7">
        <v>45300</v>
      </c>
      <c r="B5592" s="7" t="s">
        <v>62</v>
      </c>
      <c r="C5592" s="7">
        <v>1993</v>
      </c>
      <c r="D5592" s="7">
        <v>3</v>
      </c>
      <c r="E5592" s="7">
        <v>102.09</v>
      </c>
      <c r="F5592" s="7">
        <v>101.4</v>
      </c>
    </row>
    <row r="5593" spans="1:6" x14ac:dyDescent="0.2">
      <c r="A5593" s="7">
        <v>45300</v>
      </c>
      <c r="B5593" s="7" t="s">
        <v>62</v>
      </c>
      <c r="C5593" s="7">
        <v>1993</v>
      </c>
      <c r="D5593" s="7">
        <v>4</v>
      </c>
      <c r="E5593" s="7">
        <v>102.84</v>
      </c>
      <c r="F5593" s="7">
        <v>101.89</v>
      </c>
    </row>
    <row r="5594" spans="1:6" x14ac:dyDescent="0.2">
      <c r="A5594" s="7">
        <v>45300</v>
      </c>
      <c r="B5594" s="7" t="s">
        <v>62</v>
      </c>
      <c r="C5594" s="7">
        <v>1994</v>
      </c>
      <c r="D5594" s="7">
        <v>1</v>
      </c>
      <c r="E5594" s="7">
        <v>102.16</v>
      </c>
      <c r="F5594" s="7">
        <v>102.1</v>
      </c>
    </row>
    <row r="5595" spans="1:6" x14ac:dyDescent="0.2">
      <c r="A5595" s="7">
        <v>45300</v>
      </c>
      <c r="B5595" s="7" t="s">
        <v>62</v>
      </c>
      <c r="C5595" s="7">
        <v>1994</v>
      </c>
      <c r="D5595" s="7">
        <v>2</v>
      </c>
      <c r="E5595" s="7">
        <v>103.2</v>
      </c>
      <c r="F5595" s="7">
        <v>102.67</v>
      </c>
    </row>
    <row r="5596" spans="1:6" x14ac:dyDescent="0.2">
      <c r="A5596" s="7">
        <v>45300</v>
      </c>
      <c r="B5596" s="7" t="s">
        <v>62</v>
      </c>
      <c r="C5596" s="7">
        <v>1994</v>
      </c>
      <c r="D5596" s="7">
        <v>3</v>
      </c>
      <c r="E5596" s="7">
        <v>104.52</v>
      </c>
      <c r="F5596" s="7">
        <v>103.73</v>
      </c>
    </row>
    <row r="5597" spans="1:6" x14ac:dyDescent="0.2">
      <c r="A5597" s="7">
        <v>45300</v>
      </c>
      <c r="B5597" s="7" t="s">
        <v>62</v>
      </c>
      <c r="C5597" s="7">
        <v>1994</v>
      </c>
      <c r="D5597" s="7">
        <v>4</v>
      </c>
      <c r="E5597" s="7">
        <v>104.54</v>
      </c>
      <c r="F5597" s="7">
        <v>103.66</v>
      </c>
    </row>
    <row r="5598" spans="1:6" x14ac:dyDescent="0.2">
      <c r="A5598" s="7">
        <v>45300</v>
      </c>
      <c r="B5598" s="7" t="s">
        <v>62</v>
      </c>
      <c r="C5598" s="7">
        <v>1995</v>
      </c>
      <c r="D5598" s="7">
        <v>1</v>
      </c>
      <c r="E5598" s="7">
        <v>104.57</v>
      </c>
      <c r="F5598" s="7">
        <v>104.47</v>
      </c>
    </row>
    <row r="5599" spans="1:6" x14ac:dyDescent="0.2">
      <c r="A5599" s="7">
        <v>45300</v>
      </c>
      <c r="B5599" s="7" t="s">
        <v>62</v>
      </c>
      <c r="C5599" s="7">
        <v>1995</v>
      </c>
      <c r="D5599" s="7">
        <v>2</v>
      </c>
      <c r="E5599" s="7">
        <v>105.49</v>
      </c>
      <c r="F5599" s="7">
        <v>104.96</v>
      </c>
    </row>
    <row r="5600" spans="1:6" x14ac:dyDescent="0.2">
      <c r="A5600" s="7">
        <v>45300</v>
      </c>
      <c r="B5600" s="7" t="s">
        <v>62</v>
      </c>
      <c r="C5600" s="7">
        <v>1995</v>
      </c>
      <c r="D5600" s="7">
        <v>3</v>
      </c>
      <c r="E5600" s="7">
        <v>107.17</v>
      </c>
      <c r="F5600" s="7">
        <v>106.3</v>
      </c>
    </row>
    <row r="5601" spans="1:6" x14ac:dyDescent="0.2">
      <c r="A5601" s="7">
        <v>45300</v>
      </c>
      <c r="B5601" s="7" t="s">
        <v>62</v>
      </c>
      <c r="C5601" s="7">
        <v>1995</v>
      </c>
      <c r="D5601" s="7">
        <v>4</v>
      </c>
      <c r="E5601" s="7">
        <v>107.12</v>
      </c>
      <c r="F5601" s="7">
        <v>106.3</v>
      </c>
    </row>
    <row r="5602" spans="1:6" x14ac:dyDescent="0.2">
      <c r="A5602" s="7">
        <v>45300</v>
      </c>
      <c r="B5602" s="7" t="s">
        <v>62</v>
      </c>
      <c r="C5602" s="7">
        <v>1996</v>
      </c>
      <c r="D5602" s="7">
        <v>1</v>
      </c>
      <c r="E5602" s="7">
        <v>107.08</v>
      </c>
      <c r="F5602" s="7">
        <v>106.94</v>
      </c>
    </row>
    <row r="5603" spans="1:6" x14ac:dyDescent="0.2">
      <c r="A5603" s="7">
        <v>45300</v>
      </c>
      <c r="B5603" s="7" t="s">
        <v>62</v>
      </c>
      <c r="C5603" s="7">
        <v>1996</v>
      </c>
      <c r="D5603" s="7">
        <v>2</v>
      </c>
      <c r="E5603" s="7">
        <v>107.77</v>
      </c>
      <c r="F5603" s="7">
        <v>107.21</v>
      </c>
    </row>
    <row r="5604" spans="1:6" x14ac:dyDescent="0.2">
      <c r="A5604" s="7">
        <v>45300</v>
      </c>
      <c r="B5604" s="7" t="s">
        <v>62</v>
      </c>
      <c r="C5604" s="7">
        <v>1996</v>
      </c>
      <c r="D5604" s="7">
        <v>3</v>
      </c>
      <c r="E5604" s="7">
        <v>108.94</v>
      </c>
      <c r="F5604" s="7">
        <v>108.05</v>
      </c>
    </row>
    <row r="5605" spans="1:6" x14ac:dyDescent="0.2">
      <c r="A5605" s="7">
        <v>45300</v>
      </c>
      <c r="B5605" s="7" t="s">
        <v>62</v>
      </c>
      <c r="C5605" s="7">
        <v>1996</v>
      </c>
      <c r="D5605" s="7">
        <v>4</v>
      </c>
      <c r="E5605" s="7">
        <v>109.12</v>
      </c>
      <c r="F5605" s="7">
        <v>108.35</v>
      </c>
    </row>
    <row r="5606" spans="1:6" x14ac:dyDescent="0.2">
      <c r="A5606" s="7">
        <v>45300</v>
      </c>
      <c r="B5606" s="7" t="s">
        <v>62</v>
      </c>
      <c r="C5606" s="7">
        <v>1997</v>
      </c>
      <c r="D5606" s="7">
        <v>1</v>
      </c>
      <c r="E5606" s="7">
        <v>109.26</v>
      </c>
      <c r="F5606" s="7">
        <v>109.1</v>
      </c>
    </row>
    <row r="5607" spans="1:6" x14ac:dyDescent="0.2">
      <c r="A5607" s="7">
        <v>45300</v>
      </c>
      <c r="B5607" s="7" t="s">
        <v>62</v>
      </c>
      <c r="C5607" s="7">
        <v>1997</v>
      </c>
      <c r="D5607" s="7">
        <v>2</v>
      </c>
      <c r="E5607" s="7">
        <v>110.36</v>
      </c>
      <c r="F5607" s="7">
        <v>109.74</v>
      </c>
    </row>
    <row r="5608" spans="1:6" x14ac:dyDescent="0.2">
      <c r="A5608" s="7">
        <v>45300</v>
      </c>
      <c r="B5608" s="7" t="s">
        <v>62</v>
      </c>
      <c r="C5608" s="7">
        <v>1997</v>
      </c>
      <c r="D5608" s="7">
        <v>3</v>
      </c>
      <c r="E5608" s="7">
        <v>111.49</v>
      </c>
      <c r="F5608" s="7">
        <v>110.59</v>
      </c>
    </row>
    <row r="5609" spans="1:6" x14ac:dyDescent="0.2">
      <c r="A5609" s="7">
        <v>45300</v>
      </c>
      <c r="B5609" s="7" t="s">
        <v>62</v>
      </c>
      <c r="C5609" s="7">
        <v>1997</v>
      </c>
      <c r="D5609" s="7">
        <v>4</v>
      </c>
      <c r="E5609" s="7">
        <v>112.86</v>
      </c>
      <c r="F5609" s="7">
        <v>112.1</v>
      </c>
    </row>
    <row r="5610" spans="1:6" x14ac:dyDescent="0.2">
      <c r="A5610" s="7">
        <v>45300</v>
      </c>
      <c r="B5610" s="7" t="s">
        <v>62</v>
      </c>
      <c r="C5610" s="7">
        <v>1998</v>
      </c>
      <c r="D5610" s="7">
        <v>1</v>
      </c>
      <c r="E5610" s="7">
        <v>113.65</v>
      </c>
      <c r="F5610" s="7">
        <v>113.5</v>
      </c>
    </row>
    <row r="5611" spans="1:6" x14ac:dyDescent="0.2">
      <c r="A5611" s="7">
        <v>45300</v>
      </c>
      <c r="B5611" s="7" t="s">
        <v>62</v>
      </c>
      <c r="C5611" s="7">
        <v>1998</v>
      </c>
      <c r="D5611" s="7">
        <v>2</v>
      </c>
      <c r="E5611" s="7">
        <v>115.65</v>
      </c>
      <c r="F5611" s="7">
        <v>114.92</v>
      </c>
    </row>
    <row r="5612" spans="1:6" x14ac:dyDescent="0.2">
      <c r="A5612" s="7">
        <v>45300</v>
      </c>
      <c r="B5612" s="7" t="s">
        <v>62</v>
      </c>
      <c r="C5612" s="7">
        <v>1998</v>
      </c>
      <c r="D5612" s="7">
        <v>3</v>
      </c>
      <c r="E5612" s="7">
        <v>117</v>
      </c>
      <c r="F5612" s="7">
        <v>116.09</v>
      </c>
    </row>
    <row r="5613" spans="1:6" x14ac:dyDescent="0.2">
      <c r="A5613" s="7">
        <v>45300</v>
      </c>
      <c r="B5613" s="7" t="s">
        <v>62</v>
      </c>
      <c r="C5613" s="7">
        <v>1998</v>
      </c>
      <c r="D5613" s="7">
        <v>4</v>
      </c>
      <c r="E5613" s="7">
        <v>118.78</v>
      </c>
      <c r="F5613" s="7">
        <v>117.97</v>
      </c>
    </row>
    <row r="5614" spans="1:6" x14ac:dyDescent="0.2">
      <c r="A5614" s="7">
        <v>45300</v>
      </c>
      <c r="B5614" s="7" t="s">
        <v>62</v>
      </c>
      <c r="C5614" s="7">
        <v>1999</v>
      </c>
      <c r="D5614" s="7">
        <v>1</v>
      </c>
      <c r="E5614" s="7">
        <v>119.74</v>
      </c>
      <c r="F5614" s="7">
        <v>119.63</v>
      </c>
    </row>
    <row r="5615" spans="1:6" x14ac:dyDescent="0.2">
      <c r="A5615" s="7">
        <v>45300</v>
      </c>
      <c r="B5615" s="7" t="s">
        <v>62</v>
      </c>
      <c r="C5615" s="7">
        <v>1999</v>
      </c>
      <c r="D5615" s="7">
        <v>2</v>
      </c>
      <c r="E5615" s="7">
        <v>123.24</v>
      </c>
      <c r="F5615" s="7">
        <v>122.41</v>
      </c>
    </row>
    <row r="5616" spans="1:6" x14ac:dyDescent="0.2">
      <c r="A5616" s="7">
        <v>45300</v>
      </c>
      <c r="B5616" s="7" t="s">
        <v>62</v>
      </c>
      <c r="C5616" s="7">
        <v>1999</v>
      </c>
      <c r="D5616" s="7">
        <v>3</v>
      </c>
      <c r="E5616" s="7">
        <v>125.18</v>
      </c>
      <c r="F5616" s="7">
        <v>124.2</v>
      </c>
    </row>
    <row r="5617" spans="1:6" x14ac:dyDescent="0.2">
      <c r="A5617" s="7">
        <v>45300</v>
      </c>
      <c r="B5617" s="7" t="s">
        <v>62</v>
      </c>
      <c r="C5617" s="7">
        <v>1999</v>
      </c>
      <c r="D5617" s="7">
        <v>4</v>
      </c>
      <c r="E5617" s="7">
        <v>127.13</v>
      </c>
      <c r="F5617" s="7">
        <v>126.28</v>
      </c>
    </row>
    <row r="5618" spans="1:6" x14ac:dyDescent="0.2">
      <c r="A5618" s="7">
        <v>45300</v>
      </c>
      <c r="B5618" s="7" t="s">
        <v>62</v>
      </c>
      <c r="C5618" s="7">
        <v>2000</v>
      </c>
      <c r="D5618" s="7">
        <v>1</v>
      </c>
      <c r="E5618" s="7">
        <v>129.08000000000001</v>
      </c>
      <c r="F5618" s="7">
        <v>129</v>
      </c>
    </row>
    <row r="5619" spans="1:6" x14ac:dyDescent="0.2">
      <c r="A5619" s="7">
        <v>45300</v>
      </c>
      <c r="B5619" s="7" t="s">
        <v>62</v>
      </c>
      <c r="C5619" s="7">
        <v>2000</v>
      </c>
      <c r="D5619" s="7">
        <v>2</v>
      </c>
      <c r="E5619" s="7">
        <v>132.72999999999999</v>
      </c>
      <c r="F5619" s="7">
        <v>131.80000000000001</v>
      </c>
    </row>
    <row r="5620" spans="1:6" x14ac:dyDescent="0.2">
      <c r="A5620" s="7">
        <v>45300</v>
      </c>
      <c r="B5620" s="7" t="s">
        <v>62</v>
      </c>
      <c r="C5620" s="7">
        <v>2000</v>
      </c>
      <c r="D5620" s="7">
        <v>3</v>
      </c>
      <c r="E5620" s="7">
        <v>135.26</v>
      </c>
      <c r="F5620" s="7">
        <v>134.16999999999999</v>
      </c>
    </row>
    <row r="5621" spans="1:6" x14ac:dyDescent="0.2">
      <c r="A5621" s="7">
        <v>45300</v>
      </c>
      <c r="B5621" s="7" t="s">
        <v>62</v>
      </c>
      <c r="C5621" s="7">
        <v>2000</v>
      </c>
      <c r="D5621" s="7">
        <v>4</v>
      </c>
      <c r="E5621" s="7">
        <v>137.81</v>
      </c>
      <c r="F5621" s="7">
        <v>136.9</v>
      </c>
    </row>
    <row r="5622" spans="1:6" x14ac:dyDescent="0.2">
      <c r="A5622" s="7">
        <v>45300</v>
      </c>
      <c r="B5622" s="7" t="s">
        <v>62</v>
      </c>
      <c r="C5622" s="7">
        <v>2001</v>
      </c>
      <c r="D5622" s="7">
        <v>1</v>
      </c>
      <c r="E5622" s="7">
        <v>139.28</v>
      </c>
      <c r="F5622" s="7">
        <v>139.22</v>
      </c>
    </row>
    <row r="5623" spans="1:6" x14ac:dyDescent="0.2">
      <c r="A5623" s="7">
        <v>45300</v>
      </c>
      <c r="B5623" s="7" t="s">
        <v>62</v>
      </c>
      <c r="C5623" s="7">
        <v>2001</v>
      </c>
      <c r="D5623" s="7">
        <v>2</v>
      </c>
      <c r="E5623" s="7">
        <v>142.97999999999999</v>
      </c>
      <c r="F5623" s="7">
        <v>141.99</v>
      </c>
    </row>
    <row r="5624" spans="1:6" x14ac:dyDescent="0.2">
      <c r="A5624" s="7">
        <v>45300</v>
      </c>
      <c r="B5624" s="7" t="s">
        <v>62</v>
      </c>
      <c r="C5624" s="7">
        <v>2001</v>
      </c>
      <c r="D5624" s="7">
        <v>3</v>
      </c>
      <c r="E5624" s="7">
        <v>146.07</v>
      </c>
      <c r="F5624" s="7">
        <v>144.85</v>
      </c>
    </row>
    <row r="5625" spans="1:6" x14ac:dyDescent="0.2">
      <c r="A5625" s="7">
        <v>45300</v>
      </c>
      <c r="B5625" s="7" t="s">
        <v>62</v>
      </c>
      <c r="C5625" s="7">
        <v>2001</v>
      </c>
      <c r="D5625" s="7">
        <v>4</v>
      </c>
      <c r="E5625" s="7">
        <v>148.57</v>
      </c>
      <c r="F5625" s="7">
        <v>147.61000000000001</v>
      </c>
    </row>
    <row r="5626" spans="1:6" x14ac:dyDescent="0.2">
      <c r="A5626" s="7">
        <v>45300</v>
      </c>
      <c r="B5626" s="7" t="s">
        <v>62</v>
      </c>
      <c r="C5626" s="7">
        <v>2002</v>
      </c>
      <c r="D5626" s="7">
        <v>1</v>
      </c>
      <c r="E5626" s="7">
        <v>150.43</v>
      </c>
      <c r="F5626" s="7">
        <v>150.35</v>
      </c>
    </row>
    <row r="5627" spans="1:6" x14ac:dyDescent="0.2">
      <c r="A5627" s="7">
        <v>45300</v>
      </c>
      <c r="B5627" s="7" t="s">
        <v>62</v>
      </c>
      <c r="C5627" s="7">
        <v>2002</v>
      </c>
      <c r="D5627" s="7">
        <v>2</v>
      </c>
      <c r="E5627" s="7">
        <v>154.69</v>
      </c>
      <c r="F5627" s="7">
        <v>153.66</v>
      </c>
    </row>
    <row r="5628" spans="1:6" x14ac:dyDescent="0.2">
      <c r="A5628" s="7">
        <v>45300</v>
      </c>
      <c r="B5628" s="7" t="s">
        <v>62</v>
      </c>
      <c r="C5628" s="7">
        <v>2002</v>
      </c>
      <c r="D5628" s="7">
        <v>3</v>
      </c>
      <c r="E5628" s="7">
        <v>158.63999999999999</v>
      </c>
      <c r="F5628" s="7">
        <v>157.26</v>
      </c>
    </row>
    <row r="5629" spans="1:6" x14ac:dyDescent="0.2">
      <c r="A5629" s="7">
        <v>45300</v>
      </c>
      <c r="B5629" s="7" t="s">
        <v>62</v>
      </c>
      <c r="C5629" s="7">
        <v>2002</v>
      </c>
      <c r="D5629" s="7">
        <v>4</v>
      </c>
      <c r="E5629" s="7">
        <v>161.44999999999999</v>
      </c>
      <c r="F5629" s="7">
        <v>160.44</v>
      </c>
    </row>
    <row r="5630" spans="1:6" x14ac:dyDescent="0.2">
      <c r="A5630" s="7">
        <v>45300</v>
      </c>
      <c r="B5630" s="7" t="s">
        <v>62</v>
      </c>
      <c r="C5630" s="7">
        <v>2003</v>
      </c>
      <c r="D5630" s="7">
        <v>1</v>
      </c>
      <c r="E5630" s="7">
        <v>164.45</v>
      </c>
      <c r="F5630" s="7">
        <v>164.37</v>
      </c>
    </row>
    <row r="5631" spans="1:6" x14ac:dyDescent="0.2">
      <c r="A5631" s="7">
        <v>45300</v>
      </c>
      <c r="B5631" s="7" t="s">
        <v>62</v>
      </c>
      <c r="C5631" s="7">
        <v>2003</v>
      </c>
      <c r="D5631" s="7">
        <v>2</v>
      </c>
      <c r="E5631" s="7">
        <v>168.7</v>
      </c>
      <c r="F5631" s="7">
        <v>167.58</v>
      </c>
    </row>
    <row r="5632" spans="1:6" x14ac:dyDescent="0.2">
      <c r="A5632" s="7">
        <v>45300</v>
      </c>
      <c r="B5632" s="7" t="s">
        <v>62</v>
      </c>
      <c r="C5632" s="7">
        <v>2003</v>
      </c>
      <c r="D5632" s="7">
        <v>3</v>
      </c>
      <c r="E5632" s="7">
        <v>173.26</v>
      </c>
      <c r="F5632" s="7">
        <v>171.73</v>
      </c>
    </row>
    <row r="5633" spans="1:6" x14ac:dyDescent="0.2">
      <c r="A5633" s="7">
        <v>45300</v>
      </c>
      <c r="B5633" s="7" t="s">
        <v>62</v>
      </c>
      <c r="C5633" s="7">
        <v>2003</v>
      </c>
      <c r="D5633" s="7">
        <v>4</v>
      </c>
      <c r="E5633" s="7">
        <v>178.58</v>
      </c>
      <c r="F5633" s="7">
        <v>177.47</v>
      </c>
    </row>
    <row r="5634" spans="1:6" x14ac:dyDescent="0.2">
      <c r="A5634" s="7">
        <v>45300</v>
      </c>
      <c r="B5634" s="7" t="s">
        <v>62</v>
      </c>
      <c r="C5634" s="7">
        <v>2004</v>
      </c>
      <c r="D5634" s="7">
        <v>1</v>
      </c>
      <c r="E5634" s="7">
        <v>184.08</v>
      </c>
      <c r="F5634" s="7">
        <v>184.04</v>
      </c>
    </row>
    <row r="5635" spans="1:6" x14ac:dyDescent="0.2">
      <c r="A5635" s="7">
        <v>45300</v>
      </c>
      <c r="B5635" s="7" t="s">
        <v>62</v>
      </c>
      <c r="C5635" s="7">
        <v>2004</v>
      </c>
      <c r="D5635" s="7">
        <v>2</v>
      </c>
      <c r="E5635" s="7">
        <v>192.76</v>
      </c>
      <c r="F5635" s="7">
        <v>191.43</v>
      </c>
    </row>
    <row r="5636" spans="1:6" x14ac:dyDescent="0.2">
      <c r="A5636" s="7">
        <v>45300</v>
      </c>
      <c r="B5636" s="7" t="s">
        <v>62</v>
      </c>
      <c r="C5636" s="7">
        <v>2004</v>
      </c>
      <c r="D5636" s="7">
        <v>3</v>
      </c>
      <c r="E5636" s="7">
        <v>202.23</v>
      </c>
      <c r="F5636" s="7">
        <v>200.44</v>
      </c>
    </row>
    <row r="5637" spans="1:6" x14ac:dyDescent="0.2">
      <c r="A5637" s="7">
        <v>45300</v>
      </c>
      <c r="B5637" s="7" t="s">
        <v>62</v>
      </c>
      <c r="C5637" s="7">
        <v>2004</v>
      </c>
      <c r="D5637" s="7">
        <v>4</v>
      </c>
      <c r="E5637" s="7">
        <v>211.81</v>
      </c>
      <c r="F5637" s="7">
        <v>210.41</v>
      </c>
    </row>
    <row r="5638" spans="1:6" x14ac:dyDescent="0.2">
      <c r="A5638" s="7">
        <v>45300</v>
      </c>
      <c r="B5638" s="7" t="s">
        <v>62</v>
      </c>
      <c r="C5638" s="7">
        <v>2005</v>
      </c>
      <c r="D5638" s="7">
        <v>1</v>
      </c>
      <c r="E5638" s="7">
        <v>223.23</v>
      </c>
      <c r="F5638" s="7">
        <v>223.35</v>
      </c>
    </row>
    <row r="5639" spans="1:6" x14ac:dyDescent="0.2">
      <c r="A5639" s="7">
        <v>45300</v>
      </c>
      <c r="B5639" s="7" t="s">
        <v>62</v>
      </c>
      <c r="C5639" s="7">
        <v>2005</v>
      </c>
      <c r="D5639" s="7">
        <v>2</v>
      </c>
      <c r="E5639" s="7">
        <v>238.61</v>
      </c>
      <c r="F5639" s="7">
        <v>236.94</v>
      </c>
    </row>
    <row r="5640" spans="1:6" x14ac:dyDescent="0.2">
      <c r="A5640" s="7">
        <v>45300</v>
      </c>
      <c r="B5640" s="7" t="s">
        <v>62</v>
      </c>
      <c r="C5640" s="7">
        <v>2005</v>
      </c>
      <c r="D5640" s="7">
        <v>3</v>
      </c>
      <c r="E5640" s="7">
        <v>254.54</v>
      </c>
      <c r="F5640" s="7">
        <v>252.2</v>
      </c>
    </row>
    <row r="5641" spans="1:6" x14ac:dyDescent="0.2">
      <c r="A5641" s="7">
        <v>45300</v>
      </c>
      <c r="B5641" s="7" t="s">
        <v>62</v>
      </c>
      <c r="C5641" s="7">
        <v>2005</v>
      </c>
      <c r="D5641" s="7">
        <v>4</v>
      </c>
      <c r="E5641" s="7">
        <v>267.02999999999997</v>
      </c>
      <c r="F5641" s="7">
        <v>264.99</v>
      </c>
    </row>
    <row r="5642" spans="1:6" x14ac:dyDescent="0.2">
      <c r="A5642" s="7">
        <v>45300</v>
      </c>
      <c r="B5642" s="7" t="s">
        <v>62</v>
      </c>
      <c r="C5642" s="7">
        <v>2006</v>
      </c>
      <c r="D5642" s="7">
        <v>1</v>
      </c>
      <c r="E5642" s="7">
        <v>275.01</v>
      </c>
      <c r="F5642" s="7">
        <v>275.69</v>
      </c>
    </row>
    <row r="5643" spans="1:6" x14ac:dyDescent="0.2">
      <c r="A5643" s="7">
        <v>45300</v>
      </c>
      <c r="B5643" s="7" t="s">
        <v>62</v>
      </c>
      <c r="C5643" s="7">
        <v>2006</v>
      </c>
      <c r="D5643" s="7">
        <v>2</v>
      </c>
      <c r="E5643" s="7">
        <v>282.8</v>
      </c>
      <c r="F5643" s="7">
        <v>280.77999999999997</v>
      </c>
    </row>
    <row r="5644" spans="1:6" x14ac:dyDescent="0.2">
      <c r="A5644" s="7">
        <v>45300</v>
      </c>
      <c r="B5644" s="7" t="s">
        <v>62</v>
      </c>
      <c r="C5644" s="7">
        <v>2006</v>
      </c>
      <c r="D5644" s="7">
        <v>3</v>
      </c>
      <c r="E5644" s="7">
        <v>282.35000000000002</v>
      </c>
      <c r="F5644" s="7">
        <v>279.56</v>
      </c>
    </row>
    <row r="5645" spans="1:6" x14ac:dyDescent="0.2">
      <c r="A5645" s="7">
        <v>45300</v>
      </c>
      <c r="B5645" s="7" t="s">
        <v>62</v>
      </c>
      <c r="C5645" s="7">
        <v>2006</v>
      </c>
      <c r="D5645" s="7">
        <v>4</v>
      </c>
      <c r="E5645" s="7">
        <v>275.77</v>
      </c>
      <c r="F5645" s="7">
        <v>273.25</v>
      </c>
    </row>
    <row r="5646" spans="1:6" x14ac:dyDescent="0.2">
      <c r="A5646" s="7">
        <v>45300</v>
      </c>
      <c r="B5646" s="7" t="s">
        <v>62</v>
      </c>
      <c r="C5646" s="7">
        <v>2007</v>
      </c>
      <c r="D5646" s="7">
        <v>1</v>
      </c>
      <c r="E5646" s="7">
        <v>273.14999999999998</v>
      </c>
      <c r="F5646" s="7">
        <v>274.58999999999997</v>
      </c>
    </row>
    <row r="5647" spans="1:6" x14ac:dyDescent="0.2">
      <c r="A5647" s="7">
        <v>45300</v>
      </c>
      <c r="B5647" s="7" t="s">
        <v>62</v>
      </c>
      <c r="C5647" s="7">
        <v>2007</v>
      </c>
      <c r="D5647" s="7">
        <v>2</v>
      </c>
      <c r="E5647" s="7">
        <v>264.45</v>
      </c>
      <c r="F5647" s="7">
        <v>262.44</v>
      </c>
    </row>
    <row r="5648" spans="1:6" x14ac:dyDescent="0.2">
      <c r="A5648" s="7">
        <v>45300</v>
      </c>
      <c r="B5648" s="7" t="s">
        <v>62</v>
      </c>
      <c r="C5648" s="7">
        <v>2007</v>
      </c>
      <c r="D5648" s="7">
        <v>3</v>
      </c>
      <c r="E5648" s="7">
        <v>249.75</v>
      </c>
      <c r="F5648" s="7">
        <v>247.1</v>
      </c>
    </row>
    <row r="5649" spans="1:6" x14ac:dyDescent="0.2">
      <c r="A5649" s="7">
        <v>45300</v>
      </c>
      <c r="B5649" s="7" t="s">
        <v>62</v>
      </c>
      <c r="C5649" s="7">
        <v>2007</v>
      </c>
      <c r="D5649" s="7">
        <v>4</v>
      </c>
      <c r="E5649" s="7">
        <v>236.05</v>
      </c>
      <c r="F5649" s="7">
        <v>233.46</v>
      </c>
    </row>
    <row r="5650" spans="1:6" x14ac:dyDescent="0.2">
      <c r="A5650" s="7">
        <v>45300</v>
      </c>
      <c r="B5650" s="7" t="s">
        <v>62</v>
      </c>
      <c r="C5650" s="7">
        <v>2008</v>
      </c>
      <c r="D5650" s="7">
        <v>1</v>
      </c>
      <c r="E5650" s="7">
        <v>218.62</v>
      </c>
      <c r="F5650" s="7">
        <v>220.54</v>
      </c>
    </row>
    <row r="5651" spans="1:6" x14ac:dyDescent="0.2">
      <c r="A5651" s="7">
        <v>45300</v>
      </c>
      <c r="B5651" s="7" t="s">
        <v>62</v>
      </c>
      <c r="C5651" s="7">
        <v>2008</v>
      </c>
      <c r="D5651" s="7">
        <v>2</v>
      </c>
      <c r="E5651" s="7">
        <v>206.76</v>
      </c>
      <c r="F5651" s="7">
        <v>205</v>
      </c>
    </row>
    <row r="5652" spans="1:6" x14ac:dyDescent="0.2">
      <c r="A5652" s="7">
        <v>45300</v>
      </c>
      <c r="B5652" s="7" t="s">
        <v>62</v>
      </c>
      <c r="C5652" s="7">
        <v>2008</v>
      </c>
      <c r="D5652" s="7">
        <v>3</v>
      </c>
      <c r="E5652" s="7">
        <v>196.6</v>
      </c>
      <c r="F5652" s="7">
        <v>194.32</v>
      </c>
    </row>
    <row r="5653" spans="1:6" x14ac:dyDescent="0.2">
      <c r="A5653" s="7">
        <v>45300</v>
      </c>
      <c r="B5653" s="7" t="s">
        <v>62</v>
      </c>
      <c r="C5653" s="7">
        <v>2008</v>
      </c>
      <c r="D5653" s="7">
        <v>4</v>
      </c>
      <c r="E5653" s="7">
        <v>182.97</v>
      </c>
      <c r="F5653" s="7">
        <v>180.81</v>
      </c>
    </row>
    <row r="5654" spans="1:6" x14ac:dyDescent="0.2">
      <c r="A5654" s="7">
        <v>45300</v>
      </c>
      <c r="B5654" s="7" t="s">
        <v>62</v>
      </c>
      <c r="C5654" s="7">
        <v>2009</v>
      </c>
      <c r="D5654" s="7">
        <v>1</v>
      </c>
      <c r="E5654" s="7">
        <v>165.18</v>
      </c>
      <c r="F5654" s="7">
        <v>167.06</v>
      </c>
    </row>
    <row r="5655" spans="1:6" x14ac:dyDescent="0.2">
      <c r="A5655" s="7">
        <v>45300</v>
      </c>
      <c r="B5655" s="7" t="s">
        <v>62</v>
      </c>
      <c r="C5655" s="7">
        <v>2009</v>
      </c>
      <c r="D5655" s="7">
        <v>2</v>
      </c>
      <c r="E5655" s="7">
        <v>162.58000000000001</v>
      </c>
      <c r="F5655" s="7">
        <v>161.04</v>
      </c>
    </row>
    <row r="5656" spans="1:6" x14ac:dyDescent="0.2">
      <c r="A5656" s="7">
        <v>45300</v>
      </c>
      <c r="B5656" s="7" t="s">
        <v>62</v>
      </c>
      <c r="C5656" s="7">
        <v>2009</v>
      </c>
      <c r="D5656" s="7">
        <v>3</v>
      </c>
      <c r="E5656" s="7">
        <v>161</v>
      </c>
      <c r="F5656" s="7">
        <v>158.97</v>
      </c>
    </row>
    <row r="5657" spans="1:6" x14ac:dyDescent="0.2">
      <c r="A5657" s="7">
        <v>45300</v>
      </c>
      <c r="B5657" s="7" t="s">
        <v>62</v>
      </c>
      <c r="C5657" s="7">
        <v>2009</v>
      </c>
      <c r="D5657" s="7">
        <v>4</v>
      </c>
      <c r="E5657" s="7">
        <v>160.5</v>
      </c>
      <c r="F5657" s="7">
        <v>158.62</v>
      </c>
    </row>
    <row r="5658" spans="1:6" x14ac:dyDescent="0.2">
      <c r="A5658" s="7">
        <v>45300</v>
      </c>
      <c r="B5658" s="7" t="s">
        <v>62</v>
      </c>
      <c r="C5658" s="7">
        <v>2010</v>
      </c>
      <c r="D5658" s="7">
        <v>1</v>
      </c>
      <c r="E5658" s="7">
        <v>155.13999999999999</v>
      </c>
      <c r="F5658" s="7">
        <v>157.16999999999999</v>
      </c>
    </row>
    <row r="5659" spans="1:6" x14ac:dyDescent="0.2">
      <c r="A5659" s="7">
        <v>45300</v>
      </c>
      <c r="B5659" s="7" t="s">
        <v>62</v>
      </c>
      <c r="C5659" s="7">
        <v>2010</v>
      </c>
      <c r="D5659" s="7">
        <v>2</v>
      </c>
      <c r="E5659" s="7">
        <v>156.31</v>
      </c>
      <c r="F5659" s="7">
        <v>154.66</v>
      </c>
    </row>
    <row r="5660" spans="1:6" x14ac:dyDescent="0.2">
      <c r="A5660" s="7">
        <v>45300</v>
      </c>
      <c r="B5660" s="7" t="s">
        <v>62</v>
      </c>
      <c r="C5660" s="7">
        <v>2010</v>
      </c>
      <c r="D5660" s="7">
        <v>3</v>
      </c>
      <c r="E5660" s="7">
        <v>149.80000000000001</v>
      </c>
      <c r="F5660" s="7">
        <v>147.79</v>
      </c>
    </row>
    <row r="5661" spans="1:6" x14ac:dyDescent="0.2">
      <c r="A5661" s="7">
        <v>45300</v>
      </c>
      <c r="B5661" s="7" t="s">
        <v>62</v>
      </c>
      <c r="C5661" s="7">
        <v>2010</v>
      </c>
      <c r="D5661" s="7">
        <v>4</v>
      </c>
      <c r="E5661" s="7">
        <v>146.32</v>
      </c>
      <c r="F5661" s="7">
        <v>144.83000000000001</v>
      </c>
    </row>
    <row r="5662" spans="1:6" x14ac:dyDescent="0.2">
      <c r="A5662" s="7">
        <v>45300</v>
      </c>
      <c r="B5662" s="7" t="s">
        <v>62</v>
      </c>
      <c r="C5662" s="7">
        <v>2011</v>
      </c>
      <c r="D5662" s="7">
        <v>1</v>
      </c>
      <c r="E5662" s="7">
        <v>137.44</v>
      </c>
      <c r="F5662" s="7">
        <v>139.19999999999999</v>
      </c>
    </row>
    <row r="5663" spans="1:6" x14ac:dyDescent="0.2">
      <c r="A5663" s="7">
        <v>45300</v>
      </c>
      <c r="B5663" s="7" t="s">
        <v>62</v>
      </c>
      <c r="C5663" s="7">
        <v>2011</v>
      </c>
      <c r="D5663" s="7">
        <v>2</v>
      </c>
      <c r="E5663" s="7">
        <v>140.06</v>
      </c>
      <c r="F5663" s="7">
        <v>138.41999999999999</v>
      </c>
    </row>
    <row r="5664" spans="1:6" x14ac:dyDescent="0.2">
      <c r="A5664" s="7">
        <v>45300</v>
      </c>
      <c r="B5664" s="7" t="s">
        <v>62</v>
      </c>
      <c r="C5664" s="7">
        <v>2011</v>
      </c>
      <c r="D5664" s="7">
        <v>3</v>
      </c>
      <c r="E5664" s="7">
        <v>141.94</v>
      </c>
      <c r="F5664" s="7">
        <v>140.05000000000001</v>
      </c>
    </row>
    <row r="5665" spans="1:6" x14ac:dyDescent="0.2">
      <c r="A5665" s="7">
        <v>45300</v>
      </c>
      <c r="B5665" s="7" t="s">
        <v>62</v>
      </c>
      <c r="C5665" s="7">
        <v>2011</v>
      </c>
      <c r="D5665" s="7">
        <v>4</v>
      </c>
      <c r="E5665" s="7">
        <v>140.22</v>
      </c>
      <c r="F5665" s="7">
        <v>139.06</v>
      </c>
    </row>
    <row r="5666" spans="1:6" x14ac:dyDescent="0.2">
      <c r="A5666" s="7">
        <v>45300</v>
      </c>
      <c r="B5666" s="7" t="s">
        <v>62</v>
      </c>
      <c r="C5666" s="7">
        <v>2012</v>
      </c>
      <c r="D5666" s="7">
        <v>1</v>
      </c>
      <c r="E5666" s="7">
        <v>140</v>
      </c>
      <c r="F5666" s="7">
        <v>141.59</v>
      </c>
    </row>
    <row r="5667" spans="1:6" x14ac:dyDescent="0.2">
      <c r="A5667" s="7">
        <v>45300</v>
      </c>
      <c r="B5667" s="7" t="s">
        <v>62</v>
      </c>
      <c r="C5667" s="7">
        <v>2012</v>
      </c>
      <c r="D5667" s="7">
        <v>2</v>
      </c>
      <c r="E5667" s="7">
        <v>145.26</v>
      </c>
      <c r="F5667" s="7">
        <v>143.44999999999999</v>
      </c>
    </row>
    <row r="5668" spans="1:6" x14ac:dyDescent="0.2">
      <c r="A5668" s="7">
        <v>45300</v>
      </c>
      <c r="B5668" s="7" t="s">
        <v>62</v>
      </c>
      <c r="C5668" s="7">
        <v>2012</v>
      </c>
      <c r="D5668" s="7">
        <v>3</v>
      </c>
      <c r="E5668" s="7">
        <v>147.27000000000001</v>
      </c>
      <c r="F5668" s="7">
        <v>145.36000000000001</v>
      </c>
    </row>
    <row r="5669" spans="1:6" x14ac:dyDescent="0.2">
      <c r="A5669" s="7">
        <v>45300</v>
      </c>
      <c r="B5669" s="7" t="s">
        <v>62</v>
      </c>
      <c r="C5669" s="7">
        <v>2012</v>
      </c>
      <c r="D5669" s="7">
        <v>4</v>
      </c>
      <c r="E5669" s="7">
        <v>150.47999999999999</v>
      </c>
      <c r="F5669" s="7">
        <v>149.6</v>
      </c>
    </row>
    <row r="5670" spans="1:6" x14ac:dyDescent="0.2">
      <c r="A5670" s="7">
        <v>45300</v>
      </c>
      <c r="B5670" s="7" t="s">
        <v>62</v>
      </c>
      <c r="C5670" s="7">
        <v>2013</v>
      </c>
      <c r="D5670" s="7">
        <v>1</v>
      </c>
      <c r="E5670" s="7">
        <v>154.07</v>
      </c>
      <c r="F5670" s="7">
        <v>155.41999999999999</v>
      </c>
    </row>
    <row r="5671" spans="1:6" x14ac:dyDescent="0.2">
      <c r="A5671" s="7">
        <v>45300</v>
      </c>
      <c r="B5671" s="7" t="s">
        <v>62</v>
      </c>
      <c r="C5671" s="7">
        <v>2013</v>
      </c>
      <c r="D5671" s="7">
        <v>2</v>
      </c>
      <c r="E5671" s="7">
        <v>162.13</v>
      </c>
      <c r="F5671" s="7">
        <v>160.08000000000001</v>
      </c>
    </row>
    <row r="5672" spans="1:6" x14ac:dyDescent="0.2">
      <c r="A5672" s="7">
        <v>45300</v>
      </c>
      <c r="B5672" s="7" t="s">
        <v>62</v>
      </c>
      <c r="C5672" s="7">
        <v>2013</v>
      </c>
      <c r="D5672" s="7">
        <v>3</v>
      </c>
      <c r="E5672" s="7">
        <v>166.74</v>
      </c>
      <c r="F5672" s="7">
        <v>164.69</v>
      </c>
    </row>
    <row r="5673" spans="1:6" x14ac:dyDescent="0.2">
      <c r="A5673" s="7">
        <v>45300</v>
      </c>
      <c r="B5673" s="7" t="s">
        <v>62</v>
      </c>
      <c r="C5673" s="7">
        <v>2013</v>
      </c>
      <c r="D5673" s="7">
        <v>4</v>
      </c>
      <c r="E5673" s="7">
        <v>168.83</v>
      </c>
      <c r="F5673" s="7">
        <v>168.11</v>
      </c>
    </row>
    <row r="5674" spans="1:6" x14ac:dyDescent="0.2">
      <c r="A5674" s="7">
        <v>45300</v>
      </c>
      <c r="B5674" s="7" t="s">
        <v>62</v>
      </c>
      <c r="C5674" s="7">
        <v>2014</v>
      </c>
      <c r="D5674" s="7">
        <v>1</v>
      </c>
      <c r="E5674" s="7">
        <v>169.17</v>
      </c>
      <c r="F5674" s="7">
        <v>170.23</v>
      </c>
    </row>
    <row r="5675" spans="1:6" x14ac:dyDescent="0.2">
      <c r="A5675" s="7">
        <v>45300</v>
      </c>
      <c r="B5675" s="7" t="s">
        <v>62</v>
      </c>
      <c r="C5675" s="7">
        <v>2014</v>
      </c>
      <c r="D5675" s="7">
        <v>2</v>
      </c>
      <c r="E5675" s="7">
        <v>175.11</v>
      </c>
      <c r="F5675" s="7">
        <v>172.97</v>
      </c>
    </row>
    <row r="5676" spans="1:6" x14ac:dyDescent="0.2">
      <c r="A5676" s="7">
        <v>45300</v>
      </c>
      <c r="B5676" s="7" t="s">
        <v>62</v>
      </c>
      <c r="C5676" s="7">
        <v>2014</v>
      </c>
      <c r="D5676" s="7">
        <v>3</v>
      </c>
      <c r="E5676" s="7">
        <v>178.18</v>
      </c>
      <c r="F5676" s="7">
        <v>176.13</v>
      </c>
    </row>
    <row r="5677" spans="1:6" x14ac:dyDescent="0.2">
      <c r="A5677" s="7">
        <v>45300</v>
      </c>
      <c r="B5677" s="7" t="s">
        <v>62</v>
      </c>
      <c r="C5677" s="7">
        <v>2014</v>
      </c>
      <c r="D5677" s="7">
        <v>4</v>
      </c>
      <c r="E5677" s="7">
        <v>180.34</v>
      </c>
      <c r="F5677" s="7">
        <v>179.74</v>
      </c>
    </row>
    <row r="5678" spans="1:6" x14ac:dyDescent="0.2">
      <c r="A5678" s="7">
        <v>45300</v>
      </c>
      <c r="B5678" s="7" t="s">
        <v>62</v>
      </c>
      <c r="C5678" s="7">
        <v>2015</v>
      </c>
      <c r="D5678" s="7">
        <v>1</v>
      </c>
      <c r="E5678" s="7">
        <v>183.46</v>
      </c>
      <c r="F5678" s="7">
        <v>184.22</v>
      </c>
    </row>
    <row r="5679" spans="1:6" x14ac:dyDescent="0.2">
      <c r="A5679" s="7">
        <v>45300</v>
      </c>
      <c r="B5679" s="7" t="s">
        <v>62</v>
      </c>
      <c r="C5679" s="7">
        <v>2015</v>
      </c>
      <c r="D5679" s="7">
        <v>2</v>
      </c>
      <c r="E5679" s="7">
        <v>190.52</v>
      </c>
      <c r="F5679" s="7">
        <v>188.25</v>
      </c>
    </row>
    <row r="5680" spans="1:6" x14ac:dyDescent="0.2">
      <c r="A5680" s="7">
        <v>45300</v>
      </c>
      <c r="B5680" s="7" t="s">
        <v>62</v>
      </c>
      <c r="C5680" s="7">
        <v>2015</v>
      </c>
      <c r="D5680" s="7">
        <v>3</v>
      </c>
      <c r="E5680" s="7">
        <v>194.99</v>
      </c>
      <c r="F5680" s="7">
        <v>192.98</v>
      </c>
    </row>
    <row r="5681" spans="1:6" x14ac:dyDescent="0.2">
      <c r="A5681" s="7">
        <v>45300</v>
      </c>
      <c r="B5681" s="7" t="s">
        <v>62</v>
      </c>
      <c r="C5681" s="7">
        <v>2015</v>
      </c>
      <c r="D5681" s="7">
        <v>4</v>
      </c>
      <c r="E5681" s="7">
        <v>198.89</v>
      </c>
      <c r="F5681" s="7">
        <v>198.25</v>
      </c>
    </row>
    <row r="5682" spans="1:6" x14ac:dyDescent="0.2">
      <c r="A5682" s="7">
        <v>45300</v>
      </c>
      <c r="B5682" s="7" t="s">
        <v>62</v>
      </c>
      <c r="C5682" s="7">
        <v>2016</v>
      </c>
      <c r="D5682" s="7">
        <v>1</v>
      </c>
      <c r="E5682" s="7">
        <v>203.11</v>
      </c>
      <c r="F5682" s="7">
        <v>203.61</v>
      </c>
    </row>
    <row r="5683" spans="1:6" x14ac:dyDescent="0.2">
      <c r="A5683" s="7">
        <v>45300</v>
      </c>
      <c r="B5683" s="7" t="s">
        <v>62</v>
      </c>
      <c r="C5683" s="7">
        <v>2016</v>
      </c>
      <c r="D5683" s="7">
        <v>2</v>
      </c>
      <c r="E5683" s="7">
        <v>212.79</v>
      </c>
      <c r="F5683" s="7">
        <v>210.4</v>
      </c>
    </row>
    <row r="5684" spans="1:6" x14ac:dyDescent="0.2">
      <c r="A5684" s="7">
        <v>45300</v>
      </c>
      <c r="B5684" s="7" t="s">
        <v>62</v>
      </c>
      <c r="C5684" s="7">
        <v>2016</v>
      </c>
      <c r="D5684" s="7">
        <v>3</v>
      </c>
      <c r="E5684" s="7">
        <v>217.44</v>
      </c>
      <c r="F5684" s="7">
        <v>215.38</v>
      </c>
    </row>
    <row r="5685" spans="1:6" x14ac:dyDescent="0.2">
      <c r="A5685" s="7">
        <v>45300</v>
      </c>
      <c r="B5685" s="7" t="s">
        <v>62</v>
      </c>
      <c r="C5685" s="7">
        <v>2016</v>
      </c>
      <c r="D5685" s="7">
        <v>4</v>
      </c>
      <c r="E5685" s="7">
        <v>221.61</v>
      </c>
      <c r="F5685" s="7">
        <v>220.86</v>
      </c>
    </row>
    <row r="5686" spans="1:6" x14ac:dyDescent="0.2">
      <c r="A5686" s="7">
        <v>45300</v>
      </c>
      <c r="B5686" s="7" t="s">
        <v>62</v>
      </c>
      <c r="C5686" s="7">
        <v>2017</v>
      </c>
      <c r="D5686" s="7">
        <v>1</v>
      </c>
      <c r="E5686" s="7">
        <v>226.81</v>
      </c>
      <c r="F5686" s="7">
        <v>227.08</v>
      </c>
    </row>
    <row r="5687" spans="1:6" x14ac:dyDescent="0.2">
      <c r="A5687" s="7">
        <v>45300</v>
      </c>
      <c r="B5687" s="7" t="s">
        <v>62</v>
      </c>
      <c r="C5687" s="7">
        <v>2017</v>
      </c>
      <c r="D5687" s="7">
        <v>2</v>
      </c>
      <c r="E5687" s="7">
        <v>234.55</v>
      </c>
      <c r="F5687" s="7">
        <v>232.03</v>
      </c>
    </row>
    <row r="5688" spans="1:6" x14ac:dyDescent="0.2">
      <c r="A5688" s="7">
        <v>45300</v>
      </c>
      <c r="B5688" s="7" t="s">
        <v>62</v>
      </c>
      <c r="C5688" s="7">
        <v>2017</v>
      </c>
      <c r="D5688" s="7">
        <v>3</v>
      </c>
      <c r="E5688" s="7">
        <v>239.78</v>
      </c>
      <c r="F5688" s="7">
        <v>237.72</v>
      </c>
    </row>
    <row r="5689" spans="1:6" x14ac:dyDescent="0.2">
      <c r="A5689" s="7">
        <v>45300</v>
      </c>
      <c r="B5689" s="7" t="s">
        <v>62</v>
      </c>
      <c r="C5689" s="7">
        <v>2017</v>
      </c>
      <c r="D5689" s="7">
        <v>4</v>
      </c>
      <c r="E5689" s="7">
        <v>243.73</v>
      </c>
      <c r="F5689" s="7">
        <v>242.8</v>
      </c>
    </row>
    <row r="5690" spans="1:6" x14ac:dyDescent="0.2">
      <c r="A5690" s="7">
        <v>45300</v>
      </c>
      <c r="B5690" s="7" t="s">
        <v>62</v>
      </c>
      <c r="C5690" s="7">
        <v>2018</v>
      </c>
      <c r="D5690" s="7">
        <v>1</v>
      </c>
      <c r="E5690" s="7">
        <v>248.18</v>
      </c>
      <c r="F5690" s="7">
        <v>248.27</v>
      </c>
    </row>
    <row r="5691" spans="1:6" x14ac:dyDescent="0.2">
      <c r="A5691" s="7">
        <v>45300</v>
      </c>
      <c r="B5691" s="7" t="s">
        <v>62</v>
      </c>
      <c r="C5691" s="7">
        <v>2018</v>
      </c>
      <c r="D5691" s="7">
        <v>2</v>
      </c>
      <c r="E5691" s="7">
        <v>255.16</v>
      </c>
      <c r="F5691" s="7">
        <v>252.57</v>
      </c>
    </row>
    <row r="5692" spans="1:6" x14ac:dyDescent="0.2">
      <c r="A5692" s="7">
        <v>45300</v>
      </c>
      <c r="B5692" s="7" t="s">
        <v>62</v>
      </c>
      <c r="C5692" s="7">
        <v>2018</v>
      </c>
      <c r="D5692" s="7">
        <v>3</v>
      </c>
      <c r="E5692" s="7">
        <v>259.3</v>
      </c>
      <c r="F5692" s="7">
        <v>257.24</v>
      </c>
    </row>
    <row r="5693" spans="1:6" x14ac:dyDescent="0.2">
      <c r="A5693" s="7">
        <v>45300</v>
      </c>
      <c r="B5693" s="7" t="s">
        <v>62</v>
      </c>
      <c r="C5693" s="7">
        <v>2018</v>
      </c>
      <c r="D5693" s="7">
        <v>4</v>
      </c>
      <c r="E5693" s="7">
        <v>263</v>
      </c>
      <c r="F5693" s="7">
        <v>261.82</v>
      </c>
    </row>
    <row r="5694" spans="1:6" x14ac:dyDescent="0.2">
      <c r="A5694" s="7">
        <v>45300</v>
      </c>
      <c r="B5694" s="7" t="s">
        <v>62</v>
      </c>
      <c r="C5694" s="7">
        <v>2019</v>
      </c>
      <c r="D5694" s="7">
        <v>1</v>
      </c>
      <c r="E5694" s="7">
        <v>266.39999999999998</v>
      </c>
      <c r="F5694" s="7">
        <v>266.41000000000003</v>
      </c>
    </row>
    <row r="5695" spans="1:6" x14ac:dyDescent="0.2">
      <c r="A5695" s="7">
        <v>45300</v>
      </c>
      <c r="B5695" s="7" t="s">
        <v>62</v>
      </c>
      <c r="C5695" s="7">
        <v>2019</v>
      </c>
      <c r="D5695" s="7">
        <v>2</v>
      </c>
      <c r="E5695" s="7">
        <v>273.16000000000003</v>
      </c>
      <c r="F5695" s="7">
        <v>270.52</v>
      </c>
    </row>
    <row r="5696" spans="1:6" x14ac:dyDescent="0.2">
      <c r="A5696" s="7">
        <v>45300</v>
      </c>
      <c r="B5696" s="7" t="s">
        <v>62</v>
      </c>
      <c r="C5696" s="7">
        <v>2019</v>
      </c>
      <c r="D5696" s="7">
        <v>3</v>
      </c>
      <c r="E5696" s="7">
        <v>276.08999999999997</v>
      </c>
      <c r="F5696" s="7">
        <v>273.98</v>
      </c>
    </row>
    <row r="5697" spans="1:6" x14ac:dyDescent="0.2">
      <c r="A5697" s="7">
        <v>45300</v>
      </c>
      <c r="B5697" s="7" t="s">
        <v>62</v>
      </c>
      <c r="C5697" s="7">
        <v>2019</v>
      </c>
      <c r="D5697" s="7">
        <v>4</v>
      </c>
      <c r="E5697" s="7">
        <v>281.25</v>
      </c>
      <c r="F5697" s="7">
        <v>279.83</v>
      </c>
    </row>
    <row r="5698" spans="1:6" x14ac:dyDescent="0.2">
      <c r="A5698" s="7">
        <v>45300</v>
      </c>
      <c r="B5698" s="7" t="s">
        <v>62</v>
      </c>
      <c r="C5698" s="7">
        <v>2020</v>
      </c>
      <c r="D5698" s="7">
        <v>1</v>
      </c>
      <c r="E5698" s="7">
        <v>284.70999999999998</v>
      </c>
      <c r="F5698" s="7">
        <v>284.70999999999998</v>
      </c>
    </row>
    <row r="5699" spans="1:6" x14ac:dyDescent="0.2">
      <c r="A5699" s="7">
        <v>45300</v>
      </c>
      <c r="B5699" s="7" t="s">
        <v>62</v>
      </c>
      <c r="C5699" s="7">
        <v>2020</v>
      </c>
      <c r="D5699" s="7">
        <v>2</v>
      </c>
      <c r="E5699" s="7">
        <v>293.7</v>
      </c>
      <c r="F5699" s="7">
        <v>290.95999999999998</v>
      </c>
    </row>
    <row r="5700" spans="1:6" x14ac:dyDescent="0.2">
      <c r="A5700" s="7">
        <v>45300</v>
      </c>
      <c r="B5700" s="7" t="s">
        <v>62</v>
      </c>
      <c r="C5700" s="7">
        <v>2020</v>
      </c>
      <c r="D5700" s="7">
        <v>3</v>
      </c>
      <c r="E5700" s="7">
        <v>303.17</v>
      </c>
      <c r="F5700" s="7">
        <v>300.88</v>
      </c>
    </row>
    <row r="5701" spans="1:6" x14ac:dyDescent="0.2">
      <c r="A5701" s="7">
        <v>45300</v>
      </c>
      <c r="B5701" s="7" t="s">
        <v>62</v>
      </c>
      <c r="C5701" s="7">
        <v>2020</v>
      </c>
      <c r="D5701" s="7">
        <v>4</v>
      </c>
      <c r="E5701" s="7">
        <v>316.81</v>
      </c>
      <c r="F5701" s="7">
        <v>315.07</v>
      </c>
    </row>
    <row r="5702" spans="1:6" x14ac:dyDescent="0.2">
      <c r="A5702" s="7">
        <v>45300</v>
      </c>
      <c r="B5702" s="7" t="s">
        <v>62</v>
      </c>
      <c r="C5702" s="7">
        <v>2021</v>
      </c>
      <c r="D5702" s="7">
        <v>1</v>
      </c>
      <c r="E5702" s="7">
        <v>332.57</v>
      </c>
      <c r="F5702" s="7">
        <v>332.61</v>
      </c>
    </row>
    <row r="5703" spans="1:6" x14ac:dyDescent="0.2">
      <c r="A5703" s="7">
        <v>45300</v>
      </c>
      <c r="B5703" s="7" t="s">
        <v>62</v>
      </c>
      <c r="C5703" s="7">
        <v>2021</v>
      </c>
      <c r="D5703" s="7">
        <v>2</v>
      </c>
      <c r="E5703" s="7">
        <v>358.11</v>
      </c>
      <c r="F5703" s="7">
        <v>354.85</v>
      </c>
    </row>
    <row r="5704" spans="1:6" x14ac:dyDescent="0.2">
      <c r="A5704" s="7">
        <v>45300</v>
      </c>
      <c r="B5704" s="7" t="s">
        <v>62</v>
      </c>
      <c r="C5704" s="7">
        <v>2021</v>
      </c>
      <c r="D5704" s="7">
        <v>3</v>
      </c>
      <c r="E5704" s="7">
        <v>381.28</v>
      </c>
      <c r="F5704" s="7">
        <v>378.39</v>
      </c>
    </row>
    <row r="5705" spans="1:6" x14ac:dyDescent="0.2">
      <c r="A5705" s="7">
        <v>45300</v>
      </c>
      <c r="B5705" s="7" t="s">
        <v>62</v>
      </c>
      <c r="C5705" s="7">
        <v>2021</v>
      </c>
      <c r="D5705" s="7">
        <v>4</v>
      </c>
      <c r="E5705" s="7">
        <v>397.18</v>
      </c>
      <c r="F5705" s="7">
        <v>394.9</v>
      </c>
    </row>
    <row r="5706" spans="1:6" x14ac:dyDescent="0.2">
      <c r="A5706" s="7">
        <v>47260</v>
      </c>
      <c r="B5706" s="7" t="s">
        <v>63</v>
      </c>
      <c r="C5706" s="7">
        <v>1991</v>
      </c>
      <c r="D5706" s="7">
        <v>1</v>
      </c>
      <c r="E5706" s="7">
        <v>100</v>
      </c>
      <c r="F5706" s="7">
        <v>100</v>
      </c>
    </row>
    <row r="5707" spans="1:6" x14ac:dyDescent="0.2">
      <c r="A5707" s="7">
        <v>47260</v>
      </c>
      <c r="B5707" s="7" t="s">
        <v>63</v>
      </c>
      <c r="C5707" s="7">
        <v>1991</v>
      </c>
      <c r="D5707" s="7">
        <v>2</v>
      </c>
      <c r="E5707" s="7">
        <v>99.56</v>
      </c>
      <c r="F5707" s="7">
        <v>99.39</v>
      </c>
    </row>
    <row r="5708" spans="1:6" x14ac:dyDescent="0.2">
      <c r="A5708" s="7">
        <v>47260</v>
      </c>
      <c r="B5708" s="7" t="s">
        <v>63</v>
      </c>
      <c r="C5708" s="7">
        <v>1991</v>
      </c>
      <c r="D5708" s="7">
        <v>3</v>
      </c>
      <c r="E5708" s="7">
        <v>99.69</v>
      </c>
      <c r="F5708" s="7">
        <v>99.37</v>
      </c>
    </row>
    <row r="5709" spans="1:6" x14ac:dyDescent="0.2">
      <c r="A5709" s="7">
        <v>47260</v>
      </c>
      <c r="B5709" s="7" t="s">
        <v>63</v>
      </c>
      <c r="C5709" s="7">
        <v>1991</v>
      </c>
      <c r="D5709" s="7">
        <v>4</v>
      </c>
      <c r="E5709" s="7">
        <v>100.46</v>
      </c>
      <c r="F5709" s="7">
        <v>100.24</v>
      </c>
    </row>
    <row r="5710" spans="1:6" x14ac:dyDescent="0.2">
      <c r="A5710" s="7">
        <v>47260</v>
      </c>
      <c r="B5710" s="7" t="s">
        <v>63</v>
      </c>
      <c r="C5710" s="7">
        <v>1992</v>
      </c>
      <c r="D5710" s="7">
        <v>1</v>
      </c>
      <c r="E5710" s="7">
        <v>101.14</v>
      </c>
      <c r="F5710" s="7">
        <v>101.18</v>
      </c>
    </row>
    <row r="5711" spans="1:6" x14ac:dyDescent="0.2">
      <c r="A5711" s="7">
        <v>47260</v>
      </c>
      <c r="B5711" s="7" t="s">
        <v>63</v>
      </c>
      <c r="C5711" s="7">
        <v>1992</v>
      </c>
      <c r="D5711" s="7">
        <v>2</v>
      </c>
      <c r="E5711" s="7">
        <v>101.85</v>
      </c>
      <c r="F5711" s="7">
        <v>101.68</v>
      </c>
    </row>
    <row r="5712" spans="1:6" x14ac:dyDescent="0.2">
      <c r="A5712" s="7">
        <v>47260</v>
      </c>
      <c r="B5712" s="7" t="s">
        <v>63</v>
      </c>
      <c r="C5712" s="7">
        <v>1992</v>
      </c>
      <c r="D5712" s="7">
        <v>3</v>
      </c>
      <c r="E5712" s="7">
        <v>102.77</v>
      </c>
      <c r="F5712" s="7">
        <v>102.38</v>
      </c>
    </row>
    <row r="5713" spans="1:6" x14ac:dyDescent="0.2">
      <c r="A5713" s="7">
        <v>47260</v>
      </c>
      <c r="B5713" s="7" t="s">
        <v>63</v>
      </c>
      <c r="C5713" s="7">
        <v>1992</v>
      </c>
      <c r="D5713" s="7">
        <v>4</v>
      </c>
      <c r="E5713" s="7">
        <v>103.78</v>
      </c>
      <c r="F5713" s="7">
        <v>103.59</v>
      </c>
    </row>
    <row r="5714" spans="1:6" x14ac:dyDescent="0.2">
      <c r="A5714" s="7">
        <v>47260</v>
      </c>
      <c r="B5714" s="7" t="s">
        <v>63</v>
      </c>
      <c r="C5714" s="7">
        <v>1993</v>
      </c>
      <c r="D5714" s="7">
        <v>1</v>
      </c>
      <c r="E5714" s="7">
        <v>103.75</v>
      </c>
      <c r="F5714" s="7">
        <v>103.84</v>
      </c>
    </row>
    <row r="5715" spans="1:6" x14ac:dyDescent="0.2">
      <c r="A5715" s="7">
        <v>47260</v>
      </c>
      <c r="B5715" s="7" t="s">
        <v>63</v>
      </c>
      <c r="C5715" s="7">
        <v>1993</v>
      </c>
      <c r="D5715" s="7">
        <v>2</v>
      </c>
      <c r="E5715" s="7">
        <v>105.21</v>
      </c>
      <c r="F5715" s="7">
        <v>105.02</v>
      </c>
    </row>
    <row r="5716" spans="1:6" x14ac:dyDescent="0.2">
      <c r="A5716" s="7">
        <v>47260</v>
      </c>
      <c r="B5716" s="7" t="s">
        <v>63</v>
      </c>
      <c r="C5716" s="7">
        <v>1993</v>
      </c>
      <c r="D5716" s="7">
        <v>3</v>
      </c>
      <c r="E5716" s="7">
        <v>105.22</v>
      </c>
      <c r="F5716" s="7">
        <v>104.71</v>
      </c>
    </row>
    <row r="5717" spans="1:6" x14ac:dyDescent="0.2">
      <c r="A5717" s="7">
        <v>47260</v>
      </c>
      <c r="B5717" s="7" t="s">
        <v>63</v>
      </c>
      <c r="C5717" s="7">
        <v>1993</v>
      </c>
      <c r="D5717" s="7">
        <v>4</v>
      </c>
      <c r="E5717" s="7">
        <v>105.62</v>
      </c>
      <c r="F5717" s="7">
        <v>105.51</v>
      </c>
    </row>
    <row r="5718" spans="1:6" x14ac:dyDescent="0.2">
      <c r="A5718" s="7">
        <v>47260</v>
      </c>
      <c r="B5718" s="7" t="s">
        <v>63</v>
      </c>
      <c r="C5718" s="7">
        <v>1994</v>
      </c>
      <c r="D5718" s="7">
        <v>1</v>
      </c>
      <c r="E5718" s="7">
        <v>106.11</v>
      </c>
      <c r="F5718" s="7">
        <v>106.28</v>
      </c>
    </row>
    <row r="5719" spans="1:6" x14ac:dyDescent="0.2">
      <c r="A5719" s="7">
        <v>47260</v>
      </c>
      <c r="B5719" s="7" t="s">
        <v>63</v>
      </c>
      <c r="C5719" s="7">
        <v>1994</v>
      </c>
      <c r="D5719" s="7">
        <v>2</v>
      </c>
      <c r="E5719" s="7">
        <v>107.49</v>
      </c>
      <c r="F5719" s="7">
        <v>107.24</v>
      </c>
    </row>
    <row r="5720" spans="1:6" x14ac:dyDescent="0.2">
      <c r="A5720" s="7">
        <v>47260</v>
      </c>
      <c r="B5720" s="7" t="s">
        <v>63</v>
      </c>
      <c r="C5720" s="7">
        <v>1994</v>
      </c>
      <c r="D5720" s="7">
        <v>3</v>
      </c>
      <c r="E5720" s="7">
        <v>108.68</v>
      </c>
      <c r="F5720" s="7">
        <v>108.04</v>
      </c>
    </row>
    <row r="5721" spans="1:6" x14ac:dyDescent="0.2">
      <c r="A5721" s="7">
        <v>47260</v>
      </c>
      <c r="B5721" s="7" t="s">
        <v>63</v>
      </c>
      <c r="C5721" s="7">
        <v>1994</v>
      </c>
      <c r="D5721" s="7">
        <v>4</v>
      </c>
      <c r="E5721" s="7">
        <v>108.12</v>
      </c>
      <c r="F5721" s="7">
        <v>108.11</v>
      </c>
    </row>
    <row r="5722" spans="1:6" x14ac:dyDescent="0.2">
      <c r="A5722" s="7">
        <v>47260</v>
      </c>
      <c r="B5722" s="7" t="s">
        <v>63</v>
      </c>
      <c r="C5722" s="7">
        <v>1995</v>
      </c>
      <c r="D5722" s="7">
        <v>1</v>
      </c>
      <c r="E5722" s="7">
        <v>108.21</v>
      </c>
      <c r="F5722" s="7">
        <v>108.44</v>
      </c>
    </row>
    <row r="5723" spans="1:6" x14ac:dyDescent="0.2">
      <c r="A5723" s="7">
        <v>47260</v>
      </c>
      <c r="B5723" s="7" t="s">
        <v>63</v>
      </c>
      <c r="C5723" s="7">
        <v>1995</v>
      </c>
      <c r="D5723" s="7">
        <v>2</v>
      </c>
      <c r="E5723" s="7">
        <v>109.77</v>
      </c>
      <c r="F5723" s="7">
        <v>109.47</v>
      </c>
    </row>
    <row r="5724" spans="1:6" x14ac:dyDescent="0.2">
      <c r="A5724" s="7">
        <v>47260</v>
      </c>
      <c r="B5724" s="7" t="s">
        <v>63</v>
      </c>
      <c r="C5724" s="7">
        <v>1995</v>
      </c>
      <c r="D5724" s="7">
        <v>3</v>
      </c>
      <c r="E5724" s="7">
        <v>111.39</v>
      </c>
      <c r="F5724" s="7">
        <v>110.62</v>
      </c>
    </row>
    <row r="5725" spans="1:6" x14ac:dyDescent="0.2">
      <c r="A5725" s="7">
        <v>47260</v>
      </c>
      <c r="B5725" s="7" t="s">
        <v>63</v>
      </c>
      <c r="C5725" s="7">
        <v>1995</v>
      </c>
      <c r="D5725" s="7">
        <v>4</v>
      </c>
      <c r="E5725" s="7">
        <v>111.27</v>
      </c>
      <c r="F5725" s="7">
        <v>111.37</v>
      </c>
    </row>
    <row r="5726" spans="1:6" x14ac:dyDescent="0.2">
      <c r="A5726" s="7">
        <v>47260</v>
      </c>
      <c r="B5726" s="7" t="s">
        <v>63</v>
      </c>
      <c r="C5726" s="7">
        <v>1996</v>
      </c>
      <c r="D5726" s="7">
        <v>1</v>
      </c>
      <c r="E5726" s="7">
        <v>112.09</v>
      </c>
      <c r="F5726" s="7">
        <v>112.37</v>
      </c>
    </row>
    <row r="5727" spans="1:6" x14ac:dyDescent="0.2">
      <c r="A5727" s="7">
        <v>47260</v>
      </c>
      <c r="B5727" s="7" t="s">
        <v>63</v>
      </c>
      <c r="C5727" s="7">
        <v>1996</v>
      </c>
      <c r="D5727" s="7">
        <v>2</v>
      </c>
      <c r="E5727" s="7">
        <v>112.81</v>
      </c>
      <c r="F5727" s="7">
        <v>112.42</v>
      </c>
    </row>
    <row r="5728" spans="1:6" x14ac:dyDescent="0.2">
      <c r="A5728" s="7">
        <v>47260</v>
      </c>
      <c r="B5728" s="7" t="s">
        <v>63</v>
      </c>
      <c r="C5728" s="7">
        <v>1996</v>
      </c>
      <c r="D5728" s="7">
        <v>3</v>
      </c>
      <c r="E5728" s="7">
        <v>113.87</v>
      </c>
      <c r="F5728" s="7">
        <v>113.04</v>
      </c>
    </row>
    <row r="5729" spans="1:6" x14ac:dyDescent="0.2">
      <c r="A5729" s="7">
        <v>47260</v>
      </c>
      <c r="B5729" s="7" t="s">
        <v>63</v>
      </c>
      <c r="C5729" s="7">
        <v>1996</v>
      </c>
      <c r="D5729" s="7">
        <v>4</v>
      </c>
      <c r="E5729" s="7">
        <v>112.59</v>
      </c>
      <c r="F5729" s="7">
        <v>112.75</v>
      </c>
    </row>
    <row r="5730" spans="1:6" x14ac:dyDescent="0.2">
      <c r="A5730" s="7">
        <v>47260</v>
      </c>
      <c r="B5730" s="7" t="s">
        <v>63</v>
      </c>
      <c r="C5730" s="7">
        <v>1997</v>
      </c>
      <c r="D5730" s="7">
        <v>1</v>
      </c>
      <c r="E5730" s="7">
        <v>113.67</v>
      </c>
      <c r="F5730" s="7">
        <v>114.01</v>
      </c>
    </row>
    <row r="5731" spans="1:6" x14ac:dyDescent="0.2">
      <c r="A5731" s="7">
        <v>47260</v>
      </c>
      <c r="B5731" s="7" t="s">
        <v>63</v>
      </c>
      <c r="C5731" s="7">
        <v>1997</v>
      </c>
      <c r="D5731" s="7">
        <v>2</v>
      </c>
      <c r="E5731" s="7">
        <v>114.62</v>
      </c>
      <c r="F5731" s="7">
        <v>114.14</v>
      </c>
    </row>
    <row r="5732" spans="1:6" x14ac:dyDescent="0.2">
      <c r="A5732" s="7">
        <v>47260</v>
      </c>
      <c r="B5732" s="7" t="s">
        <v>63</v>
      </c>
      <c r="C5732" s="7">
        <v>1997</v>
      </c>
      <c r="D5732" s="7">
        <v>3</v>
      </c>
      <c r="E5732" s="7">
        <v>114.98</v>
      </c>
      <c r="F5732" s="7">
        <v>114.14</v>
      </c>
    </row>
    <row r="5733" spans="1:6" x14ac:dyDescent="0.2">
      <c r="A5733" s="7">
        <v>47260</v>
      </c>
      <c r="B5733" s="7" t="s">
        <v>63</v>
      </c>
      <c r="C5733" s="7">
        <v>1997</v>
      </c>
      <c r="D5733" s="7">
        <v>4</v>
      </c>
      <c r="E5733" s="7">
        <v>113.89</v>
      </c>
      <c r="F5733" s="7">
        <v>114.08</v>
      </c>
    </row>
    <row r="5734" spans="1:6" x14ac:dyDescent="0.2">
      <c r="A5734" s="7">
        <v>47260</v>
      </c>
      <c r="B5734" s="7" t="s">
        <v>63</v>
      </c>
      <c r="C5734" s="7">
        <v>1998</v>
      </c>
      <c r="D5734" s="7">
        <v>1</v>
      </c>
      <c r="E5734" s="7">
        <v>114.07</v>
      </c>
      <c r="F5734" s="7">
        <v>114.46</v>
      </c>
    </row>
    <row r="5735" spans="1:6" x14ac:dyDescent="0.2">
      <c r="A5735" s="7">
        <v>47260</v>
      </c>
      <c r="B5735" s="7" t="s">
        <v>63</v>
      </c>
      <c r="C5735" s="7">
        <v>1998</v>
      </c>
      <c r="D5735" s="7">
        <v>2</v>
      </c>
      <c r="E5735" s="7">
        <v>116.35</v>
      </c>
      <c r="F5735" s="7">
        <v>115.79</v>
      </c>
    </row>
    <row r="5736" spans="1:6" x14ac:dyDescent="0.2">
      <c r="A5736" s="7">
        <v>47260</v>
      </c>
      <c r="B5736" s="7" t="s">
        <v>63</v>
      </c>
      <c r="C5736" s="7">
        <v>1998</v>
      </c>
      <c r="D5736" s="7">
        <v>3</v>
      </c>
      <c r="E5736" s="7">
        <v>117.08</v>
      </c>
      <c r="F5736" s="7">
        <v>116.24</v>
      </c>
    </row>
    <row r="5737" spans="1:6" x14ac:dyDescent="0.2">
      <c r="A5737" s="7">
        <v>47260</v>
      </c>
      <c r="B5737" s="7" t="s">
        <v>63</v>
      </c>
      <c r="C5737" s="7">
        <v>1998</v>
      </c>
      <c r="D5737" s="7">
        <v>4</v>
      </c>
      <c r="E5737" s="7">
        <v>117.67</v>
      </c>
      <c r="F5737" s="7">
        <v>117.87</v>
      </c>
    </row>
    <row r="5738" spans="1:6" x14ac:dyDescent="0.2">
      <c r="A5738" s="7">
        <v>47260</v>
      </c>
      <c r="B5738" s="7" t="s">
        <v>63</v>
      </c>
      <c r="C5738" s="7">
        <v>1999</v>
      </c>
      <c r="D5738" s="7">
        <v>1</v>
      </c>
      <c r="E5738" s="7">
        <v>118.79</v>
      </c>
      <c r="F5738" s="7">
        <v>119.23</v>
      </c>
    </row>
    <row r="5739" spans="1:6" x14ac:dyDescent="0.2">
      <c r="A5739" s="7">
        <v>47260</v>
      </c>
      <c r="B5739" s="7" t="s">
        <v>63</v>
      </c>
      <c r="C5739" s="7">
        <v>1999</v>
      </c>
      <c r="D5739" s="7">
        <v>2</v>
      </c>
      <c r="E5739" s="7">
        <v>121.22</v>
      </c>
      <c r="F5739" s="7">
        <v>120.61</v>
      </c>
    </row>
    <row r="5740" spans="1:6" x14ac:dyDescent="0.2">
      <c r="A5740" s="7">
        <v>47260</v>
      </c>
      <c r="B5740" s="7" t="s">
        <v>63</v>
      </c>
      <c r="C5740" s="7">
        <v>1999</v>
      </c>
      <c r="D5740" s="7">
        <v>3</v>
      </c>
      <c r="E5740" s="7">
        <v>122.42</v>
      </c>
      <c r="F5740" s="7">
        <v>121.56</v>
      </c>
    </row>
    <row r="5741" spans="1:6" x14ac:dyDescent="0.2">
      <c r="A5741" s="7">
        <v>47260</v>
      </c>
      <c r="B5741" s="7" t="s">
        <v>63</v>
      </c>
      <c r="C5741" s="7">
        <v>1999</v>
      </c>
      <c r="D5741" s="7">
        <v>4</v>
      </c>
      <c r="E5741" s="7">
        <v>122.43</v>
      </c>
      <c r="F5741" s="7">
        <v>122.61</v>
      </c>
    </row>
    <row r="5742" spans="1:6" x14ac:dyDescent="0.2">
      <c r="A5742" s="7">
        <v>47260</v>
      </c>
      <c r="B5742" s="7" t="s">
        <v>63</v>
      </c>
      <c r="C5742" s="7">
        <v>2000</v>
      </c>
      <c r="D5742" s="7">
        <v>1</v>
      </c>
      <c r="E5742" s="7">
        <v>122.72</v>
      </c>
      <c r="F5742" s="7">
        <v>123.21</v>
      </c>
    </row>
    <row r="5743" spans="1:6" x14ac:dyDescent="0.2">
      <c r="A5743" s="7">
        <v>47260</v>
      </c>
      <c r="B5743" s="7" t="s">
        <v>63</v>
      </c>
      <c r="C5743" s="7">
        <v>2000</v>
      </c>
      <c r="D5743" s="7">
        <v>2</v>
      </c>
      <c r="E5743" s="7">
        <v>125.98</v>
      </c>
      <c r="F5743" s="7">
        <v>125.38</v>
      </c>
    </row>
    <row r="5744" spans="1:6" x14ac:dyDescent="0.2">
      <c r="A5744" s="7">
        <v>47260</v>
      </c>
      <c r="B5744" s="7" t="s">
        <v>63</v>
      </c>
      <c r="C5744" s="7">
        <v>2000</v>
      </c>
      <c r="D5744" s="7">
        <v>3</v>
      </c>
      <c r="E5744" s="7">
        <v>128.08000000000001</v>
      </c>
      <c r="F5744" s="7">
        <v>127.13</v>
      </c>
    </row>
    <row r="5745" spans="1:6" x14ac:dyDescent="0.2">
      <c r="A5745" s="7">
        <v>47260</v>
      </c>
      <c r="B5745" s="7" t="s">
        <v>63</v>
      </c>
      <c r="C5745" s="7">
        <v>2000</v>
      </c>
      <c r="D5745" s="7">
        <v>4</v>
      </c>
      <c r="E5745" s="7">
        <v>128.6</v>
      </c>
      <c r="F5745" s="7">
        <v>128.71</v>
      </c>
    </row>
    <row r="5746" spans="1:6" x14ac:dyDescent="0.2">
      <c r="A5746" s="7">
        <v>47260</v>
      </c>
      <c r="B5746" s="7" t="s">
        <v>63</v>
      </c>
      <c r="C5746" s="7">
        <v>2001</v>
      </c>
      <c r="D5746" s="7">
        <v>1</v>
      </c>
      <c r="E5746" s="7">
        <v>130.55000000000001</v>
      </c>
      <c r="F5746" s="7">
        <v>131.15</v>
      </c>
    </row>
    <row r="5747" spans="1:6" x14ac:dyDescent="0.2">
      <c r="A5747" s="7">
        <v>47260</v>
      </c>
      <c r="B5747" s="7" t="s">
        <v>63</v>
      </c>
      <c r="C5747" s="7">
        <v>2001</v>
      </c>
      <c r="D5747" s="7">
        <v>2</v>
      </c>
      <c r="E5747" s="7">
        <v>133.15</v>
      </c>
      <c r="F5747" s="7">
        <v>132.6</v>
      </c>
    </row>
    <row r="5748" spans="1:6" x14ac:dyDescent="0.2">
      <c r="A5748" s="7">
        <v>47260</v>
      </c>
      <c r="B5748" s="7" t="s">
        <v>63</v>
      </c>
      <c r="C5748" s="7">
        <v>2001</v>
      </c>
      <c r="D5748" s="7">
        <v>3</v>
      </c>
      <c r="E5748" s="7">
        <v>135.47</v>
      </c>
      <c r="F5748" s="7">
        <v>134.34</v>
      </c>
    </row>
    <row r="5749" spans="1:6" x14ac:dyDescent="0.2">
      <c r="A5749" s="7">
        <v>47260</v>
      </c>
      <c r="B5749" s="7" t="s">
        <v>63</v>
      </c>
      <c r="C5749" s="7">
        <v>2001</v>
      </c>
      <c r="D5749" s="7">
        <v>4</v>
      </c>
      <c r="E5749" s="7">
        <v>136.76</v>
      </c>
      <c r="F5749" s="7">
        <v>136.84</v>
      </c>
    </row>
    <row r="5750" spans="1:6" x14ac:dyDescent="0.2">
      <c r="A5750" s="7">
        <v>47260</v>
      </c>
      <c r="B5750" s="7" t="s">
        <v>63</v>
      </c>
      <c r="C5750" s="7">
        <v>2002</v>
      </c>
      <c r="D5750" s="7">
        <v>1</v>
      </c>
      <c r="E5750" s="7">
        <v>140.03</v>
      </c>
      <c r="F5750" s="7">
        <v>140.78</v>
      </c>
    </row>
    <row r="5751" spans="1:6" x14ac:dyDescent="0.2">
      <c r="A5751" s="7">
        <v>47260</v>
      </c>
      <c r="B5751" s="7" t="s">
        <v>63</v>
      </c>
      <c r="C5751" s="7">
        <v>2002</v>
      </c>
      <c r="D5751" s="7">
        <v>2</v>
      </c>
      <c r="E5751" s="7">
        <v>143.47999999999999</v>
      </c>
      <c r="F5751" s="7">
        <v>142.94999999999999</v>
      </c>
    </row>
    <row r="5752" spans="1:6" x14ac:dyDescent="0.2">
      <c r="A5752" s="7">
        <v>47260</v>
      </c>
      <c r="B5752" s="7" t="s">
        <v>63</v>
      </c>
      <c r="C5752" s="7">
        <v>2002</v>
      </c>
      <c r="D5752" s="7">
        <v>3</v>
      </c>
      <c r="E5752" s="7">
        <v>147.07</v>
      </c>
      <c r="F5752" s="7">
        <v>145.69</v>
      </c>
    </row>
    <row r="5753" spans="1:6" x14ac:dyDescent="0.2">
      <c r="A5753" s="7">
        <v>47260</v>
      </c>
      <c r="B5753" s="7" t="s">
        <v>63</v>
      </c>
      <c r="C5753" s="7">
        <v>2002</v>
      </c>
      <c r="D5753" s="7">
        <v>4</v>
      </c>
      <c r="E5753" s="7">
        <v>151.71</v>
      </c>
      <c r="F5753" s="7">
        <v>151.78</v>
      </c>
    </row>
    <row r="5754" spans="1:6" x14ac:dyDescent="0.2">
      <c r="A5754" s="7">
        <v>47260</v>
      </c>
      <c r="B5754" s="7" t="s">
        <v>63</v>
      </c>
      <c r="C5754" s="7">
        <v>2003</v>
      </c>
      <c r="D5754" s="7">
        <v>1</v>
      </c>
      <c r="E5754" s="7">
        <v>154.03</v>
      </c>
      <c r="F5754" s="7">
        <v>154.94</v>
      </c>
    </row>
    <row r="5755" spans="1:6" x14ac:dyDescent="0.2">
      <c r="A5755" s="7">
        <v>47260</v>
      </c>
      <c r="B5755" s="7" t="s">
        <v>63</v>
      </c>
      <c r="C5755" s="7">
        <v>2003</v>
      </c>
      <c r="D5755" s="7">
        <v>2</v>
      </c>
      <c r="E5755" s="7">
        <v>161.63</v>
      </c>
      <c r="F5755" s="7">
        <v>161.05000000000001</v>
      </c>
    </row>
    <row r="5756" spans="1:6" x14ac:dyDescent="0.2">
      <c r="A5756" s="7">
        <v>47260</v>
      </c>
      <c r="B5756" s="7" t="s">
        <v>63</v>
      </c>
      <c r="C5756" s="7">
        <v>2003</v>
      </c>
      <c r="D5756" s="7">
        <v>3</v>
      </c>
      <c r="E5756" s="7">
        <v>170.18</v>
      </c>
      <c r="F5756" s="7">
        <v>168.51</v>
      </c>
    </row>
    <row r="5757" spans="1:6" x14ac:dyDescent="0.2">
      <c r="A5757" s="7">
        <v>47260</v>
      </c>
      <c r="B5757" s="7" t="s">
        <v>63</v>
      </c>
      <c r="C5757" s="7">
        <v>2003</v>
      </c>
      <c r="D5757" s="7">
        <v>4</v>
      </c>
      <c r="E5757" s="7">
        <v>175.9</v>
      </c>
      <c r="F5757" s="7">
        <v>175.97</v>
      </c>
    </row>
    <row r="5758" spans="1:6" x14ac:dyDescent="0.2">
      <c r="A5758" s="7">
        <v>47260</v>
      </c>
      <c r="B5758" s="7" t="s">
        <v>63</v>
      </c>
      <c r="C5758" s="7">
        <v>2004</v>
      </c>
      <c r="D5758" s="7">
        <v>1</v>
      </c>
      <c r="E5758" s="7">
        <v>176.93</v>
      </c>
      <c r="F5758" s="7">
        <v>178.08</v>
      </c>
    </row>
    <row r="5759" spans="1:6" x14ac:dyDescent="0.2">
      <c r="A5759" s="7">
        <v>47260</v>
      </c>
      <c r="B5759" s="7" t="s">
        <v>63</v>
      </c>
      <c r="C5759" s="7">
        <v>2004</v>
      </c>
      <c r="D5759" s="7">
        <v>2</v>
      </c>
      <c r="E5759" s="7">
        <v>188</v>
      </c>
      <c r="F5759" s="7">
        <v>187.25</v>
      </c>
    </row>
    <row r="5760" spans="1:6" x14ac:dyDescent="0.2">
      <c r="A5760" s="7">
        <v>47260</v>
      </c>
      <c r="B5760" s="7" t="s">
        <v>63</v>
      </c>
      <c r="C5760" s="7">
        <v>2004</v>
      </c>
      <c r="D5760" s="7">
        <v>3</v>
      </c>
      <c r="E5760" s="7">
        <v>200.6</v>
      </c>
      <c r="F5760" s="7">
        <v>198.66</v>
      </c>
    </row>
    <row r="5761" spans="1:6" x14ac:dyDescent="0.2">
      <c r="A5761" s="7">
        <v>47260</v>
      </c>
      <c r="B5761" s="7" t="s">
        <v>63</v>
      </c>
      <c r="C5761" s="7">
        <v>2004</v>
      </c>
      <c r="D5761" s="7">
        <v>4</v>
      </c>
      <c r="E5761" s="7">
        <v>208.88</v>
      </c>
      <c r="F5761" s="7">
        <v>208.98</v>
      </c>
    </row>
    <row r="5762" spans="1:6" x14ac:dyDescent="0.2">
      <c r="A5762" s="7">
        <v>47260</v>
      </c>
      <c r="B5762" s="7" t="s">
        <v>63</v>
      </c>
      <c r="C5762" s="7">
        <v>2005</v>
      </c>
      <c r="D5762" s="7">
        <v>1</v>
      </c>
      <c r="E5762" s="7">
        <v>219.79</v>
      </c>
      <c r="F5762" s="7">
        <v>221.27</v>
      </c>
    </row>
    <row r="5763" spans="1:6" x14ac:dyDescent="0.2">
      <c r="A5763" s="7">
        <v>47260</v>
      </c>
      <c r="B5763" s="7" t="s">
        <v>63</v>
      </c>
      <c r="C5763" s="7">
        <v>2005</v>
      </c>
      <c r="D5763" s="7">
        <v>2</v>
      </c>
      <c r="E5763" s="7">
        <v>236.32</v>
      </c>
      <c r="F5763" s="7">
        <v>235.28</v>
      </c>
    </row>
    <row r="5764" spans="1:6" x14ac:dyDescent="0.2">
      <c r="A5764" s="7">
        <v>47260</v>
      </c>
      <c r="B5764" s="7" t="s">
        <v>63</v>
      </c>
      <c r="C5764" s="7">
        <v>2005</v>
      </c>
      <c r="D5764" s="7">
        <v>3</v>
      </c>
      <c r="E5764" s="7">
        <v>248.13</v>
      </c>
      <c r="F5764" s="7">
        <v>245.73</v>
      </c>
    </row>
    <row r="5765" spans="1:6" x14ac:dyDescent="0.2">
      <c r="A5765" s="7">
        <v>47260</v>
      </c>
      <c r="B5765" s="7" t="s">
        <v>63</v>
      </c>
      <c r="C5765" s="7">
        <v>2005</v>
      </c>
      <c r="D5765" s="7">
        <v>4</v>
      </c>
      <c r="E5765" s="7">
        <v>255.68</v>
      </c>
      <c r="F5765" s="7">
        <v>255.84</v>
      </c>
    </row>
    <row r="5766" spans="1:6" x14ac:dyDescent="0.2">
      <c r="A5766" s="7">
        <v>47260</v>
      </c>
      <c r="B5766" s="7" t="s">
        <v>63</v>
      </c>
      <c r="C5766" s="7">
        <v>2006</v>
      </c>
      <c r="D5766" s="7">
        <v>1</v>
      </c>
      <c r="E5766" s="7">
        <v>264.06</v>
      </c>
      <c r="F5766" s="7">
        <v>265.94</v>
      </c>
    </row>
    <row r="5767" spans="1:6" x14ac:dyDescent="0.2">
      <c r="A5767" s="7">
        <v>47260</v>
      </c>
      <c r="B5767" s="7" t="s">
        <v>63</v>
      </c>
      <c r="C5767" s="7">
        <v>2006</v>
      </c>
      <c r="D5767" s="7">
        <v>2</v>
      </c>
      <c r="E5767" s="7">
        <v>270.88</v>
      </c>
      <c r="F5767" s="7">
        <v>269.47000000000003</v>
      </c>
    </row>
    <row r="5768" spans="1:6" x14ac:dyDescent="0.2">
      <c r="A5768" s="7">
        <v>47260</v>
      </c>
      <c r="B5768" s="7" t="s">
        <v>63</v>
      </c>
      <c r="C5768" s="7">
        <v>2006</v>
      </c>
      <c r="D5768" s="7">
        <v>3</v>
      </c>
      <c r="E5768" s="7">
        <v>275.2</v>
      </c>
      <c r="F5768" s="7">
        <v>272.58999999999997</v>
      </c>
    </row>
    <row r="5769" spans="1:6" x14ac:dyDescent="0.2">
      <c r="A5769" s="7">
        <v>47260</v>
      </c>
      <c r="B5769" s="7" t="s">
        <v>63</v>
      </c>
      <c r="C5769" s="7">
        <v>2006</v>
      </c>
      <c r="D5769" s="7">
        <v>4</v>
      </c>
      <c r="E5769" s="7">
        <v>277.75</v>
      </c>
      <c r="F5769" s="7">
        <v>277.97000000000003</v>
      </c>
    </row>
    <row r="5770" spans="1:6" x14ac:dyDescent="0.2">
      <c r="A5770" s="7">
        <v>47260</v>
      </c>
      <c r="B5770" s="7" t="s">
        <v>63</v>
      </c>
      <c r="C5770" s="7">
        <v>2007</v>
      </c>
      <c r="D5770" s="7">
        <v>1</v>
      </c>
      <c r="E5770" s="7">
        <v>279.10000000000002</v>
      </c>
      <c r="F5770" s="7">
        <v>281.22000000000003</v>
      </c>
    </row>
    <row r="5771" spans="1:6" x14ac:dyDescent="0.2">
      <c r="A5771" s="7">
        <v>47260</v>
      </c>
      <c r="B5771" s="7" t="s">
        <v>63</v>
      </c>
      <c r="C5771" s="7">
        <v>2007</v>
      </c>
      <c r="D5771" s="7">
        <v>2</v>
      </c>
      <c r="E5771" s="7">
        <v>283.83999999999997</v>
      </c>
      <c r="F5771" s="7">
        <v>282.17</v>
      </c>
    </row>
    <row r="5772" spans="1:6" x14ac:dyDescent="0.2">
      <c r="A5772" s="7">
        <v>47260</v>
      </c>
      <c r="B5772" s="7" t="s">
        <v>63</v>
      </c>
      <c r="C5772" s="7">
        <v>2007</v>
      </c>
      <c r="D5772" s="7">
        <v>3</v>
      </c>
      <c r="E5772" s="7">
        <v>281.23</v>
      </c>
      <c r="F5772" s="7">
        <v>278.54000000000002</v>
      </c>
    </row>
    <row r="5773" spans="1:6" x14ac:dyDescent="0.2">
      <c r="A5773" s="7">
        <v>47260</v>
      </c>
      <c r="B5773" s="7" t="s">
        <v>63</v>
      </c>
      <c r="C5773" s="7">
        <v>2007</v>
      </c>
      <c r="D5773" s="7">
        <v>4</v>
      </c>
      <c r="E5773" s="7">
        <v>276.47000000000003</v>
      </c>
      <c r="F5773" s="7">
        <v>276.73</v>
      </c>
    </row>
    <row r="5774" spans="1:6" x14ac:dyDescent="0.2">
      <c r="A5774" s="7">
        <v>47260</v>
      </c>
      <c r="B5774" s="7" t="s">
        <v>63</v>
      </c>
      <c r="C5774" s="7">
        <v>2008</v>
      </c>
      <c r="D5774" s="7">
        <v>1</v>
      </c>
      <c r="E5774" s="7">
        <v>271.01</v>
      </c>
      <c r="F5774" s="7">
        <v>273.35000000000002</v>
      </c>
    </row>
    <row r="5775" spans="1:6" x14ac:dyDescent="0.2">
      <c r="A5775" s="7">
        <v>47260</v>
      </c>
      <c r="B5775" s="7" t="s">
        <v>63</v>
      </c>
      <c r="C5775" s="7">
        <v>2008</v>
      </c>
      <c r="D5775" s="7">
        <v>2</v>
      </c>
      <c r="E5775" s="7">
        <v>267.95</v>
      </c>
      <c r="F5775" s="7">
        <v>266.13</v>
      </c>
    </row>
    <row r="5776" spans="1:6" x14ac:dyDescent="0.2">
      <c r="A5776" s="7">
        <v>47260</v>
      </c>
      <c r="B5776" s="7" t="s">
        <v>63</v>
      </c>
      <c r="C5776" s="7">
        <v>2008</v>
      </c>
      <c r="D5776" s="7">
        <v>3</v>
      </c>
      <c r="E5776" s="7">
        <v>265.7</v>
      </c>
      <c r="F5776" s="7">
        <v>263.08</v>
      </c>
    </row>
    <row r="5777" spans="1:6" x14ac:dyDescent="0.2">
      <c r="A5777" s="7">
        <v>47260</v>
      </c>
      <c r="B5777" s="7" t="s">
        <v>63</v>
      </c>
      <c r="C5777" s="7">
        <v>2008</v>
      </c>
      <c r="D5777" s="7">
        <v>4</v>
      </c>
      <c r="E5777" s="7">
        <v>254.39</v>
      </c>
      <c r="F5777" s="7">
        <v>254.65</v>
      </c>
    </row>
    <row r="5778" spans="1:6" x14ac:dyDescent="0.2">
      <c r="A5778" s="7">
        <v>47260</v>
      </c>
      <c r="B5778" s="7" t="s">
        <v>63</v>
      </c>
      <c r="C5778" s="7">
        <v>2009</v>
      </c>
      <c r="D5778" s="7">
        <v>1</v>
      </c>
      <c r="E5778" s="7">
        <v>244.87</v>
      </c>
      <c r="F5778" s="7">
        <v>247.31</v>
      </c>
    </row>
    <row r="5779" spans="1:6" x14ac:dyDescent="0.2">
      <c r="A5779" s="7">
        <v>47260</v>
      </c>
      <c r="B5779" s="7" t="s">
        <v>63</v>
      </c>
      <c r="C5779" s="7">
        <v>2009</v>
      </c>
      <c r="D5779" s="7">
        <v>2</v>
      </c>
      <c r="E5779" s="7">
        <v>246.03</v>
      </c>
      <c r="F5779" s="7">
        <v>244.15</v>
      </c>
    </row>
    <row r="5780" spans="1:6" x14ac:dyDescent="0.2">
      <c r="A5780" s="7">
        <v>47260</v>
      </c>
      <c r="B5780" s="7" t="s">
        <v>63</v>
      </c>
      <c r="C5780" s="7">
        <v>2009</v>
      </c>
      <c r="D5780" s="7">
        <v>3</v>
      </c>
      <c r="E5780" s="7">
        <v>244.21</v>
      </c>
      <c r="F5780" s="7">
        <v>241.57</v>
      </c>
    </row>
    <row r="5781" spans="1:6" x14ac:dyDescent="0.2">
      <c r="A5781" s="7">
        <v>47260</v>
      </c>
      <c r="B5781" s="7" t="s">
        <v>63</v>
      </c>
      <c r="C5781" s="7">
        <v>2009</v>
      </c>
      <c r="D5781" s="7">
        <v>4</v>
      </c>
      <c r="E5781" s="7">
        <v>242.97</v>
      </c>
      <c r="F5781" s="7">
        <v>243.36</v>
      </c>
    </row>
    <row r="5782" spans="1:6" x14ac:dyDescent="0.2">
      <c r="A5782" s="7">
        <v>47260</v>
      </c>
      <c r="B5782" s="7" t="s">
        <v>63</v>
      </c>
      <c r="C5782" s="7">
        <v>2010</v>
      </c>
      <c r="D5782" s="7">
        <v>1</v>
      </c>
      <c r="E5782" s="7">
        <v>233.32</v>
      </c>
      <c r="F5782" s="7">
        <v>236</v>
      </c>
    </row>
    <row r="5783" spans="1:6" x14ac:dyDescent="0.2">
      <c r="A5783" s="7">
        <v>47260</v>
      </c>
      <c r="B5783" s="7" t="s">
        <v>63</v>
      </c>
      <c r="C5783" s="7">
        <v>2010</v>
      </c>
      <c r="D5783" s="7">
        <v>2</v>
      </c>
      <c r="E5783" s="7">
        <v>235.95</v>
      </c>
      <c r="F5783" s="7">
        <v>233.83</v>
      </c>
    </row>
    <row r="5784" spans="1:6" x14ac:dyDescent="0.2">
      <c r="A5784" s="7">
        <v>47260</v>
      </c>
      <c r="B5784" s="7" t="s">
        <v>63</v>
      </c>
      <c r="C5784" s="7">
        <v>2010</v>
      </c>
      <c r="D5784" s="7">
        <v>3</v>
      </c>
      <c r="E5784" s="7">
        <v>229.31</v>
      </c>
      <c r="F5784" s="7">
        <v>226.64</v>
      </c>
    </row>
    <row r="5785" spans="1:6" x14ac:dyDescent="0.2">
      <c r="A5785" s="7">
        <v>47260</v>
      </c>
      <c r="B5785" s="7" t="s">
        <v>63</v>
      </c>
      <c r="C5785" s="7">
        <v>2010</v>
      </c>
      <c r="D5785" s="7">
        <v>4</v>
      </c>
      <c r="E5785" s="7">
        <v>217.95</v>
      </c>
      <c r="F5785" s="7">
        <v>218.54</v>
      </c>
    </row>
    <row r="5786" spans="1:6" x14ac:dyDescent="0.2">
      <c r="A5786" s="7">
        <v>47260</v>
      </c>
      <c r="B5786" s="7" t="s">
        <v>63</v>
      </c>
      <c r="C5786" s="7">
        <v>2011</v>
      </c>
      <c r="D5786" s="7">
        <v>1</v>
      </c>
      <c r="E5786" s="7">
        <v>211.16</v>
      </c>
      <c r="F5786" s="7">
        <v>213.8</v>
      </c>
    </row>
    <row r="5787" spans="1:6" x14ac:dyDescent="0.2">
      <c r="A5787" s="7">
        <v>47260</v>
      </c>
      <c r="B5787" s="7" t="s">
        <v>63</v>
      </c>
      <c r="C5787" s="7">
        <v>2011</v>
      </c>
      <c r="D5787" s="7">
        <v>2</v>
      </c>
      <c r="E5787" s="7">
        <v>207.49</v>
      </c>
      <c r="F5787" s="7">
        <v>205.31</v>
      </c>
    </row>
    <row r="5788" spans="1:6" x14ac:dyDescent="0.2">
      <c r="A5788" s="7">
        <v>47260</v>
      </c>
      <c r="B5788" s="7" t="s">
        <v>63</v>
      </c>
      <c r="C5788" s="7">
        <v>2011</v>
      </c>
      <c r="D5788" s="7">
        <v>3</v>
      </c>
      <c r="E5788" s="7">
        <v>208.52</v>
      </c>
      <c r="F5788" s="7">
        <v>205.97</v>
      </c>
    </row>
    <row r="5789" spans="1:6" x14ac:dyDescent="0.2">
      <c r="A5789" s="7">
        <v>47260</v>
      </c>
      <c r="B5789" s="7" t="s">
        <v>63</v>
      </c>
      <c r="C5789" s="7">
        <v>2011</v>
      </c>
      <c r="D5789" s="7">
        <v>4</v>
      </c>
      <c r="E5789" s="7">
        <v>207.2</v>
      </c>
      <c r="F5789" s="7">
        <v>208.12</v>
      </c>
    </row>
    <row r="5790" spans="1:6" x14ac:dyDescent="0.2">
      <c r="A5790" s="7">
        <v>47260</v>
      </c>
      <c r="B5790" s="7" t="s">
        <v>63</v>
      </c>
      <c r="C5790" s="7">
        <v>2012</v>
      </c>
      <c r="D5790" s="7">
        <v>1</v>
      </c>
      <c r="E5790" s="7">
        <v>205.89</v>
      </c>
      <c r="F5790" s="7">
        <v>208.5</v>
      </c>
    </row>
    <row r="5791" spans="1:6" x14ac:dyDescent="0.2">
      <c r="A5791" s="7">
        <v>47260</v>
      </c>
      <c r="B5791" s="7" t="s">
        <v>63</v>
      </c>
      <c r="C5791" s="7">
        <v>2012</v>
      </c>
      <c r="D5791" s="7">
        <v>2</v>
      </c>
      <c r="E5791" s="7">
        <v>211.78</v>
      </c>
      <c r="F5791" s="7">
        <v>209.29</v>
      </c>
    </row>
    <row r="5792" spans="1:6" x14ac:dyDescent="0.2">
      <c r="A5792" s="7">
        <v>47260</v>
      </c>
      <c r="B5792" s="7" t="s">
        <v>63</v>
      </c>
      <c r="C5792" s="7">
        <v>2012</v>
      </c>
      <c r="D5792" s="7">
        <v>3</v>
      </c>
      <c r="E5792" s="7">
        <v>211.6</v>
      </c>
      <c r="F5792" s="7">
        <v>208.95</v>
      </c>
    </row>
    <row r="5793" spans="1:6" x14ac:dyDescent="0.2">
      <c r="A5793" s="7">
        <v>47260</v>
      </c>
      <c r="B5793" s="7" t="s">
        <v>63</v>
      </c>
      <c r="C5793" s="7">
        <v>2012</v>
      </c>
      <c r="D5793" s="7">
        <v>4</v>
      </c>
      <c r="E5793" s="7">
        <v>208.26</v>
      </c>
      <c r="F5793" s="7">
        <v>209.48</v>
      </c>
    </row>
    <row r="5794" spans="1:6" x14ac:dyDescent="0.2">
      <c r="A5794" s="7">
        <v>47260</v>
      </c>
      <c r="B5794" s="7" t="s">
        <v>63</v>
      </c>
      <c r="C5794" s="7">
        <v>2013</v>
      </c>
      <c r="D5794" s="7">
        <v>1</v>
      </c>
      <c r="E5794" s="7">
        <v>208.13</v>
      </c>
      <c r="F5794" s="7">
        <v>210.74</v>
      </c>
    </row>
    <row r="5795" spans="1:6" x14ac:dyDescent="0.2">
      <c r="A5795" s="7">
        <v>47260</v>
      </c>
      <c r="B5795" s="7" t="s">
        <v>63</v>
      </c>
      <c r="C5795" s="7">
        <v>2013</v>
      </c>
      <c r="D5795" s="7">
        <v>2</v>
      </c>
      <c r="E5795" s="7">
        <v>216.49</v>
      </c>
      <c r="F5795" s="7">
        <v>213.78</v>
      </c>
    </row>
    <row r="5796" spans="1:6" x14ac:dyDescent="0.2">
      <c r="A5796" s="7">
        <v>47260</v>
      </c>
      <c r="B5796" s="7" t="s">
        <v>63</v>
      </c>
      <c r="C5796" s="7">
        <v>2013</v>
      </c>
      <c r="D5796" s="7">
        <v>3</v>
      </c>
      <c r="E5796" s="7">
        <v>218.37</v>
      </c>
      <c r="F5796" s="7">
        <v>215.54</v>
      </c>
    </row>
    <row r="5797" spans="1:6" x14ac:dyDescent="0.2">
      <c r="A5797" s="7">
        <v>47260</v>
      </c>
      <c r="B5797" s="7" t="s">
        <v>63</v>
      </c>
      <c r="C5797" s="7">
        <v>2013</v>
      </c>
      <c r="D5797" s="7">
        <v>4</v>
      </c>
      <c r="E5797" s="7">
        <v>212.61</v>
      </c>
      <c r="F5797" s="7">
        <v>214.11</v>
      </c>
    </row>
    <row r="5798" spans="1:6" x14ac:dyDescent="0.2">
      <c r="A5798" s="7">
        <v>47260</v>
      </c>
      <c r="B5798" s="7" t="s">
        <v>63</v>
      </c>
      <c r="C5798" s="7">
        <v>2014</v>
      </c>
      <c r="D5798" s="7">
        <v>1</v>
      </c>
      <c r="E5798" s="7">
        <v>212.22</v>
      </c>
      <c r="F5798" s="7">
        <v>214.85</v>
      </c>
    </row>
    <row r="5799" spans="1:6" x14ac:dyDescent="0.2">
      <c r="A5799" s="7">
        <v>47260</v>
      </c>
      <c r="B5799" s="7" t="s">
        <v>63</v>
      </c>
      <c r="C5799" s="7">
        <v>2014</v>
      </c>
      <c r="D5799" s="7">
        <v>2</v>
      </c>
      <c r="E5799" s="7">
        <v>221.02</v>
      </c>
      <c r="F5799" s="7">
        <v>218.15</v>
      </c>
    </row>
    <row r="5800" spans="1:6" x14ac:dyDescent="0.2">
      <c r="A5800" s="7">
        <v>47260</v>
      </c>
      <c r="B5800" s="7" t="s">
        <v>63</v>
      </c>
      <c r="C5800" s="7">
        <v>2014</v>
      </c>
      <c r="D5800" s="7">
        <v>3</v>
      </c>
      <c r="E5800" s="7">
        <v>220.2</v>
      </c>
      <c r="F5800" s="7">
        <v>217.33</v>
      </c>
    </row>
    <row r="5801" spans="1:6" x14ac:dyDescent="0.2">
      <c r="A5801" s="7">
        <v>47260</v>
      </c>
      <c r="B5801" s="7" t="s">
        <v>63</v>
      </c>
      <c r="C5801" s="7">
        <v>2014</v>
      </c>
      <c r="D5801" s="7">
        <v>4</v>
      </c>
      <c r="E5801" s="7">
        <v>218.99</v>
      </c>
      <c r="F5801" s="7">
        <v>220.58</v>
      </c>
    </row>
    <row r="5802" spans="1:6" x14ac:dyDescent="0.2">
      <c r="A5802" s="7">
        <v>47260</v>
      </c>
      <c r="B5802" s="7" t="s">
        <v>63</v>
      </c>
      <c r="C5802" s="7">
        <v>2015</v>
      </c>
      <c r="D5802" s="7">
        <v>1</v>
      </c>
      <c r="E5802" s="7">
        <v>221.96</v>
      </c>
      <c r="F5802" s="7">
        <v>224.76</v>
      </c>
    </row>
    <row r="5803" spans="1:6" x14ac:dyDescent="0.2">
      <c r="A5803" s="7">
        <v>47260</v>
      </c>
      <c r="B5803" s="7" t="s">
        <v>63</v>
      </c>
      <c r="C5803" s="7">
        <v>2015</v>
      </c>
      <c r="D5803" s="7">
        <v>2</v>
      </c>
      <c r="E5803" s="7">
        <v>228.16</v>
      </c>
      <c r="F5803" s="7">
        <v>225.15</v>
      </c>
    </row>
    <row r="5804" spans="1:6" x14ac:dyDescent="0.2">
      <c r="A5804" s="7">
        <v>47260</v>
      </c>
      <c r="B5804" s="7" t="s">
        <v>63</v>
      </c>
      <c r="C5804" s="7">
        <v>2015</v>
      </c>
      <c r="D5804" s="7">
        <v>3</v>
      </c>
      <c r="E5804" s="7">
        <v>229.08</v>
      </c>
      <c r="F5804" s="7">
        <v>226.13</v>
      </c>
    </row>
    <row r="5805" spans="1:6" x14ac:dyDescent="0.2">
      <c r="A5805" s="7">
        <v>47260</v>
      </c>
      <c r="B5805" s="7" t="s">
        <v>63</v>
      </c>
      <c r="C5805" s="7">
        <v>2015</v>
      </c>
      <c r="D5805" s="7">
        <v>4</v>
      </c>
      <c r="E5805" s="7">
        <v>225.72</v>
      </c>
      <c r="F5805" s="7">
        <v>227.34</v>
      </c>
    </row>
    <row r="5806" spans="1:6" x14ac:dyDescent="0.2">
      <c r="A5806" s="7">
        <v>47260</v>
      </c>
      <c r="B5806" s="7" t="s">
        <v>63</v>
      </c>
      <c r="C5806" s="7">
        <v>2016</v>
      </c>
      <c r="D5806" s="7">
        <v>1</v>
      </c>
      <c r="E5806" s="7">
        <v>225.85</v>
      </c>
      <c r="F5806" s="7">
        <v>228.58</v>
      </c>
    </row>
    <row r="5807" spans="1:6" x14ac:dyDescent="0.2">
      <c r="A5807" s="7">
        <v>47260</v>
      </c>
      <c r="B5807" s="7" t="s">
        <v>63</v>
      </c>
      <c r="C5807" s="7">
        <v>2016</v>
      </c>
      <c r="D5807" s="7">
        <v>2</v>
      </c>
      <c r="E5807" s="7">
        <v>234.19</v>
      </c>
      <c r="F5807" s="7">
        <v>231.25</v>
      </c>
    </row>
    <row r="5808" spans="1:6" x14ac:dyDescent="0.2">
      <c r="A5808" s="7">
        <v>47260</v>
      </c>
      <c r="B5808" s="7" t="s">
        <v>63</v>
      </c>
      <c r="C5808" s="7">
        <v>2016</v>
      </c>
      <c r="D5808" s="7">
        <v>3</v>
      </c>
      <c r="E5808" s="7">
        <v>236.48</v>
      </c>
      <c r="F5808" s="7">
        <v>233.56</v>
      </c>
    </row>
    <row r="5809" spans="1:6" x14ac:dyDescent="0.2">
      <c r="A5809" s="7">
        <v>47260</v>
      </c>
      <c r="B5809" s="7" t="s">
        <v>63</v>
      </c>
      <c r="C5809" s="7">
        <v>2016</v>
      </c>
      <c r="D5809" s="7">
        <v>4</v>
      </c>
      <c r="E5809" s="7">
        <v>232.27</v>
      </c>
      <c r="F5809" s="7">
        <v>233.7</v>
      </c>
    </row>
    <row r="5810" spans="1:6" x14ac:dyDescent="0.2">
      <c r="A5810" s="7">
        <v>47260</v>
      </c>
      <c r="B5810" s="7" t="s">
        <v>63</v>
      </c>
      <c r="C5810" s="7">
        <v>2017</v>
      </c>
      <c r="D5810" s="7">
        <v>1</v>
      </c>
      <c r="E5810" s="7">
        <v>232.31</v>
      </c>
      <c r="F5810" s="7">
        <v>234.98</v>
      </c>
    </row>
    <row r="5811" spans="1:6" x14ac:dyDescent="0.2">
      <c r="A5811" s="7">
        <v>47260</v>
      </c>
      <c r="B5811" s="7" t="s">
        <v>63</v>
      </c>
      <c r="C5811" s="7">
        <v>2017</v>
      </c>
      <c r="D5811" s="7">
        <v>2</v>
      </c>
      <c r="E5811" s="7">
        <v>242.29</v>
      </c>
      <c r="F5811" s="7">
        <v>239.52</v>
      </c>
    </row>
    <row r="5812" spans="1:6" x14ac:dyDescent="0.2">
      <c r="A5812" s="7">
        <v>47260</v>
      </c>
      <c r="B5812" s="7" t="s">
        <v>63</v>
      </c>
      <c r="C5812" s="7">
        <v>2017</v>
      </c>
      <c r="D5812" s="7">
        <v>3</v>
      </c>
      <c r="E5812" s="7">
        <v>243.1</v>
      </c>
      <c r="F5812" s="7">
        <v>240.26</v>
      </c>
    </row>
    <row r="5813" spans="1:6" x14ac:dyDescent="0.2">
      <c r="A5813" s="7">
        <v>47260</v>
      </c>
      <c r="B5813" s="7" t="s">
        <v>63</v>
      </c>
      <c r="C5813" s="7">
        <v>2017</v>
      </c>
      <c r="D5813" s="7">
        <v>4</v>
      </c>
      <c r="E5813" s="7">
        <v>243.2</v>
      </c>
      <c r="F5813" s="7">
        <v>244.41</v>
      </c>
    </row>
    <row r="5814" spans="1:6" x14ac:dyDescent="0.2">
      <c r="A5814" s="7">
        <v>47260</v>
      </c>
      <c r="B5814" s="7" t="s">
        <v>63</v>
      </c>
      <c r="C5814" s="7">
        <v>2018</v>
      </c>
      <c r="D5814" s="7">
        <v>1</v>
      </c>
      <c r="E5814" s="7">
        <v>242.27</v>
      </c>
      <c r="F5814" s="7">
        <v>244.83</v>
      </c>
    </row>
    <row r="5815" spans="1:6" x14ac:dyDescent="0.2">
      <c r="A5815" s="7">
        <v>47260</v>
      </c>
      <c r="B5815" s="7" t="s">
        <v>63</v>
      </c>
      <c r="C5815" s="7">
        <v>2018</v>
      </c>
      <c r="D5815" s="7">
        <v>2</v>
      </c>
      <c r="E5815" s="7">
        <v>249.96</v>
      </c>
      <c r="F5815" s="7">
        <v>247.39</v>
      </c>
    </row>
    <row r="5816" spans="1:6" x14ac:dyDescent="0.2">
      <c r="A5816" s="7">
        <v>47260</v>
      </c>
      <c r="B5816" s="7" t="s">
        <v>63</v>
      </c>
      <c r="C5816" s="7">
        <v>2018</v>
      </c>
      <c r="D5816" s="7">
        <v>3</v>
      </c>
      <c r="E5816" s="7">
        <v>252.81</v>
      </c>
      <c r="F5816" s="7">
        <v>250.15</v>
      </c>
    </row>
    <row r="5817" spans="1:6" x14ac:dyDescent="0.2">
      <c r="A5817" s="7">
        <v>47260</v>
      </c>
      <c r="B5817" s="7" t="s">
        <v>63</v>
      </c>
      <c r="C5817" s="7">
        <v>2018</v>
      </c>
      <c r="D5817" s="7">
        <v>4</v>
      </c>
      <c r="E5817" s="7">
        <v>249.19</v>
      </c>
      <c r="F5817" s="7">
        <v>250.06</v>
      </c>
    </row>
    <row r="5818" spans="1:6" x14ac:dyDescent="0.2">
      <c r="A5818" s="7">
        <v>47260</v>
      </c>
      <c r="B5818" s="7" t="s">
        <v>63</v>
      </c>
      <c r="C5818" s="7">
        <v>2019</v>
      </c>
      <c r="D5818" s="7">
        <v>1</v>
      </c>
      <c r="E5818" s="7">
        <v>251.05</v>
      </c>
      <c r="F5818" s="7">
        <v>253.48</v>
      </c>
    </row>
    <row r="5819" spans="1:6" x14ac:dyDescent="0.2">
      <c r="A5819" s="7">
        <v>47260</v>
      </c>
      <c r="B5819" s="7" t="s">
        <v>63</v>
      </c>
      <c r="C5819" s="7">
        <v>2019</v>
      </c>
      <c r="D5819" s="7">
        <v>2</v>
      </c>
      <c r="E5819" s="7">
        <v>258.06</v>
      </c>
      <c r="F5819" s="7">
        <v>255.7</v>
      </c>
    </row>
    <row r="5820" spans="1:6" x14ac:dyDescent="0.2">
      <c r="A5820" s="7">
        <v>47260</v>
      </c>
      <c r="B5820" s="7" t="s">
        <v>63</v>
      </c>
      <c r="C5820" s="7">
        <v>2019</v>
      </c>
      <c r="D5820" s="7">
        <v>3</v>
      </c>
      <c r="E5820" s="7">
        <v>262.52</v>
      </c>
      <c r="F5820" s="7">
        <v>260.01</v>
      </c>
    </row>
    <row r="5821" spans="1:6" x14ac:dyDescent="0.2">
      <c r="A5821" s="7">
        <v>47260</v>
      </c>
      <c r="B5821" s="7" t="s">
        <v>63</v>
      </c>
      <c r="C5821" s="7">
        <v>2019</v>
      </c>
      <c r="D5821" s="7">
        <v>4</v>
      </c>
      <c r="E5821" s="7">
        <v>263.41000000000003</v>
      </c>
      <c r="F5821" s="7">
        <v>264.06</v>
      </c>
    </row>
    <row r="5822" spans="1:6" x14ac:dyDescent="0.2">
      <c r="A5822" s="7">
        <v>47260</v>
      </c>
      <c r="B5822" s="7" t="s">
        <v>63</v>
      </c>
      <c r="C5822" s="7">
        <v>2020</v>
      </c>
      <c r="D5822" s="7">
        <v>1</v>
      </c>
      <c r="E5822" s="7">
        <v>265.95999999999998</v>
      </c>
      <c r="F5822" s="7">
        <v>268.26</v>
      </c>
    </row>
    <row r="5823" spans="1:6" x14ac:dyDescent="0.2">
      <c r="A5823" s="7">
        <v>47260</v>
      </c>
      <c r="B5823" s="7" t="s">
        <v>63</v>
      </c>
      <c r="C5823" s="7">
        <v>2020</v>
      </c>
      <c r="D5823" s="7">
        <v>2</v>
      </c>
      <c r="E5823" s="7">
        <v>273.81</v>
      </c>
      <c r="F5823" s="7">
        <v>271.54000000000002</v>
      </c>
    </row>
    <row r="5824" spans="1:6" x14ac:dyDescent="0.2">
      <c r="A5824" s="7">
        <v>47260</v>
      </c>
      <c r="B5824" s="7" t="s">
        <v>63</v>
      </c>
      <c r="C5824" s="7">
        <v>2020</v>
      </c>
      <c r="D5824" s="7">
        <v>3</v>
      </c>
      <c r="E5824" s="7">
        <v>282.14999999999998</v>
      </c>
      <c r="F5824" s="7">
        <v>279.70999999999998</v>
      </c>
    </row>
    <row r="5825" spans="1:6" x14ac:dyDescent="0.2">
      <c r="A5825" s="7">
        <v>47260</v>
      </c>
      <c r="B5825" s="7" t="s">
        <v>63</v>
      </c>
      <c r="C5825" s="7">
        <v>2020</v>
      </c>
      <c r="D5825" s="7">
        <v>4</v>
      </c>
      <c r="E5825" s="7">
        <v>291.23</v>
      </c>
      <c r="F5825" s="7">
        <v>291.7</v>
      </c>
    </row>
    <row r="5826" spans="1:6" x14ac:dyDescent="0.2">
      <c r="A5826" s="7">
        <v>47260</v>
      </c>
      <c r="B5826" s="7" t="s">
        <v>63</v>
      </c>
      <c r="C5826" s="7">
        <v>2021</v>
      </c>
      <c r="D5826" s="7">
        <v>1</v>
      </c>
      <c r="E5826" s="7">
        <v>300.48</v>
      </c>
      <c r="F5826" s="7">
        <v>302.89999999999998</v>
      </c>
    </row>
    <row r="5827" spans="1:6" x14ac:dyDescent="0.2">
      <c r="A5827" s="7">
        <v>47260</v>
      </c>
      <c r="B5827" s="7" t="s">
        <v>63</v>
      </c>
      <c r="C5827" s="7">
        <v>2021</v>
      </c>
      <c r="D5827" s="7">
        <v>2</v>
      </c>
      <c r="E5827" s="7">
        <v>315.8</v>
      </c>
      <c r="F5827" s="7">
        <v>313.37</v>
      </c>
    </row>
    <row r="5828" spans="1:6" x14ac:dyDescent="0.2">
      <c r="A5828" s="7">
        <v>47260</v>
      </c>
      <c r="B5828" s="7" t="s">
        <v>63</v>
      </c>
      <c r="C5828" s="7">
        <v>2021</v>
      </c>
      <c r="D5828" s="7">
        <v>3</v>
      </c>
      <c r="E5828" s="7">
        <v>324.22000000000003</v>
      </c>
      <c r="F5828" s="7">
        <v>321.5</v>
      </c>
    </row>
    <row r="5829" spans="1:6" x14ac:dyDescent="0.2">
      <c r="A5829" s="7">
        <v>47260</v>
      </c>
      <c r="B5829" s="7" t="s">
        <v>63</v>
      </c>
      <c r="C5829" s="7">
        <v>2021</v>
      </c>
      <c r="D5829" s="7">
        <v>4</v>
      </c>
      <c r="E5829" s="7">
        <v>332.24</v>
      </c>
      <c r="F5829" s="7">
        <v>332.66</v>
      </c>
    </row>
    <row r="5830" spans="1:6" x14ac:dyDescent="0.2">
      <c r="A5830" s="7">
        <v>47664</v>
      </c>
      <c r="B5830" s="7" t="s">
        <v>64</v>
      </c>
      <c r="C5830" s="7">
        <v>1991</v>
      </c>
      <c r="D5830" s="7">
        <v>1</v>
      </c>
      <c r="E5830" s="7">
        <v>100</v>
      </c>
      <c r="F5830" s="7">
        <v>100</v>
      </c>
    </row>
    <row r="5831" spans="1:6" x14ac:dyDescent="0.2">
      <c r="A5831" s="7">
        <v>47664</v>
      </c>
      <c r="B5831" s="7" t="s">
        <v>64</v>
      </c>
      <c r="C5831" s="7">
        <v>1991</v>
      </c>
      <c r="D5831" s="7">
        <v>2</v>
      </c>
      <c r="E5831" s="7">
        <v>101.81</v>
      </c>
      <c r="F5831" s="7">
        <v>100.31</v>
      </c>
    </row>
    <row r="5832" spans="1:6" x14ac:dyDescent="0.2">
      <c r="A5832" s="7">
        <v>47664</v>
      </c>
      <c r="B5832" s="7" t="s">
        <v>64</v>
      </c>
      <c r="C5832" s="7">
        <v>1991</v>
      </c>
      <c r="D5832" s="7">
        <v>3</v>
      </c>
      <c r="E5832" s="7">
        <v>101.87</v>
      </c>
      <c r="F5832" s="7">
        <v>100.7</v>
      </c>
    </row>
    <row r="5833" spans="1:6" x14ac:dyDescent="0.2">
      <c r="A5833" s="7">
        <v>47664</v>
      </c>
      <c r="B5833" s="7" t="s">
        <v>64</v>
      </c>
      <c r="C5833" s="7">
        <v>1991</v>
      </c>
      <c r="D5833" s="7">
        <v>4</v>
      </c>
      <c r="E5833" s="7">
        <v>102.69</v>
      </c>
      <c r="F5833" s="7">
        <v>101.79</v>
      </c>
    </row>
    <row r="5834" spans="1:6" x14ac:dyDescent="0.2">
      <c r="A5834" s="7">
        <v>47664</v>
      </c>
      <c r="B5834" s="7" t="s">
        <v>64</v>
      </c>
      <c r="C5834" s="7">
        <v>1992</v>
      </c>
      <c r="D5834" s="7">
        <v>1</v>
      </c>
      <c r="E5834" s="7">
        <v>103.83</v>
      </c>
      <c r="F5834" s="7">
        <v>103.84</v>
      </c>
    </row>
    <row r="5835" spans="1:6" x14ac:dyDescent="0.2">
      <c r="A5835" s="7">
        <v>47664</v>
      </c>
      <c r="B5835" s="7" t="s">
        <v>64</v>
      </c>
      <c r="C5835" s="7">
        <v>1992</v>
      </c>
      <c r="D5835" s="7">
        <v>2</v>
      </c>
      <c r="E5835" s="7">
        <v>104.39</v>
      </c>
      <c r="F5835" s="7">
        <v>102.86</v>
      </c>
    </row>
    <row r="5836" spans="1:6" x14ac:dyDescent="0.2">
      <c r="A5836" s="7">
        <v>47664</v>
      </c>
      <c r="B5836" s="7" t="s">
        <v>64</v>
      </c>
      <c r="C5836" s="7">
        <v>1992</v>
      </c>
      <c r="D5836" s="7">
        <v>3</v>
      </c>
      <c r="E5836" s="7">
        <v>105.49</v>
      </c>
      <c r="F5836" s="7">
        <v>104.25</v>
      </c>
    </row>
    <row r="5837" spans="1:6" x14ac:dyDescent="0.2">
      <c r="A5837" s="7">
        <v>47664</v>
      </c>
      <c r="B5837" s="7" t="s">
        <v>64</v>
      </c>
      <c r="C5837" s="7">
        <v>1992</v>
      </c>
      <c r="D5837" s="7">
        <v>4</v>
      </c>
      <c r="E5837" s="7">
        <v>106.25</v>
      </c>
      <c r="F5837" s="7">
        <v>105.35</v>
      </c>
    </row>
    <row r="5838" spans="1:6" x14ac:dyDescent="0.2">
      <c r="A5838" s="7">
        <v>47664</v>
      </c>
      <c r="B5838" s="7" t="s">
        <v>64</v>
      </c>
      <c r="C5838" s="7">
        <v>1993</v>
      </c>
      <c r="D5838" s="7">
        <v>1</v>
      </c>
      <c r="E5838" s="7">
        <v>105.38</v>
      </c>
      <c r="F5838" s="7">
        <v>105.4</v>
      </c>
    </row>
    <row r="5839" spans="1:6" x14ac:dyDescent="0.2">
      <c r="A5839" s="7">
        <v>47664</v>
      </c>
      <c r="B5839" s="7" t="s">
        <v>64</v>
      </c>
      <c r="C5839" s="7">
        <v>1993</v>
      </c>
      <c r="D5839" s="7">
        <v>2</v>
      </c>
      <c r="E5839" s="7">
        <v>107.85</v>
      </c>
      <c r="F5839" s="7">
        <v>106.26</v>
      </c>
    </row>
    <row r="5840" spans="1:6" x14ac:dyDescent="0.2">
      <c r="A5840" s="7">
        <v>47664</v>
      </c>
      <c r="B5840" s="7" t="s">
        <v>64</v>
      </c>
      <c r="C5840" s="7">
        <v>1993</v>
      </c>
      <c r="D5840" s="7">
        <v>3</v>
      </c>
      <c r="E5840" s="7">
        <v>108.68</v>
      </c>
      <c r="F5840" s="7">
        <v>107.36</v>
      </c>
    </row>
    <row r="5841" spans="1:7" x14ac:dyDescent="0.2">
      <c r="A5841" s="7">
        <v>47664</v>
      </c>
      <c r="B5841" s="7" t="s">
        <v>64</v>
      </c>
      <c r="C5841" s="7">
        <v>1993</v>
      </c>
      <c r="D5841" s="7">
        <v>4</v>
      </c>
      <c r="E5841" s="7">
        <v>109.44</v>
      </c>
      <c r="F5841" s="7">
        <v>108.56</v>
      </c>
    </row>
    <row r="5842" spans="1:7" x14ac:dyDescent="0.2">
      <c r="A5842" s="7">
        <v>47664</v>
      </c>
      <c r="B5842" s="7" t="s">
        <v>64</v>
      </c>
      <c r="C5842" s="7">
        <v>1994</v>
      </c>
      <c r="D5842" s="7">
        <v>1</v>
      </c>
      <c r="E5842" s="7">
        <v>109.98</v>
      </c>
      <c r="F5842" s="7">
        <v>109.99</v>
      </c>
    </row>
    <row r="5843" spans="1:7" x14ac:dyDescent="0.2">
      <c r="A5843" s="7">
        <v>47664</v>
      </c>
      <c r="B5843" s="7" t="s">
        <v>64</v>
      </c>
      <c r="C5843" s="7">
        <v>1994</v>
      </c>
      <c r="D5843" s="7">
        <v>2</v>
      </c>
      <c r="E5843" s="7">
        <v>113.52</v>
      </c>
      <c r="F5843" s="7">
        <v>111.84</v>
      </c>
    </row>
    <row r="5844" spans="1:7" x14ac:dyDescent="0.2">
      <c r="A5844" s="7">
        <v>47664</v>
      </c>
      <c r="B5844" s="7" t="s">
        <v>64</v>
      </c>
      <c r="C5844" s="7">
        <v>1994</v>
      </c>
      <c r="D5844" s="7">
        <v>3</v>
      </c>
      <c r="E5844" s="7">
        <v>115.19</v>
      </c>
      <c r="F5844" s="7">
        <v>113.75</v>
      </c>
    </row>
    <row r="5845" spans="1:7" x14ac:dyDescent="0.2">
      <c r="A5845" s="7">
        <v>47664</v>
      </c>
      <c r="B5845" s="7" t="s">
        <v>64</v>
      </c>
      <c r="C5845" s="7">
        <v>1994</v>
      </c>
      <c r="D5845" s="7">
        <v>4</v>
      </c>
      <c r="E5845" s="7">
        <v>116.86</v>
      </c>
      <c r="F5845" s="7">
        <v>116.01</v>
      </c>
    </row>
    <row r="5846" spans="1:7" x14ac:dyDescent="0.2">
      <c r="A5846" s="7">
        <v>47664</v>
      </c>
      <c r="B5846" s="7" t="s">
        <v>64</v>
      </c>
      <c r="C5846" s="7">
        <v>1995</v>
      </c>
      <c r="D5846" s="7">
        <v>1</v>
      </c>
      <c r="E5846" s="7">
        <v>118.16</v>
      </c>
      <c r="F5846" s="7">
        <v>118.13</v>
      </c>
    </row>
    <row r="5847" spans="1:7" x14ac:dyDescent="0.2">
      <c r="A5847" s="7">
        <v>47664</v>
      </c>
      <c r="B5847" s="7" t="s">
        <v>64</v>
      </c>
      <c r="C5847" s="7">
        <v>1995</v>
      </c>
      <c r="D5847" s="7">
        <v>2</v>
      </c>
      <c r="E5847" s="7">
        <v>122.61</v>
      </c>
      <c r="F5847" s="7">
        <v>120.79</v>
      </c>
    </row>
    <row r="5848" spans="1:7" x14ac:dyDescent="0.2">
      <c r="A5848" s="7">
        <v>47664</v>
      </c>
      <c r="B5848" s="7" t="s">
        <v>64</v>
      </c>
      <c r="C5848" s="7">
        <v>1995</v>
      </c>
      <c r="D5848" s="7">
        <v>3</v>
      </c>
      <c r="E5848" s="7">
        <v>125.44</v>
      </c>
      <c r="F5848" s="7">
        <v>123.85</v>
      </c>
    </row>
    <row r="5849" spans="1:7" x14ac:dyDescent="0.2">
      <c r="A5849" s="7">
        <v>47664</v>
      </c>
      <c r="B5849" s="7" t="s">
        <v>64</v>
      </c>
      <c r="C5849" s="7">
        <v>1995</v>
      </c>
      <c r="D5849" s="7">
        <v>4</v>
      </c>
      <c r="E5849" s="7">
        <v>127.11</v>
      </c>
      <c r="F5849" s="7">
        <v>126.26</v>
      </c>
    </row>
    <row r="5850" spans="1:7" x14ac:dyDescent="0.2">
      <c r="A5850" s="7">
        <v>47664</v>
      </c>
      <c r="B5850" s="7" t="s">
        <v>64</v>
      </c>
      <c r="C5850" s="7">
        <v>1996</v>
      </c>
      <c r="D5850" s="7">
        <v>1</v>
      </c>
      <c r="E5850" s="7">
        <v>129.24</v>
      </c>
      <c r="F5850" s="7">
        <v>129.15</v>
      </c>
    </row>
    <row r="5851" spans="1:7" x14ac:dyDescent="0.2">
      <c r="A5851" s="7">
        <v>47664</v>
      </c>
      <c r="B5851" s="7" t="s">
        <v>64</v>
      </c>
      <c r="C5851" s="7">
        <v>1996</v>
      </c>
      <c r="D5851" s="7">
        <v>2</v>
      </c>
      <c r="E5851" s="7">
        <v>133.66</v>
      </c>
      <c r="F5851" s="7">
        <v>131.66999999999999</v>
      </c>
    </row>
    <row r="5852" spans="1:7" x14ac:dyDescent="0.2">
      <c r="A5852" s="7">
        <v>47664</v>
      </c>
      <c r="B5852" s="7" t="s">
        <v>64</v>
      </c>
      <c r="C5852" s="7">
        <v>1996</v>
      </c>
      <c r="D5852" s="7">
        <v>3</v>
      </c>
      <c r="E5852" s="7">
        <v>136.91</v>
      </c>
      <c r="F5852" s="7">
        <v>135.16</v>
      </c>
      <c r="G5852" s="7" t="s">
        <v>19</v>
      </c>
    </row>
    <row r="5853" spans="1:7" x14ac:dyDescent="0.2">
      <c r="A5853" s="7">
        <v>47664</v>
      </c>
      <c r="B5853" s="7" t="s">
        <v>64</v>
      </c>
      <c r="C5853" s="7">
        <v>1996</v>
      </c>
      <c r="D5853" s="7">
        <v>4</v>
      </c>
      <c r="E5853" s="7">
        <v>136.54</v>
      </c>
      <c r="F5853" s="7">
        <v>135.68</v>
      </c>
    </row>
    <row r="5854" spans="1:7" x14ac:dyDescent="0.2">
      <c r="A5854" s="7">
        <v>47664</v>
      </c>
      <c r="B5854" s="7" t="s">
        <v>64</v>
      </c>
      <c r="C5854" s="7">
        <v>1997</v>
      </c>
      <c r="D5854" s="7">
        <v>1</v>
      </c>
      <c r="E5854" s="7">
        <v>140.22</v>
      </c>
      <c r="F5854" s="7">
        <v>140.05000000000001</v>
      </c>
    </row>
    <row r="5855" spans="1:7" x14ac:dyDescent="0.2">
      <c r="A5855" s="7">
        <v>47664</v>
      </c>
      <c r="B5855" s="7" t="s">
        <v>64</v>
      </c>
      <c r="C5855" s="7">
        <v>1997</v>
      </c>
      <c r="D5855" s="7">
        <v>2</v>
      </c>
      <c r="E5855" s="7">
        <v>145.38</v>
      </c>
      <c r="F5855" s="7">
        <v>143.26</v>
      </c>
      <c r="G5855" s="7" t="s">
        <v>19</v>
      </c>
    </row>
    <row r="5856" spans="1:7" x14ac:dyDescent="0.2">
      <c r="A5856" s="7">
        <v>47664</v>
      </c>
      <c r="B5856" s="7" t="s">
        <v>64</v>
      </c>
      <c r="C5856" s="7">
        <v>1997</v>
      </c>
      <c r="D5856" s="7">
        <v>3</v>
      </c>
      <c r="E5856" s="7">
        <v>147.26</v>
      </c>
      <c r="F5856" s="7">
        <v>145.38</v>
      </c>
    </row>
    <row r="5857" spans="1:6" x14ac:dyDescent="0.2">
      <c r="A5857" s="7">
        <v>47664</v>
      </c>
      <c r="B5857" s="7" t="s">
        <v>64</v>
      </c>
      <c r="C5857" s="7">
        <v>1997</v>
      </c>
      <c r="D5857" s="7">
        <v>4</v>
      </c>
      <c r="E5857" s="7">
        <v>148.55000000000001</v>
      </c>
      <c r="F5857" s="7">
        <v>147.63</v>
      </c>
    </row>
    <row r="5858" spans="1:6" x14ac:dyDescent="0.2">
      <c r="A5858" s="7">
        <v>47664</v>
      </c>
      <c r="B5858" s="7" t="s">
        <v>64</v>
      </c>
      <c r="C5858" s="7">
        <v>1998</v>
      </c>
      <c r="D5858" s="7">
        <v>1</v>
      </c>
      <c r="E5858" s="7">
        <v>150.22</v>
      </c>
      <c r="F5858" s="7">
        <v>149.99</v>
      </c>
    </row>
    <row r="5859" spans="1:6" x14ac:dyDescent="0.2">
      <c r="A5859" s="7">
        <v>47664</v>
      </c>
      <c r="B5859" s="7" t="s">
        <v>64</v>
      </c>
      <c r="C5859" s="7">
        <v>1998</v>
      </c>
      <c r="D5859" s="7">
        <v>2</v>
      </c>
      <c r="E5859" s="7">
        <v>153.6</v>
      </c>
      <c r="F5859" s="7">
        <v>151.41999999999999</v>
      </c>
    </row>
    <row r="5860" spans="1:6" x14ac:dyDescent="0.2">
      <c r="A5860" s="7">
        <v>47664</v>
      </c>
      <c r="B5860" s="7" t="s">
        <v>64</v>
      </c>
      <c r="C5860" s="7">
        <v>1998</v>
      </c>
      <c r="D5860" s="7">
        <v>3</v>
      </c>
      <c r="E5860" s="7">
        <v>155.27000000000001</v>
      </c>
      <c r="F5860" s="7">
        <v>153.27000000000001</v>
      </c>
    </row>
    <row r="5861" spans="1:6" x14ac:dyDescent="0.2">
      <c r="A5861" s="7">
        <v>47664</v>
      </c>
      <c r="B5861" s="7" t="s">
        <v>64</v>
      </c>
      <c r="C5861" s="7">
        <v>1998</v>
      </c>
      <c r="D5861" s="7">
        <v>4</v>
      </c>
      <c r="E5861" s="7">
        <v>157.26</v>
      </c>
      <c r="F5861" s="7">
        <v>156.25</v>
      </c>
    </row>
    <row r="5862" spans="1:6" x14ac:dyDescent="0.2">
      <c r="A5862" s="7">
        <v>47664</v>
      </c>
      <c r="B5862" s="7" t="s">
        <v>64</v>
      </c>
      <c r="C5862" s="7">
        <v>1999</v>
      </c>
      <c r="D5862" s="7">
        <v>1</v>
      </c>
      <c r="E5862" s="7">
        <v>158.99</v>
      </c>
      <c r="F5862" s="7">
        <v>158.71</v>
      </c>
    </row>
    <row r="5863" spans="1:6" x14ac:dyDescent="0.2">
      <c r="A5863" s="7">
        <v>47664</v>
      </c>
      <c r="B5863" s="7" t="s">
        <v>64</v>
      </c>
      <c r="C5863" s="7">
        <v>1999</v>
      </c>
      <c r="D5863" s="7">
        <v>2</v>
      </c>
      <c r="E5863" s="7">
        <v>164.39</v>
      </c>
      <c r="F5863" s="7">
        <v>162.16</v>
      </c>
    </row>
    <row r="5864" spans="1:6" x14ac:dyDescent="0.2">
      <c r="A5864" s="7">
        <v>47664</v>
      </c>
      <c r="B5864" s="7" t="s">
        <v>64</v>
      </c>
      <c r="C5864" s="7">
        <v>1999</v>
      </c>
      <c r="D5864" s="7">
        <v>3</v>
      </c>
      <c r="E5864" s="7">
        <v>168.22</v>
      </c>
      <c r="F5864" s="7">
        <v>166.04</v>
      </c>
    </row>
    <row r="5865" spans="1:6" x14ac:dyDescent="0.2">
      <c r="A5865" s="7">
        <v>47664</v>
      </c>
      <c r="B5865" s="7" t="s">
        <v>64</v>
      </c>
      <c r="C5865" s="7">
        <v>1999</v>
      </c>
      <c r="D5865" s="7">
        <v>4</v>
      </c>
      <c r="E5865" s="7">
        <v>169.75</v>
      </c>
      <c r="F5865" s="7">
        <v>168.58</v>
      </c>
    </row>
    <row r="5866" spans="1:6" x14ac:dyDescent="0.2">
      <c r="A5866" s="7">
        <v>47664</v>
      </c>
      <c r="B5866" s="7" t="s">
        <v>64</v>
      </c>
      <c r="C5866" s="7">
        <v>2000</v>
      </c>
      <c r="D5866" s="7">
        <v>1</v>
      </c>
      <c r="E5866" s="7">
        <v>172.57</v>
      </c>
      <c r="F5866" s="7">
        <v>172.26</v>
      </c>
    </row>
    <row r="5867" spans="1:6" x14ac:dyDescent="0.2">
      <c r="A5867" s="7">
        <v>47664</v>
      </c>
      <c r="B5867" s="7" t="s">
        <v>64</v>
      </c>
      <c r="C5867" s="7">
        <v>2000</v>
      </c>
      <c r="D5867" s="7">
        <v>2</v>
      </c>
      <c r="E5867" s="7">
        <v>177.74</v>
      </c>
      <c r="F5867" s="7">
        <v>175.46</v>
      </c>
    </row>
    <row r="5868" spans="1:6" x14ac:dyDescent="0.2">
      <c r="A5868" s="7">
        <v>47664</v>
      </c>
      <c r="B5868" s="7" t="s">
        <v>64</v>
      </c>
      <c r="C5868" s="7">
        <v>2000</v>
      </c>
      <c r="D5868" s="7">
        <v>3</v>
      </c>
      <c r="E5868" s="7">
        <v>180.87</v>
      </c>
      <c r="F5868" s="7">
        <v>178.5</v>
      </c>
    </row>
    <row r="5869" spans="1:6" x14ac:dyDescent="0.2">
      <c r="A5869" s="7">
        <v>47664</v>
      </c>
      <c r="B5869" s="7" t="s">
        <v>64</v>
      </c>
      <c r="C5869" s="7">
        <v>2000</v>
      </c>
      <c r="D5869" s="7">
        <v>4</v>
      </c>
      <c r="E5869" s="7">
        <v>182.48</v>
      </c>
      <c r="F5869" s="7">
        <v>181.14</v>
      </c>
    </row>
    <row r="5870" spans="1:6" x14ac:dyDescent="0.2">
      <c r="A5870" s="7">
        <v>47664</v>
      </c>
      <c r="B5870" s="7" t="s">
        <v>64</v>
      </c>
      <c r="C5870" s="7">
        <v>2001</v>
      </c>
      <c r="D5870" s="7">
        <v>1</v>
      </c>
      <c r="E5870" s="7">
        <v>183.72</v>
      </c>
      <c r="F5870" s="7">
        <v>183.32</v>
      </c>
    </row>
    <row r="5871" spans="1:6" x14ac:dyDescent="0.2">
      <c r="A5871" s="7">
        <v>47664</v>
      </c>
      <c r="B5871" s="7" t="s">
        <v>64</v>
      </c>
      <c r="C5871" s="7">
        <v>2001</v>
      </c>
      <c r="D5871" s="7">
        <v>2</v>
      </c>
      <c r="E5871" s="7">
        <v>188.11</v>
      </c>
      <c r="F5871" s="7">
        <v>185.86</v>
      </c>
    </row>
    <row r="5872" spans="1:6" x14ac:dyDescent="0.2">
      <c r="A5872" s="7">
        <v>47664</v>
      </c>
      <c r="B5872" s="7" t="s">
        <v>64</v>
      </c>
      <c r="C5872" s="7">
        <v>2001</v>
      </c>
      <c r="D5872" s="7">
        <v>3</v>
      </c>
      <c r="E5872" s="7">
        <v>190.37</v>
      </c>
      <c r="F5872" s="7">
        <v>187.88</v>
      </c>
    </row>
    <row r="5873" spans="1:6" x14ac:dyDescent="0.2">
      <c r="A5873" s="7">
        <v>47664</v>
      </c>
      <c r="B5873" s="7" t="s">
        <v>64</v>
      </c>
      <c r="C5873" s="7">
        <v>2001</v>
      </c>
      <c r="D5873" s="7">
        <v>4</v>
      </c>
      <c r="E5873" s="7">
        <v>190.79</v>
      </c>
      <c r="F5873" s="7">
        <v>189.29</v>
      </c>
    </row>
    <row r="5874" spans="1:6" x14ac:dyDescent="0.2">
      <c r="A5874" s="7">
        <v>47664</v>
      </c>
      <c r="B5874" s="7" t="s">
        <v>64</v>
      </c>
      <c r="C5874" s="7">
        <v>2002</v>
      </c>
      <c r="D5874" s="7">
        <v>1</v>
      </c>
      <c r="E5874" s="7">
        <v>190.6</v>
      </c>
      <c r="F5874" s="7">
        <v>190.1</v>
      </c>
    </row>
    <row r="5875" spans="1:6" x14ac:dyDescent="0.2">
      <c r="A5875" s="7">
        <v>47664</v>
      </c>
      <c r="B5875" s="7" t="s">
        <v>64</v>
      </c>
      <c r="C5875" s="7">
        <v>2002</v>
      </c>
      <c r="D5875" s="7">
        <v>2</v>
      </c>
      <c r="E5875" s="7">
        <v>194.87</v>
      </c>
      <c r="F5875" s="7">
        <v>192.68</v>
      </c>
    </row>
    <row r="5876" spans="1:6" x14ac:dyDescent="0.2">
      <c r="A5876" s="7">
        <v>47664</v>
      </c>
      <c r="B5876" s="7" t="s">
        <v>64</v>
      </c>
      <c r="C5876" s="7">
        <v>2002</v>
      </c>
      <c r="D5876" s="7">
        <v>3</v>
      </c>
      <c r="E5876" s="7">
        <v>197.03</v>
      </c>
      <c r="F5876" s="7">
        <v>194.5</v>
      </c>
    </row>
    <row r="5877" spans="1:6" x14ac:dyDescent="0.2">
      <c r="A5877" s="7">
        <v>47664</v>
      </c>
      <c r="B5877" s="7" t="s">
        <v>64</v>
      </c>
      <c r="C5877" s="7">
        <v>2002</v>
      </c>
      <c r="D5877" s="7">
        <v>4</v>
      </c>
      <c r="E5877" s="7">
        <v>197.45</v>
      </c>
      <c r="F5877" s="7">
        <v>195.83</v>
      </c>
    </row>
    <row r="5878" spans="1:6" x14ac:dyDescent="0.2">
      <c r="A5878" s="7">
        <v>47664</v>
      </c>
      <c r="B5878" s="7" t="s">
        <v>64</v>
      </c>
      <c r="C5878" s="7">
        <v>2003</v>
      </c>
      <c r="D5878" s="7">
        <v>1</v>
      </c>
      <c r="E5878" s="7">
        <v>197.44</v>
      </c>
      <c r="F5878" s="7">
        <v>196.78</v>
      </c>
    </row>
    <row r="5879" spans="1:6" x14ac:dyDescent="0.2">
      <c r="A5879" s="7">
        <v>47664</v>
      </c>
      <c r="B5879" s="7" t="s">
        <v>64</v>
      </c>
      <c r="C5879" s="7">
        <v>2003</v>
      </c>
      <c r="D5879" s="7">
        <v>2</v>
      </c>
      <c r="E5879" s="7">
        <v>199.26</v>
      </c>
      <c r="F5879" s="7">
        <v>197.2</v>
      </c>
    </row>
    <row r="5880" spans="1:6" x14ac:dyDescent="0.2">
      <c r="A5880" s="7">
        <v>47664</v>
      </c>
      <c r="B5880" s="7" t="s">
        <v>64</v>
      </c>
      <c r="C5880" s="7">
        <v>2003</v>
      </c>
      <c r="D5880" s="7">
        <v>3</v>
      </c>
      <c r="E5880" s="7">
        <v>200.55</v>
      </c>
      <c r="F5880" s="7">
        <v>198.02</v>
      </c>
    </row>
    <row r="5881" spans="1:6" x14ac:dyDescent="0.2">
      <c r="A5881" s="7">
        <v>47664</v>
      </c>
      <c r="B5881" s="7" t="s">
        <v>64</v>
      </c>
      <c r="C5881" s="7">
        <v>2003</v>
      </c>
      <c r="D5881" s="7">
        <v>4</v>
      </c>
      <c r="E5881" s="7">
        <v>201.08</v>
      </c>
      <c r="F5881" s="7">
        <v>199.33</v>
      </c>
    </row>
    <row r="5882" spans="1:6" x14ac:dyDescent="0.2">
      <c r="A5882" s="7">
        <v>47664</v>
      </c>
      <c r="B5882" s="7" t="s">
        <v>64</v>
      </c>
      <c r="C5882" s="7">
        <v>2004</v>
      </c>
      <c r="D5882" s="7">
        <v>1</v>
      </c>
      <c r="E5882" s="7">
        <v>200.95</v>
      </c>
      <c r="F5882" s="7">
        <v>200.16</v>
      </c>
    </row>
    <row r="5883" spans="1:6" x14ac:dyDescent="0.2">
      <c r="A5883" s="7">
        <v>47664</v>
      </c>
      <c r="B5883" s="7" t="s">
        <v>64</v>
      </c>
      <c r="C5883" s="7">
        <v>2004</v>
      </c>
      <c r="D5883" s="7">
        <v>2</v>
      </c>
      <c r="E5883" s="7">
        <v>202.64</v>
      </c>
      <c r="F5883" s="7">
        <v>200.76</v>
      </c>
    </row>
    <row r="5884" spans="1:6" x14ac:dyDescent="0.2">
      <c r="A5884" s="7">
        <v>47664</v>
      </c>
      <c r="B5884" s="7" t="s">
        <v>64</v>
      </c>
      <c r="C5884" s="7">
        <v>2004</v>
      </c>
      <c r="D5884" s="7">
        <v>3</v>
      </c>
      <c r="E5884" s="7">
        <v>203.35</v>
      </c>
      <c r="F5884" s="7">
        <v>200.73</v>
      </c>
    </row>
    <row r="5885" spans="1:6" x14ac:dyDescent="0.2">
      <c r="A5885" s="7">
        <v>47664</v>
      </c>
      <c r="B5885" s="7" t="s">
        <v>64</v>
      </c>
      <c r="C5885" s="7">
        <v>2004</v>
      </c>
      <c r="D5885" s="7">
        <v>4</v>
      </c>
      <c r="E5885" s="7">
        <v>204.51</v>
      </c>
      <c r="F5885" s="7">
        <v>202.68</v>
      </c>
    </row>
    <row r="5886" spans="1:6" x14ac:dyDescent="0.2">
      <c r="A5886" s="7">
        <v>47664</v>
      </c>
      <c r="B5886" s="7" t="s">
        <v>64</v>
      </c>
      <c r="C5886" s="7">
        <v>2005</v>
      </c>
      <c r="D5886" s="7">
        <v>1</v>
      </c>
      <c r="E5886" s="7">
        <v>204.57</v>
      </c>
      <c r="F5886" s="7">
        <v>203.65</v>
      </c>
    </row>
    <row r="5887" spans="1:6" x14ac:dyDescent="0.2">
      <c r="A5887" s="7">
        <v>47664</v>
      </c>
      <c r="B5887" s="7" t="s">
        <v>64</v>
      </c>
      <c r="C5887" s="7">
        <v>2005</v>
      </c>
      <c r="D5887" s="7">
        <v>2</v>
      </c>
      <c r="E5887" s="7">
        <v>206.48</v>
      </c>
      <c r="F5887" s="7">
        <v>204.94</v>
      </c>
    </row>
    <row r="5888" spans="1:6" x14ac:dyDescent="0.2">
      <c r="A5888" s="7">
        <v>47664</v>
      </c>
      <c r="B5888" s="7" t="s">
        <v>64</v>
      </c>
      <c r="C5888" s="7">
        <v>2005</v>
      </c>
      <c r="D5888" s="7">
        <v>3</v>
      </c>
      <c r="E5888" s="7">
        <v>207.06</v>
      </c>
      <c r="F5888" s="7">
        <v>204.11</v>
      </c>
    </row>
    <row r="5889" spans="1:6" x14ac:dyDescent="0.2">
      <c r="A5889" s="7">
        <v>47664</v>
      </c>
      <c r="B5889" s="7" t="s">
        <v>64</v>
      </c>
      <c r="C5889" s="7">
        <v>2005</v>
      </c>
      <c r="D5889" s="7">
        <v>4</v>
      </c>
      <c r="E5889" s="7">
        <v>204.96</v>
      </c>
      <c r="F5889" s="7">
        <v>203.02</v>
      </c>
    </row>
    <row r="5890" spans="1:6" x14ac:dyDescent="0.2">
      <c r="A5890" s="7">
        <v>47664</v>
      </c>
      <c r="B5890" s="7" t="s">
        <v>64</v>
      </c>
      <c r="C5890" s="7">
        <v>2006</v>
      </c>
      <c r="D5890" s="7">
        <v>1</v>
      </c>
      <c r="E5890" s="7">
        <v>203.09</v>
      </c>
      <c r="F5890" s="7">
        <v>202.26</v>
      </c>
    </row>
    <row r="5891" spans="1:6" x14ac:dyDescent="0.2">
      <c r="A5891" s="7">
        <v>47664</v>
      </c>
      <c r="B5891" s="7" t="s">
        <v>64</v>
      </c>
      <c r="C5891" s="7">
        <v>2006</v>
      </c>
      <c r="D5891" s="7">
        <v>2</v>
      </c>
      <c r="E5891" s="7">
        <v>199.74</v>
      </c>
      <c r="F5891" s="7">
        <v>198.62</v>
      </c>
    </row>
    <row r="5892" spans="1:6" x14ac:dyDescent="0.2">
      <c r="A5892" s="7">
        <v>47664</v>
      </c>
      <c r="B5892" s="7" t="s">
        <v>64</v>
      </c>
      <c r="C5892" s="7">
        <v>2006</v>
      </c>
      <c r="D5892" s="7">
        <v>3</v>
      </c>
      <c r="E5892" s="7">
        <v>196.87</v>
      </c>
      <c r="F5892" s="7">
        <v>193.71</v>
      </c>
    </row>
    <row r="5893" spans="1:6" x14ac:dyDescent="0.2">
      <c r="A5893" s="7">
        <v>47664</v>
      </c>
      <c r="B5893" s="7" t="s">
        <v>64</v>
      </c>
      <c r="C5893" s="7">
        <v>2006</v>
      </c>
      <c r="D5893" s="7">
        <v>4</v>
      </c>
      <c r="E5893" s="7">
        <v>191</v>
      </c>
      <c r="F5893" s="7">
        <v>188.97</v>
      </c>
    </row>
    <row r="5894" spans="1:6" x14ac:dyDescent="0.2">
      <c r="A5894" s="7">
        <v>47664</v>
      </c>
      <c r="B5894" s="7" t="s">
        <v>64</v>
      </c>
      <c r="C5894" s="7">
        <v>2007</v>
      </c>
      <c r="D5894" s="7">
        <v>1</v>
      </c>
      <c r="E5894" s="7">
        <v>182.42</v>
      </c>
      <c r="F5894" s="7">
        <v>182.04</v>
      </c>
    </row>
    <row r="5895" spans="1:6" x14ac:dyDescent="0.2">
      <c r="A5895" s="7">
        <v>47664</v>
      </c>
      <c r="B5895" s="7" t="s">
        <v>64</v>
      </c>
      <c r="C5895" s="7">
        <v>2007</v>
      </c>
      <c r="D5895" s="7">
        <v>2</v>
      </c>
      <c r="E5895" s="7">
        <v>174.2</v>
      </c>
      <c r="F5895" s="7">
        <v>173.39</v>
      </c>
    </row>
    <row r="5896" spans="1:6" x14ac:dyDescent="0.2">
      <c r="A5896" s="7">
        <v>47664</v>
      </c>
      <c r="B5896" s="7" t="s">
        <v>64</v>
      </c>
      <c r="C5896" s="7">
        <v>2007</v>
      </c>
      <c r="D5896" s="7">
        <v>3</v>
      </c>
      <c r="E5896" s="7">
        <v>165.78</v>
      </c>
      <c r="F5896" s="7">
        <v>162.85</v>
      </c>
    </row>
    <row r="5897" spans="1:6" x14ac:dyDescent="0.2">
      <c r="A5897" s="7">
        <v>47664</v>
      </c>
      <c r="B5897" s="7" t="s">
        <v>64</v>
      </c>
      <c r="C5897" s="7">
        <v>2007</v>
      </c>
      <c r="D5897" s="7">
        <v>4</v>
      </c>
      <c r="E5897" s="7">
        <v>153.91999999999999</v>
      </c>
      <c r="F5897" s="7">
        <v>151.97999999999999</v>
      </c>
    </row>
    <row r="5898" spans="1:6" x14ac:dyDescent="0.2">
      <c r="A5898" s="7">
        <v>47664</v>
      </c>
      <c r="B5898" s="7" t="s">
        <v>64</v>
      </c>
      <c r="C5898" s="7">
        <v>2008</v>
      </c>
      <c r="D5898" s="7">
        <v>1</v>
      </c>
      <c r="E5898" s="7">
        <v>144.44999999999999</v>
      </c>
      <c r="F5898" s="7">
        <v>144.68</v>
      </c>
    </row>
    <row r="5899" spans="1:6" x14ac:dyDescent="0.2">
      <c r="A5899" s="7">
        <v>47664</v>
      </c>
      <c r="B5899" s="7" t="s">
        <v>64</v>
      </c>
      <c r="C5899" s="7">
        <v>2008</v>
      </c>
      <c r="D5899" s="7">
        <v>2</v>
      </c>
      <c r="E5899" s="7">
        <v>133.91999999999999</v>
      </c>
      <c r="F5899" s="7">
        <v>133.26</v>
      </c>
    </row>
    <row r="5900" spans="1:6" x14ac:dyDescent="0.2">
      <c r="A5900" s="7">
        <v>47664</v>
      </c>
      <c r="B5900" s="7" t="s">
        <v>64</v>
      </c>
      <c r="C5900" s="7">
        <v>2008</v>
      </c>
      <c r="D5900" s="7">
        <v>3</v>
      </c>
      <c r="E5900" s="7">
        <v>129.5</v>
      </c>
      <c r="F5900" s="7">
        <v>126.99</v>
      </c>
    </row>
    <row r="5901" spans="1:6" x14ac:dyDescent="0.2">
      <c r="A5901" s="7">
        <v>47664</v>
      </c>
      <c r="B5901" s="7" t="s">
        <v>64</v>
      </c>
      <c r="C5901" s="7">
        <v>2008</v>
      </c>
      <c r="D5901" s="7">
        <v>4</v>
      </c>
      <c r="E5901" s="7">
        <v>116.68</v>
      </c>
      <c r="F5901" s="7">
        <v>115.03</v>
      </c>
    </row>
    <row r="5902" spans="1:6" x14ac:dyDescent="0.2">
      <c r="A5902" s="7">
        <v>47664</v>
      </c>
      <c r="B5902" s="7" t="s">
        <v>64</v>
      </c>
      <c r="C5902" s="7">
        <v>2009</v>
      </c>
      <c r="D5902" s="7">
        <v>1</v>
      </c>
      <c r="E5902" s="7">
        <v>105.46</v>
      </c>
      <c r="F5902" s="7">
        <v>106.07</v>
      </c>
    </row>
    <row r="5903" spans="1:6" x14ac:dyDescent="0.2">
      <c r="A5903" s="7">
        <v>47664</v>
      </c>
      <c r="B5903" s="7" t="s">
        <v>64</v>
      </c>
      <c r="C5903" s="7">
        <v>2009</v>
      </c>
      <c r="D5903" s="7">
        <v>2</v>
      </c>
      <c r="E5903" s="7">
        <v>101.05</v>
      </c>
      <c r="F5903" s="7">
        <v>100.43</v>
      </c>
    </row>
    <row r="5904" spans="1:6" x14ac:dyDescent="0.2">
      <c r="A5904" s="7">
        <v>47664</v>
      </c>
      <c r="B5904" s="7" t="s">
        <v>64</v>
      </c>
      <c r="C5904" s="7">
        <v>2009</v>
      </c>
      <c r="D5904" s="7">
        <v>3</v>
      </c>
      <c r="E5904" s="7">
        <v>101.79</v>
      </c>
      <c r="F5904" s="7">
        <v>99.64</v>
      </c>
    </row>
    <row r="5905" spans="1:6" x14ac:dyDescent="0.2">
      <c r="A5905" s="7">
        <v>47664</v>
      </c>
      <c r="B5905" s="7" t="s">
        <v>64</v>
      </c>
      <c r="C5905" s="7">
        <v>2009</v>
      </c>
      <c r="D5905" s="7">
        <v>4</v>
      </c>
      <c r="E5905" s="7">
        <v>103.83</v>
      </c>
      <c r="F5905" s="7">
        <v>102.3</v>
      </c>
    </row>
    <row r="5906" spans="1:6" x14ac:dyDescent="0.2">
      <c r="A5906" s="7">
        <v>47664</v>
      </c>
      <c r="B5906" s="7" t="s">
        <v>64</v>
      </c>
      <c r="C5906" s="7">
        <v>2010</v>
      </c>
      <c r="D5906" s="7">
        <v>1</v>
      </c>
      <c r="E5906" s="7">
        <v>100.38</v>
      </c>
      <c r="F5906" s="7">
        <v>101.39</v>
      </c>
    </row>
    <row r="5907" spans="1:6" x14ac:dyDescent="0.2">
      <c r="A5907" s="7">
        <v>47664</v>
      </c>
      <c r="B5907" s="7" t="s">
        <v>64</v>
      </c>
      <c r="C5907" s="7">
        <v>2010</v>
      </c>
      <c r="D5907" s="7">
        <v>2</v>
      </c>
      <c r="E5907" s="7">
        <v>103.92</v>
      </c>
      <c r="F5907" s="7">
        <v>103.06</v>
      </c>
    </row>
    <row r="5908" spans="1:6" x14ac:dyDescent="0.2">
      <c r="A5908" s="7">
        <v>47664</v>
      </c>
      <c r="B5908" s="7" t="s">
        <v>64</v>
      </c>
      <c r="C5908" s="7">
        <v>2010</v>
      </c>
      <c r="D5908" s="7">
        <v>3</v>
      </c>
      <c r="E5908" s="7">
        <v>101.03</v>
      </c>
      <c r="F5908" s="7">
        <v>98.75</v>
      </c>
    </row>
    <row r="5909" spans="1:6" x14ac:dyDescent="0.2">
      <c r="A5909" s="7">
        <v>47664</v>
      </c>
      <c r="B5909" s="7" t="s">
        <v>64</v>
      </c>
      <c r="C5909" s="7">
        <v>2010</v>
      </c>
      <c r="D5909" s="7">
        <v>4</v>
      </c>
      <c r="E5909" s="7">
        <v>99.19</v>
      </c>
      <c r="F5909" s="7">
        <v>97.76</v>
      </c>
    </row>
    <row r="5910" spans="1:6" x14ac:dyDescent="0.2">
      <c r="A5910" s="7">
        <v>47664</v>
      </c>
      <c r="B5910" s="7" t="s">
        <v>64</v>
      </c>
      <c r="C5910" s="7">
        <v>2011</v>
      </c>
      <c r="D5910" s="7">
        <v>1</v>
      </c>
      <c r="E5910" s="7">
        <v>95.54</v>
      </c>
      <c r="F5910" s="7">
        <v>96.83</v>
      </c>
    </row>
    <row r="5911" spans="1:6" x14ac:dyDescent="0.2">
      <c r="A5911" s="7">
        <v>47664</v>
      </c>
      <c r="B5911" s="7" t="s">
        <v>64</v>
      </c>
      <c r="C5911" s="7">
        <v>2011</v>
      </c>
      <c r="D5911" s="7">
        <v>2</v>
      </c>
      <c r="E5911" s="7">
        <v>98.33</v>
      </c>
      <c r="F5911" s="7">
        <v>97.2</v>
      </c>
    </row>
    <row r="5912" spans="1:6" x14ac:dyDescent="0.2">
      <c r="A5912" s="7">
        <v>47664</v>
      </c>
      <c r="B5912" s="7" t="s">
        <v>64</v>
      </c>
      <c r="C5912" s="7">
        <v>2011</v>
      </c>
      <c r="D5912" s="7">
        <v>3</v>
      </c>
      <c r="E5912" s="7">
        <v>101.71</v>
      </c>
      <c r="F5912" s="7">
        <v>99.34</v>
      </c>
    </row>
    <row r="5913" spans="1:6" x14ac:dyDescent="0.2">
      <c r="A5913" s="7">
        <v>47664</v>
      </c>
      <c r="B5913" s="7" t="s">
        <v>64</v>
      </c>
      <c r="C5913" s="7">
        <v>2011</v>
      </c>
      <c r="D5913" s="7">
        <v>4</v>
      </c>
      <c r="E5913" s="7">
        <v>100.93</v>
      </c>
      <c r="F5913" s="7">
        <v>99.63</v>
      </c>
    </row>
    <row r="5914" spans="1:6" x14ac:dyDescent="0.2">
      <c r="A5914" s="7">
        <v>47664</v>
      </c>
      <c r="B5914" s="7" t="s">
        <v>64</v>
      </c>
      <c r="C5914" s="7">
        <v>2012</v>
      </c>
      <c r="D5914" s="7">
        <v>1</v>
      </c>
      <c r="E5914" s="7">
        <v>100.14</v>
      </c>
      <c r="F5914" s="7">
        <v>101.69</v>
      </c>
    </row>
    <row r="5915" spans="1:6" x14ac:dyDescent="0.2">
      <c r="A5915" s="7">
        <v>47664</v>
      </c>
      <c r="B5915" s="7" t="s">
        <v>64</v>
      </c>
      <c r="C5915" s="7">
        <v>2012</v>
      </c>
      <c r="D5915" s="7">
        <v>2</v>
      </c>
      <c r="E5915" s="7">
        <v>106.28</v>
      </c>
      <c r="F5915" s="7">
        <v>104.76</v>
      </c>
    </row>
    <row r="5916" spans="1:6" x14ac:dyDescent="0.2">
      <c r="A5916" s="7">
        <v>47664</v>
      </c>
      <c r="B5916" s="7" t="s">
        <v>64</v>
      </c>
      <c r="C5916" s="7">
        <v>2012</v>
      </c>
      <c r="D5916" s="7">
        <v>3</v>
      </c>
      <c r="E5916" s="7">
        <v>111.85</v>
      </c>
      <c r="F5916" s="7">
        <v>109.17</v>
      </c>
    </row>
    <row r="5917" spans="1:6" x14ac:dyDescent="0.2">
      <c r="A5917" s="7">
        <v>47664</v>
      </c>
      <c r="B5917" s="7" t="s">
        <v>64</v>
      </c>
      <c r="C5917" s="7">
        <v>2012</v>
      </c>
      <c r="D5917" s="7">
        <v>4</v>
      </c>
      <c r="E5917" s="7">
        <v>115.14</v>
      </c>
      <c r="F5917" s="7">
        <v>113.95</v>
      </c>
    </row>
    <row r="5918" spans="1:6" x14ac:dyDescent="0.2">
      <c r="A5918" s="7">
        <v>47664</v>
      </c>
      <c r="B5918" s="7" t="s">
        <v>64</v>
      </c>
      <c r="C5918" s="7">
        <v>2013</v>
      </c>
      <c r="D5918" s="7">
        <v>1</v>
      </c>
      <c r="E5918" s="7">
        <v>117.67</v>
      </c>
      <c r="F5918" s="7">
        <v>119.48</v>
      </c>
    </row>
    <row r="5919" spans="1:6" x14ac:dyDescent="0.2">
      <c r="A5919" s="7">
        <v>47664</v>
      </c>
      <c r="B5919" s="7" t="s">
        <v>64</v>
      </c>
      <c r="C5919" s="7">
        <v>2013</v>
      </c>
      <c r="D5919" s="7">
        <v>2</v>
      </c>
      <c r="E5919" s="7">
        <v>127.15</v>
      </c>
      <c r="F5919" s="7">
        <v>125.07</v>
      </c>
    </row>
    <row r="5920" spans="1:6" x14ac:dyDescent="0.2">
      <c r="A5920" s="7">
        <v>47664</v>
      </c>
      <c r="B5920" s="7" t="s">
        <v>64</v>
      </c>
      <c r="C5920" s="7">
        <v>2013</v>
      </c>
      <c r="D5920" s="7">
        <v>3</v>
      </c>
      <c r="E5920" s="7">
        <v>133.29</v>
      </c>
      <c r="F5920" s="7">
        <v>130.1</v>
      </c>
    </row>
    <row r="5921" spans="1:6" x14ac:dyDescent="0.2">
      <c r="A5921" s="7">
        <v>47664</v>
      </c>
      <c r="B5921" s="7" t="s">
        <v>64</v>
      </c>
      <c r="C5921" s="7">
        <v>2013</v>
      </c>
      <c r="D5921" s="7">
        <v>4</v>
      </c>
      <c r="E5921" s="7">
        <v>135.85</v>
      </c>
      <c r="F5921" s="7">
        <v>134.81</v>
      </c>
    </row>
    <row r="5922" spans="1:6" x14ac:dyDescent="0.2">
      <c r="A5922" s="7">
        <v>47664</v>
      </c>
      <c r="B5922" s="7" t="s">
        <v>64</v>
      </c>
      <c r="C5922" s="7">
        <v>2014</v>
      </c>
      <c r="D5922" s="7">
        <v>1</v>
      </c>
      <c r="E5922" s="7">
        <v>136.63999999999999</v>
      </c>
      <c r="F5922" s="7">
        <v>138.57</v>
      </c>
    </row>
    <row r="5923" spans="1:6" x14ac:dyDescent="0.2">
      <c r="A5923" s="7">
        <v>47664</v>
      </c>
      <c r="B5923" s="7" t="s">
        <v>64</v>
      </c>
      <c r="C5923" s="7">
        <v>2014</v>
      </c>
      <c r="D5923" s="7">
        <v>2</v>
      </c>
      <c r="E5923" s="7">
        <v>146.63</v>
      </c>
      <c r="F5923" s="7">
        <v>144.01</v>
      </c>
    </row>
    <row r="5924" spans="1:6" x14ac:dyDescent="0.2">
      <c r="A5924" s="7">
        <v>47664</v>
      </c>
      <c r="B5924" s="7" t="s">
        <v>64</v>
      </c>
      <c r="C5924" s="7">
        <v>2014</v>
      </c>
      <c r="D5924" s="7">
        <v>3</v>
      </c>
      <c r="E5924" s="7">
        <v>153.19999999999999</v>
      </c>
      <c r="F5924" s="7">
        <v>149.66</v>
      </c>
    </row>
    <row r="5925" spans="1:6" x14ac:dyDescent="0.2">
      <c r="A5925" s="7">
        <v>47664</v>
      </c>
      <c r="B5925" s="7" t="s">
        <v>64</v>
      </c>
      <c r="C5925" s="7">
        <v>2014</v>
      </c>
      <c r="D5925" s="7">
        <v>4</v>
      </c>
      <c r="E5925" s="7">
        <v>151.59</v>
      </c>
      <c r="F5925" s="7">
        <v>150.71</v>
      </c>
    </row>
    <row r="5926" spans="1:6" x14ac:dyDescent="0.2">
      <c r="A5926" s="7">
        <v>47664</v>
      </c>
      <c r="B5926" s="7" t="s">
        <v>64</v>
      </c>
      <c r="C5926" s="7">
        <v>2015</v>
      </c>
      <c r="D5926" s="7">
        <v>1</v>
      </c>
      <c r="E5926" s="7">
        <v>153.91999999999999</v>
      </c>
      <c r="F5926" s="7">
        <v>155.81</v>
      </c>
    </row>
    <row r="5927" spans="1:6" x14ac:dyDescent="0.2">
      <c r="A5927" s="7">
        <v>47664</v>
      </c>
      <c r="B5927" s="7" t="s">
        <v>64</v>
      </c>
      <c r="C5927" s="7">
        <v>2015</v>
      </c>
      <c r="D5927" s="7">
        <v>2</v>
      </c>
      <c r="E5927" s="7">
        <v>162.15</v>
      </c>
      <c r="F5927" s="7">
        <v>159.06</v>
      </c>
    </row>
    <row r="5928" spans="1:6" x14ac:dyDescent="0.2">
      <c r="A5928" s="7">
        <v>47664</v>
      </c>
      <c r="B5928" s="7" t="s">
        <v>64</v>
      </c>
      <c r="C5928" s="7">
        <v>2015</v>
      </c>
      <c r="D5928" s="7">
        <v>3</v>
      </c>
      <c r="E5928" s="7">
        <v>164.01</v>
      </c>
      <c r="F5928" s="7">
        <v>160.5</v>
      </c>
    </row>
    <row r="5929" spans="1:6" x14ac:dyDescent="0.2">
      <c r="A5929" s="7">
        <v>47664</v>
      </c>
      <c r="B5929" s="7" t="s">
        <v>64</v>
      </c>
      <c r="C5929" s="7">
        <v>2015</v>
      </c>
      <c r="D5929" s="7">
        <v>4</v>
      </c>
      <c r="E5929" s="7">
        <v>163.74</v>
      </c>
      <c r="F5929" s="7">
        <v>162.99</v>
      </c>
    </row>
    <row r="5930" spans="1:6" x14ac:dyDescent="0.2">
      <c r="A5930" s="7">
        <v>47664</v>
      </c>
      <c r="B5930" s="7" t="s">
        <v>64</v>
      </c>
      <c r="C5930" s="7">
        <v>2016</v>
      </c>
      <c r="D5930" s="7">
        <v>1</v>
      </c>
      <c r="E5930" s="7">
        <v>164.58</v>
      </c>
      <c r="F5930" s="7">
        <v>166.21</v>
      </c>
    </row>
    <row r="5931" spans="1:6" x14ac:dyDescent="0.2">
      <c r="A5931" s="7">
        <v>47664</v>
      </c>
      <c r="B5931" s="7" t="s">
        <v>64</v>
      </c>
      <c r="C5931" s="7">
        <v>2016</v>
      </c>
      <c r="D5931" s="7">
        <v>2</v>
      </c>
      <c r="E5931" s="7">
        <v>173.13</v>
      </c>
      <c r="F5931" s="7">
        <v>169.78</v>
      </c>
    </row>
    <row r="5932" spans="1:6" x14ac:dyDescent="0.2">
      <c r="A5932" s="7">
        <v>47664</v>
      </c>
      <c r="B5932" s="7" t="s">
        <v>64</v>
      </c>
      <c r="C5932" s="7">
        <v>2016</v>
      </c>
      <c r="D5932" s="7">
        <v>3</v>
      </c>
      <c r="E5932" s="7">
        <v>177.56</v>
      </c>
      <c r="F5932" s="7">
        <v>174.03</v>
      </c>
    </row>
    <row r="5933" spans="1:6" x14ac:dyDescent="0.2">
      <c r="A5933" s="7">
        <v>47664</v>
      </c>
      <c r="B5933" s="7" t="s">
        <v>64</v>
      </c>
      <c r="C5933" s="7">
        <v>2016</v>
      </c>
      <c r="D5933" s="7">
        <v>4</v>
      </c>
      <c r="E5933" s="7">
        <v>178.87</v>
      </c>
      <c r="F5933" s="7">
        <v>178.19</v>
      </c>
    </row>
    <row r="5934" spans="1:6" x14ac:dyDescent="0.2">
      <c r="A5934" s="7">
        <v>47664</v>
      </c>
      <c r="B5934" s="7" t="s">
        <v>64</v>
      </c>
      <c r="C5934" s="7">
        <v>2017</v>
      </c>
      <c r="D5934" s="7">
        <v>1</v>
      </c>
      <c r="E5934" s="7">
        <v>181.1</v>
      </c>
      <c r="F5934" s="7">
        <v>182.45</v>
      </c>
    </row>
    <row r="5935" spans="1:6" x14ac:dyDescent="0.2">
      <c r="A5935" s="7">
        <v>47664</v>
      </c>
      <c r="B5935" s="7" t="s">
        <v>64</v>
      </c>
      <c r="C5935" s="7">
        <v>2017</v>
      </c>
      <c r="D5935" s="7">
        <v>2</v>
      </c>
      <c r="E5935" s="7">
        <v>190.23</v>
      </c>
      <c r="F5935" s="7">
        <v>186.65</v>
      </c>
    </row>
    <row r="5936" spans="1:6" x14ac:dyDescent="0.2">
      <c r="A5936" s="7">
        <v>47664</v>
      </c>
      <c r="B5936" s="7" t="s">
        <v>64</v>
      </c>
      <c r="C5936" s="7">
        <v>2017</v>
      </c>
      <c r="D5936" s="7">
        <v>3</v>
      </c>
      <c r="E5936" s="7">
        <v>193.54</v>
      </c>
      <c r="F5936" s="7">
        <v>189.93</v>
      </c>
    </row>
    <row r="5937" spans="1:6" x14ac:dyDescent="0.2">
      <c r="A5937" s="7">
        <v>47664</v>
      </c>
      <c r="B5937" s="7" t="s">
        <v>64</v>
      </c>
      <c r="C5937" s="7">
        <v>2017</v>
      </c>
      <c r="D5937" s="7">
        <v>4</v>
      </c>
      <c r="E5937" s="7">
        <v>194.86</v>
      </c>
      <c r="F5937" s="7">
        <v>194.17</v>
      </c>
    </row>
    <row r="5938" spans="1:6" x14ac:dyDescent="0.2">
      <c r="A5938" s="7">
        <v>47664</v>
      </c>
      <c r="B5938" s="7" t="s">
        <v>64</v>
      </c>
      <c r="C5938" s="7">
        <v>2018</v>
      </c>
      <c r="D5938" s="7">
        <v>1</v>
      </c>
      <c r="E5938" s="7">
        <v>197.66</v>
      </c>
      <c r="F5938" s="7">
        <v>198.71</v>
      </c>
    </row>
    <row r="5939" spans="1:6" x14ac:dyDescent="0.2">
      <c r="A5939" s="7">
        <v>47664</v>
      </c>
      <c r="B5939" s="7" t="s">
        <v>64</v>
      </c>
      <c r="C5939" s="7">
        <v>2018</v>
      </c>
      <c r="D5939" s="7">
        <v>2</v>
      </c>
      <c r="E5939" s="7">
        <v>205.61</v>
      </c>
      <c r="F5939" s="7">
        <v>201.92</v>
      </c>
    </row>
    <row r="5940" spans="1:6" x14ac:dyDescent="0.2">
      <c r="A5940" s="7">
        <v>47664</v>
      </c>
      <c r="B5940" s="7" t="s">
        <v>64</v>
      </c>
      <c r="C5940" s="7">
        <v>2018</v>
      </c>
      <c r="D5940" s="7">
        <v>3</v>
      </c>
      <c r="E5940" s="7">
        <v>209.95</v>
      </c>
      <c r="F5940" s="7">
        <v>206.23</v>
      </c>
    </row>
    <row r="5941" spans="1:6" x14ac:dyDescent="0.2">
      <c r="A5941" s="7">
        <v>47664</v>
      </c>
      <c r="B5941" s="7" t="s">
        <v>64</v>
      </c>
      <c r="C5941" s="7">
        <v>2018</v>
      </c>
      <c r="D5941" s="7">
        <v>4</v>
      </c>
      <c r="E5941" s="7">
        <v>209.93</v>
      </c>
      <c r="F5941" s="7">
        <v>209.14</v>
      </c>
    </row>
    <row r="5942" spans="1:6" x14ac:dyDescent="0.2">
      <c r="A5942" s="7">
        <v>47664</v>
      </c>
      <c r="B5942" s="7" t="s">
        <v>64</v>
      </c>
      <c r="C5942" s="7">
        <v>2019</v>
      </c>
      <c r="D5942" s="7">
        <v>1</v>
      </c>
      <c r="E5942" s="7">
        <v>211.43</v>
      </c>
      <c r="F5942" s="7">
        <v>212.19</v>
      </c>
    </row>
    <row r="5943" spans="1:6" x14ac:dyDescent="0.2">
      <c r="A5943" s="7">
        <v>47664</v>
      </c>
      <c r="B5943" s="7" t="s">
        <v>64</v>
      </c>
      <c r="C5943" s="7">
        <v>2019</v>
      </c>
      <c r="D5943" s="7">
        <v>2</v>
      </c>
      <c r="E5943" s="7">
        <v>218.68</v>
      </c>
      <c r="F5943" s="7">
        <v>215.04</v>
      </c>
    </row>
    <row r="5944" spans="1:6" x14ac:dyDescent="0.2">
      <c r="A5944" s="7">
        <v>47664</v>
      </c>
      <c r="B5944" s="7" t="s">
        <v>64</v>
      </c>
      <c r="C5944" s="7">
        <v>2019</v>
      </c>
      <c r="D5944" s="7">
        <v>3</v>
      </c>
      <c r="E5944" s="7">
        <v>220.73</v>
      </c>
      <c r="F5944" s="7">
        <v>216.94</v>
      </c>
    </row>
    <row r="5945" spans="1:6" x14ac:dyDescent="0.2">
      <c r="A5945" s="7">
        <v>47664</v>
      </c>
      <c r="B5945" s="7" t="s">
        <v>64</v>
      </c>
      <c r="C5945" s="7">
        <v>2019</v>
      </c>
      <c r="D5945" s="7">
        <v>4</v>
      </c>
      <c r="E5945" s="7">
        <v>221.26</v>
      </c>
      <c r="F5945" s="7">
        <v>220.33</v>
      </c>
    </row>
    <row r="5946" spans="1:6" x14ac:dyDescent="0.2">
      <c r="A5946" s="7">
        <v>47664</v>
      </c>
      <c r="B5946" s="7" t="s">
        <v>64</v>
      </c>
      <c r="C5946" s="7">
        <v>2020</v>
      </c>
      <c r="D5946" s="7">
        <v>1</v>
      </c>
      <c r="E5946" s="7">
        <v>224.81</v>
      </c>
      <c r="F5946" s="7">
        <v>225.37</v>
      </c>
    </row>
    <row r="5947" spans="1:6" x14ac:dyDescent="0.2">
      <c r="A5947" s="7">
        <v>47664</v>
      </c>
      <c r="B5947" s="7" t="s">
        <v>64</v>
      </c>
      <c r="C5947" s="7">
        <v>2020</v>
      </c>
      <c r="D5947" s="7">
        <v>2</v>
      </c>
      <c r="E5947" s="7">
        <v>232.46</v>
      </c>
      <c r="F5947" s="7">
        <v>228.81</v>
      </c>
    </row>
    <row r="5948" spans="1:6" x14ac:dyDescent="0.2">
      <c r="A5948" s="7">
        <v>47664</v>
      </c>
      <c r="B5948" s="7" t="s">
        <v>64</v>
      </c>
      <c r="C5948" s="7">
        <v>2020</v>
      </c>
      <c r="D5948" s="7">
        <v>3</v>
      </c>
      <c r="E5948" s="7">
        <v>241</v>
      </c>
      <c r="F5948" s="7">
        <v>236.96</v>
      </c>
    </row>
    <row r="5949" spans="1:6" x14ac:dyDescent="0.2">
      <c r="A5949" s="7">
        <v>47664</v>
      </c>
      <c r="B5949" s="7" t="s">
        <v>64</v>
      </c>
      <c r="C5949" s="7">
        <v>2020</v>
      </c>
      <c r="D5949" s="7">
        <v>4</v>
      </c>
      <c r="E5949" s="7">
        <v>246.55</v>
      </c>
      <c r="F5949" s="7">
        <v>245.4</v>
      </c>
    </row>
    <row r="5950" spans="1:6" x14ac:dyDescent="0.2">
      <c r="A5950" s="7">
        <v>47664</v>
      </c>
      <c r="B5950" s="7" t="s">
        <v>64</v>
      </c>
      <c r="C5950" s="7">
        <v>2021</v>
      </c>
      <c r="D5950" s="7">
        <v>1</v>
      </c>
      <c r="E5950" s="7">
        <v>252.8</v>
      </c>
      <c r="F5950" s="7">
        <v>253.24</v>
      </c>
    </row>
    <row r="5951" spans="1:6" x14ac:dyDescent="0.2">
      <c r="A5951" s="7">
        <v>47664</v>
      </c>
      <c r="B5951" s="7" t="s">
        <v>64</v>
      </c>
      <c r="C5951" s="7">
        <v>2021</v>
      </c>
      <c r="D5951" s="7">
        <v>2</v>
      </c>
      <c r="E5951" s="7">
        <v>265.32</v>
      </c>
      <c r="F5951" s="7">
        <v>261.36</v>
      </c>
    </row>
    <row r="5952" spans="1:6" x14ac:dyDescent="0.2">
      <c r="A5952" s="7">
        <v>47664</v>
      </c>
      <c r="B5952" s="7" t="s">
        <v>64</v>
      </c>
      <c r="C5952" s="7">
        <v>2021</v>
      </c>
      <c r="D5952" s="7">
        <v>3</v>
      </c>
      <c r="E5952" s="7">
        <v>275.06</v>
      </c>
      <c r="F5952" s="7">
        <v>270.49</v>
      </c>
    </row>
    <row r="5953" spans="1:6" x14ac:dyDescent="0.2">
      <c r="A5953" s="7">
        <v>47664</v>
      </c>
      <c r="B5953" s="7" t="s">
        <v>64</v>
      </c>
      <c r="C5953" s="7">
        <v>2021</v>
      </c>
      <c r="D5953" s="7">
        <v>4</v>
      </c>
      <c r="E5953" s="7">
        <v>279.87</v>
      </c>
      <c r="F5953" s="7">
        <v>278.44</v>
      </c>
    </row>
    <row r="5954" spans="1:6" x14ac:dyDescent="0.2">
      <c r="A5954" s="7">
        <v>47894</v>
      </c>
      <c r="B5954" s="7" t="s">
        <v>65</v>
      </c>
      <c r="C5954" s="7">
        <v>1991</v>
      </c>
      <c r="D5954" s="7">
        <v>1</v>
      </c>
      <c r="E5954" s="7">
        <v>100</v>
      </c>
      <c r="F5954" s="7">
        <v>100</v>
      </c>
    </row>
    <row r="5955" spans="1:6" x14ac:dyDescent="0.2">
      <c r="A5955" s="7">
        <v>47894</v>
      </c>
      <c r="B5955" s="7" t="s">
        <v>65</v>
      </c>
      <c r="C5955" s="7">
        <v>1991</v>
      </c>
      <c r="D5955" s="7">
        <v>2</v>
      </c>
      <c r="E5955" s="7">
        <v>100.12</v>
      </c>
      <c r="F5955" s="7">
        <v>99.93</v>
      </c>
    </row>
    <row r="5956" spans="1:6" x14ac:dyDescent="0.2">
      <c r="A5956" s="7">
        <v>47894</v>
      </c>
      <c r="B5956" s="7" t="s">
        <v>65</v>
      </c>
      <c r="C5956" s="7">
        <v>1991</v>
      </c>
      <c r="D5956" s="7">
        <v>3</v>
      </c>
      <c r="E5956" s="7">
        <v>99.74</v>
      </c>
      <c r="F5956" s="7">
        <v>99.54</v>
      </c>
    </row>
    <row r="5957" spans="1:6" x14ac:dyDescent="0.2">
      <c r="A5957" s="7">
        <v>47894</v>
      </c>
      <c r="B5957" s="7" t="s">
        <v>65</v>
      </c>
      <c r="C5957" s="7">
        <v>1991</v>
      </c>
      <c r="D5957" s="7">
        <v>4</v>
      </c>
      <c r="E5957" s="7">
        <v>100.34</v>
      </c>
      <c r="F5957" s="7">
        <v>100.2</v>
      </c>
    </row>
    <row r="5958" spans="1:6" x14ac:dyDescent="0.2">
      <c r="A5958" s="7">
        <v>47894</v>
      </c>
      <c r="B5958" s="7" t="s">
        <v>65</v>
      </c>
      <c r="C5958" s="7">
        <v>1992</v>
      </c>
      <c r="D5958" s="7">
        <v>1</v>
      </c>
      <c r="E5958" s="7">
        <v>100.7</v>
      </c>
      <c r="F5958" s="7">
        <v>100.73</v>
      </c>
    </row>
    <row r="5959" spans="1:6" x14ac:dyDescent="0.2">
      <c r="A5959" s="7">
        <v>47894</v>
      </c>
      <c r="B5959" s="7" t="s">
        <v>65</v>
      </c>
      <c r="C5959" s="7">
        <v>1992</v>
      </c>
      <c r="D5959" s="7">
        <v>2</v>
      </c>
      <c r="E5959" s="7">
        <v>100.46</v>
      </c>
      <c r="F5959" s="7">
        <v>100.3</v>
      </c>
    </row>
    <row r="5960" spans="1:6" x14ac:dyDescent="0.2">
      <c r="A5960" s="7">
        <v>47894</v>
      </c>
      <c r="B5960" s="7" t="s">
        <v>65</v>
      </c>
      <c r="C5960" s="7">
        <v>1992</v>
      </c>
      <c r="D5960" s="7">
        <v>3</v>
      </c>
      <c r="E5960" s="7">
        <v>100.31</v>
      </c>
      <c r="F5960" s="7">
        <v>100.04</v>
      </c>
    </row>
    <row r="5961" spans="1:6" x14ac:dyDescent="0.2">
      <c r="A5961" s="7">
        <v>47894</v>
      </c>
      <c r="B5961" s="7" t="s">
        <v>65</v>
      </c>
      <c r="C5961" s="7">
        <v>1992</v>
      </c>
      <c r="D5961" s="7">
        <v>4</v>
      </c>
      <c r="E5961" s="7">
        <v>100.58</v>
      </c>
      <c r="F5961" s="7">
        <v>100.44</v>
      </c>
    </row>
    <row r="5962" spans="1:6" x14ac:dyDescent="0.2">
      <c r="A5962" s="7">
        <v>47894</v>
      </c>
      <c r="B5962" s="7" t="s">
        <v>65</v>
      </c>
      <c r="C5962" s="7">
        <v>1993</v>
      </c>
      <c r="D5962" s="7">
        <v>1</v>
      </c>
      <c r="E5962" s="7">
        <v>99.08</v>
      </c>
      <c r="F5962" s="7">
        <v>99.2</v>
      </c>
    </row>
    <row r="5963" spans="1:6" x14ac:dyDescent="0.2">
      <c r="A5963" s="7">
        <v>47894</v>
      </c>
      <c r="B5963" s="7" t="s">
        <v>65</v>
      </c>
      <c r="C5963" s="7">
        <v>1993</v>
      </c>
      <c r="D5963" s="7">
        <v>2</v>
      </c>
      <c r="E5963" s="7">
        <v>100.12</v>
      </c>
      <c r="F5963" s="7">
        <v>99.95</v>
      </c>
    </row>
    <row r="5964" spans="1:6" x14ac:dyDescent="0.2">
      <c r="A5964" s="7">
        <v>47894</v>
      </c>
      <c r="B5964" s="7" t="s">
        <v>65</v>
      </c>
      <c r="C5964" s="7">
        <v>1993</v>
      </c>
      <c r="D5964" s="7">
        <v>3</v>
      </c>
      <c r="E5964" s="7">
        <v>100.41</v>
      </c>
      <c r="F5964" s="7">
        <v>100.06</v>
      </c>
    </row>
    <row r="5965" spans="1:6" x14ac:dyDescent="0.2">
      <c r="A5965" s="7">
        <v>47894</v>
      </c>
      <c r="B5965" s="7" t="s">
        <v>65</v>
      </c>
      <c r="C5965" s="7">
        <v>1993</v>
      </c>
      <c r="D5965" s="7">
        <v>4</v>
      </c>
      <c r="E5965" s="7">
        <v>99.68</v>
      </c>
      <c r="F5965" s="7">
        <v>99.55</v>
      </c>
    </row>
    <row r="5966" spans="1:6" x14ac:dyDescent="0.2">
      <c r="A5966" s="7">
        <v>47894</v>
      </c>
      <c r="B5966" s="7" t="s">
        <v>65</v>
      </c>
      <c r="C5966" s="7">
        <v>1994</v>
      </c>
      <c r="D5966" s="7">
        <v>1</v>
      </c>
      <c r="E5966" s="7">
        <v>99.61</v>
      </c>
      <c r="F5966" s="7">
        <v>99.8</v>
      </c>
    </row>
    <row r="5967" spans="1:6" x14ac:dyDescent="0.2">
      <c r="A5967" s="7">
        <v>47894</v>
      </c>
      <c r="B5967" s="7" t="s">
        <v>65</v>
      </c>
      <c r="C5967" s="7">
        <v>1994</v>
      </c>
      <c r="D5967" s="7">
        <v>2</v>
      </c>
      <c r="E5967" s="7">
        <v>100.44</v>
      </c>
      <c r="F5967" s="7">
        <v>100.26</v>
      </c>
    </row>
    <row r="5968" spans="1:6" x14ac:dyDescent="0.2">
      <c r="A5968" s="7">
        <v>47894</v>
      </c>
      <c r="B5968" s="7" t="s">
        <v>65</v>
      </c>
      <c r="C5968" s="7">
        <v>1994</v>
      </c>
      <c r="D5968" s="7">
        <v>3</v>
      </c>
      <c r="E5968" s="7">
        <v>101.3</v>
      </c>
      <c r="F5968" s="7">
        <v>100.9</v>
      </c>
    </row>
    <row r="5969" spans="1:6" x14ac:dyDescent="0.2">
      <c r="A5969" s="7">
        <v>47894</v>
      </c>
      <c r="B5969" s="7" t="s">
        <v>65</v>
      </c>
      <c r="C5969" s="7">
        <v>1994</v>
      </c>
      <c r="D5969" s="7">
        <v>4</v>
      </c>
      <c r="E5969" s="7">
        <v>101.48</v>
      </c>
      <c r="F5969" s="7">
        <v>101.32</v>
      </c>
    </row>
    <row r="5970" spans="1:6" x14ac:dyDescent="0.2">
      <c r="A5970" s="7">
        <v>47894</v>
      </c>
      <c r="B5970" s="7" t="s">
        <v>65</v>
      </c>
      <c r="C5970" s="7">
        <v>1995</v>
      </c>
      <c r="D5970" s="7">
        <v>1</v>
      </c>
      <c r="E5970" s="7">
        <v>100.82</v>
      </c>
      <c r="F5970" s="7">
        <v>101.09</v>
      </c>
    </row>
    <row r="5971" spans="1:6" x14ac:dyDescent="0.2">
      <c r="A5971" s="7">
        <v>47894</v>
      </c>
      <c r="B5971" s="7" t="s">
        <v>65</v>
      </c>
      <c r="C5971" s="7">
        <v>1995</v>
      </c>
      <c r="D5971" s="7">
        <v>2</v>
      </c>
      <c r="E5971" s="7">
        <v>100.84</v>
      </c>
      <c r="F5971" s="7">
        <v>100.61</v>
      </c>
    </row>
    <row r="5972" spans="1:6" x14ac:dyDescent="0.2">
      <c r="A5972" s="7">
        <v>47894</v>
      </c>
      <c r="B5972" s="7" t="s">
        <v>65</v>
      </c>
      <c r="C5972" s="7">
        <v>1995</v>
      </c>
      <c r="D5972" s="7">
        <v>3</v>
      </c>
      <c r="E5972" s="7">
        <v>100.57</v>
      </c>
      <c r="F5972" s="7">
        <v>100.19</v>
      </c>
    </row>
    <row r="5973" spans="1:6" x14ac:dyDescent="0.2">
      <c r="A5973" s="7">
        <v>47894</v>
      </c>
      <c r="B5973" s="7" t="s">
        <v>65</v>
      </c>
      <c r="C5973" s="7">
        <v>1995</v>
      </c>
      <c r="D5973" s="7">
        <v>4</v>
      </c>
      <c r="E5973" s="7">
        <v>100.17</v>
      </c>
      <c r="F5973" s="7">
        <v>100</v>
      </c>
    </row>
    <row r="5974" spans="1:6" x14ac:dyDescent="0.2">
      <c r="A5974" s="7">
        <v>47894</v>
      </c>
      <c r="B5974" s="7" t="s">
        <v>65</v>
      </c>
      <c r="C5974" s="7">
        <v>1996</v>
      </c>
      <c r="D5974" s="7">
        <v>1</v>
      </c>
      <c r="E5974" s="7">
        <v>99.53</v>
      </c>
      <c r="F5974" s="7">
        <v>99.82</v>
      </c>
    </row>
    <row r="5975" spans="1:6" x14ac:dyDescent="0.2">
      <c r="A5975" s="7">
        <v>47894</v>
      </c>
      <c r="B5975" s="7" t="s">
        <v>65</v>
      </c>
      <c r="C5975" s="7">
        <v>1996</v>
      </c>
      <c r="D5975" s="7">
        <v>2</v>
      </c>
      <c r="E5975" s="7">
        <v>100.07</v>
      </c>
      <c r="F5975" s="7">
        <v>99.81</v>
      </c>
    </row>
    <row r="5976" spans="1:6" x14ac:dyDescent="0.2">
      <c r="A5976" s="7">
        <v>47894</v>
      </c>
      <c r="B5976" s="7" t="s">
        <v>65</v>
      </c>
      <c r="C5976" s="7">
        <v>1996</v>
      </c>
      <c r="D5976" s="7">
        <v>3</v>
      </c>
      <c r="E5976" s="7">
        <v>99.82</v>
      </c>
      <c r="F5976" s="7">
        <v>99.46</v>
      </c>
    </row>
    <row r="5977" spans="1:6" x14ac:dyDescent="0.2">
      <c r="A5977" s="7">
        <v>47894</v>
      </c>
      <c r="B5977" s="7" t="s">
        <v>65</v>
      </c>
      <c r="C5977" s="7">
        <v>1996</v>
      </c>
      <c r="D5977" s="7">
        <v>4</v>
      </c>
      <c r="E5977" s="7">
        <v>99.46</v>
      </c>
      <c r="F5977" s="7">
        <v>99.3</v>
      </c>
    </row>
    <row r="5978" spans="1:6" x14ac:dyDescent="0.2">
      <c r="A5978" s="7">
        <v>47894</v>
      </c>
      <c r="B5978" s="7" t="s">
        <v>65</v>
      </c>
      <c r="C5978" s="7">
        <v>1997</v>
      </c>
      <c r="D5978" s="7">
        <v>1</v>
      </c>
      <c r="E5978" s="7">
        <v>99.09</v>
      </c>
      <c r="F5978" s="7">
        <v>99.39</v>
      </c>
    </row>
    <row r="5979" spans="1:6" x14ac:dyDescent="0.2">
      <c r="A5979" s="7">
        <v>47894</v>
      </c>
      <c r="B5979" s="7" t="s">
        <v>65</v>
      </c>
      <c r="C5979" s="7">
        <v>1997</v>
      </c>
      <c r="D5979" s="7">
        <v>2</v>
      </c>
      <c r="E5979" s="7">
        <v>99.97</v>
      </c>
      <c r="F5979" s="7">
        <v>99.68</v>
      </c>
    </row>
    <row r="5980" spans="1:6" x14ac:dyDescent="0.2">
      <c r="A5980" s="7">
        <v>47894</v>
      </c>
      <c r="B5980" s="7" t="s">
        <v>65</v>
      </c>
      <c r="C5980" s="7">
        <v>1997</v>
      </c>
      <c r="D5980" s="7">
        <v>3</v>
      </c>
      <c r="E5980" s="7">
        <v>99.98</v>
      </c>
      <c r="F5980" s="7">
        <v>99.58</v>
      </c>
    </row>
    <row r="5981" spans="1:6" x14ac:dyDescent="0.2">
      <c r="A5981" s="7">
        <v>47894</v>
      </c>
      <c r="B5981" s="7" t="s">
        <v>65</v>
      </c>
      <c r="C5981" s="7">
        <v>1997</v>
      </c>
      <c r="D5981" s="7">
        <v>4</v>
      </c>
      <c r="E5981" s="7">
        <v>100.78</v>
      </c>
      <c r="F5981" s="7">
        <v>100.69</v>
      </c>
    </row>
    <row r="5982" spans="1:6" x14ac:dyDescent="0.2">
      <c r="A5982" s="7">
        <v>47894</v>
      </c>
      <c r="B5982" s="7" t="s">
        <v>65</v>
      </c>
      <c r="C5982" s="7">
        <v>1998</v>
      </c>
      <c r="D5982" s="7">
        <v>1</v>
      </c>
      <c r="E5982" s="7">
        <v>100.75</v>
      </c>
      <c r="F5982" s="7">
        <v>101.07</v>
      </c>
    </row>
    <row r="5983" spans="1:6" x14ac:dyDescent="0.2">
      <c r="A5983" s="7">
        <v>47894</v>
      </c>
      <c r="B5983" s="7" t="s">
        <v>65</v>
      </c>
      <c r="C5983" s="7">
        <v>1998</v>
      </c>
      <c r="D5983" s="7">
        <v>2</v>
      </c>
      <c r="E5983" s="7">
        <v>101.69</v>
      </c>
      <c r="F5983" s="7">
        <v>101.39</v>
      </c>
    </row>
    <row r="5984" spans="1:6" x14ac:dyDescent="0.2">
      <c r="A5984" s="7">
        <v>47894</v>
      </c>
      <c r="B5984" s="7" t="s">
        <v>65</v>
      </c>
      <c r="C5984" s="7">
        <v>1998</v>
      </c>
      <c r="D5984" s="7">
        <v>3</v>
      </c>
      <c r="E5984" s="7">
        <v>102.6</v>
      </c>
      <c r="F5984" s="7">
        <v>102.06</v>
      </c>
    </row>
    <row r="5985" spans="1:6" x14ac:dyDescent="0.2">
      <c r="A5985" s="7">
        <v>47894</v>
      </c>
      <c r="B5985" s="7" t="s">
        <v>65</v>
      </c>
      <c r="C5985" s="7">
        <v>1998</v>
      </c>
      <c r="D5985" s="7">
        <v>4</v>
      </c>
      <c r="E5985" s="7">
        <v>103.9</v>
      </c>
      <c r="F5985" s="7">
        <v>103.91</v>
      </c>
    </row>
    <row r="5986" spans="1:6" x14ac:dyDescent="0.2">
      <c r="A5986" s="7">
        <v>47894</v>
      </c>
      <c r="B5986" s="7" t="s">
        <v>65</v>
      </c>
      <c r="C5986" s="7">
        <v>1999</v>
      </c>
      <c r="D5986" s="7">
        <v>1</v>
      </c>
      <c r="E5986" s="7">
        <v>105.04</v>
      </c>
      <c r="F5986" s="7">
        <v>105.44</v>
      </c>
    </row>
    <row r="5987" spans="1:6" x14ac:dyDescent="0.2">
      <c r="A5987" s="7">
        <v>47894</v>
      </c>
      <c r="B5987" s="7" t="s">
        <v>65</v>
      </c>
      <c r="C5987" s="7">
        <v>1999</v>
      </c>
      <c r="D5987" s="7">
        <v>2</v>
      </c>
      <c r="E5987" s="7">
        <v>107.12</v>
      </c>
      <c r="F5987" s="7">
        <v>106.78</v>
      </c>
    </row>
    <row r="5988" spans="1:6" x14ac:dyDescent="0.2">
      <c r="A5988" s="7">
        <v>47894</v>
      </c>
      <c r="B5988" s="7" t="s">
        <v>65</v>
      </c>
      <c r="C5988" s="7">
        <v>1999</v>
      </c>
      <c r="D5988" s="7">
        <v>3</v>
      </c>
      <c r="E5988" s="7">
        <v>108.28</v>
      </c>
      <c r="F5988" s="7">
        <v>107.49</v>
      </c>
    </row>
    <row r="5989" spans="1:6" x14ac:dyDescent="0.2">
      <c r="A5989" s="7">
        <v>47894</v>
      </c>
      <c r="B5989" s="7" t="s">
        <v>65</v>
      </c>
      <c r="C5989" s="7">
        <v>1999</v>
      </c>
      <c r="D5989" s="7">
        <v>4</v>
      </c>
      <c r="E5989" s="7">
        <v>109.02</v>
      </c>
      <c r="F5989" s="7">
        <v>109.17</v>
      </c>
    </row>
    <row r="5990" spans="1:6" x14ac:dyDescent="0.2">
      <c r="A5990" s="7">
        <v>47894</v>
      </c>
      <c r="B5990" s="7" t="s">
        <v>65</v>
      </c>
      <c r="C5990" s="7">
        <v>2000</v>
      </c>
      <c r="D5990" s="7">
        <v>1</v>
      </c>
      <c r="E5990" s="7">
        <v>111.36</v>
      </c>
      <c r="F5990" s="7">
        <v>111.95</v>
      </c>
    </row>
    <row r="5991" spans="1:6" x14ac:dyDescent="0.2">
      <c r="A5991" s="7">
        <v>47894</v>
      </c>
      <c r="B5991" s="7" t="s">
        <v>65</v>
      </c>
      <c r="C5991" s="7">
        <v>2000</v>
      </c>
      <c r="D5991" s="7">
        <v>2</v>
      </c>
      <c r="E5991" s="7">
        <v>114.66</v>
      </c>
      <c r="F5991" s="7">
        <v>114.27</v>
      </c>
    </row>
    <row r="5992" spans="1:6" x14ac:dyDescent="0.2">
      <c r="A5992" s="7">
        <v>47894</v>
      </c>
      <c r="B5992" s="7" t="s">
        <v>65</v>
      </c>
      <c r="C5992" s="7">
        <v>2000</v>
      </c>
      <c r="D5992" s="7">
        <v>3</v>
      </c>
      <c r="E5992" s="7">
        <v>118.89</v>
      </c>
      <c r="F5992" s="7">
        <v>117.76</v>
      </c>
    </row>
    <row r="5993" spans="1:6" x14ac:dyDescent="0.2">
      <c r="A5993" s="7">
        <v>47894</v>
      </c>
      <c r="B5993" s="7" t="s">
        <v>65</v>
      </c>
      <c r="C5993" s="7">
        <v>2000</v>
      </c>
      <c r="D5993" s="7">
        <v>4</v>
      </c>
      <c r="E5993" s="7">
        <v>120.73</v>
      </c>
      <c r="F5993" s="7">
        <v>120.97</v>
      </c>
    </row>
    <row r="5994" spans="1:6" x14ac:dyDescent="0.2">
      <c r="A5994" s="7">
        <v>47894</v>
      </c>
      <c r="B5994" s="7" t="s">
        <v>65</v>
      </c>
      <c r="C5994" s="7">
        <v>2001</v>
      </c>
      <c r="D5994" s="7">
        <v>1</v>
      </c>
      <c r="E5994" s="7">
        <v>124.06</v>
      </c>
      <c r="F5994" s="7">
        <v>124.98</v>
      </c>
    </row>
    <row r="5995" spans="1:6" x14ac:dyDescent="0.2">
      <c r="A5995" s="7">
        <v>47894</v>
      </c>
      <c r="B5995" s="7" t="s">
        <v>65</v>
      </c>
      <c r="C5995" s="7">
        <v>2001</v>
      </c>
      <c r="D5995" s="7">
        <v>2</v>
      </c>
      <c r="E5995" s="7">
        <v>129.99</v>
      </c>
      <c r="F5995" s="7">
        <v>129.44999999999999</v>
      </c>
    </row>
    <row r="5996" spans="1:6" x14ac:dyDescent="0.2">
      <c r="A5996" s="7">
        <v>47894</v>
      </c>
      <c r="B5996" s="7" t="s">
        <v>65</v>
      </c>
      <c r="C5996" s="7">
        <v>2001</v>
      </c>
      <c r="D5996" s="7">
        <v>3</v>
      </c>
      <c r="E5996" s="7">
        <v>135.13</v>
      </c>
      <c r="F5996" s="7">
        <v>133.63999999999999</v>
      </c>
    </row>
    <row r="5997" spans="1:6" x14ac:dyDescent="0.2">
      <c r="A5997" s="7">
        <v>47894</v>
      </c>
      <c r="B5997" s="7" t="s">
        <v>65</v>
      </c>
      <c r="C5997" s="7">
        <v>2001</v>
      </c>
      <c r="D5997" s="7">
        <v>4</v>
      </c>
      <c r="E5997" s="7">
        <v>136.63999999999999</v>
      </c>
      <c r="F5997" s="7">
        <v>136.9</v>
      </c>
    </row>
    <row r="5998" spans="1:6" x14ac:dyDescent="0.2">
      <c r="A5998" s="7">
        <v>47894</v>
      </c>
      <c r="B5998" s="7" t="s">
        <v>65</v>
      </c>
      <c r="C5998" s="7">
        <v>2002</v>
      </c>
      <c r="D5998" s="7">
        <v>1</v>
      </c>
      <c r="E5998" s="7">
        <v>139.86000000000001</v>
      </c>
      <c r="F5998" s="7">
        <v>141.21</v>
      </c>
    </row>
    <row r="5999" spans="1:6" x14ac:dyDescent="0.2">
      <c r="A5999" s="7">
        <v>47894</v>
      </c>
      <c r="B5999" s="7" t="s">
        <v>65</v>
      </c>
      <c r="C5999" s="7">
        <v>2002</v>
      </c>
      <c r="D5999" s="7">
        <v>2</v>
      </c>
      <c r="E5999" s="7">
        <v>147.37</v>
      </c>
      <c r="F5999" s="7">
        <v>146.65</v>
      </c>
    </row>
    <row r="6000" spans="1:6" x14ac:dyDescent="0.2">
      <c r="A6000" s="7">
        <v>47894</v>
      </c>
      <c r="B6000" s="7" t="s">
        <v>65</v>
      </c>
      <c r="C6000" s="7">
        <v>2002</v>
      </c>
      <c r="D6000" s="7">
        <v>3</v>
      </c>
      <c r="E6000" s="7">
        <v>153.47</v>
      </c>
      <c r="F6000" s="7">
        <v>151.68</v>
      </c>
    </row>
    <row r="6001" spans="1:6" x14ac:dyDescent="0.2">
      <c r="A6001" s="7">
        <v>47894</v>
      </c>
      <c r="B6001" s="7" t="s">
        <v>65</v>
      </c>
      <c r="C6001" s="7">
        <v>2002</v>
      </c>
      <c r="D6001" s="7">
        <v>4</v>
      </c>
      <c r="E6001" s="7">
        <v>157.63999999999999</v>
      </c>
      <c r="F6001" s="7">
        <v>157.86000000000001</v>
      </c>
    </row>
    <row r="6002" spans="1:6" x14ac:dyDescent="0.2">
      <c r="A6002" s="7">
        <v>47894</v>
      </c>
      <c r="B6002" s="7" t="s">
        <v>65</v>
      </c>
      <c r="C6002" s="7">
        <v>2003</v>
      </c>
      <c r="D6002" s="7">
        <v>1</v>
      </c>
      <c r="E6002" s="7">
        <v>161.37</v>
      </c>
      <c r="F6002" s="7">
        <v>163.18</v>
      </c>
    </row>
    <row r="6003" spans="1:6" x14ac:dyDescent="0.2">
      <c r="A6003" s="7">
        <v>47894</v>
      </c>
      <c r="B6003" s="7" t="s">
        <v>65</v>
      </c>
      <c r="C6003" s="7">
        <v>2003</v>
      </c>
      <c r="D6003" s="7">
        <v>2</v>
      </c>
      <c r="E6003" s="7">
        <v>169.12</v>
      </c>
      <c r="F6003" s="7">
        <v>168.21</v>
      </c>
    </row>
    <row r="6004" spans="1:6" x14ac:dyDescent="0.2">
      <c r="A6004" s="7">
        <v>47894</v>
      </c>
      <c r="B6004" s="7" t="s">
        <v>65</v>
      </c>
      <c r="C6004" s="7">
        <v>2003</v>
      </c>
      <c r="D6004" s="7">
        <v>3</v>
      </c>
      <c r="E6004" s="7">
        <v>176.73</v>
      </c>
      <c r="F6004" s="7">
        <v>174.58</v>
      </c>
    </row>
    <row r="6005" spans="1:6" x14ac:dyDescent="0.2">
      <c r="A6005" s="7">
        <v>47894</v>
      </c>
      <c r="B6005" s="7" t="s">
        <v>65</v>
      </c>
      <c r="C6005" s="7">
        <v>2003</v>
      </c>
      <c r="D6005" s="7">
        <v>4</v>
      </c>
      <c r="E6005" s="7">
        <v>181.51</v>
      </c>
      <c r="F6005" s="7">
        <v>181.79</v>
      </c>
    </row>
    <row r="6006" spans="1:6" x14ac:dyDescent="0.2">
      <c r="A6006" s="7">
        <v>47894</v>
      </c>
      <c r="B6006" s="7" t="s">
        <v>65</v>
      </c>
      <c r="C6006" s="7">
        <v>2004</v>
      </c>
      <c r="D6006" s="7">
        <v>1</v>
      </c>
      <c r="E6006" s="7">
        <v>187.99</v>
      </c>
      <c r="F6006" s="7">
        <v>190.14</v>
      </c>
    </row>
    <row r="6007" spans="1:6" x14ac:dyDescent="0.2">
      <c r="A6007" s="7">
        <v>47894</v>
      </c>
      <c r="B6007" s="7" t="s">
        <v>65</v>
      </c>
      <c r="C6007" s="7">
        <v>2004</v>
      </c>
      <c r="D6007" s="7">
        <v>2</v>
      </c>
      <c r="E6007" s="7">
        <v>202.15</v>
      </c>
      <c r="F6007" s="7">
        <v>200.97</v>
      </c>
    </row>
    <row r="6008" spans="1:6" x14ac:dyDescent="0.2">
      <c r="A6008" s="7">
        <v>47894</v>
      </c>
      <c r="B6008" s="7" t="s">
        <v>65</v>
      </c>
      <c r="C6008" s="7">
        <v>2004</v>
      </c>
      <c r="D6008" s="7">
        <v>3</v>
      </c>
      <c r="E6008" s="7">
        <v>215.41</v>
      </c>
      <c r="F6008" s="7">
        <v>212.91</v>
      </c>
    </row>
    <row r="6009" spans="1:6" x14ac:dyDescent="0.2">
      <c r="A6009" s="7">
        <v>47894</v>
      </c>
      <c r="B6009" s="7" t="s">
        <v>65</v>
      </c>
      <c r="C6009" s="7">
        <v>2004</v>
      </c>
      <c r="D6009" s="7">
        <v>4</v>
      </c>
      <c r="E6009" s="7">
        <v>224.63</v>
      </c>
      <c r="F6009" s="7">
        <v>225.03</v>
      </c>
    </row>
    <row r="6010" spans="1:6" x14ac:dyDescent="0.2">
      <c r="A6010" s="7">
        <v>47894</v>
      </c>
      <c r="B6010" s="7" t="s">
        <v>65</v>
      </c>
      <c r="C6010" s="7">
        <v>2005</v>
      </c>
      <c r="D6010" s="7">
        <v>1</v>
      </c>
      <c r="E6010" s="7">
        <v>235.75</v>
      </c>
      <c r="F6010" s="7">
        <v>238.2</v>
      </c>
    </row>
    <row r="6011" spans="1:6" x14ac:dyDescent="0.2">
      <c r="A6011" s="7">
        <v>47894</v>
      </c>
      <c r="B6011" s="7" t="s">
        <v>65</v>
      </c>
      <c r="C6011" s="7">
        <v>2005</v>
      </c>
      <c r="D6011" s="7">
        <v>2</v>
      </c>
      <c r="E6011" s="7">
        <v>255.13</v>
      </c>
      <c r="F6011" s="7">
        <v>253.64</v>
      </c>
    </row>
    <row r="6012" spans="1:6" x14ac:dyDescent="0.2">
      <c r="A6012" s="7">
        <v>47894</v>
      </c>
      <c r="B6012" s="7" t="s">
        <v>65</v>
      </c>
      <c r="C6012" s="7">
        <v>2005</v>
      </c>
      <c r="D6012" s="7">
        <v>3</v>
      </c>
      <c r="E6012" s="7">
        <v>269.64999999999998</v>
      </c>
      <c r="F6012" s="7">
        <v>266.83999999999997</v>
      </c>
    </row>
    <row r="6013" spans="1:6" x14ac:dyDescent="0.2">
      <c r="A6013" s="7">
        <v>47894</v>
      </c>
      <c r="B6013" s="7" t="s">
        <v>65</v>
      </c>
      <c r="C6013" s="7">
        <v>2005</v>
      </c>
      <c r="D6013" s="7">
        <v>4</v>
      </c>
      <c r="E6013" s="7">
        <v>274.12</v>
      </c>
      <c r="F6013" s="7">
        <v>274.60000000000002</v>
      </c>
    </row>
    <row r="6014" spans="1:6" x14ac:dyDescent="0.2">
      <c r="A6014" s="7">
        <v>47894</v>
      </c>
      <c r="B6014" s="7" t="s">
        <v>65</v>
      </c>
      <c r="C6014" s="7">
        <v>2006</v>
      </c>
      <c r="D6014" s="7">
        <v>1</v>
      </c>
      <c r="E6014" s="7">
        <v>277.94</v>
      </c>
      <c r="F6014" s="7">
        <v>280.31</v>
      </c>
    </row>
    <row r="6015" spans="1:6" x14ac:dyDescent="0.2">
      <c r="A6015" s="7">
        <v>47894</v>
      </c>
      <c r="B6015" s="7" t="s">
        <v>65</v>
      </c>
      <c r="C6015" s="7">
        <v>2006</v>
      </c>
      <c r="D6015" s="7">
        <v>2</v>
      </c>
      <c r="E6015" s="7">
        <v>281.35000000000002</v>
      </c>
      <c r="F6015" s="7">
        <v>279.88</v>
      </c>
    </row>
    <row r="6016" spans="1:6" x14ac:dyDescent="0.2">
      <c r="A6016" s="7">
        <v>47894</v>
      </c>
      <c r="B6016" s="7" t="s">
        <v>65</v>
      </c>
      <c r="C6016" s="7">
        <v>2006</v>
      </c>
      <c r="D6016" s="7">
        <v>3</v>
      </c>
      <c r="E6016" s="7">
        <v>277.35000000000002</v>
      </c>
      <c r="F6016" s="7">
        <v>274.98</v>
      </c>
    </row>
    <row r="6017" spans="1:6" x14ac:dyDescent="0.2">
      <c r="A6017" s="7">
        <v>47894</v>
      </c>
      <c r="B6017" s="7" t="s">
        <v>65</v>
      </c>
      <c r="C6017" s="7">
        <v>2006</v>
      </c>
      <c r="D6017" s="7">
        <v>4</v>
      </c>
      <c r="E6017" s="7">
        <v>272.69</v>
      </c>
      <c r="F6017" s="7">
        <v>272.73</v>
      </c>
    </row>
    <row r="6018" spans="1:6" x14ac:dyDescent="0.2">
      <c r="A6018" s="7">
        <v>47894</v>
      </c>
      <c r="B6018" s="7" t="s">
        <v>65</v>
      </c>
      <c r="C6018" s="7">
        <v>2007</v>
      </c>
      <c r="D6018" s="7">
        <v>1</v>
      </c>
      <c r="E6018" s="7">
        <v>267.66000000000003</v>
      </c>
      <c r="F6018" s="7">
        <v>269.83</v>
      </c>
    </row>
    <row r="6019" spans="1:6" x14ac:dyDescent="0.2">
      <c r="A6019" s="7">
        <v>47894</v>
      </c>
      <c r="B6019" s="7" t="s">
        <v>65</v>
      </c>
      <c r="C6019" s="7">
        <v>2007</v>
      </c>
      <c r="D6019" s="7">
        <v>2</v>
      </c>
      <c r="E6019" s="7">
        <v>258.85000000000002</v>
      </c>
      <c r="F6019" s="7">
        <v>257.75</v>
      </c>
    </row>
    <row r="6020" spans="1:6" x14ac:dyDescent="0.2">
      <c r="A6020" s="7">
        <v>47894</v>
      </c>
      <c r="B6020" s="7" t="s">
        <v>65</v>
      </c>
      <c r="C6020" s="7">
        <v>2007</v>
      </c>
      <c r="D6020" s="7">
        <v>3</v>
      </c>
      <c r="E6020" s="7">
        <v>247.73</v>
      </c>
      <c r="F6020" s="7">
        <v>245.65</v>
      </c>
    </row>
    <row r="6021" spans="1:6" x14ac:dyDescent="0.2">
      <c r="A6021" s="7">
        <v>47894</v>
      </c>
      <c r="B6021" s="7" t="s">
        <v>65</v>
      </c>
      <c r="C6021" s="7">
        <v>2007</v>
      </c>
      <c r="D6021" s="7">
        <v>4</v>
      </c>
      <c r="E6021" s="7">
        <v>232.71</v>
      </c>
      <c r="F6021" s="7">
        <v>232.4</v>
      </c>
    </row>
    <row r="6022" spans="1:6" x14ac:dyDescent="0.2">
      <c r="A6022" s="7">
        <v>47894</v>
      </c>
      <c r="B6022" s="7" t="s">
        <v>65</v>
      </c>
      <c r="C6022" s="7">
        <v>2008</v>
      </c>
      <c r="D6022" s="7">
        <v>1</v>
      </c>
      <c r="E6022" s="7">
        <v>215.87</v>
      </c>
      <c r="F6022" s="7">
        <v>217.94</v>
      </c>
    </row>
    <row r="6023" spans="1:6" x14ac:dyDescent="0.2">
      <c r="A6023" s="7">
        <v>47894</v>
      </c>
      <c r="B6023" s="7" t="s">
        <v>65</v>
      </c>
      <c r="C6023" s="7">
        <v>2008</v>
      </c>
      <c r="D6023" s="7">
        <v>2</v>
      </c>
      <c r="E6023" s="7">
        <v>201.59</v>
      </c>
      <c r="F6023" s="7">
        <v>200.79</v>
      </c>
    </row>
    <row r="6024" spans="1:6" x14ac:dyDescent="0.2">
      <c r="A6024" s="7">
        <v>47894</v>
      </c>
      <c r="B6024" s="7" t="s">
        <v>65</v>
      </c>
      <c r="C6024" s="7">
        <v>2008</v>
      </c>
      <c r="D6024" s="7">
        <v>3</v>
      </c>
      <c r="E6024" s="7">
        <v>190.16</v>
      </c>
      <c r="F6024" s="7">
        <v>188.33</v>
      </c>
    </row>
    <row r="6025" spans="1:6" x14ac:dyDescent="0.2">
      <c r="A6025" s="7">
        <v>47894</v>
      </c>
      <c r="B6025" s="7" t="s">
        <v>65</v>
      </c>
      <c r="C6025" s="7">
        <v>2008</v>
      </c>
      <c r="D6025" s="7">
        <v>4</v>
      </c>
      <c r="E6025" s="7">
        <v>181.51</v>
      </c>
      <c r="F6025" s="7">
        <v>181.11</v>
      </c>
    </row>
    <row r="6026" spans="1:6" x14ac:dyDescent="0.2">
      <c r="A6026" s="7">
        <v>47894</v>
      </c>
      <c r="B6026" s="7" t="s">
        <v>65</v>
      </c>
      <c r="C6026" s="7">
        <v>2009</v>
      </c>
      <c r="D6026" s="7">
        <v>1</v>
      </c>
      <c r="E6026" s="7">
        <v>174.17</v>
      </c>
      <c r="F6026" s="7">
        <v>176.45</v>
      </c>
    </row>
    <row r="6027" spans="1:6" x14ac:dyDescent="0.2">
      <c r="A6027" s="7">
        <v>47894</v>
      </c>
      <c r="B6027" s="7" t="s">
        <v>65</v>
      </c>
      <c r="C6027" s="7">
        <v>2009</v>
      </c>
      <c r="D6027" s="7">
        <v>2</v>
      </c>
      <c r="E6027" s="7">
        <v>177.5</v>
      </c>
      <c r="F6027" s="7">
        <v>176.56</v>
      </c>
    </row>
    <row r="6028" spans="1:6" x14ac:dyDescent="0.2">
      <c r="A6028" s="7">
        <v>47894</v>
      </c>
      <c r="B6028" s="7" t="s">
        <v>65</v>
      </c>
      <c r="C6028" s="7">
        <v>2009</v>
      </c>
      <c r="D6028" s="7">
        <v>3</v>
      </c>
      <c r="E6028" s="7">
        <v>181.23</v>
      </c>
      <c r="F6028" s="7">
        <v>179.04</v>
      </c>
    </row>
    <row r="6029" spans="1:6" x14ac:dyDescent="0.2">
      <c r="A6029" s="7">
        <v>47894</v>
      </c>
      <c r="B6029" s="7" t="s">
        <v>65</v>
      </c>
      <c r="C6029" s="7">
        <v>2009</v>
      </c>
      <c r="D6029" s="7">
        <v>4</v>
      </c>
      <c r="E6029" s="7">
        <v>180.55</v>
      </c>
      <c r="F6029" s="7">
        <v>180.38</v>
      </c>
    </row>
    <row r="6030" spans="1:6" x14ac:dyDescent="0.2">
      <c r="A6030" s="7">
        <v>47894</v>
      </c>
      <c r="B6030" s="7" t="s">
        <v>65</v>
      </c>
      <c r="C6030" s="7">
        <v>2010</v>
      </c>
      <c r="D6030" s="7">
        <v>1</v>
      </c>
      <c r="E6030" s="7">
        <v>178.66</v>
      </c>
      <c r="F6030" s="7">
        <v>181.53</v>
      </c>
    </row>
    <row r="6031" spans="1:6" x14ac:dyDescent="0.2">
      <c r="A6031" s="7">
        <v>47894</v>
      </c>
      <c r="B6031" s="7" t="s">
        <v>65</v>
      </c>
      <c r="C6031" s="7">
        <v>2010</v>
      </c>
      <c r="D6031" s="7">
        <v>2</v>
      </c>
      <c r="E6031" s="7">
        <v>183.88</v>
      </c>
      <c r="F6031" s="7">
        <v>182.44</v>
      </c>
    </row>
    <row r="6032" spans="1:6" x14ac:dyDescent="0.2">
      <c r="A6032" s="7">
        <v>47894</v>
      </c>
      <c r="B6032" s="7" t="s">
        <v>65</v>
      </c>
      <c r="C6032" s="7">
        <v>2010</v>
      </c>
      <c r="D6032" s="7">
        <v>3</v>
      </c>
      <c r="E6032" s="7">
        <v>184.29</v>
      </c>
      <c r="F6032" s="7">
        <v>181.78</v>
      </c>
    </row>
    <row r="6033" spans="1:6" x14ac:dyDescent="0.2">
      <c r="A6033" s="7">
        <v>47894</v>
      </c>
      <c r="B6033" s="7" t="s">
        <v>65</v>
      </c>
      <c r="C6033" s="7">
        <v>2010</v>
      </c>
      <c r="D6033" s="7">
        <v>4</v>
      </c>
      <c r="E6033" s="7">
        <v>180.73</v>
      </c>
      <c r="F6033" s="7">
        <v>180.95</v>
      </c>
    </row>
    <row r="6034" spans="1:6" x14ac:dyDescent="0.2">
      <c r="A6034" s="7">
        <v>47894</v>
      </c>
      <c r="B6034" s="7" t="s">
        <v>65</v>
      </c>
      <c r="C6034" s="7">
        <v>2011</v>
      </c>
      <c r="D6034" s="7">
        <v>1</v>
      </c>
      <c r="E6034" s="7">
        <v>176.82</v>
      </c>
      <c r="F6034" s="7">
        <v>179.96</v>
      </c>
    </row>
    <row r="6035" spans="1:6" x14ac:dyDescent="0.2">
      <c r="A6035" s="7">
        <v>47894</v>
      </c>
      <c r="B6035" s="7" t="s">
        <v>65</v>
      </c>
      <c r="C6035" s="7">
        <v>2011</v>
      </c>
      <c r="D6035" s="7">
        <v>2</v>
      </c>
      <c r="E6035" s="7">
        <v>181.51</v>
      </c>
      <c r="F6035" s="7">
        <v>179.63</v>
      </c>
    </row>
    <row r="6036" spans="1:6" x14ac:dyDescent="0.2">
      <c r="A6036" s="7">
        <v>47894</v>
      </c>
      <c r="B6036" s="7" t="s">
        <v>65</v>
      </c>
      <c r="C6036" s="7">
        <v>2011</v>
      </c>
      <c r="D6036" s="7">
        <v>3</v>
      </c>
      <c r="E6036" s="7">
        <v>183.62</v>
      </c>
      <c r="F6036" s="7">
        <v>180.97</v>
      </c>
    </row>
    <row r="6037" spans="1:6" x14ac:dyDescent="0.2">
      <c r="A6037" s="7">
        <v>47894</v>
      </c>
      <c r="B6037" s="7" t="s">
        <v>65</v>
      </c>
      <c r="C6037" s="7">
        <v>2011</v>
      </c>
      <c r="D6037" s="7">
        <v>4</v>
      </c>
      <c r="E6037" s="7">
        <v>180.48</v>
      </c>
      <c r="F6037" s="7">
        <v>181.12</v>
      </c>
    </row>
    <row r="6038" spans="1:6" x14ac:dyDescent="0.2">
      <c r="A6038" s="7">
        <v>47894</v>
      </c>
      <c r="B6038" s="7" t="s">
        <v>65</v>
      </c>
      <c r="C6038" s="7">
        <v>2012</v>
      </c>
      <c r="D6038" s="7">
        <v>1</v>
      </c>
      <c r="E6038" s="7">
        <v>180.97</v>
      </c>
      <c r="F6038" s="7">
        <v>184.17</v>
      </c>
    </row>
    <row r="6039" spans="1:6" x14ac:dyDescent="0.2">
      <c r="A6039" s="7">
        <v>47894</v>
      </c>
      <c r="B6039" s="7" t="s">
        <v>65</v>
      </c>
      <c r="C6039" s="7">
        <v>2012</v>
      </c>
      <c r="D6039" s="7">
        <v>2</v>
      </c>
      <c r="E6039" s="7">
        <v>190.38</v>
      </c>
      <c r="F6039" s="7">
        <v>188.06</v>
      </c>
    </row>
    <row r="6040" spans="1:6" x14ac:dyDescent="0.2">
      <c r="A6040" s="7">
        <v>47894</v>
      </c>
      <c r="B6040" s="7" t="s">
        <v>65</v>
      </c>
      <c r="C6040" s="7">
        <v>2012</v>
      </c>
      <c r="D6040" s="7">
        <v>3</v>
      </c>
      <c r="E6040" s="7">
        <v>194.31</v>
      </c>
      <c r="F6040" s="7">
        <v>191.62</v>
      </c>
    </row>
    <row r="6041" spans="1:6" x14ac:dyDescent="0.2">
      <c r="A6041" s="7">
        <v>47894</v>
      </c>
      <c r="B6041" s="7" t="s">
        <v>65</v>
      </c>
      <c r="C6041" s="7">
        <v>2012</v>
      </c>
      <c r="D6041" s="7">
        <v>4</v>
      </c>
      <c r="E6041" s="7">
        <v>193.88</v>
      </c>
      <c r="F6041" s="7">
        <v>194.87</v>
      </c>
    </row>
    <row r="6042" spans="1:6" x14ac:dyDescent="0.2">
      <c r="A6042" s="7">
        <v>47894</v>
      </c>
      <c r="B6042" s="7" t="s">
        <v>65</v>
      </c>
      <c r="C6042" s="7">
        <v>2013</v>
      </c>
      <c r="D6042" s="7">
        <v>1</v>
      </c>
      <c r="E6042" s="7">
        <v>196.28</v>
      </c>
      <c r="F6042" s="7">
        <v>199.49</v>
      </c>
    </row>
    <row r="6043" spans="1:6" x14ac:dyDescent="0.2">
      <c r="A6043" s="7">
        <v>47894</v>
      </c>
      <c r="B6043" s="7" t="s">
        <v>65</v>
      </c>
      <c r="C6043" s="7">
        <v>2013</v>
      </c>
      <c r="D6043" s="7">
        <v>2</v>
      </c>
      <c r="E6043" s="7">
        <v>207.12</v>
      </c>
      <c r="F6043" s="7">
        <v>204.46</v>
      </c>
    </row>
    <row r="6044" spans="1:6" x14ac:dyDescent="0.2">
      <c r="A6044" s="7">
        <v>47894</v>
      </c>
      <c r="B6044" s="7" t="s">
        <v>65</v>
      </c>
      <c r="C6044" s="7">
        <v>2013</v>
      </c>
      <c r="D6044" s="7">
        <v>3</v>
      </c>
      <c r="E6044" s="7">
        <v>211.11</v>
      </c>
      <c r="F6044" s="7">
        <v>208.46</v>
      </c>
    </row>
    <row r="6045" spans="1:6" x14ac:dyDescent="0.2">
      <c r="A6045" s="7">
        <v>47894</v>
      </c>
      <c r="B6045" s="7" t="s">
        <v>65</v>
      </c>
      <c r="C6045" s="7">
        <v>2013</v>
      </c>
      <c r="D6045" s="7">
        <v>4</v>
      </c>
      <c r="E6045" s="7">
        <v>210.14</v>
      </c>
      <c r="F6045" s="7">
        <v>211.31</v>
      </c>
    </row>
    <row r="6046" spans="1:6" x14ac:dyDescent="0.2">
      <c r="A6046" s="7">
        <v>47894</v>
      </c>
      <c r="B6046" s="7" t="s">
        <v>65</v>
      </c>
      <c r="C6046" s="7">
        <v>2014</v>
      </c>
      <c r="D6046" s="7">
        <v>1</v>
      </c>
      <c r="E6046" s="7">
        <v>209.88</v>
      </c>
      <c r="F6046" s="7">
        <v>212.92</v>
      </c>
    </row>
    <row r="6047" spans="1:6" x14ac:dyDescent="0.2">
      <c r="A6047" s="7">
        <v>47894</v>
      </c>
      <c r="B6047" s="7" t="s">
        <v>65</v>
      </c>
      <c r="C6047" s="7">
        <v>2014</v>
      </c>
      <c r="D6047" s="7">
        <v>2</v>
      </c>
      <c r="E6047" s="7">
        <v>217.02</v>
      </c>
      <c r="F6047" s="7">
        <v>214.29</v>
      </c>
    </row>
    <row r="6048" spans="1:6" x14ac:dyDescent="0.2">
      <c r="A6048" s="7">
        <v>47894</v>
      </c>
      <c r="B6048" s="7" t="s">
        <v>65</v>
      </c>
      <c r="C6048" s="7">
        <v>2014</v>
      </c>
      <c r="D6048" s="7">
        <v>3</v>
      </c>
      <c r="E6048" s="7">
        <v>218.19</v>
      </c>
      <c r="F6048" s="7">
        <v>215.81</v>
      </c>
    </row>
    <row r="6049" spans="1:6" x14ac:dyDescent="0.2">
      <c r="A6049" s="7">
        <v>47894</v>
      </c>
      <c r="B6049" s="7" t="s">
        <v>65</v>
      </c>
      <c r="C6049" s="7">
        <v>2014</v>
      </c>
      <c r="D6049" s="7">
        <v>4</v>
      </c>
      <c r="E6049" s="7">
        <v>216.76</v>
      </c>
      <c r="F6049" s="7">
        <v>217.88</v>
      </c>
    </row>
    <row r="6050" spans="1:6" x14ac:dyDescent="0.2">
      <c r="A6050" s="7">
        <v>47894</v>
      </c>
      <c r="B6050" s="7" t="s">
        <v>65</v>
      </c>
      <c r="C6050" s="7">
        <v>2015</v>
      </c>
      <c r="D6050" s="7">
        <v>1</v>
      </c>
      <c r="E6050" s="7">
        <v>217.98</v>
      </c>
      <c r="F6050" s="7">
        <v>220.7</v>
      </c>
    </row>
    <row r="6051" spans="1:6" x14ac:dyDescent="0.2">
      <c r="A6051" s="7">
        <v>47894</v>
      </c>
      <c r="B6051" s="7" t="s">
        <v>65</v>
      </c>
      <c r="C6051" s="7">
        <v>2015</v>
      </c>
      <c r="D6051" s="7">
        <v>2</v>
      </c>
      <c r="E6051" s="7">
        <v>223.65</v>
      </c>
      <c r="F6051" s="7">
        <v>221.05</v>
      </c>
    </row>
    <row r="6052" spans="1:6" x14ac:dyDescent="0.2">
      <c r="A6052" s="7">
        <v>47894</v>
      </c>
      <c r="B6052" s="7" t="s">
        <v>65</v>
      </c>
      <c r="C6052" s="7">
        <v>2015</v>
      </c>
      <c r="D6052" s="7">
        <v>3</v>
      </c>
      <c r="E6052" s="7">
        <v>223.91</v>
      </c>
      <c r="F6052" s="7">
        <v>221.8</v>
      </c>
    </row>
    <row r="6053" spans="1:6" x14ac:dyDescent="0.2">
      <c r="A6053" s="7">
        <v>47894</v>
      </c>
      <c r="B6053" s="7" t="s">
        <v>65</v>
      </c>
      <c r="C6053" s="7">
        <v>2015</v>
      </c>
      <c r="D6053" s="7">
        <v>4</v>
      </c>
      <c r="E6053" s="7">
        <v>222.04</v>
      </c>
      <c r="F6053" s="7">
        <v>223.03</v>
      </c>
    </row>
    <row r="6054" spans="1:6" x14ac:dyDescent="0.2">
      <c r="A6054" s="7">
        <v>47894</v>
      </c>
      <c r="B6054" s="7" t="s">
        <v>65</v>
      </c>
      <c r="C6054" s="7">
        <v>2016</v>
      </c>
      <c r="D6054" s="7">
        <v>1</v>
      </c>
      <c r="E6054" s="7">
        <v>222.24</v>
      </c>
      <c r="F6054" s="7">
        <v>224.59</v>
      </c>
    </row>
    <row r="6055" spans="1:6" x14ac:dyDescent="0.2">
      <c r="A6055" s="7">
        <v>47894</v>
      </c>
      <c r="B6055" s="7" t="s">
        <v>65</v>
      </c>
      <c r="C6055" s="7">
        <v>2016</v>
      </c>
      <c r="D6055" s="7">
        <v>2</v>
      </c>
      <c r="E6055" s="7">
        <v>229.33</v>
      </c>
      <c r="F6055" s="7">
        <v>226.95</v>
      </c>
    </row>
    <row r="6056" spans="1:6" x14ac:dyDescent="0.2">
      <c r="A6056" s="7">
        <v>47894</v>
      </c>
      <c r="B6056" s="7" t="s">
        <v>65</v>
      </c>
      <c r="C6056" s="7">
        <v>2016</v>
      </c>
      <c r="D6056" s="7">
        <v>3</v>
      </c>
      <c r="E6056" s="7">
        <v>231.8</v>
      </c>
      <c r="F6056" s="7">
        <v>229.86</v>
      </c>
    </row>
    <row r="6057" spans="1:6" x14ac:dyDescent="0.2">
      <c r="A6057" s="7">
        <v>47894</v>
      </c>
      <c r="B6057" s="7" t="s">
        <v>65</v>
      </c>
      <c r="C6057" s="7">
        <v>2016</v>
      </c>
      <c r="D6057" s="7">
        <v>4</v>
      </c>
      <c r="E6057" s="7">
        <v>231.4</v>
      </c>
      <c r="F6057" s="7">
        <v>232.3</v>
      </c>
    </row>
    <row r="6058" spans="1:6" x14ac:dyDescent="0.2">
      <c r="A6058" s="7">
        <v>47894</v>
      </c>
      <c r="B6058" s="7" t="s">
        <v>65</v>
      </c>
      <c r="C6058" s="7">
        <v>2017</v>
      </c>
      <c r="D6058" s="7">
        <v>1</v>
      </c>
      <c r="E6058" s="7">
        <v>231.79</v>
      </c>
      <c r="F6058" s="7">
        <v>233.85</v>
      </c>
    </row>
    <row r="6059" spans="1:6" x14ac:dyDescent="0.2">
      <c r="A6059" s="7">
        <v>47894</v>
      </c>
      <c r="B6059" s="7" t="s">
        <v>65</v>
      </c>
      <c r="C6059" s="7">
        <v>2017</v>
      </c>
      <c r="D6059" s="7">
        <v>2</v>
      </c>
      <c r="E6059" s="7">
        <v>238.57</v>
      </c>
      <c r="F6059" s="7">
        <v>236.33</v>
      </c>
    </row>
    <row r="6060" spans="1:6" x14ac:dyDescent="0.2">
      <c r="A6060" s="7">
        <v>47894</v>
      </c>
      <c r="B6060" s="7" t="s">
        <v>65</v>
      </c>
      <c r="C6060" s="7">
        <v>2017</v>
      </c>
      <c r="D6060" s="7">
        <v>3</v>
      </c>
      <c r="E6060" s="7">
        <v>240.85</v>
      </c>
      <c r="F6060" s="7">
        <v>239.11</v>
      </c>
    </row>
    <row r="6061" spans="1:6" x14ac:dyDescent="0.2">
      <c r="A6061" s="7">
        <v>47894</v>
      </c>
      <c r="B6061" s="7" t="s">
        <v>65</v>
      </c>
      <c r="C6061" s="7">
        <v>2017</v>
      </c>
      <c r="D6061" s="7">
        <v>4</v>
      </c>
      <c r="E6061" s="7">
        <v>240.89</v>
      </c>
      <c r="F6061" s="7">
        <v>241.67</v>
      </c>
    </row>
    <row r="6062" spans="1:6" x14ac:dyDescent="0.2">
      <c r="A6062" s="7">
        <v>47894</v>
      </c>
      <c r="B6062" s="7" t="s">
        <v>65</v>
      </c>
      <c r="C6062" s="7">
        <v>2018</v>
      </c>
      <c r="D6062" s="7">
        <v>1</v>
      </c>
      <c r="E6062" s="7">
        <v>242.45</v>
      </c>
      <c r="F6062" s="7">
        <v>244.28</v>
      </c>
    </row>
    <row r="6063" spans="1:6" x14ac:dyDescent="0.2">
      <c r="A6063" s="7">
        <v>47894</v>
      </c>
      <c r="B6063" s="7" t="s">
        <v>65</v>
      </c>
      <c r="C6063" s="7">
        <v>2018</v>
      </c>
      <c r="D6063" s="7">
        <v>2</v>
      </c>
      <c r="E6063" s="7">
        <v>247.54</v>
      </c>
      <c r="F6063" s="7">
        <v>245.42</v>
      </c>
    </row>
    <row r="6064" spans="1:6" x14ac:dyDescent="0.2">
      <c r="A6064" s="7">
        <v>47894</v>
      </c>
      <c r="B6064" s="7" t="s">
        <v>65</v>
      </c>
      <c r="C6064" s="7">
        <v>2018</v>
      </c>
      <c r="D6064" s="7">
        <v>3</v>
      </c>
      <c r="E6064" s="7">
        <v>249.49</v>
      </c>
      <c r="F6064" s="7">
        <v>247.94</v>
      </c>
    </row>
    <row r="6065" spans="1:6" x14ac:dyDescent="0.2">
      <c r="A6065" s="7">
        <v>47894</v>
      </c>
      <c r="B6065" s="7" t="s">
        <v>65</v>
      </c>
      <c r="C6065" s="7">
        <v>2018</v>
      </c>
      <c r="D6065" s="7">
        <v>4</v>
      </c>
      <c r="E6065" s="7">
        <v>249.91</v>
      </c>
      <c r="F6065" s="7">
        <v>250.53</v>
      </c>
    </row>
    <row r="6066" spans="1:6" x14ac:dyDescent="0.2">
      <c r="A6066" s="7">
        <v>47894</v>
      </c>
      <c r="B6066" s="7" t="s">
        <v>65</v>
      </c>
      <c r="C6066" s="7">
        <v>2019</v>
      </c>
      <c r="D6066" s="7">
        <v>1</v>
      </c>
      <c r="E6066" s="7">
        <v>252.43</v>
      </c>
      <c r="F6066" s="7">
        <v>254.23</v>
      </c>
    </row>
    <row r="6067" spans="1:6" x14ac:dyDescent="0.2">
      <c r="A6067" s="7">
        <v>47894</v>
      </c>
      <c r="B6067" s="7" t="s">
        <v>65</v>
      </c>
      <c r="C6067" s="7">
        <v>2019</v>
      </c>
      <c r="D6067" s="7">
        <v>2</v>
      </c>
      <c r="E6067" s="7">
        <v>259.33999999999997</v>
      </c>
      <c r="F6067" s="7">
        <v>257.11</v>
      </c>
    </row>
    <row r="6068" spans="1:6" x14ac:dyDescent="0.2">
      <c r="A6068" s="7">
        <v>47894</v>
      </c>
      <c r="B6068" s="7" t="s">
        <v>65</v>
      </c>
      <c r="C6068" s="7">
        <v>2019</v>
      </c>
      <c r="D6068" s="7">
        <v>3</v>
      </c>
      <c r="E6068" s="7">
        <v>260.69</v>
      </c>
      <c r="F6068" s="7">
        <v>259.32</v>
      </c>
    </row>
    <row r="6069" spans="1:6" x14ac:dyDescent="0.2">
      <c r="A6069" s="7">
        <v>47894</v>
      </c>
      <c r="B6069" s="7" t="s">
        <v>65</v>
      </c>
      <c r="C6069" s="7">
        <v>2019</v>
      </c>
      <c r="D6069" s="7">
        <v>4</v>
      </c>
      <c r="E6069" s="7">
        <v>263.14999999999998</v>
      </c>
      <c r="F6069" s="7">
        <v>263.57</v>
      </c>
    </row>
    <row r="6070" spans="1:6" x14ac:dyDescent="0.2">
      <c r="A6070" s="7">
        <v>47894</v>
      </c>
      <c r="B6070" s="7" t="s">
        <v>65</v>
      </c>
      <c r="C6070" s="7">
        <v>2020</v>
      </c>
      <c r="D6070" s="7">
        <v>1</v>
      </c>
      <c r="E6070" s="7">
        <v>267.12</v>
      </c>
      <c r="F6070" s="7">
        <v>269.08999999999997</v>
      </c>
    </row>
    <row r="6071" spans="1:6" x14ac:dyDescent="0.2">
      <c r="A6071" s="7">
        <v>47894</v>
      </c>
      <c r="B6071" s="7" t="s">
        <v>65</v>
      </c>
      <c r="C6071" s="7">
        <v>2020</v>
      </c>
      <c r="D6071" s="7">
        <v>2</v>
      </c>
      <c r="E6071" s="7">
        <v>273.60000000000002</v>
      </c>
      <c r="F6071" s="7">
        <v>271.22000000000003</v>
      </c>
    </row>
    <row r="6072" spans="1:6" x14ac:dyDescent="0.2">
      <c r="A6072" s="7">
        <v>47894</v>
      </c>
      <c r="B6072" s="7" t="s">
        <v>65</v>
      </c>
      <c r="C6072" s="7">
        <v>2020</v>
      </c>
      <c r="D6072" s="7">
        <v>3</v>
      </c>
      <c r="E6072" s="7">
        <v>284.2</v>
      </c>
      <c r="F6072" s="7">
        <v>282.81</v>
      </c>
    </row>
    <row r="6073" spans="1:6" x14ac:dyDescent="0.2">
      <c r="A6073" s="7">
        <v>47894</v>
      </c>
      <c r="B6073" s="7" t="s">
        <v>65</v>
      </c>
      <c r="C6073" s="7">
        <v>2020</v>
      </c>
      <c r="D6073" s="7">
        <v>4</v>
      </c>
      <c r="E6073" s="7">
        <v>291.69</v>
      </c>
      <c r="F6073" s="7">
        <v>292.02999999999997</v>
      </c>
    </row>
    <row r="6074" spans="1:6" x14ac:dyDescent="0.2">
      <c r="A6074" s="7">
        <v>47894</v>
      </c>
      <c r="B6074" s="7" t="s">
        <v>65</v>
      </c>
      <c r="C6074" s="7">
        <v>2021</v>
      </c>
      <c r="D6074" s="7">
        <v>1</v>
      </c>
      <c r="E6074" s="7">
        <v>298.58</v>
      </c>
      <c r="F6074" s="7">
        <v>300.92</v>
      </c>
    </row>
    <row r="6075" spans="1:6" x14ac:dyDescent="0.2">
      <c r="A6075" s="7">
        <v>47894</v>
      </c>
      <c r="B6075" s="7" t="s">
        <v>65</v>
      </c>
      <c r="C6075" s="7">
        <v>2021</v>
      </c>
      <c r="D6075" s="7">
        <v>2</v>
      </c>
      <c r="E6075" s="7">
        <v>313.2</v>
      </c>
      <c r="F6075" s="7">
        <v>310.36</v>
      </c>
    </row>
    <row r="6076" spans="1:6" x14ac:dyDescent="0.2">
      <c r="A6076" s="7">
        <v>47894</v>
      </c>
      <c r="B6076" s="7" t="s">
        <v>65</v>
      </c>
      <c r="C6076" s="7">
        <v>2021</v>
      </c>
      <c r="D6076" s="7">
        <v>3</v>
      </c>
      <c r="E6076" s="7">
        <v>318.29000000000002</v>
      </c>
      <c r="F6076" s="7">
        <v>316.79000000000002</v>
      </c>
    </row>
    <row r="6077" spans="1:6" x14ac:dyDescent="0.2">
      <c r="A6077" s="7">
        <v>47894</v>
      </c>
      <c r="B6077" s="7" t="s">
        <v>65</v>
      </c>
      <c r="C6077" s="7">
        <v>2021</v>
      </c>
      <c r="D6077" s="7">
        <v>4</v>
      </c>
      <c r="E6077" s="7">
        <v>322.55</v>
      </c>
      <c r="F6077" s="7">
        <v>322.88</v>
      </c>
    </row>
    <row r="6078" spans="1:6" x14ac:dyDescent="0.2">
      <c r="A6078" s="7">
        <v>48424</v>
      </c>
      <c r="B6078" s="7" t="s">
        <v>66</v>
      </c>
      <c r="C6078" s="7">
        <v>1991</v>
      </c>
      <c r="D6078" s="7">
        <v>1</v>
      </c>
      <c r="E6078" s="7">
        <v>100</v>
      </c>
      <c r="F6078" s="7">
        <v>100</v>
      </c>
    </row>
    <row r="6079" spans="1:6" x14ac:dyDescent="0.2">
      <c r="A6079" s="7">
        <v>48424</v>
      </c>
      <c r="B6079" s="7" t="s">
        <v>66</v>
      </c>
      <c r="C6079" s="7">
        <v>1991</v>
      </c>
      <c r="D6079" s="7">
        <v>2</v>
      </c>
      <c r="E6079" s="7">
        <v>98.44</v>
      </c>
      <c r="F6079" s="7">
        <v>98.39</v>
      </c>
    </row>
    <row r="6080" spans="1:6" x14ac:dyDescent="0.2">
      <c r="A6080" s="7">
        <v>48424</v>
      </c>
      <c r="B6080" s="7" t="s">
        <v>66</v>
      </c>
      <c r="C6080" s="7">
        <v>1991</v>
      </c>
      <c r="D6080" s="7">
        <v>3</v>
      </c>
      <c r="E6080" s="7">
        <v>98.8</v>
      </c>
      <c r="F6080" s="7">
        <v>98.08</v>
      </c>
    </row>
    <row r="6081" spans="1:6" x14ac:dyDescent="0.2">
      <c r="A6081" s="7">
        <v>48424</v>
      </c>
      <c r="B6081" s="7" t="s">
        <v>66</v>
      </c>
      <c r="C6081" s="7">
        <v>1991</v>
      </c>
      <c r="D6081" s="7">
        <v>4</v>
      </c>
      <c r="E6081" s="7">
        <v>99.17</v>
      </c>
      <c r="F6081" s="7">
        <v>98.4</v>
      </c>
    </row>
    <row r="6082" spans="1:6" x14ac:dyDescent="0.2">
      <c r="A6082" s="7">
        <v>48424</v>
      </c>
      <c r="B6082" s="7" t="s">
        <v>66</v>
      </c>
      <c r="C6082" s="7">
        <v>1992</v>
      </c>
      <c r="D6082" s="7">
        <v>1</v>
      </c>
      <c r="E6082" s="7">
        <v>98.16</v>
      </c>
      <c r="F6082" s="7">
        <v>98.2</v>
      </c>
    </row>
    <row r="6083" spans="1:6" x14ac:dyDescent="0.2">
      <c r="A6083" s="7">
        <v>48424</v>
      </c>
      <c r="B6083" s="7" t="s">
        <v>66</v>
      </c>
      <c r="C6083" s="7">
        <v>1992</v>
      </c>
      <c r="D6083" s="7">
        <v>2</v>
      </c>
      <c r="E6083" s="7">
        <v>97.61</v>
      </c>
      <c r="F6083" s="7">
        <v>97.51</v>
      </c>
    </row>
    <row r="6084" spans="1:6" x14ac:dyDescent="0.2">
      <c r="A6084" s="7">
        <v>48424</v>
      </c>
      <c r="B6084" s="7" t="s">
        <v>66</v>
      </c>
      <c r="C6084" s="7">
        <v>1992</v>
      </c>
      <c r="D6084" s="7">
        <v>3</v>
      </c>
      <c r="E6084" s="7">
        <v>97.9</v>
      </c>
      <c r="F6084" s="7">
        <v>97.22</v>
      </c>
    </row>
    <row r="6085" spans="1:6" x14ac:dyDescent="0.2">
      <c r="A6085" s="7">
        <v>48424</v>
      </c>
      <c r="B6085" s="7" t="s">
        <v>66</v>
      </c>
      <c r="C6085" s="7">
        <v>1992</v>
      </c>
      <c r="D6085" s="7">
        <v>4</v>
      </c>
      <c r="E6085" s="7">
        <v>97.51</v>
      </c>
      <c r="F6085" s="7">
        <v>96.73</v>
      </c>
    </row>
    <row r="6086" spans="1:6" x14ac:dyDescent="0.2">
      <c r="A6086" s="7">
        <v>48424</v>
      </c>
      <c r="B6086" s="7" t="s">
        <v>66</v>
      </c>
      <c r="C6086" s="7">
        <v>1993</v>
      </c>
      <c r="D6086" s="7">
        <v>1</v>
      </c>
      <c r="E6086" s="7">
        <v>96.24</v>
      </c>
      <c r="F6086" s="7">
        <v>96.35</v>
      </c>
    </row>
    <row r="6087" spans="1:6" x14ac:dyDescent="0.2">
      <c r="A6087" s="7">
        <v>48424</v>
      </c>
      <c r="B6087" s="7" t="s">
        <v>66</v>
      </c>
      <c r="C6087" s="7">
        <v>1993</v>
      </c>
      <c r="D6087" s="7">
        <v>2</v>
      </c>
      <c r="E6087" s="7">
        <v>96.9</v>
      </c>
      <c r="F6087" s="7">
        <v>96.7</v>
      </c>
    </row>
    <row r="6088" spans="1:6" x14ac:dyDescent="0.2">
      <c r="A6088" s="7">
        <v>48424</v>
      </c>
      <c r="B6088" s="7" t="s">
        <v>66</v>
      </c>
      <c r="C6088" s="7">
        <v>1993</v>
      </c>
      <c r="D6088" s="7">
        <v>3</v>
      </c>
      <c r="E6088" s="7">
        <v>98.11</v>
      </c>
      <c r="F6088" s="7">
        <v>97.46</v>
      </c>
    </row>
    <row r="6089" spans="1:6" x14ac:dyDescent="0.2">
      <c r="A6089" s="7">
        <v>48424</v>
      </c>
      <c r="B6089" s="7" t="s">
        <v>66</v>
      </c>
      <c r="C6089" s="7">
        <v>1993</v>
      </c>
      <c r="D6089" s="7">
        <v>4</v>
      </c>
      <c r="E6089" s="7">
        <v>97.45</v>
      </c>
      <c r="F6089" s="7">
        <v>96.66</v>
      </c>
    </row>
    <row r="6090" spans="1:6" x14ac:dyDescent="0.2">
      <c r="A6090" s="7">
        <v>48424</v>
      </c>
      <c r="B6090" s="7" t="s">
        <v>66</v>
      </c>
      <c r="C6090" s="7">
        <v>1994</v>
      </c>
      <c r="D6090" s="7">
        <v>1</v>
      </c>
      <c r="E6090" s="7">
        <v>98.04</v>
      </c>
      <c r="F6090" s="7">
        <v>98.24</v>
      </c>
    </row>
    <row r="6091" spans="1:6" x14ac:dyDescent="0.2">
      <c r="A6091" s="7">
        <v>48424</v>
      </c>
      <c r="B6091" s="7" t="s">
        <v>66</v>
      </c>
      <c r="C6091" s="7">
        <v>1994</v>
      </c>
      <c r="D6091" s="7">
        <v>2</v>
      </c>
      <c r="E6091" s="7">
        <v>98.99</v>
      </c>
      <c r="F6091" s="7">
        <v>98.67</v>
      </c>
    </row>
    <row r="6092" spans="1:6" x14ac:dyDescent="0.2">
      <c r="A6092" s="7">
        <v>48424</v>
      </c>
      <c r="B6092" s="7" t="s">
        <v>66</v>
      </c>
      <c r="C6092" s="7">
        <v>1994</v>
      </c>
      <c r="D6092" s="7">
        <v>3</v>
      </c>
      <c r="E6092" s="7">
        <v>99.38</v>
      </c>
      <c r="F6092" s="7">
        <v>98.76</v>
      </c>
    </row>
    <row r="6093" spans="1:6" x14ac:dyDescent="0.2">
      <c r="A6093" s="7">
        <v>48424</v>
      </c>
      <c r="B6093" s="7" t="s">
        <v>66</v>
      </c>
      <c r="C6093" s="7">
        <v>1994</v>
      </c>
      <c r="D6093" s="7">
        <v>4</v>
      </c>
      <c r="E6093" s="7">
        <v>100.83</v>
      </c>
      <c r="F6093" s="7">
        <v>100.03</v>
      </c>
    </row>
    <row r="6094" spans="1:6" x14ac:dyDescent="0.2">
      <c r="A6094" s="7">
        <v>48424</v>
      </c>
      <c r="B6094" s="7" t="s">
        <v>66</v>
      </c>
      <c r="C6094" s="7">
        <v>1995</v>
      </c>
      <c r="D6094" s="7">
        <v>1</v>
      </c>
      <c r="E6094" s="7">
        <v>99.87</v>
      </c>
      <c r="F6094" s="7">
        <v>100.1</v>
      </c>
    </row>
    <row r="6095" spans="1:6" x14ac:dyDescent="0.2">
      <c r="A6095" s="7">
        <v>48424</v>
      </c>
      <c r="B6095" s="7" t="s">
        <v>66</v>
      </c>
      <c r="C6095" s="7">
        <v>1995</v>
      </c>
      <c r="D6095" s="7">
        <v>2</v>
      </c>
      <c r="E6095" s="7">
        <v>101.72</v>
      </c>
      <c r="F6095" s="7">
        <v>101.33</v>
      </c>
    </row>
    <row r="6096" spans="1:6" x14ac:dyDescent="0.2">
      <c r="A6096" s="7">
        <v>48424</v>
      </c>
      <c r="B6096" s="7" t="s">
        <v>66</v>
      </c>
      <c r="C6096" s="7">
        <v>1995</v>
      </c>
      <c r="D6096" s="7">
        <v>3</v>
      </c>
      <c r="E6096" s="7">
        <v>101.78</v>
      </c>
      <c r="F6096" s="7">
        <v>101.17</v>
      </c>
    </row>
    <row r="6097" spans="1:6" x14ac:dyDescent="0.2">
      <c r="A6097" s="7">
        <v>48424</v>
      </c>
      <c r="B6097" s="7" t="s">
        <v>66</v>
      </c>
      <c r="C6097" s="7">
        <v>1995</v>
      </c>
      <c r="D6097" s="7">
        <v>4</v>
      </c>
      <c r="E6097" s="7">
        <v>102.34</v>
      </c>
      <c r="F6097" s="7">
        <v>101.53</v>
      </c>
    </row>
    <row r="6098" spans="1:6" x14ac:dyDescent="0.2">
      <c r="A6098" s="7">
        <v>48424</v>
      </c>
      <c r="B6098" s="7" t="s">
        <v>66</v>
      </c>
      <c r="C6098" s="7">
        <v>1996</v>
      </c>
      <c r="D6098" s="7">
        <v>1</v>
      </c>
      <c r="E6098" s="7">
        <v>103.53</v>
      </c>
      <c r="F6098" s="7">
        <v>103.8</v>
      </c>
    </row>
    <row r="6099" spans="1:6" x14ac:dyDescent="0.2">
      <c r="A6099" s="7">
        <v>48424</v>
      </c>
      <c r="B6099" s="7" t="s">
        <v>66</v>
      </c>
      <c r="C6099" s="7">
        <v>1996</v>
      </c>
      <c r="D6099" s="7">
        <v>2</v>
      </c>
      <c r="E6099" s="7">
        <v>101.48</v>
      </c>
      <c r="F6099" s="7">
        <v>101.05</v>
      </c>
    </row>
    <row r="6100" spans="1:6" x14ac:dyDescent="0.2">
      <c r="A6100" s="7">
        <v>48424</v>
      </c>
      <c r="B6100" s="7" t="s">
        <v>66</v>
      </c>
      <c r="C6100" s="7">
        <v>1996</v>
      </c>
      <c r="D6100" s="7">
        <v>3</v>
      </c>
      <c r="E6100" s="7">
        <v>103.98</v>
      </c>
      <c r="F6100" s="7">
        <v>103.38</v>
      </c>
    </row>
    <row r="6101" spans="1:6" x14ac:dyDescent="0.2">
      <c r="A6101" s="7">
        <v>48424</v>
      </c>
      <c r="B6101" s="7" t="s">
        <v>66</v>
      </c>
      <c r="C6101" s="7">
        <v>1996</v>
      </c>
      <c r="D6101" s="7">
        <v>4</v>
      </c>
      <c r="E6101" s="7">
        <v>104.27</v>
      </c>
      <c r="F6101" s="7">
        <v>103.47</v>
      </c>
    </row>
    <row r="6102" spans="1:6" x14ac:dyDescent="0.2">
      <c r="A6102" s="7">
        <v>48424</v>
      </c>
      <c r="B6102" s="7" t="s">
        <v>66</v>
      </c>
      <c r="C6102" s="7">
        <v>1997</v>
      </c>
      <c r="D6102" s="7">
        <v>1</v>
      </c>
      <c r="E6102" s="7">
        <v>102.65</v>
      </c>
      <c r="F6102" s="7">
        <v>102.86</v>
      </c>
    </row>
    <row r="6103" spans="1:6" x14ac:dyDescent="0.2">
      <c r="A6103" s="7">
        <v>48424</v>
      </c>
      <c r="B6103" s="7" t="s">
        <v>66</v>
      </c>
      <c r="C6103" s="7">
        <v>1997</v>
      </c>
      <c r="D6103" s="7">
        <v>2</v>
      </c>
      <c r="E6103" s="7">
        <v>103.91</v>
      </c>
      <c r="F6103" s="7">
        <v>103.49</v>
      </c>
    </row>
    <row r="6104" spans="1:6" x14ac:dyDescent="0.2">
      <c r="A6104" s="7">
        <v>48424</v>
      </c>
      <c r="B6104" s="7" t="s">
        <v>66</v>
      </c>
      <c r="C6104" s="7">
        <v>1997</v>
      </c>
      <c r="D6104" s="7">
        <v>3</v>
      </c>
      <c r="E6104" s="7">
        <v>104.62</v>
      </c>
      <c r="F6104" s="7">
        <v>104.01</v>
      </c>
    </row>
    <row r="6105" spans="1:6" x14ac:dyDescent="0.2">
      <c r="A6105" s="7">
        <v>48424</v>
      </c>
      <c r="B6105" s="7" t="s">
        <v>66</v>
      </c>
      <c r="C6105" s="7">
        <v>1997</v>
      </c>
      <c r="D6105" s="7">
        <v>4</v>
      </c>
      <c r="E6105" s="7">
        <v>106.28</v>
      </c>
      <c r="F6105" s="7">
        <v>105.48</v>
      </c>
    </row>
    <row r="6106" spans="1:6" x14ac:dyDescent="0.2">
      <c r="A6106" s="7">
        <v>48424</v>
      </c>
      <c r="B6106" s="7" t="s">
        <v>66</v>
      </c>
      <c r="C6106" s="7">
        <v>1998</v>
      </c>
      <c r="D6106" s="7">
        <v>1</v>
      </c>
      <c r="E6106" s="7">
        <v>107.44</v>
      </c>
      <c r="F6106" s="7">
        <v>107.63</v>
      </c>
    </row>
    <row r="6107" spans="1:6" x14ac:dyDescent="0.2">
      <c r="A6107" s="7">
        <v>48424</v>
      </c>
      <c r="B6107" s="7" t="s">
        <v>66</v>
      </c>
      <c r="C6107" s="7">
        <v>1998</v>
      </c>
      <c r="D6107" s="7">
        <v>2</v>
      </c>
      <c r="E6107" s="7">
        <v>108.7</v>
      </c>
      <c r="F6107" s="7">
        <v>108.29</v>
      </c>
    </row>
    <row r="6108" spans="1:6" x14ac:dyDescent="0.2">
      <c r="A6108" s="7">
        <v>48424</v>
      </c>
      <c r="B6108" s="7" t="s">
        <v>66</v>
      </c>
      <c r="C6108" s="7">
        <v>1998</v>
      </c>
      <c r="D6108" s="7">
        <v>3</v>
      </c>
      <c r="E6108" s="7">
        <v>110.77</v>
      </c>
      <c r="F6108" s="7">
        <v>110.1</v>
      </c>
    </row>
    <row r="6109" spans="1:6" x14ac:dyDescent="0.2">
      <c r="A6109" s="7">
        <v>48424</v>
      </c>
      <c r="B6109" s="7" t="s">
        <v>66</v>
      </c>
      <c r="C6109" s="7">
        <v>1998</v>
      </c>
      <c r="D6109" s="7">
        <v>4</v>
      </c>
      <c r="E6109" s="7">
        <v>111.39</v>
      </c>
      <c r="F6109" s="7">
        <v>110.62</v>
      </c>
    </row>
    <row r="6110" spans="1:6" x14ac:dyDescent="0.2">
      <c r="A6110" s="7">
        <v>48424</v>
      </c>
      <c r="B6110" s="7" t="s">
        <v>66</v>
      </c>
      <c r="C6110" s="7">
        <v>1999</v>
      </c>
      <c r="D6110" s="7">
        <v>1</v>
      </c>
      <c r="E6110" s="7">
        <v>111.56</v>
      </c>
      <c r="F6110" s="7">
        <v>111.66</v>
      </c>
    </row>
    <row r="6111" spans="1:6" x14ac:dyDescent="0.2">
      <c r="A6111" s="7">
        <v>48424</v>
      </c>
      <c r="B6111" s="7" t="s">
        <v>66</v>
      </c>
      <c r="C6111" s="7">
        <v>1999</v>
      </c>
      <c r="D6111" s="7">
        <v>2</v>
      </c>
      <c r="E6111" s="7">
        <v>114.08</v>
      </c>
      <c r="F6111" s="7">
        <v>113.72</v>
      </c>
    </row>
    <row r="6112" spans="1:6" x14ac:dyDescent="0.2">
      <c r="A6112" s="7">
        <v>48424</v>
      </c>
      <c r="B6112" s="7" t="s">
        <v>66</v>
      </c>
      <c r="C6112" s="7">
        <v>1999</v>
      </c>
      <c r="D6112" s="7">
        <v>3</v>
      </c>
      <c r="E6112" s="7">
        <v>115.83</v>
      </c>
      <c r="F6112" s="7">
        <v>115.08</v>
      </c>
    </row>
    <row r="6113" spans="1:6" x14ac:dyDescent="0.2">
      <c r="A6113" s="7">
        <v>48424</v>
      </c>
      <c r="B6113" s="7" t="s">
        <v>66</v>
      </c>
      <c r="C6113" s="7">
        <v>1999</v>
      </c>
      <c r="D6113" s="7">
        <v>4</v>
      </c>
      <c r="E6113" s="7">
        <v>118.45</v>
      </c>
      <c r="F6113" s="7">
        <v>117.7</v>
      </c>
    </row>
    <row r="6114" spans="1:6" x14ac:dyDescent="0.2">
      <c r="A6114" s="7">
        <v>48424</v>
      </c>
      <c r="B6114" s="7" t="s">
        <v>66</v>
      </c>
      <c r="C6114" s="7">
        <v>2000</v>
      </c>
      <c r="D6114" s="7">
        <v>1</v>
      </c>
      <c r="E6114" s="7">
        <v>119.62</v>
      </c>
      <c r="F6114" s="7">
        <v>119.65</v>
      </c>
    </row>
    <row r="6115" spans="1:6" x14ac:dyDescent="0.2">
      <c r="A6115" s="7">
        <v>48424</v>
      </c>
      <c r="B6115" s="7" t="s">
        <v>66</v>
      </c>
      <c r="C6115" s="7">
        <v>2000</v>
      </c>
      <c r="D6115" s="7">
        <v>2</v>
      </c>
      <c r="E6115" s="7">
        <v>122.41</v>
      </c>
      <c r="F6115" s="7">
        <v>122.04</v>
      </c>
    </row>
    <row r="6116" spans="1:6" x14ac:dyDescent="0.2">
      <c r="A6116" s="7">
        <v>48424</v>
      </c>
      <c r="B6116" s="7" t="s">
        <v>66</v>
      </c>
      <c r="C6116" s="7">
        <v>2000</v>
      </c>
      <c r="D6116" s="7">
        <v>3</v>
      </c>
      <c r="E6116" s="7">
        <v>125.33</v>
      </c>
      <c r="F6116" s="7">
        <v>124.51</v>
      </c>
    </row>
    <row r="6117" spans="1:6" x14ac:dyDescent="0.2">
      <c r="A6117" s="7">
        <v>48424</v>
      </c>
      <c r="B6117" s="7" t="s">
        <v>66</v>
      </c>
      <c r="C6117" s="7">
        <v>2000</v>
      </c>
      <c r="D6117" s="7">
        <v>4</v>
      </c>
      <c r="E6117" s="7">
        <v>128.41</v>
      </c>
      <c r="F6117" s="7">
        <v>127.69</v>
      </c>
    </row>
    <row r="6118" spans="1:6" x14ac:dyDescent="0.2">
      <c r="A6118" s="7">
        <v>48424</v>
      </c>
      <c r="B6118" s="7" t="s">
        <v>66</v>
      </c>
      <c r="C6118" s="7">
        <v>2001</v>
      </c>
      <c r="D6118" s="7">
        <v>1</v>
      </c>
      <c r="E6118" s="7">
        <v>130.54</v>
      </c>
      <c r="F6118" s="7">
        <v>130.49</v>
      </c>
    </row>
    <row r="6119" spans="1:6" x14ac:dyDescent="0.2">
      <c r="A6119" s="7">
        <v>48424</v>
      </c>
      <c r="B6119" s="7" t="s">
        <v>66</v>
      </c>
      <c r="C6119" s="7">
        <v>2001</v>
      </c>
      <c r="D6119" s="7">
        <v>2</v>
      </c>
      <c r="E6119" s="7">
        <v>133.72999999999999</v>
      </c>
      <c r="F6119" s="7">
        <v>133.36000000000001</v>
      </c>
    </row>
    <row r="6120" spans="1:6" x14ac:dyDescent="0.2">
      <c r="A6120" s="7">
        <v>48424</v>
      </c>
      <c r="B6120" s="7" t="s">
        <v>66</v>
      </c>
      <c r="C6120" s="7">
        <v>2001</v>
      </c>
      <c r="D6120" s="7">
        <v>3</v>
      </c>
      <c r="E6120" s="7">
        <v>138.13</v>
      </c>
      <c r="F6120" s="7">
        <v>137.18</v>
      </c>
    </row>
    <row r="6121" spans="1:6" x14ac:dyDescent="0.2">
      <c r="A6121" s="7">
        <v>48424</v>
      </c>
      <c r="B6121" s="7" t="s">
        <v>66</v>
      </c>
      <c r="C6121" s="7">
        <v>2001</v>
      </c>
      <c r="D6121" s="7">
        <v>4</v>
      </c>
      <c r="E6121" s="7">
        <v>141.24</v>
      </c>
      <c r="F6121" s="7">
        <v>140.52000000000001</v>
      </c>
    </row>
    <row r="6122" spans="1:6" x14ac:dyDescent="0.2">
      <c r="A6122" s="7">
        <v>48424</v>
      </c>
      <c r="B6122" s="7" t="s">
        <v>66</v>
      </c>
      <c r="C6122" s="7">
        <v>2002</v>
      </c>
      <c r="D6122" s="7">
        <v>1</v>
      </c>
      <c r="E6122" s="7">
        <v>145.26</v>
      </c>
      <c r="F6122" s="7">
        <v>145.16999999999999</v>
      </c>
    </row>
    <row r="6123" spans="1:6" x14ac:dyDescent="0.2">
      <c r="A6123" s="7">
        <v>48424</v>
      </c>
      <c r="B6123" s="7" t="s">
        <v>66</v>
      </c>
      <c r="C6123" s="7">
        <v>2002</v>
      </c>
      <c r="D6123" s="7">
        <v>2</v>
      </c>
      <c r="E6123" s="7">
        <v>149.97999999999999</v>
      </c>
      <c r="F6123" s="7">
        <v>149.54</v>
      </c>
    </row>
    <row r="6124" spans="1:6" x14ac:dyDescent="0.2">
      <c r="A6124" s="7">
        <v>48424</v>
      </c>
      <c r="B6124" s="7" t="s">
        <v>66</v>
      </c>
      <c r="C6124" s="7">
        <v>2002</v>
      </c>
      <c r="D6124" s="7">
        <v>3</v>
      </c>
      <c r="E6124" s="7">
        <v>155.97</v>
      </c>
      <c r="F6124" s="7">
        <v>154.87</v>
      </c>
    </row>
    <row r="6125" spans="1:6" x14ac:dyDescent="0.2">
      <c r="A6125" s="7">
        <v>48424</v>
      </c>
      <c r="B6125" s="7" t="s">
        <v>66</v>
      </c>
      <c r="C6125" s="7">
        <v>2002</v>
      </c>
      <c r="D6125" s="7">
        <v>4</v>
      </c>
      <c r="E6125" s="7">
        <v>160.13999999999999</v>
      </c>
      <c r="F6125" s="7">
        <v>159.37</v>
      </c>
    </row>
    <row r="6126" spans="1:6" x14ac:dyDescent="0.2">
      <c r="A6126" s="7">
        <v>48424</v>
      </c>
      <c r="B6126" s="7" t="s">
        <v>66</v>
      </c>
      <c r="C6126" s="7">
        <v>2003</v>
      </c>
      <c r="D6126" s="7">
        <v>1</v>
      </c>
      <c r="E6126" s="7">
        <v>165.62</v>
      </c>
      <c r="F6126" s="7">
        <v>165.51</v>
      </c>
    </row>
    <row r="6127" spans="1:6" x14ac:dyDescent="0.2">
      <c r="A6127" s="7">
        <v>48424</v>
      </c>
      <c r="B6127" s="7" t="s">
        <v>66</v>
      </c>
      <c r="C6127" s="7">
        <v>2003</v>
      </c>
      <c r="D6127" s="7">
        <v>2</v>
      </c>
      <c r="E6127" s="7">
        <v>171.43</v>
      </c>
      <c r="F6127" s="7">
        <v>170.93</v>
      </c>
    </row>
    <row r="6128" spans="1:6" x14ac:dyDescent="0.2">
      <c r="A6128" s="7">
        <v>48424</v>
      </c>
      <c r="B6128" s="7" t="s">
        <v>66</v>
      </c>
      <c r="C6128" s="7">
        <v>2003</v>
      </c>
      <c r="D6128" s="7">
        <v>3</v>
      </c>
      <c r="E6128" s="7">
        <v>177.28</v>
      </c>
      <c r="F6128" s="7">
        <v>176.01</v>
      </c>
    </row>
    <row r="6129" spans="1:6" x14ac:dyDescent="0.2">
      <c r="A6129" s="7">
        <v>48424</v>
      </c>
      <c r="B6129" s="7" t="s">
        <v>66</v>
      </c>
      <c r="C6129" s="7">
        <v>2003</v>
      </c>
      <c r="D6129" s="7">
        <v>4</v>
      </c>
      <c r="E6129" s="7">
        <v>185.36</v>
      </c>
      <c r="F6129" s="7">
        <v>184.44</v>
      </c>
    </row>
    <row r="6130" spans="1:6" x14ac:dyDescent="0.2">
      <c r="A6130" s="7">
        <v>48424</v>
      </c>
      <c r="B6130" s="7" t="s">
        <v>66</v>
      </c>
      <c r="C6130" s="7">
        <v>2004</v>
      </c>
      <c r="D6130" s="7">
        <v>1</v>
      </c>
      <c r="E6130" s="7">
        <v>193.83</v>
      </c>
      <c r="F6130" s="7">
        <v>193.78</v>
      </c>
    </row>
    <row r="6131" spans="1:6" x14ac:dyDescent="0.2">
      <c r="A6131" s="7">
        <v>48424</v>
      </c>
      <c r="B6131" s="7" t="s">
        <v>66</v>
      </c>
      <c r="C6131" s="7">
        <v>2004</v>
      </c>
      <c r="D6131" s="7">
        <v>2</v>
      </c>
      <c r="E6131" s="7">
        <v>205.31</v>
      </c>
      <c r="F6131" s="7">
        <v>204.7</v>
      </c>
    </row>
    <row r="6132" spans="1:6" x14ac:dyDescent="0.2">
      <c r="A6132" s="7">
        <v>48424</v>
      </c>
      <c r="B6132" s="7" t="s">
        <v>66</v>
      </c>
      <c r="C6132" s="7">
        <v>2004</v>
      </c>
      <c r="D6132" s="7">
        <v>3</v>
      </c>
      <c r="E6132" s="7">
        <v>219.04</v>
      </c>
      <c r="F6132" s="7">
        <v>217.53</v>
      </c>
    </row>
    <row r="6133" spans="1:6" x14ac:dyDescent="0.2">
      <c r="A6133" s="7">
        <v>48424</v>
      </c>
      <c r="B6133" s="7" t="s">
        <v>66</v>
      </c>
      <c r="C6133" s="7">
        <v>2004</v>
      </c>
      <c r="D6133" s="7">
        <v>4</v>
      </c>
      <c r="E6133" s="7">
        <v>230.12</v>
      </c>
      <c r="F6133" s="7">
        <v>228.68</v>
      </c>
    </row>
    <row r="6134" spans="1:6" x14ac:dyDescent="0.2">
      <c r="A6134" s="7">
        <v>48424</v>
      </c>
      <c r="B6134" s="7" t="s">
        <v>66</v>
      </c>
      <c r="C6134" s="7">
        <v>2005</v>
      </c>
      <c r="D6134" s="7">
        <v>1</v>
      </c>
      <c r="E6134" s="7">
        <v>245.99</v>
      </c>
      <c r="F6134" s="7">
        <v>246.2</v>
      </c>
    </row>
    <row r="6135" spans="1:6" x14ac:dyDescent="0.2">
      <c r="A6135" s="7">
        <v>48424</v>
      </c>
      <c r="B6135" s="7" t="s">
        <v>66</v>
      </c>
      <c r="C6135" s="7">
        <v>2005</v>
      </c>
      <c r="D6135" s="7">
        <v>2</v>
      </c>
      <c r="E6135" s="7">
        <v>264.94</v>
      </c>
      <c r="F6135" s="7">
        <v>264.23</v>
      </c>
    </row>
    <row r="6136" spans="1:6" x14ac:dyDescent="0.2">
      <c r="A6136" s="7">
        <v>48424</v>
      </c>
      <c r="B6136" s="7" t="s">
        <v>66</v>
      </c>
      <c r="C6136" s="7">
        <v>2005</v>
      </c>
      <c r="D6136" s="7">
        <v>3</v>
      </c>
      <c r="E6136" s="7">
        <v>282.39</v>
      </c>
      <c r="F6136" s="7">
        <v>280.39999999999998</v>
      </c>
    </row>
    <row r="6137" spans="1:6" x14ac:dyDescent="0.2">
      <c r="A6137" s="7">
        <v>48424</v>
      </c>
      <c r="B6137" s="7" t="s">
        <v>66</v>
      </c>
      <c r="C6137" s="7">
        <v>2005</v>
      </c>
      <c r="D6137" s="7">
        <v>4</v>
      </c>
      <c r="E6137" s="7">
        <v>294.60000000000002</v>
      </c>
      <c r="F6137" s="7">
        <v>292.24</v>
      </c>
    </row>
    <row r="6138" spans="1:6" x14ac:dyDescent="0.2">
      <c r="A6138" s="7">
        <v>48424</v>
      </c>
      <c r="B6138" s="7" t="s">
        <v>66</v>
      </c>
      <c r="C6138" s="7">
        <v>2006</v>
      </c>
      <c r="D6138" s="7">
        <v>1</v>
      </c>
      <c r="E6138" s="7">
        <v>298.95999999999998</v>
      </c>
      <c r="F6138" s="7">
        <v>299.70999999999998</v>
      </c>
    </row>
    <row r="6139" spans="1:6" x14ac:dyDescent="0.2">
      <c r="A6139" s="7">
        <v>48424</v>
      </c>
      <c r="B6139" s="7" t="s">
        <v>66</v>
      </c>
      <c r="C6139" s="7">
        <v>2006</v>
      </c>
      <c r="D6139" s="7">
        <v>2</v>
      </c>
      <c r="E6139" s="7">
        <v>301.32</v>
      </c>
      <c r="F6139" s="7">
        <v>300.74</v>
      </c>
    </row>
    <row r="6140" spans="1:6" x14ac:dyDescent="0.2">
      <c r="A6140" s="7">
        <v>48424</v>
      </c>
      <c r="B6140" s="7" t="s">
        <v>66</v>
      </c>
      <c r="C6140" s="7">
        <v>2006</v>
      </c>
      <c r="D6140" s="7">
        <v>3</v>
      </c>
      <c r="E6140" s="7">
        <v>297.27</v>
      </c>
      <c r="F6140" s="7">
        <v>295.02</v>
      </c>
    </row>
    <row r="6141" spans="1:6" x14ac:dyDescent="0.2">
      <c r="A6141" s="7">
        <v>48424</v>
      </c>
      <c r="B6141" s="7" t="s">
        <v>66</v>
      </c>
      <c r="C6141" s="7">
        <v>2006</v>
      </c>
      <c r="D6141" s="7">
        <v>4</v>
      </c>
      <c r="E6141" s="7">
        <v>292.16000000000003</v>
      </c>
      <c r="F6141" s="7">
        <v>289.23</v>
      </c>
    </row>
    <row r="6142" spans="1:6" x14ac:dyDescent="0.2">
      <c r="A6142" s="7">
        <v>48424</v>
      </c>
      <c r="B6142" s="7" t="s">
        <v>66</v>
      </c>
      <c r="C6142" s="7">
        <v>2007</v>
      </c>
      <c r="D6142" s="7">
        <v>1</v>
      </c>
      <c r="E6142" s="7">
        <v>282.62</v>
      </c>
      <c r="F6142" s="7">
        <v>283.92</v>
      </c>
    </row>
    <row r="6143" spans="1:6" x14ac:dyDescent="0.2">
      <c r="A6143" s="7">
        <v>48424</v>
      </c>
      <c r="B6143" s="7" t="s">
        <v>66</v>
      </c>
      <c r="C6143" s="7">
        <v>2007</v>
      </c>
      <c r="D6143" s="7">
        <v>2</v>
      </c>
      <c r="E6143" s="7">
        <v>266.99</v>
      </c>
      <c r="F6143" s="7">
        <v>266.60000000000002</v>
      </c>
    </row>
    <row r="6144" spans="1:6" x14ac:dyDescent="0.2">
      <c r="A6144" s="7">
        <v>48424</v>
      </c>
      <c r="B6144" s="7" t="s">
        <v>66</v>
      </c>
      <c r="C6144" s="7">
        <v>2007</v>
      </c>
      <c r="D6144" s="7">
        <v>3</v>
      </c>
      <c r="E6144" s="7">
        <v>252.24</v>
      </c>
      <c r="F6144" s="7">
        <v>250.13</v>
      </c>
    </row>
    <row r="6145" spans="1:6" x14ac:dyDescent="0.2">
      <c r="A6145" s="7">
        <v>48424</v>
      </c>
      <c r="B6145" s="7" t="s">
        <v>66</v>
      </c>
      <c r="C6145" s="7">
        <v>2007</v>
      </c>
      <c r="D6145" s="7">
        <v>4</v>
      </c>
      <c r="E6145" s="7">
        <v>236.9</v>
      </c>
      <c r="F6145" s="7">
        <v>234.2</v>
      </c>
    </row>
    <row r="6146" spans="1:6" x14ac:dyDescent="0.2">
      <c r="A6146" s="7">
        <v>48424</v>
      </c>
      <c r="B6146" s="7" t="s">
        <v>66</v>
      </c>
      <c r="C6146" s="7">
        <v>2008</v>
      </c>
      <c r="D6146" s="7">
        <v>1</v>
      </c>
      <c r="E6146" s="7">
        <v>214.33</v>
      </c>
      <c r="F6146" s="7">
        <v>215.74</v>
      </c>
    </row>
    <row r="6147" spans="1:6" x14ac:dyDescent="0.2">
      <c r="A6147" s="7">
        <v>48424</v>
      </c>
      <c r="B6147" s="7" t="s">
        <v>66</v>
      </c>
      <c r="C6147" s="7">
        <v>2008</v>
      </c>
      <c r="D6147" s="7">
        <v>2</v>
      </c>
      <c r="E6147" s="7">
        <v>202.08</v>
      </c>
      <c r="F6147" s="7">
        <v>201.74</v>
      </c>
    </row>
    <row r="6148" spans="1:6" x14ac:dyDescent="0.2">
      <c r="A6148" s="7">
        <v>48424</v>
      </c>
      <c r="B6148" s="7" t="s">
        <v>66</v>
      </c>
      <c r="C6148" s="7">
        <v>2008</v>
      </c>
      <c r="D6148" s="7">
        <v>3</v>
      </c>
      <c r="E6148" s="7">
        <v>192.98</v>
      </c>
      <c r="F6148" s="7">
        <v>191.25</v>
      </c>
    </row>
    <row r="6149" spans="1:6" x14ac:dyDescent="0.2">
      <c r="A6149" s="7">
        <v>48424</v>
      </c>
      <c r="B6149" s="7" t="s">
        <v>66</v>
      </c>
      <c r="C6149" s="7">
        <v>2008</v>
      </c>
      <c r="D6149" s="7">
        <v>4</v>
      </c>
      <c r="E6149" s="7">
        <v>179.93</v>
      </c>
      <c r="F6149" s="7">
        <v>177.81</v>
      </c>
    </row>
    <row r="6150" spans="1:6" x14ac:dyDescent="0.2">
      <c r="A6150" s="7">
        <v>48424</v>
      </c>
      <c r="B6150" s="7" t="s">
        <v>66</v>
      </c>
      <c r="C6150" s="7">
        <v>2009</v>
      </c>
      <c r="D6150" s="7">
        <v>1</v>
      </c>
      <c r="E6150" s="7">
        <v>165.74</v>
      </c>
      <c r="F6150" s="7">
        <v>167.1</v>
      </c>
    </row>
    <row r="6151" spans="1:6" x14ac:dyDescent="0.2">
      <c r="A6151" s="7">
        <v>48424</v>
      </c>
      <c r="B6151" s="7" t="s">
        <v>66</v>
      </c>
      <c r="C6151" s="7">
        <v>2009</v>
      </c>
      <c r="D6151" s="7">
        <v>2</v>
      </c>
      <c r="E6151" s="7">
        <v>160.99</v>
      </c>
      <c r="F6151" s="7">
        <v>160.5</v>
      </c>
    </row>
    <row r="6152" spans="1:6" x14ac:dyDescent="0.2">
      <c r="A6152" s="7">
        <v>48424</v>
      </c>
      <c r="B6152" s="7" t="s">
        <v>66</v>
      </c>
      <c r="C6152" s="7">
        <v>2009</v>
      </c>
      <c r="D6152" s="7">
        <v>3</v>
      </c>
      <c r="E6152" s="7">
        <v>160.88</v>
      </c>
      <c r="F6152" s="7">
        <v>159.4</v>
      </c>
    </row>
    <row r="6153" spans="1:6" x14ac:dyDescent="0.2">
      <c r="A6153" s="7">
        <v>48424</v>
      </c>
      <c r="B6153" s="7" t="s">
        <v>66</v>
      </c>
      <c r="C6153" s="7">
        <v>2009</v>
      </c>
      <c r="D6153" s="7">
        <v>4</v>
      </c>
      <c r="E6153" s="7">
        <v>161.87</v>
      </c>
      <c r="F6153" s="7">
        <v>160.1</v>
      </c>
    </row>
    <row r="6154" spans="1:6" x14ac:dyDescent="0.2">
      <c r="A6154" s="7">
        <v>48424</v>
      </c>
      <c r="B6154" s="7" t="s">
        <v>66</v>
      </c>
      <c r="C6154" s="7">
        <v>2010</v>
      </c>
      <c r="D6154" s="7">
        <v>1</v>
      </c>
      <c r="E6154" s="7">
        <v>156.88999999999999</v>
      </c>
      <c r="F6154" s="7">
        <v>158.31</v>
      </c>
    </row>
    <row r="6155" spans="1:6" x14ac:dyDescent="0.2">
      <c r="A6155" s="7">
        <v>48424</v>
      </c>
      <c r="B6155" s="7" t="s">
        <v>66</v>
      </c>
      <c r="C6155" s="7">
        <v>2010</v>
      </c>
      <c r="D6155" s="7">
        <v>2</v>
      </c>
      <c r="E6155" s="7">
        <v>156.38</v>
      </c>
      <c r="F6155" s="7">
        <v>155.57</v>
      </c>
    </row>
    <row r="6156" spans="1:6" x14ac:dyDescent="0.2">
      <c r="A6156" s="7">
        <v>48424</v>
      </c>
      <c r="B6156" s="7" t="s">
        <v>66</v>
      </c>
      <c r="C6156" s="7">
        <v>2010</v>
      </c>
      <c r="D6156" s="7">
        <v>3</v>
      </c>
      <c r="E6156" s="7">
        <v>152.66999999999999</v>
      </c>
      <c r="F6156" s="7">
        <v>151.28</v>
      </c>
    </row>
    <row r="6157" spans="1:6" x14ac:dyDescent="0.2">
      <c r="A6157" s="7">
        <v>48424</v>
      </c>
      <c r="B6157" s="7" t="s">
        <v>66</v>
      </c>
      <c r="C6157" s="7">
        <v>2010</v>
      </c>
      <c r="D6157" s="7">
        <v>4</v>
      </c>
      <c r="E6157" s="7">
        <v>148.09</v>
      </c>
      <c r="F6157" s="7">
        <v>146.76</v>
      </c>
    </row>
    <row r="6158" spans="1:6" x14ac:dyDescent="0.2">
      <c r="A6158" s="7">
        <v>48424</v>
      </c>
      <c r="B6158" s="7" t="s">
        <v>66</v>
      </c>
      <c r="C6158" s="7">
        <v>2011</v>
      </c>
      <c r="D6158" s="7">
        <v>1</v>
      </c>
      <c r="E6158" s="7">
        <v>139.61000000000001</v>
      </c>
      <c r="F6158" s="7">
        <v>140.85</v>
      </c>
    </row>
    <row r="6159" spans="1:6" x14ac:dyDescent="0.2">
      <c r="A6159" s="7">
        <v>48424</v>
      </c>
      <c r="B6159" s="7" t="s">
        <v>66</v>
      </c>
      <c r="C6159" s="7">
        <v>2011</v>
      </c>
      <c r="D6159" s="7">
        <v>2</v>
      </c>
      <c r="E6159" s="7">
        <v>141.85</v>
      </c>
      <c r="F6159" s="7">
        <v>140.80000000000001</v>
      </c>
    </row>
    <row r="6160" spans="1:6" x14ac:dyDescent="0.2">
      <c r="A6160" s="7">
        <v>48424</v>
      </c>
      <c r="B6160" s="7" t="s">
        <v>66</v>
      </c>
      <c r="C6160" s="7">
        <v>2011</v>
      </c>
      <c r="D6160" s="7">
        <v>3</v>
      </c>
      <c r="E6160" s="7">
        <v>139.75</v>
      </c>
      <c r="F6160" s="7">
        <v>138.54</v>
      </c>
    </row>
    <row r="6161" spans="1:6" x14ac:dyDescent="0.2">
      <c r="A6161" s="7">
        <v>48424</v>
      </c>
      <c r="B6161" s="7" t="s">
        <v>66</v>
      </c>
      <c r="C6161" s="7">
        <v>2011</v>
      </c>
      <c r="D6161" s="7">
        <v>4</v>
      </c>
      <c r="E6161" s="7">
        <v>138.76</v>
      </c>
      <c r="F6161" s="7">
        <v>137.84</v>
      </c>
    </row>
    <row r="6162" spans="1:6" x14ac:dyDescent="0.2">
      <c r="A6162" s="7">
        <v>48424</v>
      </c>
      <c r="B6162" s="7" t="s">
        <v>66</v>
      </c>
      <c r="C6162" s="7">
        <v>2012</v>
      </c>
      <c r="D6162" s="7">
        <v>1</v>
      </c>
      <c r="E6162" s="7">
        <v>140.97999999999999</v>
      </c>
      <c r="F6162" s="7">
        <v>142.1</v>
      </c>
    </row>
    <row r="6163" spans="1:6" x14ac:dyDescent="0.2">
      <c r="A6163" s="7">
        <v>48424</v>
      </c>
      <c r="B6163" s="7" t="s">
        <v>66</v>
      </c>
      <c r="C6163" s="7">
        <v>2012</v>
      </c>
      <c r="D6163" s="7">
        <v>2</v>
      </c>
      <c r="E6163" s="7">
        <v>147.02000000000001</v>
      </c>
      <c r="F6163" s="7">
        <v>145.65</v>
      </c>
    </row>
    <row r="6164" spans="1:6" x14ac:dyDescent="0.2">
      <c r="A6164" s="7">
        <v>48424</v>
      </c>
      <c r="B6164" s="7" t="s">
        <v>66</v>
      </c>
      <c r="C6164" s="7">
        <v>2012</v>
      </c>
      <c r="D6164" s="7">
        <v>3</v>
      </c>
      <c r="E6164" s="7">
        <v>149.53</v>
      </c>
      <c r="F6164" s="7">
        <v>148.32</v>
      </c>
    </row>
    <row r="6165" spans="1:6" x14ac:dyDescent="0.2">
      <c r="A6165" s="7">
        <v>48424</v>
      </c>
      <c r="B6165" s="7" t="s">
        <v>66</v>
      </c>
      <c r="C6165" s="7">
        <v>2012</v>
      </c>
      <c r="D6165" s="7">
        <v>4</v>
      </c>
      <c r="E6165" s="7">
        <v>154.97</v>
      </c>
      <c r="F6165" s="7">
        <v>154.32</v>
      </c>
    </row>
    <row r="6166" spans="1:6" x14ac:dyDescent="0.2">
      <c r="A6166" s="7">
        <v>48424</v>
      </c>
      <c r="B6166" s="7" t="s">
        <v>66</v>
      </c>
      <c r="C6166" s="7">
        <v>2013</v>
      </c>
      <c r="D6166" s="7">
        <v>1</v>
      </c>
      <c r="E6166" s="7">
        <v>159.66999999999999</v>
      </c>
      <c r="F6166" s="7">
        <v>160.69</v>
      </c>
    </row>
    <row r="6167" spans="1:6" x14ac:dyDescent="0.2">
      <c r="A6167" s="7">
        <v>48424</v>
      </c>
      <c r="B6167" s="7" t="s">
        <v>66</v>
      </c>
      <c r="C6167" s="7">
        <v>2013</v>
      </c>
      <c r="D6167" s="7">
        <v>2</v>
      </c>
      <c r="E6167" s="7">
        <v>170.12</v>
      </c>
      <c r="F6167" s="7">
        <v>168.33</v>
      </c>
    </row>
    <row r="6168" spans="1:6" x14ac:dyDescent="0.2">
      <c r="A6168" s="7">
        <v>48424</v>
      </c>
      <c r="B6168" s="7" t="s">
        <v>66</v>
      </c>
      <c r="C6168" s="7">
        <v>2013</v>
      </c>
      <c r="D6168" s="7">
        <v>3</v>
      </c>
      <c r="E6168" s="7">
        <v>177.07</v>
      </c>
      <c r="F6168" s="7">
        <v>175.76</v>
      </c>
    </row>
    <row r="6169" spans="1:6" x14ac:dyDescent="0.2">
      <c r="A6169" s="7">
        <v>48424</v>
      </c>
      <c r="B6169" s="7" t="s">
        <v>66</v>
      </c>
      <c r="C6169" s="7">
        <v>2013</v>
      </c>
      <c r="D6169" s="7">
        <v>4</v>
      </c>
      <c r="E6169" s="7">
        <v>181.27</v>
      </c>
      <c r="F6169" s="7">
        <v>180.79</v>
      </c>
    </row>
    <row r="6170" spans="1:6" x14ac:dyDescent="0.2">
      <c r="A6170" s="7">
        <v>48424</v>
      </c>
      <c r="B6170" s="7" t="s">
        <v>66</v>
      </c>
      <c r="C6170" s="7">
        <v>2014</v>
      </c>
      <c r="D6170" s="7">
        <v>1</v>
      </c>
      <c r="E6170" s="7">
        <v>184.86</v>
      </c>
      <c r="F6170" s="7">
        <v>185.76</v>
      </c>
    </row>
    <row r="6171" spans="1:6" x14ac:dyDescent="0.2">
      <c r="A6171" s="7">
        <v>48424</v>
      </c>
      <c r="B6171" s="7" t="s">
        <v>66</v>
      </c>
      <c r="C6171" s="7">
        <v>2014</v>
      </c>
      <c r="D6171" s="7">
        <v>2</v>
      </c>
      <c r="E6171" s="7">
        <v>190.88</v>
      </c>
      <c r="F6171" s="7">
        <v>188.84</v>
      </c>
    </row>
    <row r="6172" spans="1:6" x14ac:dyDescent="0.2">
      <c r="A6172" s="7">
        <v>48424</v>
      </c>
      <c r="B6172" s="7" t="s">
        <v>66</v>
      </c>
      <c r="C6172" s="7">
        <v>2014</v>
      </c>
      <c r="D6172" s="7">
        <v>3</v>
      </c>
      <c r="E6172" s="7">
        <v>195.43</v>
      </c>
      <c r="F6172" s="7">
        <v>194.06</v>
      </c>
    </row>
    <row r="6173" spans="1:6" x14ac:dyDescent="0.2">
      <c r="A6173" s="7">
        <v>48424</v>
      </c>
      <c r="B6173" s="7" t="s">
        <v>66</v>
      </c>
      <c r="C6173" s="7">
        <v>2014</v>
      </c>
      <c r="D6173" s="7">
        <v>4</v>
      </c>
      <c r="E6173" s="7">
        <v>198.49</v>
      </c>
      <c r="F6173" s="7">
        <v>198.19</v>
      </c>
    </row>
    <row r="6174" spans="1:6" x14ac:dyDescent="0.2">
      <c r="A6174" s="7">
        <v>48424</v>
      </c>
      <c r="B6174" s="7" t="s">
        <v>66</v>
      </c>
      <c r="C6174" s="7">
        <v>2015</v>
      </c>
      <c r="D6174" s="7">
        <v>1</v>
      </c>
      <c r="E6174" s="7">
        <v>201.69</v>
      </c>
      <c r="F6174" s="7">
        <v>202.3</v>
      </c>
    </row>
    <row r="6175" spans="1:6" x14ac:dyDescent="0.2">
      <c r="A6175" s="7">
        <v>48424</v>
      </c>
      <c r="B6175" s="7" t="s">
        <v>66</v>
      </c>
      <c r="C6175" s="7">
        <v>2015</v>
      </c>
      <c r="D6175" s="7">
        <v>2</v>
      </c>
      <c r="E6175" s="7">
        <v>210.24</v>
      </c>
      <c r="F6175" s="7">
        <v>208.11</v>
      </c>
    </row>
    <row r="6176" spans="1:6" x14ac:dyDescent="0.2">
      <c r="A6176" s="7">
        <v>48424</v>
      </c>
      <c r="B6176" s="7" t="s">
        <v>66</v>
      </c>
      <c r="C6176" s="7">
        <v>2015</v>
      </c>
      <c r="D6176" s="7">
        <v>3</v>
      </c>
      <c r="E6176" s="7">
        <v>213.36</v>
      </c>
      <c r="F6176" s="7">
        <v>211.97</v>
      </c>
    </row>
    <row r="6177" spans="1:6" x14ac:dyDescent="0.2">
      <c r="A6177" s="7">
        <v>48424</v>
      </c>
      <c r="B6177" s="7" t="s">
        <v>66</v>
      </c>
      <c r="C6177" s="7">
        <v>2015</v>
      </c>
      <c r="D6177" s="7">
        <v>4</v>
      </c>
      <c r="E6177" s="7">
        <v>217.09</v>
      </c>
      <c r="F6177" s="7">
        <v>216.83</v>
      </c>
    </row>
    <row r="6178" spans="1:6" x14ac:dyDescent="0.2">
      <c r="A6178" s="7">
        <v>48424</v>
      </c>
      <c r="B6178" s="7" t="s">
        <v>66</v>
      </c>
      <c r="C6178" s="7">
        <v>2016</v>
      </c>
      <c r="D6178" s="7">
        <v>1</v>
      </c>
      <c r="E6178" s="7">
        <v>222.33</v>
      </c>
      <c r="F6178" s="7">
        <v>222.69</v>
      </c>
    </row>
    <row r="6179" spans="1:6" x14ac:dyDescent="0.2">
      <c r="A6179" s="7">
        <v>48424</v>
      </c>
      <c r="B6179" s="7" t="s">
        <v>66</v>
      </c>
      <c r="C6179" s="7">
        <v>2016</v>
      </c>
      <c r="D6179" s="7">
        <v>2</v>
      </c>
      <c r="E6179" s="7">
        <v>229.99</v>
      </c>
      <c r="F6179" s="7">
        <v>227.87</v>
      </c>
    </row>
    <row r="6180" spans="1:6" x14ac:dyDescent="0.2">
      <c r="A6180" s="7">
        <v>48424</v>
      </c>
      <c r="B6180" s="7" t="s">
        <v>66</v>
      </c>
      <c r="C6180" s="7">
        <v>2016</v>
      </c>
      <c r="D6180" s="7">
        <v>3</v>
      </c>
      <c r="E6180" s="7">
        <v>232.41</v>
      </c>
      <c r="F6180" s="7">
        <v>230.97</v>
      </c>
    </row>
    <row r="6181" spans="1:6" x14ac:dyDescent="0.2">
      <c r="A6181" s="7">
        <v>48424</v>
      </c>
      <c r="B6181" s="7" t="s">
        <v>66</v>
      </c>
      <c r="C6181" s="7">
        <v>2016</v>
      </c>
      <c r="D6181" s="7">
        <v>4</v>
      </c>
      <c r="E6181" s="7">
        <v>236.36</v>
      </c>
      <c r="F6181" s="7">
        <v>236.13</v>
      </c>
    </row>
    <row r="6182" spans="1:6" x14ac:dyDescent="0.2">
      <c r="A6182" s="7">
        <v>48424</v>
      </c>
      <c r="B6182" s="7" t="s">
        <v>66</v>
      </c>
      <c r="C6182" s="7">
        <v>2017</v>
      </c>
      <c r="D6182" s="7">
        <v>1</v>
      </c>
      <c r="E6182" s="7">
        <v>239.7</v>
      </c>
      <c r="F6182" s="7">
        <v>239.68</v>
      </c>
    </row>
    <row r="6183" spans="1:6" x14ac:dyDescent="0.2">
      <c r="A6183" s="7">
        <v>48424</v>
      </c>
      <c r="B6183" s="7" t="s">
        <v>66</v>
      </c>
      <c r="C6183" s="7">
        <v>2017</v>
      </c>
      <c r="D6183" s="7">
        <v>2</v>
      </c>
      <c r="E6183" s="7">
        <v>244.94</v>
      </c>
      <c r="F6183" s="7">
        <v>242.94</v>
      </c>
    </row>
    <row r="6184" spans="1:6" x14ac:dyDescent="0.2">
      <c r="A6184" s="7">
        <v>48424</v>
      </c>
      <c r="B6184" s="7" t="s">
        <v>66</v>
      </c>
      <c r="C6184" s="7">
        <v>2017</v>
      </c>
      <c r="D6184" s="7">
        <v>3</v>
      </c>
      <c r="E6184" s="7">
        <v>249.88</v>
      </c>
      <c r="F6184" s="7">
        <v>248.47</v>
      </c>
    </row>
    <row r="6185" spans="1:6" x14ac:dyDescent="0.2">
      <c r="A6185" s="7">
        <v>48424</v>
      </c>
      <c r="B6185" s="7" t="s">
        <v>66</v>
      </c>
      <c r="C6185" s="7">
        <v>2017</v>
      </c>
      <c r="D6185" s="7">
        <v>4</v>
      </c>
      <c r="E6185" s="7">
        <v>251.36</v>
      </c>
      <c r="F6185" s="7">
        <v>251.02</v>
      </c>
    </row>
    <row r="6186" spans="1:6" x14ac:dyDescent="0.2">
      <c r="A6186" s="7">
        <v>48424</v>
      </c>
      <c r="B6186" s="7" t="s">
        <v>66</v>
      </c>
      <c r="C6186" s="7">
        <v>2018</v>
      </c>
      <c r="D6186" s="7">
        <v>1</v>
      </c>
      <c r="E6186" s="7">
        <v>255.85</v>
      </c>
      <c r="F6186" s="7">
        <v>255.53</v>
      </c>
    </row>
    <row r="6187" spans="1:6" x14ac:dyDescent="0.2">
      <c r="A6187" s="7">
        <v>48424</v>
      </c>
      <c r="B6187" s="7" t="s">
        <v>66</v>
      </c>
      <c r="C6187" s="7">
        <v>2018</v>
      </c>
      <c r="D6187" s="7">
        <v>2</v>
      </c>
      <c r="E6187" s="7">
        <v>260.70999999999998</v>
      </c>
      <c r="F6187" s="7">
        <v>258.94</v>
      </c>
    </row>
    <row r="6188" spans="1:6" x14ac:dyDescent="0.2">
      <c r="A6188" s="7">
        <v>48424</v>
      </c>
      <c r="B6188" s="7" t="s">
        <v>66</v>
      </c>
      <c r="C6188" s="7">
        <v>2018</v>
      </c>
      <c r="D6188" s="7">
        <v>3</v>
      </c>
      <c r="E6188" s="7">
        <v>262.81</v>
      </c>
      <c r="F6188" s="7">
        <v>261.29000000000002</v>
      </c>
    </row>
    <row r="6189" spans="1:6" x14ac:dyDescent="0.2">
      <c r="A6189" s="7">
        <v>48424</v>
      </c>
      <c r="B6189" s="7" t="s">
        <v>66</v>
      </c>
      <c r="C6189" s="7">
        <v>2018</v>
      </c>
      <c r="D6189" s="7">
        <v>4</v>
      </c>
      <c r="E6189" s="7">
        <v>265.64</v>
      </c>
      <c r="F6189" s="7">
        <v>265.26</v>
      </c>
    </row>
    <row r="6190" spans="1:6" x14ac:dyDescent="0.2">
      <c r="A6190" s="7">
        <v>48424</v>
      </c>
      <c r="B6190" s="7" t="s">
        <v>66</v>
      </c>
      <c r="C6190" s="7">
        <v>2019</v>
      </c>
      <c r="D6190" s="7">
        <v>1</v>
      </c>
      <c r="E6190" s="7">
        <v>268.02</v>
      </c>
      <c r="F6190" s="7">
        <v>267.41000000000003</v>
      </c>
    </row>
    <row r="6191" spans="1:6" x14ac:dyDescent="0.2">
      <c r="A6191" s="7">
        <v>48424</v>
      </c>
      <c r="B6191" s="7" t="s">
        <v>66</v>
      </c>
      <c r="C6191" s="7">
        <v>2019</v>
      </c>
      <c r="D6191" s="7">
        <v>2</v>
      </c>
      <c r="E6191" s="7">
        <v>272.37</v>
      </c>
      <c r="F6191" s="7">
        <v>270.85000000000002</v>
      </c>
    </row>
    <row r="6192" spans="1:6" x14ac:dyDescent="0.2">
      <c r="A6192" s="7">
        <v>48424</v>
      </c>
      <c r="B6192" s="7" t="s">
        <v>66</v>
      </c>
      <c r="C6192" s="7">
        <v>2019</v>
      </c>
      <c r="D6192" s="7">
        <v>3</v>
      </c>
      <c r="E6192" s="7">
        <v>276.5</v>
      </c>
      <c r="F6192" s="7">
        <v>274.87</v>
      </c>
    </row>
    <row r="6193" spans="1:6" x14ac:dyDescent="0.2">
      <c r="A6193" s="7">
        <v>48424</v>
      </c>
      <c r="B6193" s="7" t="s">
        <v>66</v>
      </c>
      <c r="C6193" s="7">
        <v>2019</v>
      </c>
      <c r="D6193" s="7">
        <v>4</v>
      </c>
      <c r="E6193" s="7">
        <v>278.58999999999997</v>
      </c>
      <c r="F6193" s="7">
        <v>278.08</v>
      </c>
    </row>
    <row r="6194" spans="1:6" x14ac:dyDescent="0.2">
      <c r="A6194" s="7">
        <v>48424</v>
      </c>
      <c r="B6194" s="7" t="s">
        <v>66</v>
      </c>
      <c r="C6194" s="7">
        <v>2020</v>
      </c>
      <c r="D6194" s="7">
        <v>1</v>
      </c>
      <c r="E6194" s="7">
        <v>283.33999999999997</v>
      </c>
      <c r="F6194" s="7">
        <v>282.60000000000002</v>
      </c>
    </row>
    <row r="6195" spans="1:6" x14ac:dyDescent="0.2">
      <c r="A6195" s="7">
        <v>48424</v>
      </c>
      <c r="B6195" s="7" t="s">
        <v>66</v>
      </c>
      <c r="C6195" s="7">
        <v>2020</v>
      </c>
      <c r="D6195" s="7">
        <v>2</v>
      </c>
      <c r="E6195" s="7">
        <v>286.97000000000003</v>
      </c>
      <c r="F6195" s="7">
        <v>285.57</v>
      </c>
    </row>
    <row r="6196" spans="1:6" x14ac:dyDescent="0.2">
      <c r="A6196" s="7">
        <v>48424</v>
      </c>
      <c r="B6196" s="7" t="s">
        <v>66</v>
      </c>
      <c r="C6196" s="7">
        <v>2020</v>
      </c>
      <c r="D6196" s="7">
        <v>3</v>
      </c>
      <c r="E6196" s="7">
        <v>295.36</v>
      </c>
      <c r="F6196" s="7">
        <v>293.54000000000002</v>
      </c>
    </row>
    <row r="6197" spans="1:6" x14ac:dyDescent="0.2">
      <c r="A6197" s="7">
        <v>48424</v>
      </c>
      <c r="B6197" s="7" t="s">
        <v>66</v>
      </c>
      <c r="C6197" s="7">
        <v>2020</v>
      </c>
      <c r="D6197" s="7">
        <v>4</v>
      </c>
      <c r="E6197" s="7">
        <v>308.83999999999997</v>
      </c>
      <c r="F6197" s="7">
        <v>308.27</v>
      </c>
    </row>
    <row r="6198" spans="1:6" x14ac:dyDescent="0.2">
      <c r="A6198" s="7">
        <v>48424</v>
      </c>
      <c r="B6198" s="7" t="s">
        <v>66</v>
      </c>
      <c r="C6198" s="7">
        <v>2021</v>
      </c>
      <c r="D6198" s="7">
        <v>1</v>
      </c>
      <c r="E6198" s="7">
        <v>320.87</v>
      </c>
      <c r="F6198" s="7">
        <v>319.98</v>
      </c>
    </row>
    <row r="6199" spans="1:6" x14ac:dyDescent="0.2">
      <c r="A6199" s="7">
        <v>48424</v>
      </c>
      <c r="B6199" s="7" t="s">
        <v>66</v>
      </c>
      <c r="C6199" s="7">
        <v>2021</v>
      </c>
      <c r="D6199" s="7">
        <v>2</v>
      </c>
      <c r="E6199" s="7">
        <v>343.65</v>
      </c>
      <c r="F6199" s="7">
        <v>342.06</v>
      </c>
    </row>
    <row r="6200" spans="1:6" x14ac:dyDescent="0.2">
      <c r="A6200" s="7">
        <v>48424</v>
      </c>
      <c r="B6200" s="7" t="s">
        <v>66</v>
      </c>
      <c r="C6200" s="7">
        <v>2021</v>
      </c>
      <c r="D6200" s="7">
        <v>3</v>
      </c>
      <c r="E6200" s="7">
        <v>365.78</v>
      </c>
      <c r="F6200" s="7">
        <v>363.52</v>
      </c>
    </row>
    <row r="6201" spans="1:6" x14ac:dyDescent="0.2">
      <c r="A6201" s="7">
        <v>48424</v>
      </c>
      <c r="B6201" s="7" t="s">
        <v>66</v>
      </c>
      <c r="C6201" s="7">
        <v>2021</v>
      </c>
      <c r="D6201" s="7">
        <v>4</v>
      </c>
      <c r="E6201" s="7">
        <v>383.41</v>
      </c>
      <c r="F6201" s="7">
        <v>382.65</v>
      </c>
    </row>
  </sheetData>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70788-8CCF-9249-89CE-25C0E6539A9C}">
  <sheetPr>
    <tabColor rgb="FF00B050"/>
  </sheetPr>
  <dimension ref="A1"/>
  <sheetViews>
    <sheetView workbookViewId="0"/>
  </sheetViews>
  <sheetFormatPr baseColWidth="10" defaultColWidth="11.1640625" defaultRowHeight="16" x14ac:dyDescent="0.2"/>
  <sheetData/>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E21DF-4553-3843-9789-0EADBE493728}">
  <sheetPr>
    <tabColor rgb="FF00B050"/>
  </sheetPr>
  <dimension ref="A1:O76"/>
  <sheetViews>
    <sheetView zoomScale="90" zoomScaleNormal="90" workbookViewId="0">
      <pane ySplit="5" topLeftCell="A6" activePane="bottomLeft" state="frozen"/>
      <selection pane="bottomLeft" activeCell="E11" sqref="E11"/>
    </sheetView>
  </sheetViews>
  <sheetFormatPr baseColWidth="10" defaultColWidth="11.1640625" defaultRowHeight="13" x14ac:dyDescent="0.15"/>
  <cols>
    <col min="1" max="1" width="40.83203125" style="14" customWidth="1"/>
    <col min="2" max="2" width="10.83203125" style="14" customWidth="1"/>
    <col min="3" max="3" width="7.83203125" style="14" customWidth="1"/>
    <col min="4" max="4" width="9.33203125" style="14" customWidth="1"/>
    <col min="5" max="5" width="21.5" style="14" customWidth="1"/>
    <col min="6" max="6" width="14.83203125" style="14" customWidth="1"/>
    <col min="7" max="7" width="12.1640625" style="14" customWidth="1"/>
    <col min="8" max="8" width="11.33203125" style="14" customWidth="1"/>
    <col min="9" max="9" width="10.1640625" style="14" customWidth="1"/>
    <col min="10" max="10" width="18.5" style="14" customWidth="1"/>
    <col min="11" max="15" width="16.6640625" style="14" customWidth="1"/>
    <col min="16" max="256" width="8.83203125" style="14" customWidth="1"/>
    <col min="257" max="257" width="40.83203125" style="14" customWidth="1"/>
    <col min="258" max="258" width="10.83203125" style="14"/>
    <col min="259" max="259" width="7.83203125" style="14" customWidth="1"/>
    <col min="260" max="260" width="9.33203125" style="14" customWidth="1"/>
    <col min="261" max="261" width="21.5" style="14" customWidth="1"/>
    <col min="262" max="262" width="14.83203125" style="14" customWidth="1"/>
    <col min="263" max="263" width="12.1640625" style="14" customWidth="1"/>
    <col min="264" max="264" width="11.33203125" style="14" customWidth="1"/>
    <col min="265" max="265" width="10.1640625" style="14" customWidth="1"/>
    <col min="266" max="266" width="18.5" style="14" customWidth="1"/>
    <col min="267" max="271" width="16.6640625" style="14" customWidth="1"/>
    <col min="272" max="512" width="8.83203125" style="14" customWidth="1"/>
    <col min="513" max="513" width="40.83203125" style="14" customWidth="1"/>
    <col min="514" max="514" width="10.83203125" style="14"/>
    <col min="515" max="515" width="7.83203125" style="14" customWidth="1"/>
    <col min="516" max="516" width="9.33203125" style="14" customWidth="1"/>
    <col min="517" max="517" width="21.5" style="14" customWidth="1"/>
    <col min="518" max="518" width="14.83203125" style="14" customWidth="1"/>
    <col min="519" max="519" width="12.1640625" style="14" customWidth="1"/>
    <col min="520" max="520" width="11.33203125" style="14" customWidth="1"/>
    <col min="521" max="521" width="10.1640625" style="14" customWidth="1"/>
    <col min="522" max="522" width="18.5" style="14" customWidth="1"/>
    <col min="523" max="527" width="16.6640625" style="14" customWidth="1"/>
    <col min="528" max="768" width="8.83203125" style="14" customWidth="1"/>
    <col min="769" max="769" width="40.83203125" style="14" customWidth="1"/>
    <col min="770" max="770" width="10.83203125" style="14"/>
    <col min="771" max="771" width="7.83203125" style="14" customWidth="1"/>
    <col min="772" max="772" width="9.33203125" style="14" customWidth="1"/>
    <col min="773" max="773" width="21.5" style="14" customWidth="1"/>
    <col min="774" max="774" width="14.83203125" style="14" customWidth="1"/>
    <col min="775" max="775" width="12.1640625" style="14" customWidth="1"/>
    <col min="776" max="776" width="11.33203125" style="14" customWidth="1"/>
    <col min="777" max="777" width="10.1640625" style="14" customWidth="1"/>
    <col min="778" max="778" width="18.5" style="14" customWidth="1"/>
    <col min="779" max="783" width="16.6640625" style="14" customWidth="1"/>
    <col min="784" max="1024" width="8.83203125" style="14" customWidth="1"/>
    <col min="1025" max="1025" width="40.83203125" style="14" customWidth="1"/>
    <col min="1026" max="1026" width="10.83203125" style="14"/>
    <col min="1027" max="1027" width="7.83203125" style="14" customWidth="1"/>
    <col min="1028" max="1028" width="9.33203125" style="14" customWidth="1"/>
    <col min="1029" max="1029" width="21.5" style="14" customWidth="1"/>
    <col min="1030" max="1030" width="14.83203125" style="14" customWidth="1"/>
    <col min="1031" max="1031" width="12.1640625" style="14" customWidth="1"/>
    <col min="1032" max="1032" width="11.33203125" style="14" customWidth="1"/>
    <col min="1033" max="1033" width="10.1640625" style="14" customWidth="1"/>
    <col min="1034" max="1034" width="18.5" style="14" customWidth="1"/>
    <col min="1035" max="1039" width="16.6640625" style="14" customWidth="1"/>
    <col min="1040" max="1280" width="8.83203125" style="14" customWidth="1"/>
    <col min="1281" max="1281" width="40.83203125" style="14" customWidth="1"/>
    <col min="1282" max="1282" width="10.83203125" style="14"/>
    <col min="1283" max="1283" width="7.83203125" style="14" customWidth="1"/>
    <col min="1284" max="1284" width="9.33203125" style="14" customWidth="1"/>
    <col min="1285" max="1285" width="21.5" style="14" customWidth="1"/>
    <col min="1286" max="1286" width="14.83203125" style="14" customWidth="1"/>
    <col min="1287" max="1287" width="12.1640625" style="14" customWidth="1"/>
    <col min="1288" max="1288" width="11.33203125" style="14" customWidth="1"/>
    <col min="1289" max="1289" width="10.1640625" style="14" customWidth="1"/>
    <col min="1290" max="1290" width="18.5" style="14" customWidth="1"/>
    <col min="1291" max="1295" width="16.6640625" style="14" customWidth="1"/>
    <col min="1296" max="1536" width="8.83203125" style="14" customWidth="1"/>
    <col min="1537" max="1537" width="40.83203125" style="14" customWidth="1"/>
    <col min="1538" max="1538" width="10.83203125" style="14"/>
    <col min="1539" max="1539" width="7.83203125" style="14" customWidth="1"/>
    <col min="1540" max="1540" width="9.33203125" style="14" customWidth="1"/>
    <col min="1541" max="1541" width="21.5" style="14" customWidth="1"/>
    <col min="1542" max="1542" width="14.83203125" style="14" customWidth="1"/>
    <col min="1543" max="1543" width="12.1640625" style="14" customWidth="1"/>
    <col min="1544" max="1544" width="11.33203125" style="14" customWidth="1"/>
    <col min="1545" max="1545" width="10.1640625" style="14" customWidth="1"/>
    <col min="1546" max="1546" width="18.5" style="14" customWidth="1"/>
    <col min="1547" max="1551" width="16.6640625" style="14" customWidth="1"/>
    <col min="1552" max="1792" width="8.83203125" style="14" customWidth="1"/>
    <col min="1793" max="1793" width="40.83203125" style="14" customWidth="1"/>
    <col min="1794" max="1794" width="10.83203125" style="14"/>
    <col min="1795" max="1795" width="7.83203125" style="14" customWidth="1"/>
    <col min="1796" max="1796" width="9.33203125" style="14" customWidth="1"/>
    <col min="1797" max="1797" width="21.5" style="14" customWidth="1"/>
    <col min="1798" max="1798" width="14.83203125" style="14" customWidth="1"/>
    <col min="1799" max="1799" width="12.1640625" style="14" customWidth="1"/>
    <col min="1800" max="1800" width="11.33203125" style="14" customWidth="1"/>
    <col min="1801" max="1801" width="10.1640625" style="14" customWidth="1"/>
    <col min="1802" max="1802" width="18.5" style="14" customWidth="1"/>
    <col min="1803" max="1807" width="16.6640625" style="14" customWidth="1"/>
    <col min="1808" max="2048" width="8.83203125" style="14" customWidth="1"/>
    <col min="2049" max="2049" width="40.83203125" style="14" customWidth="1"/>
    <col min="2050" max="2050" width="10.83203125" style="14"/>
    <col min="2051" max="2051" width="7.83203125" style="14" customWidth="1"/>
    <col min="2052" max="2052" width="9.33203125" style="14" customWidth="1"/>
    <col min="2053" max="2053" width="21.5" style="14" customWidth="1"/>
    <col min="2054" max="2054" width="14.83203125" style="14" customWidth="1"/>
    <col min="2055" max="2055" width="12.1640625" style="14" customWidth="1"/>
    <col min="2056" max="2056" width="11.33203125" style="14" customWidth="1"/>
    <col min="2057" max="2057" width="10.1640625" style="14" customWidth="1"/>
    <col min="2058" max="2058" width="18.5" style="14" customWidth="1"/>
    <col min="2059" max="2063" width="16.6640625" style="14" customWidth="1"/>
    <col min="2064" max="2304" width="8.83203125" style="14" customWidth="1"/>
    <col min="2305" max="2305" width="40.83203125" style="14" customWidth="1"/>
    <col min="2306" max="2306" width="10.83203125" style="14"/>
    <col min="2307" max="2307" width="7.83203125" style="14" customWidth="1"/>
    <col min="2308" max="2308" width="9.33203125" style="14" customWidth="1"/>
    <col min="2309" max="2309" width="21.5" style="14" customWidth="1"/>
    <col min="2310" max="2310" width="14.83203125" style="14" customWidth="1"/>
    <col min="2311" max="2311" width="12.1640625" style="14" customWidth="1"/>
    <col min="2312" max="2312" width="11.33203125" style="14" customWidth="1"/>
    <col min="2313" max="2313" width="10.1640625" style="14" customWidth="1"/>
    <col min="2314" max="2314" width="18.5" style="14" customWidth="1"/>
    <col min="2315" max="2319" width="16.6640625" style="14" customWidth="1"/>
    <col min="2320" max="2560" width="8.83203125" style="14" customWidth="1"/>
    <col min="2561" max="2561" width="40.83203125" style="14" customWidth="1"/>
    <col min="2562" max="2562" width="10.83203125" style="14"/>
    <col min="2563" max="2563" width="7.83203125" style="14" customWidth="1"/>
    <col min="2564" max="2564" width="9.33203125" style="14" customWidth="1"/>
    <col min="2565" max="2565" width="21.5" style="14" customWidth="1"/>
    <col min="2566" max="2566" width="14.83203125" style="14" customWidth="1"/>
    <col min="2567" max="2567" width="12.1640625" style="14" customWidth="1"/>
    <col min="2568" max="2568" width="11.33203125" style="14" customWidth="1"/>
    <col min="2569" max="2569" width="10.1640625" style="14" customWidth="1"/>
    <col min="2570" max="2570" width="18.5" style="14" customWidth="1"/>
    <col min="2571" max="2575" width="16.6640625" style="14" customWidth="1"/>
    <col min="2576" max="2816" width="8.83203125" style="14" customWidth="1"/>
    <col min="2817" max="2817" width="40.83203125" style="14" customWidth="1"/>
    <col min="2818" max="2818" width="10.83203125" style="14"/>
    <col min="2819" max="2819" width="7.83203125" style="14" customWidth="1"/>
    <col min="2820" max="2820" width="9.33203125" style="14" customWidth="1"/>
    <col min="2821" max="2821" width="21.5" style="14" customWidth="1"/>
    <col min="2822" max="2822" width="14.83203125" style="14" customWidth="1"/>
    <col min="2823" max="2823" width="12.1640625" style="14" customWidth="1"/>
    <col min="2824" max="2824" width="11.33203125" style="14" customWidth="1"/>
    <col min="2825" max="2825" width="10.1640625" style="14" customWidth="1"/>
    <col min="2826" max="2826" width="18.5" style="14" customWidth="1"/>
    <col min="2827" max="2831" width="16.6640625" style="14" customWidth="1"/>
    <col min="2832" max="3072" width="8.83203125" style="14" customWidth="1"/>
    <col min="3073" max="3073" width="40.83203125" style="14" customWidth="1"/>
    <col min="3074" max="3074" width="10.83203125" style="14"/>
    <col min="3075" max="3075" width="7.83203125" style="14" customWidth="1"/>
    <col min="3076" max="3076" width="9.33203125" style="14" customWidth="1"/>
    <col min="3077" max="3077" width="21.5" style="14" customWidth="1"/>
    <col min="3078" max="3078" width="14.83203125" style="14" customWidth="1"/>
    <col min="3079" max="3079" width="12.1640625" style="14" customWidth="1"/>
    <col min="3080" max="3080" width="11.33203125" style="14" customWidth="1"/>
    <col min="3081" max="3081" width="10.1640625" style="14" customWidth="1"/>
    <col min="3082" max="3082" width="18.5" style="14" customWidth="1"/>
    <col min="3083" max="3087" width="16.6640625" style="14" customWidth="1"/>
    <col min="3088" max="3328" width="8.83203125" style="14" customWidth="1"/>
    <col min="3329" max="3329" width="40.83203125" style="14" customWidth="1"/>
    <col min="3330" max="3330" width="10.83203125" style="14"/>
    <col min="3331" max="3331" width="7.83203125" style="14" customWidth="1"/>
    <col min="3332" max="3332" width="9.33203125" style="14" customWidth="1"/>
    <col min="3333" max="3333" width="21.5" style="14" customWidth="1"/>
    <col min="3334" max="3334" width="14.83203125" style="14" customWidth="1"/>
    <col min="3335" max="3335" width="12.1640625" style="14" customWidth="1"/>
    <col min="3336" max="3336" width="11.33203125" style="14" customWidth="1"/>
    <col min="3337" max="3337" width="10.1640625" style="14" customWidth="1"/>
    <col min="3338" max="3338" width="18.5" style="14" customWidth="1"/>
    <col min="3339" max="3343" width="16.6640625" style="14" customWidth="1"/>
    <col min="3344" max="3584" width="8.83203125" style="14" customWidth="1"/>
    <col min="3585" max="3585" width="40.83203125" style="14" customWidth="1"/>
    <col min="3586" max="3586" width="10.83203125" style="14"/>
    <col min="3587" max="3587" width="7.83203125" style="14" customWidth="1"/>
    <col min="3588" max="3588" width="9.33203125" style="14" customWidth="1"/>
    <col min="3589" max="3589" width="21.5" style="14" customWidth="1"/>
    <col min="3590" max="3590" width="14.83203125" style="14" customWidth="1"/>
    <col min="3591" max="3591" width="12.1640625" style="14" customWidth="1"/>
    <col min="3592" max="3592" width="11.33203125" style="14" customWidth="1"/>
    <col min="3593" max="3593" width="10.1640625" style="14" customWidth="1"/>
    <col min="3594" max="3594" width="18.5" style="14" customWidth="1"/>
    <col min="3595" max="3599" width="16.6640625" style="14" customWidth="1"/>
    <col min="3600" max="3840" width="8.83203125" style="14" customWidth="1"/>
    <col min="3841" max="3841" width="40.83203125" style="14" customWidth="1"/>
    <col min="3842" max="3842" width="10.83203125" style="14"/>
    <col min="3843" max="3843" width="7.83203125" style="14" customWidth="1"/>
    <col min="3844" max="3844" width="9.33203125" style="14" customWidth="1"/>
    <col min="3845" max="3845" width="21.5" style="14" customWidth="1"/>
    <col min="3846" max="3846" width="14.83203125" style="14" customWidth="1"/>
    <col min="3847" max="3847" width="12.1640625" style="14" customWidth="1"/>
    <col min="3848" max="3848" width="11.33203125" style="14" customWidth="1"/>
    <col min="3849" max="3849" width="10.1640625" style="14" customWidth="1"/>
    <col min="3850" max="3850" width="18.5" style="14" customWidth="1"/>
    <col min="3851" max="3855" width="16.6640625" style="14" customWidth="1"/>
    <col min="3856" max="4096" width="8.83203125" style="14" customWidth="1"/>
    <col min="4097" max="4097" width="40.83203125" style="14" customWidth="1"/>
    <col min="4098" max="4098" width="10.83203125" style="14"/>
    <col min="4099" max="4099" width="7.83203125" style="14" customWidth="1"/>
    <col min="4100" max="4100" width="9.33203125" style="14" customWidth="1"/>
    <col min="4101" max="4101" width="21.5" style="14" customWidth="1"/>
    <col min="4102" max="4102" width="14.83203125" style="14" customWidth="1"/>
    <col min="4103" max="4103" width="12.1640625" style="14" customWidth="1"/>
    <col min="4104" max="4104" width="11.33203125" style="14" customWidth="1"/>
    <col min="4105" max="4105" width="10.1640625" style="14" customWidth="1"/>
    <col min="4106" max="4106" width="18.5" style="14" customWidth="1"/>
    <col min="4107" max="4111" width="16.6640625" style="14" customWidth="1"/>
    <col min="4112" max="4352" width="8.83203125" style="14" customWidth="1"/>
    <col min="4353" max="4353" width="40.83203125" style="14" customWidth="1"/>
    <col min="4354" max="4354" width="10.83203125" style="14"/>
    <col min="4355" max="4355" width="7.83203125" style="14" customWidth="1"/>
    <col min="4356" max="4356" width="9.33203125" style="14" customWidth="1"/>
    <col min="4357" max="4357" width="21.5" style="14" customWidth="1"/>
    <col min="4358" max="4358" width="14.83203125" style="14" customWidth="1"/>
    <col min="4359" max="4359" width="12.1640625" style="14" customWidth="1"/>
    <col min="4360" max="4360" width="11.33203125" style="14" customWidth="1"/>
    <col min="4361" max="4361" width="10.1640625" style="14" customWidth="1"/>
    <col min="4362" max="4362" width="18.5" style="14" customWidth="1"/>
    <col min="4363" max="4367" width="16.6640625" style="14" customWidth="1"/>
    <col min="4368" max="4608" width="8.83203125" style="14" customWidth="1"/>
    <col min="4609" max="4609" width="40.83203125" style="14" customWidth="1"/>
    <col min="4610" max="4610" width="10.83203125" style="14"/>
    <col min="4611" max="4611" width="7.83203125" style="14" customWidth="1"/>
    <col min="4612" max="4612" width="9.33203125" style="14" customWidth="1"/>
    <col min="4613" max="4613" width="21.5" style="14" customWidth="1"/>
    <col min="4614" max="4614" width="14.83203125" style="14" customWidth="1"/>
    <col min="4615" max="4615" width="12.1640625" style="14" customWidth="1"/>
    <col min="4616" max="4616" width="11.33203125" style="14" customWidth="1"/>
    <col min="4617" max="4617" width="10.1640625" style="14" customWidth="1"/>
    <col min="4618" max="4618" width="18.5" style="14" customWidth="1"/>
    <col min="4619" max="4623" width="16.6640625" style="14" customWidth="1"/>
    <col min="4624" max="4864" width="8.83203125" style="14" customWidth="1"/>
    <col min="4865" max="4865" width="40.83203125" style="14" customWidth="1"/>
    <col min="4866" max="4866" width="10.83203125" style="14"/>
    <col min="4867" max="4867" width="7.83203125" style="14" customWidth="1"/>
    <col min="4868" max="4868" width="9.33203125" style="14" customWidth="1"/>
    <col min="4869" max="4869" width="21.5" style="14" customWidth="1"/>
    <col min="4870" max="4870" width="14.83203125" style="14" customWidth="1"/>
    <col min="4871" max="4871" width="12.1640625" style="14" customWidth="1"/>
    <col min="4872" max="4872" width="11.33203125" style="14" customWidth="1"/>
    <col min="4873" max="4873" width="10.1640625" style="14" customWidth="1"/>
    <col min="4874" max="4874" width="18.5" style="14" customWidth="1"/>
    <col min="4875" max="4879" width="16.6640625" style="14" customWidth="1"/>
    <col min="4880" max="5120" width="8.83203125" style="14" customWidth="1"/>
    <col min="5121" max="5121" width="40.83203125" style="14" customWidth="1"/>
    <col min="5122" max="5122" width="10.83203125" style="14"/>
    <col min="5123" max="5123" width="7.83203125" style="14" customWidth="1"/>
    <col min="5124" max="5124" width="9.33203125" style="14" customWidth="1"/>
    <col min="5125" max="5125" width="21.5" style="14" customWidth="1"/>
    <col min="5126" max="5126" width="14.83203125" style="14" customWidth="1"/>
    <col min="5127" max="5127" width="12.1640625" style="14" customWidth="1"/>
    <col min="5128" max="5128" width="11.33203125" style="14" customWidth="1"/>
    <col min="5129" max="5129" width="10.1640625" style="14" customWidth="1"/>
    <col min="5130" max="5130" width="18.5" style="14" customWidth="1"/>
    <col min="5131" max="5135" width="16.6640625" style="14" customWidth="1"/>
    <col min="5136" max="5376" width="8.83203125" style="14" customWidth="1"/>
    <col min="5377" max="5377" width="40.83203125" style="14" customWidth="1"/>
    <col min="5378" max="5378" width="10.83203125" style="14"/>
    <col min="5379" max="5379" width="7.83203125" style="14" customWidth="1"/>
    <col min="5380" max="5380" width="9.33203125" style="14" customWidth="1"/>
    <col min="5381" max="5381" width="21.5" style="14" customWidth="1"/>
    <col min="5382" max="5382" width="14.83203125" style="14" customWidth="1"/>
    <col min="5383" max="5383" width="12.1640625" style="14" customWidth="1"/>
    <col min="5384" max="5384" width="11.33203125" style="14" customWidth="1"/>
    <col min="5385" max="5385" width="10.1640625" style="14" customWidth="1"/>
    <col min="5386" max="5386" width="18.5" style="14" customWidth="1"/>
    <col min="5387" max="5391" width="16.6640625" style="14" customWidth="1"/>
    <col min="5392" max="5632" width="8.83203125" style="14" customWidth="1"/>
    <col min="5633" max="5633" width="40.83203125" style="14" customWidth="1"/>
    <col min="5634" max="5634" width="10.83203125" style="14"/>
    <col min="5635" max="5635" width="7.83203125" style="14" customWidth="1"/>
    <col min="5636" max="5636" width="9.33203125" style="14" customWidth="1"/>
    <col min="5637" max="5637" width="21.5" style="14" customWidth="1"/>
    <col min="5638" max="5638" width="14.83203125" style="14" customWidth="1"/>
    <col min="5639" max="5639" width="12.1640625" style="14" customWidth="1"/>
    <col min="5640" max="5640" width="11.33203125" style="14" customWidth="1"/>
    <col min="5641" max="5641" width="10.1640625" style="14" customWidth="1"/>
    <col min="5642" max="5642" width="18.5" style="14" customWidth="1"/>
    <col min="5643" max="5647" width="16.6640625" style="14" customWidth="1"/>
    <col min="5648" max="5888" width="8.83203125" style="14" customWidth="1"/>
    <col min="5889" max="5889" width="40.83203125" style="14" customWidth="1"/>
    <col min="5890" max="5890" width="10.83203125" style="14"/>
    <col min="5891" max="5891" width="7.83203125" style="14" customWidth="1"/>
    <col min="5892" max="5892" width="9.33203125" style="14" customWidth="1"/>
    <col min="5893" max="5893" width="21.5" style="14" customWidth="1"/>
    <col min="5894" max="5894" width="14.83203125" style="14" customWidth="1"/>
    <col min="5895" max="5895" width="12.1640625" style="14" customWidth="1"/>
    <col min="5896" max="5896" width="11.33203125" style="14" customWidth="1"/>
    <col min="5897" max="5897" width="10.1640625" style="14" customWidth="1"/>
    <col min="5898" max="5898" width="18.5" style="14" customWidth="1"/>
    <col min="5899" max="5903" width="16.6640625" style="14" customWidth="1"/>
    <col min="5904" max="6144" width="8.83203125" style="14" customWidth="1"/>
    <col min="6145" max="6145" width="40.83203125" style="14" customWidth="1"/>
    <col min="6146" max="6146" width="10.83203125" style="14"/>
    <col min="6147" max="6147" width="7.83203125" style="14" customWidth="1"/>
    <col min="6148" max="6148" width="9.33203125" style="14" customWidth="1"/>
    <col min="6149" max="6149" width="21.5" style="14" customWidth="1"/>
    <col min="6150" max="6150" width="14.83203125" style="14" customWidth="1"/>
    <col min="6151" max="6151" width="12.1640625" style="14" customWidth="1"/>
    <col min="6152" max="6152" width="11.33203125" style="14" customWidth="1"/>
    <col min="6153" max="6153" width="10.1640625" style="14" customWidth="1"/>
    <col min="6154" max="6154" width="18.5" style="14" customWidth="1"/>
    <col min="6155" max="6159" width="16.6640625" style="14" customWidth="1"/>
    <col min="6160" max="6400" width="8.83203125" style="14" customWidth="1"/>
    <col min="6401" max="6401" width="40.83203125" style="14" customWidth="1"/>
    <col min="6402" max="6402" width="10.83203125" style="14"/>
    <col min="6403" max="6403" width="7.83203125" style="14" customWidth="1"/>
    <col min="6404" max="6404" width="9.33203125" style="14" customWidth="1"/>
    <col min="6405" max="6405" width="21.5" style="14" customWidth="1"/>
    <col min="6406" max="6406" width="14.83203125" style="14" customWidth="1"/>
    <col min="6407" max="6407" width="12.1640625" style="14" customWidth="1"/>
    <col min="6408" max="6408" width="11.33203125" style="14" customWidth="1"/>
    <col min="6409" max="6409" width="10.1640625" style="14" customWidth="1"/>
    <col min="6410" max="6410" width="18.5" style="14" customWidth="1"/>
    <col min="6411" max="6415" width="16.6640625" style="14" customWidth="1"/>
    <col min="6416" max="6656" width="8.83203125" style="14" customWidth="1"/>
    <col min="6657" max="6657" width="40.83203125" style="14" customWidth="1"/>
    <col min="6658" max="6658" width="10.83203125" style="14"/>
    <col min="6659" max="6659" width="7.83203125" style="14" customWidth="1"/>
    <col min="6660" max="6660" width="9.33203125" style="14" customWidth="1"/>
    <col min="6661" max="6661" width="21.5" style="14" customWidth="1"/>
    <col min="6662" max="6662" width="14.83203125" style="14" customWidth="1"/>
    <col min="6663" max="6663" width="12.1640625" style="14" customWidth="1"/>
    <col min="6664" max="6664" width="11.33203125" style="14" customWidth="1"/>
    <col min="6665" max="6665" width="10.1640625" style="14" customWidth="1"/>
    <col min="6666" max="6666" width="18.5" style="14" customWidth="1"/>
    <col min="6667" max="6671" width="16.6640625" style="14" customWidth="1"/>
    <col min="6672" max="6912" width="8.83203125" style="14" customWidth="1"/>
    <col min="6913" max="6913" width="40.83203125" style="14" customWidth="1"/>
    <col min="6914" max="6914" width="10.83203125" style="14"/>
    <col min="6915" max="6915" width="7.83203125" style="14" customWidth="1"/>
    <col min="6916" max="6916" width="9.33203125" style="14" customWidth="1"/>
    <col min="6917" max="6917" width="21.5" style="14" customWidth="1"/>
    <col min="6918" max="6918" width="14.83203125" style="14" customWidth="1"/>
    <col min="6919" max="6919" width="12.1640625" style="14" customWidth="1"/>
    <col min="6920" max="6920" width="11.33203125" style="14" customWidth="1"/>
    <col min="6921" max="6921" width="10.1640625" style="14" customWidth="1"/>
    <col min="6922" max="6922" width="18.5" style="14" customWidth="1"/>
    <col min="6923" max="6927" width="16.6640625" style="14" customWidth="1"/>
    <col min="6928" max="7168" width="8.83203125" style="14" customWidth="1"/>
    <col min="7169" max="7169" width="40.83203125" style="14" customWidth="1"/>
    <col min="7170" max="7170" width="10.83203125" style="14"/>
    <col min="7171" max="7171" width="7.83203125" style="14" customWidth="1"/>
    <col min="7172" max="7172" width="9.33203125" style="14" customWidth="1"/>
    <col min="7173" max="7173" width="21.5" style="14" customWidth="1"/>
    <col min="7174" max="7174" width="14.83203125" style="14" customWidth="1"/>
    <col min="7175" max="7175" width="12.1640625" style="14" customWidth="1"/>
    <col min="7176" max="7176" width="11.33203125" style="14" customWidth="1"/>
    <col min="7177" max="7177" width="10.1640625" style="14" customWidth="1"/>
    <col min="7178" max="7178" width="18.5" style="14" customWidth="1"/>
    <col min="7179" max="7183" width="16.6640625" style="14" customWidth="1"/>
    <col min="7184" max="7424" width="8.83203125" style="14" customWidth="1"/>
    <col min="7425" max="7425" width="40.83203125" style="14" customWidth="1"/>
    <col min="7426" max="7426" width="10.83203125" style="14"/>
    <col min="7427" max="7427" width="7.83203125" style="14" customWidth="1"/>
    <col min="7428" max="7428" width="9.33203125" style="14" customWidth="1"/>
    <col min="7429" max="7429" width="21.5" style="14" customWidth="1"/>
    <col min="7430" max="7430" width="14.83203125" style="14" customWidth="1"/>
    <col min="7431" max="7431" width="12.1640625" style="14" customWidth="1"/>
    <col min="7432" max="7432" width="11.33203125" style="14" customWidth="1"/>
    <col min="7433" max="7433" width="10.1640625" style="14" customWidth="1"/>
    <col min="7434" max="7434" width="18.5" style="14" customWidth="1"/>
    <col min="7435" max="7439" width="16.6640625" style="14" customWidth="1"/>
    <col min="7440" max="7680" width="8.83203125" style="14" customWidth="1"/>
    <col min="7681" max="7681" width="40.83203125" style="14" customWidth="1"/>
    <col min="7682" max="7682" width="10.83203125" style="14"/>
    <col min="7683" max="7683" width="7.83203125" style="14" customWidth="1"/>
    <col min="7684" max="7684" width="9.33203125" style="14" customWidth="1"/>
    <col min="7685" max="7685" width="21.5" style="14" customWidth="1"/>
    <col min="7686" max="7686" width="14.83203125" style="14" customWidth="1"/>
    <col min="7687" max="7687" width="12.1640625" style="14" customWidth="1"/>
    <col min="7688" max="7688" width="11.33203125" style="14" customWidth="1"/>
    <col min="7689" max="7689" width="10.1640625" style="14" customWidth="1"/>
    <col min="7690" max="7690" width="18.5" style="14" customWidth="1"/>
    <col min="7691" max="7695" width="16.6640625" style="14" customWidth="1"/>
    <col min="7696" max="7936" width="8.83203125" style="14" customWidth="1"/>
    <col min="7937" max="7937" width="40.83203125" style="14" customWidth="1"/>
    <col min="7938" max="7938" width="10.83203125" style="14"/>
    <col min="7939" max="7939" width="7.83203125" style="14" customWidth="1"/>
    <col min="7940" max="7940" width="9.33203125" style="14" customWidth="1"/>
    <col min="7941" max="7941" width="21.5" style="14" customWidth="1"/>
    <col min="7942" max="7942" width="14.83203125" style="14" customWidth="1"/>
    <col min="7943" max="7943" width="12.1640625" style="14" customWidth="1"/>
    <col min="7944" max="7944" width="11.33203125" style="14" customWidth="1"/>
    <col min="7945" max="7945" width="10.1640625" style="14" customWidth="1"/>
    <col min="7946" max="7946" width="18.5" style="14" customWidth="1"/>
    <col min="7947" max="7951" width="16.6640625" style="14" customWidth="1"/>
    <col min="7952" max="8192" width="8.83203125" style="14" customWidth="1"/>
    <col min="8193" max="8193" width="40.83203125" style="14" customWidth="1"/>
    <col min="8194" max="8194" width="10.83203125" style="14"/>
    <col min="8195" max="8195" width="7.83203125" style="14" customWidth="1"/>
    <col min="8196" max="8196" width="9.33203125" style="14" customWidth="1"/>
    <col min="8197" max="8197" width="21.5" style="14" customWidth="1"/>
    <col min="8198" max="8198" width="14.83203125" style="14" customWidth="1"/>
    <col min="8199" max="8199" width="12.1640625" style="14" customWidth="1"/>
    <col min="8200" max="8200" width="11.33203125" style="14" customWidth="1"/>
    <col min="8201" max="8201" width="10.1640625" style="14" customWidth="1"/>
    <col min="8202" max="8202" width="18.5" style="14" customWidth="1"/>
    <col min="8203" max="8207" width="16.6640625" style="14" customWidth="1"/>
    <col min="8208" max="8448" width="8.83203125" style="14" customWidth="1"/>
    <col min="8449" max="8449" width="40.83203125" style="14" customWidth="1"/>
    <col min="8450" max="8450" width="10.83203125" style="14"/>
    <col min="8451" max="8451" width="7.83203125" style="14" customWidth="1"/>
    <col min="8452" max="8452" width="9.33203125" style="14" customWidth="1"/>
    <col min="8453" max="8453" width="21.5" style="14" customWidth="1"/>
    <col min="8454" max="8454" width="14.83203125" style="14" customWidth="1"/>
    <col min="8455" max="8455" width="12.1640625" style="14" customWidth="1"/>
    <col min="8456" max="8456" width="11.33203125" style="14" customWidth="1"/>
    <col min="8457" max="8457" width="10.1640625" style="14" customWidth="1"/>
    <col min="8458" max="8458" width="18.5" style="14" customWidth="1"/>
    <col min="8459" max="8463" width="16.6640625" style="14" customWidth="1"/>
    <col min="8464" max="8704" width="8.83203125" style="14" customWidth="1"/>
    <col min="8705" max="8705" width="40.83203125" style="14" customWidth="1"/>
    <col min="8706" max="8706" width="10.83203125" style="14"/>
    <col min="8707" max="8707" width="7.83203125" style="14" customWidth="1"/>
    <col min="8708" max="8708" width="9.33203125" style="14" customWidth="1"/>
    <col min="8709" max="8709" width="21.5" style="14" customWidth="1"/>
    <col min="8710" max="8710" width="14.83203125" style="14" customWidth="1"/>
    <col min="8711" max="8711" width="12.1640625" style="14" customWidth="1"/>
    <col min="8712" max="8712" width="11.33203125" style="14" customWidth="1"/>
    <col min="8713" max="8713" width="10.1640625" style="14" customWidth="1"/>
    <col min="8714" max="8714" width="18.5" style="14" customWidth="1"/>
    <col min="8715" max="8719" width="16.6640625" style="14" customWidth="1"/>
    <col min="8720" max="8960" width="8.83203125" style="14" customWidth="1"/>
    <col min="8961" max="8961" width="40.83203125" style="14" customWidth="1"/>
    <col min="8962" max="8962" width="10.83203125" style="14"/>
    <col min="8963" max="8963" width="7.83203125" style="14" customWidth="1"/>
    <col min="8964" max="8964" width="9.33203125" style="14" customWidth="1"/>
    <col min="8965" max="8965" width="21.5" style="14" customWidth="1"/>
    <col min="8966" max="8966" width="14.83203125" style="14" customWidth="1"/>
    <col min="8967" max="8967" width="12.1640625" style="14" customWidth="1"/>
    <col min="8968" max="8968" width="11.33203125" style="14" customWidth="1"/>
    <col min="8969" max="8969" width="10.1640625" style="14" customWidth="1"/>
    <col min="8970" max="8970" width="18.5" style="14" customWidth="1"/>
    <col min="8971" max="8975" width="16.6640625" style="14" customWidth="1"/>
    <col min="8976" max="9216" width="8.83203125" style="14" customWidth="1"/>
    <col min="9217" max="9217" width="40.83203125" style="14" customWidth="1"/>
    <col min="9218" max="9218" width="10.83203125" style="14"/>
    <col min="9219" max="9219" width="7.83203125" style="14" customWidth="1"/>
    <col min="9220" max="9220" width="9.33203125" style="14" customWidth="1"/>
    <col min="9221" max="9221" width="21.5" style="14" customWidth="1"/>
    <col min="9222" max="9222" width="14.83203125" style="14" customWidth="1"/>
    <col min="9223" max="9223" width="12.1640625" style="14" customWidth="1"/>
    <col min="9224" max="9224" width="11.33203125" style="14" customWidth="1"/>
    <col min="9225" max="9225" width="10.1640625" style="14" customWidth="1"/>
    <col min="9226" max="9226" width="18.5" style="14" customWidth="1"/>
    <col min="9227" max="9231" width="16.6640625" style="14" customWidth="1"/>
    <col min="9232" max="9472" width="8.83203125" style="14" customWidth="1"/>
    <col min="9473" max="9473" width="40.83203125" style="14" customWidth="1"/>
    <col min="9474" max="9474" width="10.83203125" style="14"/>
    <col min="9475" max="9475" width="7.83203125" style="14" customWidth="1"/>
    <col min="9476" max="9476" width="9.33203125" style="14" customWidth="1"/>
    <col min="9477" max="9477" width="21.5" style="14" customWidth="1"/>
    <col min="9478" max="9478" width="14.83203125" style="14" customWidth="1"/>
    <col min="9479" max="9479" width="12.1640625" style="14" customWidth="1"/>
    <col min="9480" max="9480" width="11.33203125" style="14" customWidth="1"/>
    <col min="9481" max="9481" width="10.1640625" style="14" customWidth="1"/>
    <col min="9482" max="9482" width="18.5" style="14" customWidth="1"/>
    <col min="9483" max="9487" width="16.6640625" style="14" customWidth="1"/>
    <col min="9488" max="9728" width="8.83203125" style="14" customWidth="1"/>
    <col min="9729" max="9729" width="40.83203125" style="14" customWidth="1"/>
    <col min="9730" max="9730" width="10.83203125" style="14"/>
    <col min="9731" max="9731" width="7.83203125" style="14" customWidth="1"/>
    <col min="9732" max="9732" width="9.33203125" style="14" customWidth="1"/>
    <col min="9733" max="9733" width="21.5" style="14" customWidth="1"/>
    <col min="9734" max="9734" width="14.83203125" style="14" customWidth="1"/>
    <col min="9735" max="9735" width="12.1640625" style="14" customWidth="1"/>
    <col min="9736" max="9736" width="11.33203125" style="14" customWidth="1"/>
    <col min="9737" max="9737" width="10.1640625" style="14" customWidth="1"/>
    <col min="9738" max="9738" width="18.5" style="14" customWidth="1"/>
    <col min="9739" max="9743" width="16.6640625" style="14" customWidth="1"/>
    <col min="9744" max="9984" width="8.83203125" style="14" customWidth="1"/>
    <col min="9985" max="9985" width="40.83203125" style="14" customWidth="1"/>
    <col min="9986" max="9986" width="10.83203125" style="14"/>
    <col min="9987" max="9987" width="7.83203125" style="14" customWidth="1"/>
    <col min="9988" max="9988" width="9.33203125" style="14" customWidth="1"/>
    <col min="9989" max="9989" width="21.5" style="14" customWidth="1"/>
    <col min="9990" max="9990" width="14.83203125" style="14" customWidth="1"/>
    <col min="9991" max="9991" width="12.1640625" style="14" customWidth="1"/>
    <col min="9992" max="9992" width="11.33203125" style="14" customWidth="1"/>
    <col min="9993" max="9993" width="10.1640625" style="14" customWidth="1"/>
    <col min="9994" max="9994" width="18.5" style="14" customWidth="1"/>
    <col min="9995" max="9999" width="16.6640625" style="14" customWidth="1"/>
    <col min="10000" max="10240" width="8.83203125" style="14" customWidth="1"/>
    <col min="10241" max="10241" width="40.83203125" style="14" customWidth="1"/>
    <col min="10242" max="10242" width="10.83203125" style="14"/>
    <col min="10243" max="10243" width="7.83203125" style="14" customWidth="1"/>
    <col min="10244" max="10244" width="9.33203125" style="14" customWidth="1"/>
    <col min="10245" max="10245" width="21.5" style="14" customWidth="1"/>
    <col min="10246" max="10246" width="14.83203125" style="14" customWidth="1"/>
    <col min="10247" max="10247" width="12.1640625" style="14" customWidth="1"/>
    <col min="10248" max="10248" width="11.33203125" style="14" customWidth="1"/>
    <col min="10249" max="10249" width="10.1640625" style="14" customWidth="1"/>
    <col min="10250" max="10250" width="18.5" style="14" customWidth="1"/>
    <col min="10251" max="10255" width="16.6640625" style="14" customWidth="1"/>
    <col min="10256" max="10496" width="8.83203125" style="14" customWidth="1"/>
    <col min="10497" max="10497" width="40.83203125" style="14" customWidth="1"/>
    <col min="10498" max="10498" width="10.83203125" style="14"/>
    <col min="10499" max="10499" width="7.83203125" style="14" customWidth="1"/>
    <col min="10500" max="10500" width="9.33203125" style="14" customWidth="1"/>
    <col min="10501" max="10501" width="21.5" style="14" customWidth="1"/>
    <col min="10502" max="10502" width="14.83203125" style="14" customWidth="1"/>
    <col min="10503" max="10503" width="12.1640625" style="14" customWidth="1"/>
    <col min="10504" max="10504" width="11.33203125" style="14" customWidth="1"/>
    <col min="10505" max="10505" width="10.1640625" style="14" customWidth="1"/>
    <col min="10506" max="10506" width="18.5" style="14" customWidth="1"/>
    <col min="10507" max="10511" width="16.6640625" style="14" customWidth="1"/>
    <col min="10512" max="10752" width="8.83203125" style="14" customWidth="1"/>
    <col min="10753" max="10753" width="40.83203125" style="14" customWidth="1"/>
    <col min="10754" max="10754" width="10.83203125" style="14"/>
    <col min="10755" max="10755" width="7.83203125" style="14" customWidth="1"/>
    <col min="10756" max="10756" width="9.33203125" style="14" customWidth="1"/>
    <col min="10757" max="10757" width="21.5" style="14" customWidth="1"/>
    <col min="10758" max="10758" width="14.83203125" style="14" customWidth="1"/>
    <col min="10759" max="10759" width="12.1640625" style="14" customWidth="1"/>
    <col min="10760" max="10760" width="11.33203125" style="14" customWidth="1"/>
    <col min="10761" max="10761" width="10.1640625" style="14" customWidth="1"/>
    <col min="10762" max="10762" width="18.5" style="14" customWidth="1"/>
    <col min="10763" max="10767" width="16.6640625" style="14" customWidth="1"/>
    <col min="10768" max="11008" width="8.83203125" style="14" customWidth="1"/>
    <col min="11009" max="11009" width="40.83203125" style="14" customWidth="1"/>
    <col min="11010" max="11010" width="10.83203125" style="14"/>
    <col min="11011" max="11011" width="7.83203125" style="14" customWidth="1"/>
    <col min="11012" max="11012" width="9.33203125" style="14" customWidth="1"/>
    <col min="11013" max="11013" width="21.5" style="14" customWidth="1"/>
    <col min="11014" max="11014" width="14.83203125" style="14" customWidth="1"/>
    <col min="11015" max="11015" width="12.1640625" style="14" customWidth="1"/>
    <col min="11016" max="11016" width="11.33203125" style="14" customWidth="1"/>
    <col min="11017" max="11017" width="10.1640625" style="14" customWidth="1"/>
    <col min="11018" max="11018" width="18.5" style="14" customWidth="1"/>
    <col min="11019" max="11023" width="16.6640625" style="14" customWidth="1"/>
    <col min="11024" max="11264" width="8.83203125" style="14" customWidth="1"/>
    <col min="11265" max="11265" width="40.83203125" style="14" customWidth="1"/>
    <col min="11266" max="11266" width="10.83203125" style="14"/>
    <col min="11267" max="11267" width="7.83203125" style="14" customWidth="1"/>
    <col min="11268" max="11268" width="9.33203125" style="14" customWidth="1"/>
    <col min="11269" max="11269" width="21.5" style="14" customWidth="1"/>
    <col min="11270" max="11270" width="14.83203125" style="14" customWidth="1"/>
    <col min="11271" max="11271" width="12.1640625" style="14" customWidth="1"/>
    <col min="11272" max="11272" width="11.33203125" style="14" customWidth="1"/>
    <col min="11273" max="11273" width="10.1640625" style="14" customWidth="1"/>
    <col min="11274" max="11274" width="18.5" style="14" customWidth="1"/>
    <col min="11275" max="11279" width="16.6640625" style="14" customWidth="1"/>
    <col min="11280" max="11520" width="8.83203125" style="14" customWidth="1"/>
    <col min="11521" max="11521" width="40.83203125" style="14" customWidth="1"/>
    <col min="11522" max="11522" width="10.83203125" style="14"/>
    <col min="11523" max="11523" width="7.83203125" style="14" customWidth="1"/>
    <col min="11524" max="11524" width="9.33203125" style="14" customWidth="1"/>
    <col min="11525" max="11525" width="21.5" style="14" customWidth="1"/>
    <col min="11526" max="11526" width="14.83203125" style="14" customWidth="1"/>
    <col min="11527" max="11527" width="12.1640625" style="14" customWidth="1"/>
    <col min="11528" max="11528" width="11.33203125" style="14" customWidth="1"/>
    <col min="11529" max="11529" width="10.1640625" style="14" customWidth="1"/>
    <col min="11530" max="11530" width="18.5" style="14" customWidth="1"/>
    <col min="11531" max="11535" width="16.6640625" style="14" customWidth="1"/>
    <col min="11536" max="11776" width="8.83203125" style="14" customWidth="1"/>
    <col min="11777" max="11777" width="40.83203125" style="14" customWidth="1"/>
    <col min="11778" max="11778" width="10.83203125" style="14"/>
    <col min="11779" max="11779" width="7.83203125" style="14" customWidth="1"/>
    <col min="11780" max="11780" width="9.33203125" style="14" customWidth="1"/>
    <col min="11781" max="11781" width="21.5" style="14" customWidth="1"/>
    <col min="11782" max="11782" width="14.83203125" style="14" customWidth="1"/>
    <col min="11783" max="11783" width="12.1640625" style="14" customWidth="1"/>
    <col min="11784" max="11784" width="11.33203125" style="14" customWidth="1"/>
    <col min="11785" max="11785" width="10.1640625" style="14" customWidth="1"/>
    <col min="11786" max="11786" width="18.5" style="14" customWidth="1"/>
    <col min="11787" max="11791" width="16.6640625" style="14" customWidth="1"/>
    <col min="11792" max="12032" width="8.83203125" style="14" customWidth="1"/>
    <col min="12033" max="12033" width="40.83203125" style="14" customWidth="1"/>
    <col min="12034" max="12034" width="10.83203125" style="14"/>
    <col min="12035" max="12035" width="7.83203125" style="14" customWidth="1"/>
    <col min="12036" max="12036" width="9.33203125" style="14" customWidth="1"/>
    <col min="12037" max="12037" width="21.5" style="14" customWidth="1"/>
    <col min="12038" max="12038" width="14.83203125" style="14" customWidth="1"/>
    <col min="12039" max="12039" width="12.1640625" style="14" customWidth="1"/>
    <col min="12040" max="12040" width="11.33203125" style="14" customWidth="1"/>
    <col min="12041" max="12041" width="10.1640625" style="14" customWidth="1"/>
    <col min="12042" max="12042" width="18.5" style="14" customWidth="1"/>
    <col min="12043" max="12047" width="16.6640625" style="14" customWidth="1"/>
    <col min="12048" max="12288" width="8.83203125" style="14" customWidth="1"/>
    <col min="12289" max="12289" width="40.83203125" style="14" customWidth="1"/>
    <col min="12290" max="12290" width="10.83203125" style="14"/>
    <col min="12291" max="12291" width="7.83203125" style="14" customWidth="1"/>
    <col min="12292" max="12292" width="9.33203125" style="14" customWidth="1"/>
    <col min="12293" max="12293" width="21.5" style="14" customWidth="1"/>
    <col min="12294" max="12294" width="14.83203125" style="14" customWidth="1"/>
    <col min="12295" max="12295" width="12.1640625" style="14" customWidth="1"/>
    <col min="12296" max="12296" width="11.33203125" style="14" customWidth="1"/>
    <col min="12297" max="12297" width="10.1640625" style="14" customWidth="1"/>
    <col min="12298" max="12298" width="18.5" style="14" customWidth="1"/>
    <col min="12299" max="12303" width="16.6640625" style="14" customWidth="1"/>
    <col min="12304" max="12544" width="8.83203125" style="14" customWidth="1"/>
    <col min="12545" max="12545" width="40.83203125" style="14" customWidth="1"/>
    <col min="12546" max="12546" width="10.83203125" style="14"/>
    <col min="12547" max="12547" width="7.83203125" style="14" customWidth="1"/>
    <col min="12548" max="12548" width="9.33203125" style="14" customWidth="1"/>
    <col min="12549" max="12549" width="21.5" style="14" customWidth="1"/>
    <col min="12550" max="12550" width="14.83203125" style="14" customWidth="1"/>
    <col min="12551" max="12551" width="12.1640625" style="14" customWidth="1"/>
    <col min="12552" max="12552" width="11.33203125" style="14" customWidth="1"/>
    <col min="12553" max="12553" width="10.1640625" style="14" customWidth="1"/>
    <col min="12554" max="12554" width="18.5" style="14" customWidth="1"/>
    <col min="12555" max="12559" width="16.6640625" style="14" customWidth="1"/>
    <col min="12560" max="12800" width="8.83203125" style="14" customWidth="1"/>
    <col min="12801" max="12801" width="40.83203125" style="14" customWidth="1"/>
    <col min="12802" max="12802" width="10.83203125" style="14"/>
    <col min="12803" max="12803" width="7.83203125" style="14" customWidth="1"/>
    <col min="12804" max="12804" width="9.33203125" style="14" customWidth="1"/>
    <col min="12805" max="12805" width="21.5" style="14" customWidth="1"/>
    <col min="12806" max="12806" width="14.83203125" style="14" customWidth="1"/>
    <col min="12807" max="12807" width="12.1640625" style="14" customWidth="1"/>
    <col min="12808" max="12808" width="11.33203125" style="14" customWidth="1"/>
    <col min="12809" max="12809" width="10.1640625" style="14" customWidth="1"/>
    <col min="12810" max="12810" width="18.5" style="14" customWidth="1"/>
    <col min="12811" max="12815" width="16.6640625" style="14" customWidth="1"/>
    <col min="12816" max="13056" width="8.83203125" style="14" customWidth="1"/>
    <col min="13057" max="13057" width="40.83203125" style="14" customWidth="1"/>
    <col min="13058" max="13058" width="10.83203125" style="14"/>
    <col min="13059" max="13059" width="7.83203125" style="14" customWidth="1"/>
    <col min="13060" max="13060" width="9.33203125" style="14" customWidth="1"/>
    <col min="13061" max="13061" width="21.5" style="14" customWidth="1"/>
    <col min="13062" max="13062" width="14.83203125" style="14" customWidth="1"/>
    <col min="13063" max="13063" width="12.1640625" style="14" customWidth="1"/>
    <col min="13064" max="13064" width="11.33203125" style="14" customWidth="1"/>
    <col min="13065" max="13065" width="10.1640625" style="14" customWidth="1"/>
    <col min="13066" max="13066" width="18.5" style="14" customWidth="1"/>
    <col min="13067" max="13071" width="16.6640625" style="14" customWidth="1"/>
    <col min="13072" max="13312" width="8.83203125" style="14" customWidth="1"/>
    <col min="13313" max="13313" width="40.83203125" style="14" customWidth="1"/>
    <col min="13314" max="13314" width="10.83203125" style="14"/>
    <col min="13315" max="13315" width="7.83203125" style="14" customWidth="1"/>
    <col min="13316" max="13316" width="9.33203125" style="14" customWidth="1"/>
    <col min="13317" max="13317" width="21.5" style="14" customWidth="1"/>
    <col min="13318" max="13318" width="14.83203125" style="14" customWidth="1"/>
    <col min="13319" max="13319" width="12.1640625" style="14" customWidth="1"/>
    <col min="13320" max="13320" width="11.33203125" style="14" customWidth="1"/>
    <col min="13321" max="13321" width="10.1640625" style="14" customWidth="1"/>
    <col min="13322" max="13322" width="18.5" style="14" customWidth="1"/>
    <col min="13323" max="13327" width="16.6640625" style="14" customWidth="1"/>
    <col min="13328" max="13568" width="8.83203125" style="14" customWidth="1"/>
    <col min="13569" max="13569" width="40.83203125" style="14" customWidth="1"/>
    <col min="13570" max="13570" width="10.83203125" style="14"/>
    <col min="13571" max="13571" width="7.83203125" style="14" customWidth="1"/>
    <col min="13572" max="13572" width="9.33203125" style="14" customWidth="1"/>
    <col min="13573" max="13573" width="21.5" style="14" customWidth="1"/>
    <col min="13574" max="13574" width="14.83203125" style="14" customWidth="1"/>
    <col min="13575" max="13575" width="12.1640625" style="14" customWidth="1"/>
    <col min="13576" max="13576" width="11.33203125" style="14" customWidth="1"/>
    <col min="13577" max="13577" width="10.1640625" style="14" customWidth="1"/>
    <col min="13578" max="13578" width="18.5" style="14" customWidth="1"/>
    <col min="13579" max="13583" width="16.6640625" style="14" customWidth="1"/>
    <col min="13584" max="13824" width="8.83203125" style="14" customWidth="1"/>
    <col min="13825" max="13825" width="40.83203125" style="14" customWidth="1"/>
    <col min="13826" max="13826" width="10.83203125" style="14"/>
    <col min="13827" max="13827" width="7.83203125" style="14" customWidth="1"/>
    <col min="13828" max="13828" width="9.33203125" style="14" customWidth="1"/>
    <col min="13829" max="13829" width="21.5" style="14" customWidth="1"/>
    <col min="13830" max="13830" width="14.83203125" style="14" customWidth="1"/>
    <col min="13831" max="13831" width="12.1640625" style="14" customWidth="1"/>
    <col min="13832" max="13832" width="11.33203125" style="14" customWidth="1"/>
    <col min="13833" max="13833" width="10.1640625" style="14" customWidth="1"/>
    <col min="13834" max="13834" width="18.5" style="14" customWidth="1"/>
    <col min="13835" max="13839" width="16.6640625" style="14" customWidth="1"/>
    <col min="13840" max="14080" width="8.83203125" style="14" customWidth="1"/>
    <col min="14081" max="14081" width="40.83203125" style="14" customWidth="1"/>
    <col min="14082" max="14082" width="10.83203125" style="14"/>
    <col min="14083" max="14083" width="7.83203125" style="14" customWidth="1"/>
    <col min="14084" max="14084" width="9.33203125" style="14" customWidth="1"/>
    <col min="14085" max="14085" width="21.5" style="14" customWidth="1"/>
    <col min="14086" max="14086" width="14.83203125" style="14" customWidth="1"/>
    <col min="14087" max="14087" width="12.1640625" style="14" customWidth="1"/>
    <col min="14088" max="14088" width="11.33203125" style="14" customWidth="1"/>
    <col min="14089" max="14089" width="10.1640625" style="14" customWidth="1"/>
    <col min="14090" max="14090" width="18.5" style="14" customWidth="1"/>
    <col min="14091" max="14095" width="16.6640625" style="14" customWidth="1"/>
    <col min="14096" max="14336" width="8.83203125" style="14" customWidth="1"/>
    <col min="14337" max="14337" width="40.83203125" style="14" customWidth="1"/>
    <col min="14338" max="14338" width="10.83203125" style="14"/>
    <col min="14339" max="14339" width="7.83203125" style="14" customWidth="1"/>
    <col min="14340" max="14340" width="9.33203125" style="14" customWidth="1"/>
    <col min="14341" max="14341" width="21.5" style="14" customWidth="1"/>
    <col min="14342" max="14342" width="14.83203125" style="14" customWidth="1"/>
    <col min="14343" max="14343" width="12.1640625" style="14" customWidth="1"/>
    <col min="14344" max="14344" width="11.33203125" style="14" customWidth="1"/>
    <col min="14345" max="14345" width="10.1640625" style="14" customWidth="1"/>
    <col min="14346" max="14346" width="18.5" style="14" customWidth="1"/>
    <col min="14347" max="14351" width="16.6640625" style="14" customWidth="1"/>
    <col min="14352" max="14592" width="8.83203125" style="14" customWidth="1"/>
    <col min="14593" max="14593" width="40.83203125" style="14" customWidth="1"/>
    <col min="14594" max="14594" width="10.83203125" style="14"/>
    <col min="14595" max="14595" width="7.83203125" style="14" customWidth="1"/>
    <col min="14596" max="14596" width="9.33203125" style="14" customWidth="1"/>
    <col min="14597" max="14597" width="21.5" style="14" customWidth="1"/>
    <col min="14598" max="14598" width="14.83203125" style="14" customWidth="1"/>
    <col min="14599" max="14599" width="12.1640625" style="14" customWidth="1"/>
    <col min="14600" max="14600" width="11.33203125" style="14" customWidth="1"/>
    <col min="14601" max="14601" width="10.1640625" style="14" customWidth="1"/>
    <col min="14602" max="14602" width="18.5" style="14" customWidth="1"/>
    <col min="14603" max="14607" width="16.6640625" style="14" customWidth="1"/>
    <col min="14608" max="14848" width="8.83203125" style="14" customWidth="1"/>
    <col min="14849" max="14849" width="40.83203125" style="14" customWidth="1"/>
    <col min="14850" max="14850" width="10.83203125" style="14"/>
    <col min="14851" max="14851" width="7.83203125" style="14" customWidth="1"/>
    <col min="14852" max="14852" width="9.33203125" style="14" customWidth="1"/>
    <col min="14853" max="14853" width="21.5" style="14" customWidth="1"/>
    <col min="14854" max="14854" width="14.83203125" style="14" customWidth="1"/>
    <col min="14855" max="14855" width="12.1640625" style="14" customWidth="1"/>
    <col min="14856" max="14856" width="11.33203125" style="14" customWidth="1"/>
    <col min="14857" max="14857" width="10.1640625" style="14" customWidth="1"/>
    <col min="14858" max="14858" width="18.5" style="14" customWidth="1"/>
    <col min="14859" max="14863" width="16.6640625" style="14" customWidth="1"/>
    <col min="14864" max="15104" width="8.83203125" style="14" customWidth="1"/>
    <col min="15105" max="15105" width="40.83203125" style="14" customWidth="1"/>
    <col min="15106" max="15106" width="10.83203125" style="14"/>
    <col min="15107" max="15107" width="7.83203125" style="14" customWidth="1"/>
    <col min="15108" max="15108" width="9.33203125" style="14" customWidth="1"/>
    <col min="15109" max="15109" width="21.5" style="14" customWidth="1"/>
    <col min="15110" max="15110" width="14.83203125" style="14" customWidth="1"/>
    <col min="15111" max="15111" width="12.1640625" style="14" customWidth="1"/>
    <col min="15112" max="15112" width="11.33203125" style="14" customWidth="1"/>
    <col min="15113" max="15113" width="10.1640625" style="14" customWidth="1"/>
    <col min="15114" max="15114" width="18.5" style="14" customWidth="1"/>
    <col min="15115" max="15119" width="16.6640625" style="14" customWidth="1"/>
    <col min="15120" max="15360" width="8.83203125" style="14" customWidth="1"/>
    <col min="15361" max="15361" width="40.83203125" style="14" customWidth="1"/>
    <col min="15362" max="15362" width="10.83203125" style="14"/>
    <col min="15363" max="15363" width="7.83203125" style="14" customWidth="1"/>
    <col min="15364" max="15364" width="9.33203125" style="14" customWidth="1"/>
    <col min="15365" max="15365" width="21.5" style="14" customWidth="1"/>
    <col min="15366" max="15366" width="14.83203125" style="14" customWidth="1"/>
    <col min="15367" max="15367" width="12.1640625" style="14" customWidth="1"/>
    <col min="15368" max="15368" width="11.33203125" style="14" customWidth="1"/>
    <col min="15369" max="15369" width="10.1640625" style="14" customWidth="1"/>
    <col min="15370" max="15370" width="18.5" style="14" customWidth="1"/>
    <col min="15371" max="15375" width="16.6640625" style="14" customWidth="1"/>
    <col min="15376" max="15616" width="8.83203125" style="14" customWidth="1"/>
    <col min="15617" max="15617" width="40.83203125" style="14" customWidth="1"/>
    <col min="15618" max="15618" width="10.83203125" style="14"/>
    <col min="15619" max="15619" width="7.83203125" style="14" customWidth="1"/>
    <col min="15620" max="15620" width="9.33203125" style="14" customWidth="1"/>
    <col min="15621" max="15621" width="21.5" style="14" customWidth="1"/>
    <col min="15622" max="15622" width="14.83203125" style="14" customWidth="1"/>
    <col min="15623" max="15623" width="12.1640625" style="14" customWidth="1"/>
    <col min="15624" max="15624" width="11.33203125" style="14" customWidth="1"/>
    <col min="15625" max="15625" width="10.1640625" style="14" customWidth="1"/>
    <col min="15626" max="15626" width="18.5" style="14" customWidth="1"/>
    <col min="15627" max="15631" width="16.6640625" style="14" customWidth="1"/>
    <col min="15632" max="15872" width="8.83203125" style="14" customWidth="1"/>
    <col min="15873" max="15873" width="40.83203125" style="14" customWidth="1"/>
    <col min="15874" max="15874" width="10.83203125" style="14"/>
    <col min="15875" max="15875" width="7.83203125" style="14" customWidth="1"/>
    <col min="15876" max="15876" width="9.33203125" style="14" customWidth="1"/>
    <col min="15877" max="15877" width="21.5" style="14" customWidth="1"/>
    <col min="15878" max="15878" width="14.83203125" style="14" customWidth="1"/>
    <col min="15879" max="15879" width="12.1640625" style="14" customWidth="1"/>
    <col min="15880" max="15880" width="11.33203125" style="14" customWidth="1"/>
    <col min="15881" max="15881" width="10.1640625" style="14" customWidth="1"/>
    <col min="15882" max="15882" width="18.5" style="14" customWidth="1"/>
    <col min="15883" max="15887" width="16.6640625" style="14" customWidth="1"/>
    <col min="15888" max="16128" width="8.83203125" style="14" customWidth="1"/>
    <col min="16129" max="16129" width="40.83203125" style="14" customWidth="1"/>
    <col min="16130" max="16130" width="10.83203125" style="14"/>
    <col min="16131" max="16131" width="7.83203125" style="14" customWidth="1"/>
    <col min="16132" max="16132" width="9.33203125" style="14" customWidth="1"/>
    <col min="16133" max="16133" width="21.5" style="14" customWidth="1"/>
    <col min="16134" max="16134" width="14.83203125" style="14" customWidth="1"/>
    <col min="16135" max="16135" width="12.1640625" style="14" customWidth="1"/>
    <col min="16136" max="16136" width="11.33203125" style="14" customWidth="1"/>
    <col min="16137" max="16137" width="10.1640625" style="14" customWidth="1"/>
    <col min="16138" max="16138" width="18.5" style="14" customWidth="1"/>
    <col min="16139" max="16143" width="16.6640625" style="14" customWidth="1"/>
    <col min="16144" max="16384" width="8.83203125" style="14" customWidth="1"/>
  </cols>
  <sheetData>
    <row r="1" spans="1:15" ht="3" customHeight="1" x14ac:dyDescent="0.15">
      <c r="A1" s="13"/>
    </row>
    <row r="2" spans="1:15" ht="42" x14ac:dyDescent="0.15">
      <c r="A2" s="15" t="s">
        <v>173</v>
      </c>
      <c r="B2" s="16"/>
      <c r="C2" s="16"/>
      <c r="D2" s="16"/>
      <c r="E2" s="16"/>
      <c r="F2" s="16"/>
      <c r="G2" s="16"/>
      <c r="H2" s="16"/>
      <c r="I2" s="16"/>
      <c r="J2" s="16"/>
      <c r="K2" s="16"/>
      <c r="L2" s="16"/>
      <c r="M2" s="16"/>
      <c r="N2" s="16"/>
      <c r="O2" s="16"/>
    </row>
    <row r="3" spans="1:15" ht="143" customHeight="1" x14ac:dyDescent="0.15">
      <c r="A3" s="109" t="s">
        <v>174</v>
      </c>
      <c r="B3" s="109"/>
      <c r="C3" s="109"/>
      <c r="D3" s="109"/>
      <c r="E3" s="109"/>
      <c r="F3" s="109"/>
      <c r="G3" s="109"/>
      <c r="H3" s="109"/>
      <c r="I3" s="109"/>
      <c r="J3" s="109"/>
      <c r="K3" s="109"/>
      <c r="L3" s="109"/>
      <c r="M3" s="109"/>
      <c r="N3" s="109"/>
      <c r="O3" s="109"/>
    </row>
    <row r="5" spans="1:15" s="18" customFormat="1" ht="56" x14ac:dyDescent="0.2">
      <c r="A5" s="17" t="s">
        <v>175</v>
      </c>
      <c r="B5" s="17" t="s">
        <v>176</v>
      </c>
      <c r="C5" s="17" t="s">
        <v>177</v>
      </c>
      <c r="D5" s="17" t="s">
        <v>178</v>
      </c>
      <c r="E5" s="17" t="s">
        <v>179</v>
      </c>
      <c r="F5" s="17" t="s">
        <v>180</v>
      </c>
      <c r="G5" s="17" t="s">
        <v>181</v>
      </c>
      <c r="H5" s="17" t="s">
        <v>182</v>
      </c>
      <c r="I5" s="17" t="s">
        <v>183</v>
      </c>
      <c r="J5" s="17" t="s">
        <v>184</v>
      </c>
      <c r="K5" s="17" t="s">
        <v>185</v>
      </c>
      <c r="L5" s="17" t="s">
        <v>186</v>
      </c>
      <c r="M5" s="17" t="s">
        <v>187</v>
      </c>
      <c r="N5" s="17" t="s">
        <v>188</v>
      </c>
      <c r="O5" s="17" t="s">
        <v>189</v>
      </c>
    </row>
    <row r="6" spans="1:15" x14ac:dyDescent="0.15">
      <c r="A6" s="19"/>
      <c r="B6" s="19"/>
      <c r="C6" s="19"/>
      <c r="D6" s="19"/>
      <c r="E6" s="19"/>
      <c r="F6" s="19"/>
      <c r="G6" s="19"/>
      <c r="H6" s="19"/>
      <c r="I6" s="19"/>
      <c r="J6" s="19"/>
      <c r="K6" s="19"/>
      <c r="L6" s="19"/>
      <c r="M6" s="19"/>
      <c r="N6" s="19"/>
      <c r="O6" s="19"/>
    </row>
    <row r="7" spans="1:15" ht="14" x14ac:dyDescent="0.15">
      <c r="A7" s="20" t="s">
        <v>190</v>
      </c>
      <c r="B7" s="21"/>
      <c r="C7" s="19"/>
      <c r="D7" s="19"/>
      <c r="E7" s="22"/>
      <c r="F7" s="22"/>
      <c r="G7" s="23"/>
      <c r="H7" s="24"/>
      <c r="I7" s="24"/>
      <c r="J7" s="24"/>
      <c r="K7" s="24"/>
      <c r="L7" s="25"/>
      <c r="M7" s="25"/>
      <c r="N7" s="25"/>
      <c r="O7" s="25"/>
    </row>
    <row r="8" spans="1:15" s="18" customFormat="1" ht="36" x14ac:dyDescent="0.2">
      <c r="A8" s="26" t="s">
        <v>191</v>
      </c>
      <c r="B8" s="27" t="s">
        <v>192</v>
      </c>
      <c r="C8" s="27" t="s">
        <v>193</v>
      </c>
      <c r="D8" s="27" t="s">
        <v>194</v>
      </c>
      <c r="E8" s="27" t="s">
        <v>195</v>
      </c>
      <c r="F8" s="27" t="s">
        <v>172</v>
      </c>
      <c r="G8" s="27" t="s">
        <v>196</v>
      </c>
      <c r="H8" s="27" t="s">
        <v>197</v>
      </c>
      <c r="I8" s="27" t="s">
        <v>198</v>
      </c>
      <c r="J8" s="27" t="s">
        <v>199</v>
      </c>
      <c r="K8" s="27" t="s">
        <v>200</v>
      </c>
      <c r="L8" s="27" t="s">
        <v>201</v>
      </c>
      <c r="M8" s="27" t="s">
        <v>202</v>
      </c>
      <c r="N8" s="27" t="s">
        <v>203</v>
      </c>
      <c r="O8" s="27" t="s">
        <v>204</v>
      </c>
    </row>
    <row r="9" spans="1:15" s="18" customFormat="1" ht="36" x14ac:dyDescent="0.2">
      <c r="A9" s="26" t="s">
        <v>205</v>
      </c>
      <c r="B9" s="27" t="s">
        <v>192</v>
      </c>
      <c r="C9" s="27" t="s">
        <v>206</v>
      </c>
      <c r="D9" s="27" t="s">
        <v>194</v>
      </c>
      <c r="E9" s="27" t="s">
        <v>195</v>
      </c>
      <c r="F9" s="27" t="s">
        <v>172</v>
      </c>
      <c r="G9" s="27" t="s">
        <v>196</v>
      </c>
      <c r="H9" s="27" t="s">
        <v>207</v>
      </c>
      <c r="I9" s="27" t="s">
        <v>208</v>
      </c>
      <c r="J9" s="27"/>
      <c r="K9" s="27"/>
      <c r="L9" s="27"/>
      <c r="M9" s="27"/>
      <c r="N9" s="27"/>
      <c r="O9" s="27"/>
    </row>
    <row r="10" spans="1:15" s="18" customFormat="1" ht="48" x14ac:dyDescent="0.2">
      <c r="A10" s="26" t="s">
        <v>209</v>
      </c>
      <c r="B10" s="27" t="s">
        <v>192</v>
      </c>
      <c r="C10" s="27" t="s">
        <v>206</v>
      </c>
      <c r="D10" s="27" t="s">
        <v>194</v>
      </c>
      <c r="E10" s="27" t="s">
        <v>117</v>
      </c>
      <c r="F10" s="27" t="s">
        <v>172</v>
      </c>
      <c r="G10" s="27" t="s">
        <v>196</v>
      </c>
      <c r="H10" s="27" t="s">
        <v>207</v>
      </c>
      <c r="I10" s="27" t="s">
        <v>208</v>
      </c>
      <c r="J10" s="27" t="s">
        <v>210</v>
      </c>
      <c r="K10" s="28"/>
      <c r="L10" s="28"/>
      <c r="M10" s="28"/>
      <c r="N10" s="28"/>
      <c r="O10" s="28"/>
    </row>
    <row r="11" spans="1:15" s="18" customFormat="1" ht="84.75" customHeight="1" x14ac:dyDescent="0.2">
      <c r="A11" s="26" t="s">
        <v>211</v>
      </c>
      <c r="B11" s="27" t="s">
        <v>192</v>
      </c>
      <c r="C11" s="27" t="s">
        <v>206</v>
      </c>
      <c r="D11" s="27" t="s">
        <v>194</v>
      </c>
      <c r="E11" s="27" t="s">
        <v>212</v>
      </c>
      <c r="F11" s="27" t="s">
        <v>172</v>
      </c>
      <c r="G11" s="27" t="s">
        <v>196</v>
      </c>
      <c r="H11" s="27" t="s">
        <v>207</v>
      </c>
      <c r="I11" s="27" t="s">
        <v>208</v>
      </c>
      <c r="J11" s="27" t="s">
        <v>213</v>
      </c>
      <c r="K11" s="28"/>
      <c r="L11" s="28"/>
      <c r="M11" s="28"/>
      <c r="N11" s="28"/>
      <c r="O11" s="28"/>
    </row>
    <row r="12" spans="1:15" s="18" customFormat="1" ht="84" customHeight="1" x14ac:dyDescent="0.2">
      <c r="A12" s="26" t="s">
        <v>214</v>
      </c>
      <c r="B12" s="27" t="s">
        <v>192</v>
      </c>
      <c r="C12" s="27" t="s">
        <v>206</v>
      </c>
      <c r="D12" s="27" t="s">
        <v>194</v>
      </c>
      <c r="E12" s="27" t="s">
        <v>212</v>
      </c>
      <c r="F12" s="27" t="s">
        <v>215</v>
      </c>
      <c r="G12" s="27" t="s">
        <v>172</v>
      </c>
      <c r="H12" s="27" t="s">
        <v>196</v>
      </c>
      <c r="I12" s="27" t="s">
        <v>216</v>
      </c>
      <c r="J12" s="27" t="s">
        <v>217</v>
      </c>
      <c r="K12" s="27" t="s">
        <v>218</v>
      </c>
      <c r="L12" s="27" t="s">
        <v>219</v>
      </c>
      <c r="M12" s="28"/>
      <c r="N12" s="28"/>
      <c r="O12" s="28"/>
    </row>
    <row r="13" spans="1:15" s="18" customFormat="1" ht="46.5" customHeight="1" x14ac:dyDescent="0.2">
      <c r="A13" s="26" t="s">
        <v>220</v>
      </c>
      <c r="B13" s="27" t="s">
        <v>192</v>
      </c>
      <c r="C13" s="27" t="s">
        <v>193</v>
      </c>
      <c r="D13" s="27" t="s">
        <v>194</v>
      </c>
      <c r="E13" s="27" t="s">
        <v>221</v>
      </c>
      <c r="F13" s="27" t="s">
        <v>172</v>
      </c>
      <c r="G13" s="27" t="s">
        <v>196</v>
      </c>
      <c r="H13" s="27" t="s">
        <v>222</v>
      </c>
      <c r="I13" s="27" t="s">
        <v>223</v>
      </c>
      <c r="J13" s="27"/>
      <c r="K13" s="28"/>
      <c r="L13" s="28"/>
      <c r="M13" s="28"/>
      <c r="N13" s="28"/>
      <c r="O13" s="28"/>
    </row>
    <row r="14" spans="1:15" s="18" customFormat="1" ht="48" x14ac:dyDescent="0.2">
      <c r="A14" s="26" t="s">
        <v>224</v>
      </c>
      <c r="B14" s="27" t="s">
        <v>192</v>
      </c>
      <c r="C14" s="27" t="s">
        <v>193</v>
      </c>
      <c r="D14" s="27" t="s">
        <v>194</v>
      </c>
      <c r="E14" s="27" t="s">
        <v>221</v>
      </c>
      <c r="F14" s="27" t="s">
        <v>172</v>
      </c>
      <c r="G14" s="27" t="s">
        <v>196</v>
      </c>
      <c r="H14" s="27" t="s">
        <v>225</v>
      </c>
      <c r="I14" s="27" t="s">
        <v>226</v>
      </c>
      <c r="J14" s="27"/>
      <c r="K14" s="28"/>
      <c r="L14" s="28"/>
      <c r="M14" s="28"/>
      <c r="N14" s="28"/>
      <c r="O14" s="28"/>
    </row>
    <row r="15" spans="1:15" s="18" customFormat="1" x14ac:dyDescent="0.2">
      <c r="A15" s="29"/>
      <c r="B15" s="29"/>
      <c r="C15" s="29"/>
      <c r="D15" s="29"/>
      <c r="E15" s="29"/>
      <c r="F15" s="29"/>
      <c r="G15" s="29"/>
      <c r="H15" s="29"/>
      <c r="I15" s="29"/>
      <c r="J15" s="29"/>
      <c r="K15" s="29"/>
      <c r="L15" s="29"/>
      <c r="M15" s="29"/>
      <c r="N15" s="29"/>
      <c r="O15" s="29"/>
    </row>
    <row r="16" spans="1:15" s="18" customFormat="1" x14ac:dyDescent="0.15">
      <c r="A16" s="30" t="s">
        <v>227</v>
      </c>
      <c r="B16" s="29"/>
      <c r="C16" s="29"/>
      <c r="D16" s="29"/>
      <c r="E16" s="29"/>
      <c r="F16" s="29"/>
      <c r="G16" s="29"/>
      <c r="H16" s="29"/>
      <c r="I16" s="29"/>
      <c r="J16" s="29"/>
      <c r="K16" s="31"/>
      <c r="L16" s="31"/>
      <c r="M16" s="31"/>
      <c r="N16" s="31"/>
      <c r="O16" s="31"/>
    </row>
    <row r="17" spans="1:15" s="18" customFormat="1" x14ac:dyDescent="0.2">
      <c r="A17" s="32"/>
      <c r="B17" s="29"/>
      <c r="C17" s="29"/>
      <c r="D17" s="29"/>
      <c r="E17" s="29"/>
      <c r="F17" s="29"/>
      <c r="G17" s="29"/>
      <c r="H17" s="29"/>
      <c r="I17" s="29"/>
      <c r="J17" s="29"/>
      <c r="K17" s="31"/>
      <c r="L17" s="31"/>
      <c r="M17" s="31"/>
      <c r="N17" s="31"/>
      <c r="O17" s="31"/>
    </row>
    <row r="18" spans="1:15" s="18" customFormat="1" ht="27" customHeight="1" x14ac:dyDescent="0.2">
      <c r="A18" s="32" t="s">
        <v>228</v>
      </c>
      <c r="B18" s="29" t="s">
        <v>192</v>
      </c>
      <c r="C18" s="29" t="s">
        <v>229</v>
      </c>
      <c r="D18" s="29" t="s">
        <v>230</v>
      </c>
      <c r="E18" s="29" t="s">
        <v>195</v>
      </c>
      <c r="F18" s="29" t="s">
        <v>231</v>
      </c>
      <c r="G18" s="29" t="s">
        <v>196</v>
      </c>
      <c r="H18" s="29" t="s">
        <v>232</v>
      </c>
      <c r="I18" s="29"/>
      <c r="J18" s="29"/>
      <c r="K18" s="31"/>
      <c r="L18" s="31"/>
      <c r="M18" s="31"/>
      <c r="N18" s="31"/>
      <c r="O18" s="31"/>
    </row>
    <row r="19" spans="1:15" s="18" customFormat="1" ht="25.5" customHeight="1" x14ac:dyDescent="0.2">
      <c r="A19" s="32" t="s">
        <v>233</v>
      </c>
      <c r="B19" s="29" t="s">
        <v>192</v>
      </c>
      <c r="C19" s="29" t="s">
        <v>229</v>
      </c>
      <c r="D19" s="29" t="s">
        <v>230</v>
      </c>
      <c r="E19" s="29" t="s">
        <v>234</v>
      </c>
      <c r="F19" s="29" t="s">
        <v>231</v>
      </c>
      <c r="G19" s="29" t="s">
        <v>196</v>
      </c>
      <c r="H19" s="29" t="s">
        <v>232</v>
      </c>
      <c r="I19" s="29"/>
      <c r="J19" s="29"/>
      <c r="K19" s="31"/>
      <c r="L19" s="31"/>
      <c r="M19" s="31"/>
      <c r="N19" s="31"/>
      <c r="O19" s="31"/>
    </row>
    <row r="20" spans="1:15" s="18" customFormat="1" ht="131.25" customHeight="1" x14ac:dyDescent="0.2">
      <c r="A20" s="32" t="s">
        <v>235</v>
      </c>
      <c r="B20" s="29" t="s">
        <v>192</v>
      </c>
      <c r="C20" s="29" t="s">
        <v>229</v>
      </c>
      <c r="D20" s="29" t="s">
        <v>230</v>
      </c>
      <c r="E20" s="29" t="s">
        <v>215</v>
      </c>
      <c r="F20" s="29" t="s">
        <v>212</v>
      </c>
      <c r="G20" s="29" t="s">
        <v>172</v>
      </c>
      <c r="H20" s="29" t="s">
        <v>196</v>
      </c>
      <c r="I20" s="29" t="s">
        <v>225</v>
      </c>
      <c r="J20" s="29" t="s">
        <v>236</v>
      </c>
      <c r="K20" s="31"/>
      <c r="L20" s="31"/>
      <c r="M20" s="31"/>
      <c r="N20" s="31"/>
      <c r="O20" s="31"/>
    </row>
    <row r="21" spans="1:15" s="18" customFormat="1" ht="27.75" customHeight="1" x14ac:dyDescent="0.2">
      <c r="A21" s="32" t="s">
        <v>237</v>
      </c>
      <c r="B21" s="29" t="s">
        <v>192</v>
      </c>
      <c r="C21" s="29" t="s">
        <v>193</v>
      </c>
      <c r="D21" s="29" t="s">
        <v>194</v>
      </c>
      <c r="E21" s="29" t="s">
        <v>234</v>
      </c>
      <c r="F21" s="29" t="s">
        <v>172</v>
      </c>
      <c r="G21" s="29" t="s">
        <v>196</v>
      </c>
      <c r="H21" s="29" t="s">
        <v>222</v>
      </c>
      <c r="I21" s="29" t="s">
        <v>238</v>
      </c>
      <c r="J21" s="29"/>
      <c r="K21" s="31"/>
      <c r="L21" s="31"/>
      <c r="M21" s="31"/>
      <c r="N21" s="31"/>
      <c r="O21" s="31"/>
    </row>
    <row r="22" spans="1:15" s="18" customFormat="1" ht="38.25" customHeight="1" x14ac:dyDescent="0.2">
      <c r="A22" s="32" t="s">
        <v>239</v>
      </c>
      <c r="B22" s="29" t="s">
        <v>192</v>
      </c>
      <c r="C22" s="29" t="s">
        <v>193</v>
      </c>
      <c r="D22" s="29" t="s">
        <v>194</v>
      </c>
      <c r="E22" s="29" t="s">
        <v>221</v>
      </c>
      <c r="F22" s="29" t="s">
        <v>172</v>
      </c>
      <c r="G22" s="29" t="s">
        <v>196</v>
      </c>
      <c r="H22" s="29" t="s">
        <v>222</v>
      </c>
      <c r="I22" s="29"/>
      <c r="J22" s="29"/>
      <c r="K22" s="31"/>
      <c r="L22" s="31"/>
      <c r="M22" s="31"/>
      <c r="N22" s="31"/>
      <c r="O22" s="31"/>
    </row>
    <row r="23" spans="1:15" s="18" customFormat="1" ht="31.5" customHeight="1" x14ac:dyDescent="0.2">
      <c r="A23" s="32" t="s">
        <v>240</v>
      </c>
      <c r="B23" s="29" t="s">
        <v>192</v>
      </c>
      <c r="C23" s="29" t="s">
        <v>241</v>
      </c>
      <c r="D23" s="29" t="s">
        <v>194</v>
      </c>
      <c r="E23" s="29" t="s">
        <v>242</v>
      </c>
      <c r="F23" s="29" t="s">
        <v>172</v>
      </c>
      <c r="G23" s="29" t="s">
        <v>196</v>
      </c>
      <c r="H23" s="29" t="s">
        <v>222</v>
      </c>
      <c r="I23" s="29" t="s">
        <v>243</v>
      </c>
      <c r="J23" s="29"/>
      <c r="K23" s="31"/>
      <c r="L23" s="31"/>
      <c r="M23" s="31"/>
      <c r="N23" s="31"/>
      <c r="O23" s="31"/>
    </row>
    <row r="24" spans="1:15" s="18" customFormat="1" ht="24" x14ac:dyDescent="0.2">
      <c r="A24" s="32" t="s">
        <v>244</v>
      </c>
      <c r="B24" s="29" t="s">
        <v>192</v>
      </c>
      <c r="C24" s="29" t="s">
        <v>193</v>
      </c>
      <c r="D24" s="29" t="s">
        <v>194</v>
      </c>
      <c r="E24" s="29" t="s">
        <v>221</v>
      </c>
      <c r="F24" s="29" t="s">
        <v>172</v>
      </c>
      <c r="G24" s="29" t="s">
        <v>196</v>
      </c>
      <c r="H24" s="29" t="s">
        <v>225</v>
      </c>
      <c r="I24" s="29"/>
      <c r="J24" s="29"/>
      <c r="K24" s="29"/>
      <c r="L24" s="110"/>
      <c r="M24" s="110"/>
      <c r="N24" s="110"/>
      <c r="O24" s="110"/>
    </row>
    <row r="25" spans="1:15" s="18" customFormat="1" x14ac:dyDescent="0.15">
      <c r="A25" s="33" t="s">
        <v>245</v>
      </c>
      <c r="B25" s="34"/>
      <c r="C25" s="34"/>
      <c r="D25" s="34"/>
      <c r="E25" s="34"/>
      <c r="F25" s="34"/>
      <c r="G25" s="34"/>
      <c r="H25" s="34"/>
      <c r="I25" s="34"/>
      <c r="J25" s="34"/>
      <c r="K25" s="35"/>
      <c r="L25" s="35"/>
      <c r="M25" s="35"/>
      <c r="N25" s="35"/>
      <c r="O25" s="35"/>
    </row>
    <row r="26" spans="1:15" s="18" customFormat="1" x14ac:dyDescent="0.15">
      <c r="A26" s="33"/>
      <c r="B26" s="34"/>
      <c r="C26" s="34"/>
      <c r="D26" s="34"/>
      <c r="E26" s="34"/>
      <c r="F26" s="34"/>
      <c r="G26" s="34"/>
      <c r="H26" s="34"/>
      <c r="I26" s="34"/>
      <c r="J26" s="34"/>
      <c r="K26" s="35"/>
      <c r="L26" s="35"/>
      <c r="M26" s="35"/>
      <c r="N26" s="35"/>
      <c r="O26" s="35"/>
    </row>
    <row r="27" spans="1:15" s="18" customFormat="1" ht="36" x14ac:dyDescent="0.2">
      <c r="A27" s="36" t="s">
        <v>246</v>
      </c>
      <c r="B27" s="34" t="s">
        <v>192</v>
      </c>
      <c r="C27" s="34" t="s">
        <v>206</v>
      </c>
      <c r="D27" s="34" t="s">
        <v>194</v>
      </c>
      <c r="E27" s="34" t="s">
        <v>195</v>
      </c>
      <c r="F27" s="34" t="s">
        <v>172</v>
      </c>
      <c r="G27" s="34" t="s">
        <v>196</v>
      </c>
      <c r="H27" s="34" t="s">
        <v>247</v>
      </c>
      <c r="I27" s="34" t="s">
        <v>248</v>
      </c>
      <c r="J27" s="34" t="s">
        <v>249</v>
      </c>
      <c r="K27" s="35"/>
      <c r="L27" s="35"/>
      <c r="M27" s="35"/>
      <c r="N27" s="35"/>
      <c r="O27" s="35"/>
    </row>
    <row r="28" spans="1:15" s="18" customFormat="1" ht="36" x14ac:dyDescent="0.2">
      <c r="A28" s="36" t="s">
        <v>250</v>
      </c>
      <c r="B28" s="34" t="s">
        <v>192</v>
      </c>
      <c r="C28" s="34" t="s">
        <v>206</v>
      </c>
      <c r="D28" s="34" t="s">
        <v>194</v>
      </c>
      <c r="E28" s="34" t="s">
        <v>117</v>
      </c>
      <c r="F28" s="34" t="s">
        <v>172</v>
      </c>
      <c r="G28" s="34" t="s">
        <v>196</v>
      </c>
      <c r="H28" s="34" t="s">
        <v>247</v>
      </c>
      <c r="I28" s="34" t="s">
        <v>248</v>
      </c>
      <c r="J28" s="34" t="s">
        <v>249</v>
      </c>
      <c r="K28" s="35"/>
      <c r="L28" s="35"/>
      <c r="M28" s="35"/>
      <c r="N28" s="35"/>
      <c r="O28" s="35"/>
    </row>
    <row r="29" spans="1:15" s="18" customFormat="1" ht="72" x14ac:dyDescent="0.2">
      <c r="A29" s="36" t="s">
        <v>251</v>
      </c>
      <c r="B29" s="34" t="s">
        <v>192</v>
      </c>
      <c r="C29" s="34" t="s">
        <v>206</v>
      </c>
      <c r="D29" s="34" t="s">
        <v>194</v>
      </c>
      <c r="E29" s="34" t="s">
        <v>212</v>
      </c>
      <c r="F29" s="34" t="s">
        <v>172</v>
      </c>
      <c r="G29" s="34" t="s">
        <v>196</v>
      </c>
      <c r="H29" s="34" t="s">
        <v>207</v>
      </c>
      <c r="I29" s="34" t="s">
        <v>208</v>
      </c>
      <c r="J29" s="34"/>
      <c r="K29" s="35"/>
      <c r="L29" s="35"/>
      <c r="M29" s="35"/>
      <c r="N29" s="35"/>
      <c r="O29" s="35"/>
    </row>
    <row r="30" spans="1:15" s="18" customFormat="1" x14ac:dyDescent="0.2">
      <c r="A30" s="36"/>
      <c r="B30" s="34"/>
      <c r="C30" s="34"/>
      <c r="D30" s="34"/>
      <c r="E30" s="34"/>
      <c r="F30" s="34"/>
      <c r="G30" s="34"/>
      <c r="H30" s="34"/>
      <c r="I30" s="34"/>
      <c r="J30" s="34"/>
      <c r="K30" s="35"/>
      <c r="L30" s="35"/>
      <c r="M30" s="35"/>
      <c r="N30" s="35"/>
      <c r="O30" s="35"/>
    </row>
    <row r="31" spans="1:15" s="18" customFormat="1" x14ac:dyDescent="0.15">
      <c r="A31" s="37" t="s">
        <v>252</v>
      </c>
      <c r="B31" s="38"/>
      <c r="C31" s="38"/>
      <c r="D31" s="38"/>
      <c r="E31" s="38"/>
      <c r="F31" s="38"/>
      <c r="G31" s="38"/>
      <c r="H31" s="38"/>
      <c r="I31" s="38"/>
      <c r="J31" s="38"/>
      <c r="K31" s="39"/>
      <c r="L31" s="39"/>
      <c r="M31" s="39"/>
      <c r="N31" s="39"/>
      <c r="O31" s="39"/>
    </row>
    <row r="32" spans="1:15" s="18" customFormat="1" x14ac:dyDescent="0.2">
      <c r="A32" s="40"/>
      <c r="B32" s="38"/>
      <c r="C32" s="38"/>
      <c r="D32" s="38"/>
      <c r="E32" s="38"/>
      <c r="F32" s="38"/>
      <c r="G32" s="38"/>
      <c r="H32" s="38"/>
      <c r="I32" s="38"/>
      <c r="J32" s="38"/>
      <c r="K32" s="39"/>
      <c r="L32" s="39"/>
      <c r="M32" s="39"/>
      <c r="N32" s="39"/>
      <c r="O32" s="39"/>
    </row>
    <row r="33" spans="1:15" s="18" customFormat="1" ht="42" customHeight="1" x14ac:dyDescent="0.2">
      <c r="A33" s="40" t="s">
        <v>253</v>
      </c>
      <c r="B33" s="38" t="s">
        <v>254</v>
      </c>
      <c r="C33" s="38" t="s">
        <v>193</v>
      </c>
      <c r="D33" s="38" t="s">
        <v>194</v>
      </c>
      <c r="E33" s="111" t="s">
        <v>255</v>
      </c>
      <c r="F33" s="111"/>
      <c r="G33" s="111"/>
      <c r="H33" s="111"/>
      <c r="I33" s="111"/>
      <c r="J33" s="111"/>
      <c r="K33" s="111"/>
      <c r="L33" s="111"/>
      <c r="M33" s="111"/>
      <c r="N33" s="111"/>
      <c r="O33" s="111"/>
    </row>
    <row r="34" spans="1:15" s="18" customFormat="1" ht="39" customHeight="1" x14ac:dyDescent="0.2">
      <c r="A34" s="40" t="s">
        <v>256</v>
      </c>
      <c r="B34" s="38" t="s">
        <v>254</v>
      </c>
      <c r="C34" s="38" t="s">
        <v>193</v>
      </c>
      <c r="D34" s="38" t="s">
        <v>194</v>
      </c>
      <c r="E34" s="111" t="s">
        <v>257</v>
      </c>
      <c r="F34" s="111"/>
      <c r="G34" s="111"/>
      <c r="H34" s="111"/>
      <c r="I34" s="111"/>
      <c r="J34" s="111"/>
      <c r="K34" s="111"/>
      <c r="L34" s="111"/>
      <c r="M34" s="111"/>
      <c r="N34" s="111"/>
      <c r="O34" s="111"/>
    </row>
    <row r="35" spans="1:15" s="18" customFormat="1" ht="39" customHeight="1" x14ac:dyDescent="0.2">
      <c r="A35" s="40" t="s">
        <v>258</v>
      </c>
      <c r="B35" s="38" t="s">
        <v>254</v>
      </c>
      <c r="C35" s="38" t="s">
        <v>193</v>
      </c>
      <c r="D35" s="38" t="s">
        <v>194</v>
      </c>
      <c r="E35" s="111" t="s">
        <v>257</v>
      </c>
      <c r="F35" s="111"/>
      <c r="G35" s="111"/>
      <c r="H35" s="111"/>
      <c r="I35" s="111"/>
      <c r="J35" s="111"/>
      <c r="K35" s="111"/>
      <c r="L35" s="111"/>
      <c r="M35" s="111"/>
      <c r="N35" s="111"/>
      <c r="O35" s="111"/>
    </row>
    <row r="36" spans="1:15" s="18" customFormat="1" x14ac:dyDescent="0.2">
      <c r="A36" s="40"/>
      <c r="B36" s="38"/>
      <c r="C36" s="38"/>
      <c r="D36" s="38"/>
      <c r="E36" s="38"/>
      <c r="F36" s="38"/>
      <c r="G36" s="38"/>
      <c r="H36" s="38"/>
      <c r="I36" s="38"/>
      <c r="J36" s="38"/>
      <c r="K36" s="39"/>
      <c r="L36" s="39"/>
      <c r="M36" s="39"/>
      <c r="N36" s="39"/>
      <c r="O36" s="39"/>
    </row>
    <row r="37" spans="1:15" s="18" customFormat="1" x14ac:dyDescent="0.15">
      <c r="A37" s="41" t="s">
        <v>259</v>
      </c>
      <c r="B37" s="42"/>
      <c r="C37" s="42"/>
      <c r="D37" s="42"/>
      <c r="E37" s="42"/>
      <c r="F37" s="42"/>
      <c r="G37" s="42"/>
      <c r="H37" s="42"/>
      <c r="I37" s="42"/>
      <c r="J37" s="42"/>
      <c r="K37" s="43"/>
      <c r="L37" s="43"/>
      <c r="M37" s="43"/>
      <c r="N37" s="43"/>
      <c r="O37" s="43"/>
    </row>
    <row r="38" spans="1:15" s="18" customFormat="1" x14ac:dyDescent="0.2">
      <c r="A38" s="44"/>
      <c r="B38" s="42"/>
      <c r="C38" s="42"/>
      <c r="D38" s="42"/>
      <c r="E38" s="42"/>
      <c r="F38" s="42"/>
      <c r="G38" s="42"/>
      <c r="H38" s="42"/>
      <c r="I38" s="42"/>
      <c r="J38" s="42"/>
      <c r="K38" s="43"/>
      <c r="L38" s="43"/>
      <c r="M38" s="43"/>
      <c r="N38" s="43"/>
      <c r="O38" s="43"/>
    </row>
    <row r="39" spans="1:15" s="18" customFormat="1" x14ac:dyDescent="0.2">
      <c r="A39" s="45" t="s">
        <v>190</v>
      </c>
      <c r="B39" s="42"/>
      <c r="C39" s="42"/>
      <c r="D39" s="42"/>
      <c r="E39" s="42"/>
      <c r="F39" s="42"/>
      <c r="G39" s="42"/>
      <c r="H39" s="42"/>
      <c r="I39" s="42"/>
      <c r="J39" s="42"/>
      <c r="K39" s="43"/>
      <c r="L39" s="43"/>
      <c r="M39" s="43"/>
      <c r="N39" s="43"/>
      <c r="O39" s="43"/>
    </row>
    <row r="40" spans="1:15" s="18" customFormat="1" ht="60" x14ac:dyDescent="0.2">
      <c r="A40" s="44" t="s">
        <v>260</v>
      </c>
      <c r="B40" s="42" t="s">
        <v>192</v>
      </c>
      <c r="C40" s="42" t="s">
        <v>206</v>
      </c>
      <c r="D40" s="42" t="s">
        <v>230</v>
      </c>
      <c r="E40" s="42" t="s">
        <v>261</v>
      </c>
      <c r="F40" s="42" t="s">
        <v>262</v>
      </c>
      <c r="G40" s="42" t="s">
        <v>263</v>
      </c>
      <c r="H40" s="42" t="s">
        <v>264</v>
      </c>
      <c r="I40" s="42"/>
      <c r="J40" s="42"/>
      <c r="K40" s="43"/>
      <c r="L40" s="43"/>
      <c r="M40" s="43"/>
      <c r="N40" s="43"/>
      <c r="O40" s="43"/>
    </row>
    <row r="41" spans="1:15" s="18" customFormat="1" x14ac:dyDescent="0.2">
      <c r="A41" s="45" t="s">
        <v>227</v>
      </c>
      <c r="B41" s="43"/>
      <c r="C41" s="43"/>
      <c r="D41" s="43"/>
      <c r="E41" s="43"/>
      <c r="F41" s="43"/>
      <c r="G41" s="43"/>
      <c r="H41" s="43"/>
      <c r="I41" s="43"/>
      <c r="J41" s="43"/>
      <c r="K41" s="43"/>
      <c r="L41" s="43"/>
      <c r="M41" s="43"/>
      <c r="N41" s="43"/>
      <c r="O41" s="43"/>
    </row>
    <row r="42" spans="1:15" s="18" customFormat="1" ht="72" customHeight="1" x14ac:dyDescent="0.2">
      <c r="A42" s="44" t="s">
        <v>260</v>
      </c>
      <c r="B42" s="42" t="s">
        <v>192</v>
      </c>
      <c r="C42" s="42" t="s">
        <v>206</v>
      </c>
      <c r="D42" s="42" t="s">
        <v>230</v>
      </c>
      <c r="E42" s="42" t="s">
        <v>261</v>
      </c>
      <c r="F42" s="42" t="s">
        <v>262</v>
      </c>
      <c r="G42" s="42" t="s">
        <v>263</v>
      </c>
      <c r="H42" s="42" t="s">
        <v>264</v>
      </c>
      <c r="I42" s="43"/>
      <c r="J42" s="43"/>
      <c r="K42" s="43"/>
      <c r="L42" s="43"/>
      <c r="M42" s="43"/>
      <c r="N42" s="43"/>
      <c r="O42" s="43"/>
    </row>
    <row r="43" spans="1:15" s="18" customFormat="1" x14ac:dyDescent="0.2">
      <c r="A43" s="43"/>
      <c r="B43" s="43"/>
      <c r="C43" s="43"/>
      <c r="D43" s="43"/>
      <c r="E43" s="43"/>
      <c r="F43" s="43"/>
      <c r="G43" s="43"/>
      <c r="H43" s="43"/>
      <c r="I43" s="43"/>
      <c r="J43" s="43"/>
      <c r="K43" s="43"/>
      <c r="L43" s="43"/>
      <c r="M43" s="43"/>
      <c r="N43" s="43"/>
      <c r="O43" s="43"/>
    </row>
    <row r="44" spans="1:15" s="18" customFormat="1" x14ac:dyDescent="0.15">
      <c r="A44" s="46" t="s">
        <v>265</v>
      </c>
      <c r="B44" s="47"/>
      <c r="C44" s="47"/>
      <c r="D44" s="47"/>
      <c r="E44" s="47"/>
      <c r="F44" s="47"/>
      <c r="G44" s="47"/>
      <c r="H44" s="47"/>
      <c r="I44" s="47"/>
      <c r="J44" s="47"/>
      <c r="K44" s="47"/>
      <c r="L44" s="47"/>
      <c r="M44" s="47"/>
      <c r="N44" s="47"/>
      <c r="O44" s="47"/>
    </row>
    <row r="45" spans="1:15" s="18" customFormat="1" x14ac:dyDescent="0.15">
      <c r="A45" s="48"/>
      <c r="B45" s="49"/>
      <c r="C45" s="49"/>
      <c r="D45" s="49"/>
      <c r="E45" s="49"/>
      <c r="F45" s="49"/>
      <c r="G45" s="49"/>
      <c r="H45" s="49"/>
      <c r="I45" s="49"/>
      <c r="J45" s="49"/>
      <c r="K45" s="49"/>
      <c r="L45" s="49"/>
      <c r="M45" s="49"/>
      <c r="N45" s="49"/>
      <c r="O45" s="49"/>
    </row>
    <row r="46" spans="1:15" s="18" customFormat="1" x14ac:dyDescent="0.15">
      <c r="A46" s="50" t="s">
        <v>266</v>
      </c>
      <c r="B46" s="49"/>
      <c r="C46" s="49"/>
      <c r="D46" s="49"/>
      <c r="E46" s="49"/>
      <c r="F46" s="49"/>
      <c r="G46" s="49"/>
      <c r="H46" s="49"/>
      <c r="I46" s="49"/>
      <c r="J46" s="49"/>
      <c r="K46" s="49"/>
      <c r="L46" s="49"/>
      <c r="M46" s="49"/>
      <c r="N46" s="49"/>
      <c r="O46" s="49"/>
    </row>
    <row r="47" spans="1:15" s="18" customFormat="1" ht="24" x14ac:dyDescent="0.2">
      <c r="A47" s="51" t="s">
        <v>267</v>
      </c>
      <c r="B47" s="52" t="s">
        <v>268</v>
      </c>
      <c r="C47" s="52" t="s">
        <v>241</v>
      </c>
      <c r="D47" s="52" t="s">
        <v>194</v>
      </c>
      <c r="E47" s="52" t="s">
        <v>172</v>
      </c>
      <c r="F47" s="52" t="s">
        <v>269</v>
      </c>
      <c r="G47" s="52" t="s">
        <v>270</v>
      </c>
      <c r="H47" s="52" t="s">
        <v>271</v>
      </c>
      <c r="I47" s="52" t="s">
        <v>272</v>
      </c>
      <c r="J47" s="49"/>
      <c r="K47" s="49"/>
      <c r="L47" s="49"/>
      <c r="M47" s="49"/>
      <c r="N47" s="49"/>
      <c r="O47" s="49"/>
    </row>
    <row r="48" spans="1:15" s="18" customFormat="1" ht="24" x14ac:dyDescent="0.2">
      <c r="A48" s="51" t="s">
        <v>273</v>
      </c>
      <c r="B48" s="52" t="s">
        <v>268</v>
      </c>
      <c r="C48" s="52" t="s">
        <v>241</v>
      </c>
      <c r="D48" s="52" t="s">
        <v>194</v>
      </c>
      <c r="E48" s="52" t="s">
        <v>117</v>
      </c>
      <c r="F48" s="52" t="s">
        <v>274</v>
      </c>
      <c r="G48" s="52" t="s">
        <v>275</v>
      </c>
      <c r="H48" s="52" t="s">
        <v>172</v>
      </c>
      <c r="I48" s="52" t="s">
        <v>269</v>
      </c>
      <c r="J48" s="52" t="s">
        <v>270</v>
      </c>
      <c r="K48" s="52" t="s">
        <v>271</v>
      </c>
      <c r="L48" s="52" t="s">
        <v>272</v>
      </c>
      <c r="M48" s="49"/>
      <c r="N48" s="49"/>
      <c r="O48" s="49"/>
    </row>
    <row r="49" spans="1:15" s="18" customFormat="1" ht="36" x14ac:dyDescent="0.2">
      <c r="A49" s="51" t="s">
        <v>276</v>
      </c>
      <c r="B49" s="52" t="s">
        <v>268</v>
      </c>
      <c r="C49" s="52" t="s">
        <v>241</v>
      </c>
      <c r="D49" s="52" t="s">
        <v>194</v>
      </c>
      <c r="E49" s="52" t="s">
        <v>277</v>
      </c>
      <c r="F49" s="52" t="s">
        <v>278</v>
      </c>
      <c r="G49" s="52" t="s">
        <v>172</v>
      </c>
      <c r="H49" s="52" t="s">
        <v>269</v>
      </c>
      <c r="I49" s="52" t="s">
        <v>270</v>
      </c>
      <c r="J49" s="52" t="s">
        <v>271</v>
      </c>
      <c r="K49" s="52" t="s">
        <v>272</v>
      </c>
      <c r="L49" s="49"/>
      <c r="M49" s="49"/>
      <c r="N49" s="49"/>
      <c r="O49" s="49"/>
    </row>
    <row r="50" spans="1:15" s="18" customFormat="1" ht="24" x14ac:dyDescent="0.2">
      <c r="A50" s="51" t="s">
        <v>279</v>
      </c>
      <c r="B50" s="52" t="s">
        <v>268</v>
      </c>
      <c r="C50" s="52" t="s">
        <v>241</v>
      </c>
      <c r="D50" s="52" t="s">
        <v>194</v>
      </c>
      <c r="E50" s="52" t="s">
        <v>274</v>
      </c>
      <c r="F50" s="52" t="s">
        <v>280</v>
      </c>
      <c r="G50" s="52" t="s">
        <v>281</v>
      </c>
      <c r="H50" s="52" t="s">
        <v>172</v>
      </c>
      <c r="I50" s="52" t="s">
        <v>269</v>
      </c>
      <c r="J50" s="52" t="s">
        <v>270</v>
      </c>
      <c r="K50" s="52" t="s">
        <v>271</v>
      </c>
      <c r="L50" s="52" t="s">
        <v>272</v>
      </c>
      <c r="M50" s="49"/>
      <c r="N50" s="49"/>
      <c r="O50" s="49"/>
    </row>
    <row r="51" spans="1:15" s="18" customFormat="1" ht="24" x14ac:dyDescent="0.2">
      <c r="A51" s="51" t="s">
        <v>282</v>
      </c>
      <c r="B51" s="52" t="s">
        <v>268</v>
      </c>
      <c r="C51" s="52" t="s">
        <v>241</v>
      </c>
      <c r="D51" s="52" t="s">
        <v>194</v>
      </c>
      <c r="E51" s="52" t="s">
        <v>242</v>
      </c>
      <c r="F51" s="52" t="s">
        <v>172</v>
      </c>
      <c r="G51" s="52" t="s">
        <v>269</v>
      </c>
      <c r="H51" s="52" t="s">
        <v>270</v>
      </c>
      <c r="I51" s="52" t="s">
        <v>271</v>
      </c>
      <c r="J51" s="52" t="s">
        <v>272</v>
      </c>
      <c r="K51" s="49"/>
      <c r="L51" s="49"/>
      <c r="M51" s="49"/>
      <c r="N51" s="49"/>
      <c r="O51" s="49"/>
    </row>
    <row r="52" spans="1:15" s="18" customFormat="1" ht="24" x14ac:dyDescent="0.2">
      <c r="A52" s="51" t="s">
        <v>283</v>
      </c>
      <c r="B52" s="52" t="s">
        <v>268</v>
      </c>
      <c r="C52" s="52" t="s">
        <v>241</v>
      </c>
      <c r="D52" s="52" t="s">
        <v>194</v>
      </c>
      <c r="E52" s="52" t="s">
        <v>284</v>
      </c>
      <c r="F52" s="52" t="s">
        <v>172</v>
      </c>
      <c r="G52" s="52" t="s">
        <v>269</v>
      </c>
      <c r="H52" s="52" t="s">
        <v>270</v>
      </c>
      <c r="I52" s="52" t="s">
        <v>271</v>
      </c>
      <c r="J52" s="52" t="s">
        <v>272</v>
      </c>
      <c r="K52" s="49"/>
      <c r="L52" s="49"/>
      <c r="M52" s="49"/>
      <c r="N52" s="49"/>
      <c r="O52" s="49"/>
    </row>
    <row r="53" spans="1:15" s="18" customFormat="1" ht="36" x14ac:dyDescent="0.2">
      <c r="A53" s="51" t="s">
        <v>285</v>
      </c>
      <c r="B53" s="52" t="s">
        <v>268</v>
      </c>
      <c r="C53" s="52" t="s">
        <v>286</v>
      </c>
      <c r="D53" s="52" t="s">
        <v>194</v>
      </c>
      <c r="E53" s="52" t="s">
        <v>287</v>
      </c>
      <c r="F53" s="52" t="s">
        <v>274</v>
      </c>
      <c r="G53" s="52" t="s">
        <v>172</v>
      </c>
      <c r="H53" s="52" t="s">
        <v>269</v>
      </c>
      <c r="I53" s="52" t="s">
        <v>270</v>
      </c>
      <c r="J53" s="52" t="s">
        <v>271</v>
      </c>
      <c r="K53" s="52" t="s">
        <v>272</v>
      </c>
      <c r="L53" s="108" t="s">
        <v>288</v>
      </c>
      <c r="M53" s="108"/>
      <c r="N53" s="108"/>
      <c r="O53" s="108"/>
    </row>
    <row r="54" spans="1:15" s="18" customFormat="1" x14ac:dyDescent="0.2">
      <c r="A54" s="51"/>
      <c r="B54" s="52"/>
      <c r="C54" s="52"/>
      <c r="D54" s="52"/>
      <c r="E54" s="52"/>
      <c r="F54" s="52"/>
      <c r="G54" s="52"/>
      <c r="H54" s="52"/>
      <c r="I54" s="52"/>
      <c r="J54" s="52"/>
      <c r="K54" s="49"/>
      <c r="L54" s="49"/>
      <c r="M54" s="49"/>
      <c r="N54" s="49"/>
      <c r="O54" s="49"/>
    </row>
    <row r="55" spans="1:15" s="18" customFormat="1" ht="14" x14ac:dyDescent="0.15">
      <c r="A55" s="53" t="s">
        <v>289</v>
      </c>
      <c r="B55" s="54"/>
      <c r="C55" s="54"/>
      <c r="D55" s="54"/>
      <c r="E55" s="54"/>
      <c r="F55" s="54"/>
      <c r="G55" s="54"/>
      <c r="H55" s="54"/>
      <c r="I55" s="54"/>
      <c r="J55" s="54"/>
      <c r="K55" s="54"/>
      <c r="L55" s="54"/>
      <c r="M55" s="54"/>
      <c r="N55" s="54"/>
      <c r="O55" s="54"/>
    </row>
    <row r="56" spans="1:15" s="18" customFormat="1" x14ac:dyDescent="0.2">
      <c r="A56" s="54"/>
      <c r="B56" s="54"/>
      <c r="C56" s="54"/>
      <c r="D56" s="54"/>
      <c r="E56" s="54"/>
      <c r="F56" s="54"/>
      <c r="G56" s="54"/>
      <c r="H56" s="54"/>
      <c r="I56" s="54"/>
      <c r="J56" s="54"/>
      <c r="K56" s="54"/>
      <c r="L56" s="54"/>
      <c r="M56" s="54"/>
      <c r="N56" s="54"/>
      <c r="O56" s="54"/>
    </row>
    <row r="57" spans="1:15" s="18" customFormat="1" x14ac:dyDescent="0.2">
      <c r="A57" s="54"/>
      <c r="B57" s="54"/>
      <c r="C57" s="54"/>
      <c r="D57" s="54"/>
      <c r="E57" s="54"/>
      <c r="F57" s="54"/>
      <c r="G57" s="54"/>
      <c r="H57" s="54"/>
      <c r="I57" s="54"/>
      <c r="J57" s="54"/>
      <c r="K57" s="54"/>
      <c r="L57" s="54"/>
      <c r="M57" s="54"/>
      <c r="N57" s="54"/>
      <c r="O57" s="54"/>
    </row>
    <row r="58" spans="1:15" s="18" customFormat="1" ht="24" x14ac:dyDescent="0.2">
      <c r="A58" s="55" t="s">
        <v>290</v>
      </c>
      <c r="B58" s="55" t="s">
        <v>192</v>
      </c>
      <c r="C58" s="55" t="s">
        <v>193</v>
      </c>
      <c r="D58" s="55" t="s">
        <v>194</v>
      </c>
      <c r="E58" s="55" t="s">
        <v>117</v>
      </c>
      <c r="F58" s="55" t="s">
        <v>291</v>
      </c>
      <c r="G58" s="55" t="s">
        <v>292</v>
      </c>
      <c r="H58" s="55" t="s">
        <v>293</v>
      </c>
      <c r="I58" s="54"/>
      <c r="J58" s="54"/>
      <c r="K58" s="54"/>
      <c r="L58" s="54"/>
      <c r="M58" s="54"/>
      <c r="N58" s="54"/>
      <c r="O58" s="54"/>
    </row>
    <row r="59" spans="1:15" s="18" customFormat="1" x14ac:dyDescent="0.2">
      <c r="A59" s="54"/>
      <c r="B59" s="54"/>
      <c r="C59" s="54"/>
      <c r="D59" s="54"/>
      <c r="E59" s="54"/>
      <c r="F59" s="54"/>
      <c r="G59" s="54"/>
      <c r="H59" s="54"/>
      <c r="I59" s="54"/>
      <c r="J59" s="54"/>
      <c r="K59" s="54"/>
      <c r="L59" s="54"/>
      <c r="M59" s="54"/>
      <c r="N59" s="54"/>
      <c r="O59" s="54"/>
    </row>
    <row r="60" spans="1:15" s="18" customFormat="1" ht="28" x14ac:dyDescent="0.15">
      <c r="A60" s="56" t="s">
        <v>294</v>
      </c>
      <c r="B60" s="57"/>
      <c r="C60" s="57"/>
      <c r="D60" s="57"/>
      <c r="E60" s="57"/>
      <c r="F60" s="57"/>
      <c r="G60" s="57"/>
      <c r="H60" s="57"/>
      <c r="I60" s="57"/>
      <c r="J60" s="57"/>
      <c r="K60" s="57"/>
      <c r="L60" s="57"/>
      <c r="M60" s="57"/>
      <c r="N60" s="57"/>
      <c r="O60" s="57"/>
    </row>
    <row r="61" spans="1:15" s="18" customFormat="1" ht="52.5" customHeight="1" x14ac:dyDescent="0.2">
      <c r="A61" s="58" t="s">
        <v>295</v>
      </c>
      <c r="B61" s="59" t="s">
        <v>296</v>
      </c>
      <c r="C61" s="59" t="s">
        <v>193</v>
      </c>
      <c r="D61" s="59"/>
      <c r="E61" s="59"/>
      <c r="F61" s="59"/>
      <c r="G61" s="59"/>
      <c r="H61" s="59"/>
      <c r="I61" s="59"/>
      <c r="J61" s="59"/>
      <c r="K61" s="59"/>
      <c r="L61" s="59"/>
      <c r="M61" s="59"/>
      <c r="N61" s="57"/>
      <c r="O61" s="57"/>
    </row>
    <row r="62" spans="1:15" s="18" customFormat="1" x14ac:dyDescent="0.2">
      <c r="A62" s="60" t="s">
        <v>297</v>
      </c>
      <c r="B62" s="59" t="s">
        <v>296</v>
      </c>
      <c r="C62" s="61"/>
      <c r="D62" s="59" t="s">
        <v>194</v>
      </c>
      <c r="E62" s="59" t="s">
        <v>298</v>
      </c>
      <c r="F62" s="59" t="s">
        <v>299</v>
      </c>
      <c r="G62" s="59" t="s">
        <v>300</v>
      </c>
      <c r="H62" s="59" t="s">
        <v>301</v>
      </c>
      <c r="I62" s="59"/>
      <c r="J62" s="59"/>
      <c r="K62" s="59"/>
      <c r="L62" s="59"/>
      <c r="M62" s="59"/>
      <c r="N62" s="57"/>
      <c r="O62" s="57"/>
    </row>
    <row r="63" spans="1:15" s="18" customFormat="1" ht="25.5" customHeight="1" x14ac:dyDescent="0.2">
      <c r="A63" s="60" t="s">
        <v>302</v>
      </c>
      <c r="B63" s="59" t="s">
        <v>296</v>
      </c>
      <c r="C63" s="59"/>
      <c r="D63" s="59" t="s">
        <v>303</v>
      </c>
      <c r="E63" s="112" t="s">
        <v>304</v>
      </c>
      <c r="F63" s="112"/>
      <c r="G63" s="112" t="s">
        <v>305</v>
      </c>
      <c r="H63" s="112"/>
      <c r="I63" s="112" t="s">
        <v>306</v>
      </c>
      <c r="J63" s="112"/>
      <c r="K63" s="112" t="s">
        <v>307</v>
      </c>
      <c r="L63" s="112"/>
      <c r="M63" s="112"/>
      <c r="N63" s="57"/>
      <c r="O63" s="57"/>
    </row>
    <row r="64" spans="1:15" s="18" customFormat="1" x14ac:dyDescent="0.2">
      <c r="A64" s="62"/>
      <c r="B64" s="59"/>
      <c r="C64" s="59"/>
      <c r="D64" s="59" t="s">
        <v>308</v>
      </c>
      <c r="E64" s="59" t="s">
        <v>278</v>
      </c>
      <c r="F64" s="59" t="s">
        <v>309</v>
      </c>
      <c r="G64" s="59" t="s">
        <v>278</v>
      </c>
      <c r="H64" s="59" t="s">
        <v>309</v>
      </c>
      <c r="I64" s="59" t="s">
        <v>310</v>
      </c>
      <c r="J64" s="59" t="s">
        <v>311</v>
      </c>
      <c r="K64" s="59" t="s">
        <v>299</v>
      </c>
      <c r="L64" s="59" t="s">
        <v>300</v>
      </c>
      <c r="M64" s="59" t="s">
        <v>301</v>
      </c>
      <c r="N64" s="57"/>
      <c r="O64" s="57"/>
    </row>
    <row r="65" spans="1:15" s="18" customFormat="1" x14ac:dyDescent="0.2">
      <c r="A65" s="62"/>
      <c r="B65" s="59"/>
      <c r="C65" s="59"/>
      <c r="D65" s="59"/>
      <c r="E65" s="59"/>
      <c r="F65" s="59"/>
      <c r="G65" s="59"/>
      <c r="H65" s="59"/>
      <c r="I65" s="59"/>
      <c r="J65" s="59"/>
      <c r="K65" s="59"/>
      <c r="L65" s="59"/>
      <c r="M65" s="59"/>
      <c r="N65" s="57"/>
      <c r="O65" s="57"/>
    </row>
    <row r="66" spans="1:15" s="18" customFormat="1" ht="25.5" customHeight="1" x14ac:dyDescent="0.2">
      <c r="A66" s="60" t="s">
        <v>312</v>
      </c>
      <c r="B66" s="59" t="s">
        <v>296</v>
      </c>
      <c r="C66" s="59"/>
      <c r="D66" s="59" t="s">
        <v>303</v>
      </c>
      <c r="E66" s="59"/>
      <c r="F66" s="112" t="s">
        <v>313</v>
      </c>
      <c r="G66" s="112"/>
      <c r="H66" s="112" t="s">
        <v>314</v>
      </c>
      <c r="I66" s="112"/>
      <c r="J66" s="112" t="s">
        <v>315</v>
      </c>
      <c r="K66" s="112"/>
      <c r="L66" s="59"/>
      <c r="M66" s="59"/>
      <c r="N66" s="57"/>
      <c r="O66" s="57"/>
    </row>
    <row r="67" spans="1:15" s="18" customFormat="1" ht="24" x14ac:dyDescent="0.2">
      <c r="A67" s="62"/>
      <c r="B67" s="59"/>
      <c r="C67" s="59"/>
      <c r="D67" s="59" t="s">
        <v>308</v>
      </c>
      <c r="E67" s="59" t="s">
        <v>316</v>
      </c>
      <c r="F67" s="59" t="s">
        <v>278</v>
      </c>
      <c r="G67" s="59" t="s">
        <v>309</v>
      </c>
      <c r="H67" s="59" t="s">
        <v>278</v>
      </c>
      <c r="I67" s="59" t="s">
        <v>309</v>
      </c>
      <c r="J67" s="59" t="s">
        <v>278</v>
      </c>
      <c r="K67" s="59" t="s">
        <v>309</v>
      </c>
      <c r="L67" s="59"/>
      <c r="M67" s="59"/>
      <c r="N67" s="57"/>
      <c r="O67" s="57"/>
    </row>
    <row r="68" spans="1:15" s="18" customFormat="1" x14ac:dyDescent="0.2">
      <c r="A68" s="62"/>
      <c r="B68" s="59"/>
      <c r="C68" s="59"/>
      <c r="D68" s="59"/>
      <c r="E68" s="59"/>
      <c r="F68" s="59"/>
      <c r="G68" s="59"/>
      <c r="H68" s="59"/>
      <c r="I68" s="59"/>
      <c r="J68" s="59"/>
      <c r="K68" s="59"/>
      <c r="L68" s="59"/>
      <c r="M68" s="59"/>
      <c r="N68" s="57"/>
      <c r="O68" s="57"/>
    </row>
    <row r="69" spans="1:15" s="18" customFormat="1" ht="50.25" customHeight="1" x14ac:dyDescent="0.2">
      <c r="A69" s="58" t="s">
        <v>317</v>
      </c>
      <c r="B69" s="59" t="s">
        <v>192</v>
      </c>
      <c r="C69" s="59" t="s">
        <v>286</v>
      </c>
      <c r="D69" s="59" t="s">
        <v>194</v>
      </c>
      <c r="E69" s="59" t="s">
        <v>9</v>
      </c>
      <c r="F69" s="59" t="s">
        <v>318</v>
      </c>
      <c r="G69" s="59" t="s">
        <v>11</v>
      </c>
      <c r="H69" s="59" t="s">
        <v>12</v>
      </c>
      <c r="I69" s="59" t="s">
        <v>319</v>
      </c>
      <c r="J69" s="59" t="s">
        <v>320</v>
      </c>
      <c r="K69" s="59" t="s">
        <v>321</v>
      </c>
      <c r="L69" s="59" t="s">
        <v>322</v>
      </c>
      <c r="M69" s="59"/>
      <c r="N69" s="57"/>
      <c r="O69" s="57"/>
    </row>
    <row r="70" spans="1:15" s="18" customFormat="1" ht="43.5" customHeight="1" x14ac:dyDescent="0.2">
      <c r="A70" s="58" t="s">
        <v>323</v>
      </c>
      <c r="B70" s="59" t="s">
        <v>268</v>
      </c>
      <c r="C70" s="59" t="s">
        <v>193</v>
      </c>
      <c r="D70" s="59" t="s">
        <v>194</v>
      </c>
      <c r="E70" s="59" t="s">
        <v>324</v>
      </c>
      <c r="F70" s="59">
        <v>2009</v>
      </c>
      <c r="G70" s="59">
        <v>2013</v>
      </c>
      <c r="H70" s="59" t="s">
        <v>325</v>
      </c>
      <c r="I70" s="59" t="s">
        <v>326</v>
      </c>
      <c r="J70" s="59" t="s">
        <v>327</v>
      </c>
      <c r="K70" s="59"/>
      <c r="L70" s="59"/>
      <c r="M70" s="59"/>
      <c r="N70" s="57"/>
      <c r="O70" s="57"/>
    </row>
    <row r="71" spans="1:15" s="18" customFormat="1" ht="48" x14ac:dyDescent="0.2">
      <c r="A71" s="58" t="s">
        <v>328</v>
      </c>
      <c r="B71" s="59" t="s">
        <v>268</v>
      </c>
      <c r="C71" s="59" t="s">
        <v>241</v>
      </c>
      <c r="D71" s="59" t="s">
        <v>194</v>
      </c>
      <c r="E71" s="59" t="s">
        <v>117</v>
      </c>
      <c r="F71" s="59" t="s">
        <v>329</v>
      </c>
      <c r="G71" s="59" t="s">
        <v>172</v>
      </c>
      <c r="H71" s="59" t="s">
        <v>330</v>
      </c>
      <c r="I71" s="59" t="s">
        <v>331</v>
      </c>
      <c r="J71" s="59"/>
      <c r="K71" s="59"/>
      <c r="L71" s="59"/>
      <c r="M71" s="59"/>
      <c r="N71" s="57"/>
      <c r="O71" s="57"/>
    </row>
    <row r="72" spans="1:15" s="18" customFormat="1" x14ac:dyDescent="0.2">
      <c r="A72" s="57"/>
      <c r="B72" s="57"/>
      <c r="C72" s="57"/>
      <c r="D72" s="57"/>
      <c r="E72" s="57"/>
      <c r="F72" s="57"/>
      <c r="G72" s="57"/>
      <c r="H72" s="57"/>
      <c r="I72" s="57"/>
      <c r="J72" s="57"/>
      <c r="K72" s="57"/>
      <c r="L72" s="57"/>
      <c r="M72" s="57"/>
      <c r="N72" s="57"/>
      <c r="O72" s="57"/>
    </row>
    <row r="73" spans="1:15" s="18" customFormat="1" x14ac:dyDescent="0.15">
      <c r="A73" s="63" t="s">
        <v>332</v>
      </c>
      <c r="B73" s="43"/>
      <c r="C73" s="43"/>
      <c r="D73" s="43"/>
      <c r="E73" s="43"/>
      <c r="F73" s="43"/>
      <c r="G73" s="43"/>
      <c r="H73" s="43"/>
      <c r="I73" s="43"/>
      <c r="J73" s="43"/>
      <c r="K73" s="43"/>
      <c r="L73" s="43"/>
      <c r="M73" s="43"/>
      <c r="N73" s="43"/>
      <c r="O73" s="43"/>
    </row>
    <row r="74" spans="1:15" ht="36" x14ac:dyDescent="0.15">
      <c r="A74" s="64" t="s">
        <v>333</v>
      </c>
      <c r="B74" s="42" t="s">
        <v>192</v>
      </c>
      <c r="C74" s="42" t="s">
        <v>193</v>
      </c>
      <c r="D74" s="42" t="s">
        <v>194</v>
      </c>
      <c r="E74" s="65" t="s">
        <v>334</v>
      </c>
      <c r="F74" s="42" t="s">
        <v>335</v>
      </c>
      <c r="G74" s="42" t="s">
        <v>336</v>
      </c>
      <c r="H74" s="42" t="s">
        <v>337</v>
      </c>
      <c r="I74" s="42" t="s">
        <v>338</v>
      </c>
      <c r="J74" s="66"/>
      <c r="K74" s="66"/>
      <c r="L74" s="66"/>
      <c r="M74" s="66"/>
      <c r="N74" s="66"/>
      <c r="O74" s="66"/>
    </row>
    <row r="75" spans="1:15" ht="102" customHeight="1" x14ac:dyDescent="0.15">
      <c r="A75" s="66" t="s">
        <v>339</v>
      </c>
      <c r="B75" s="66"/>
      <c r="C75" s="67" t="s">
        <v>193</v>
      </c>
      <c r="D75" s="68" t="s">
        <v>303</v>
      </c>
      <c r="E75" s="67" t="s">
        <v>340</v>
      </c>
      <c r="F75" s="67" t="s">
        <v>341</v>
      </c>
      <c r="G75" s="67" t="s">
        <v>342</v>
      </c>
      <c r="H75" s="67" t="s">
        <v>343</v>
      </c>
      <c r="I75" s="68"/>
      <c r="J75" s="68"/>
      <c r="K75" s="68"/>
      <c r="L75" s="68"/>
      <c r="M75" s="68"/>
      <c r="N75" s="68"/>
      <c r="O75" s="69" t="s">
        <v>344</v>
      </c>
    </row>
    <row r="76" spans="1:15" x14ac:dyDescent="0.15">
      <c r="A76" s="66"/>
      <c r="B76" s="66"/>
      <c r="C76" s="42"/>
      <c r="D76" s="68" t="s">
        <v>308</v>
      </c>
      <c r="E76" s="67" t="s">
        <v>169</v>
      </c>
      <c r="F76" s="67" t="s">
        <v>345</v>
      </c>
      <c r="G76" s="67" t="s">
        <v>168</v>
      </c>
      <c r="H76" s="67" t="s">
        <v>346</v>
      </c>
      <c r="I76" s="68" t="s">
        <v>347</v>
      </c>
      <c r="J76" s="68" t="s">
        <v>348</v>
      </c>
      <c r="K76" s="68" t="s">
        <v>98</v>
      </c>
      <c r="L76" s="68" t="s">
        <v>349</v>
      </c>
      <c r="M76" s="68" t="s">
        <v>350</v>
      </c>
      <c r="N76" s="68" t="s">
        <v>351</v>
      </c>
      <c r="O76" s="66"/>
    </row>
  </sheetData>
  <mergeCells count="13">
    <mergeCell ref="E63:F63"/>
    <mergeCell ref="G63:H63"/>
    <mergeCell ref="I63:J63"/>
    <mergeCell ref="K63:M63"/>
    <mergeCell ref="F66:G66"/>
    <mergeCell ref="H66:I66"/>
    <mergeCell ref="J66:K66"/>
    <mergeCell ref="L53:O53"/>
    <mergeCell ref="A3:O3"/>
    <mergeCell ref="L24:O24"/>
    <mergeCell ref="E33:O33"/>
    <mergeCell ref="E34:O34"/>
    <mergeCell ref="E35:O35"/>
  </mergeCells>
  <printOptions horizontalCentered="1"/>
  <pageMargins left="0.2" right="0.2" top="0.75" bottom="0.5" header="0.3" footer="0.3"/>
  <pageSetup orientation="landscape"/>
  <headerFooter>
    <oddFooter>&amp;L*  -  Note that CBSA and Metropolitan Division Numbers as of 2011 can be found here: http://www.whitehouse.gov//sites/default/files/omb/assets/bulletins/b10-02.pdf.  That file also reports the counties that are included in the respective areas.</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11D86-0F55-9B4B-87AB-2563E2186F3C}">
  <dimension ref="A1:AL52"/>
  <sheetViews>
    <sheetView workbookViewId="0">
      <selection activeCell="C4" sqref="C4"/>
    </sheetView>
  </sheetViews>
  <sheetFormatPr baseColWidth="10" defaultColWidth="10.83203125" defaultRowHeight="20" x14ac:dyDescent="0.2"/>
  <cols>
    <col min="1" max="1" width="18.6640625" style="12" customWidth="1"/>
    <col min="2" max="2" width="14.1640625" style="12" customWidth="1"/>
    <col min="3" max="3" width="21" style="12" customWidth="1"/>
    <col min="4" max="5" width="10.83203125" style="12"/>
    <col min="6" max="6" width="18.6640625" style="12" customWidth="1"/>
    <col min="7" max="7" width="14.1640625" style="12" customWidth="1"/>
    <col min="8" max="8" width="10.83203125" style="8"/>
    <col min="9" max="16384" width="10.83203125" style="12"/>
  </cols>
  <sheetData>
    <row r="1" spans="1:38" x14ac:dyDescent="0.2">
      <c r="H1" s="105" t="s">
        <v>172</v>
      </c>
      <c r="I1" s="105"/>
      <c r="J1" s="105"/>
      <c r="K1" s="105"/>
      <c r="L1" s="105"/>
      <c r="M1" s="105"/>
      <c r="N1" s="105"/>
      <c r="O1" s="105"/>
      <c r="P1" s="105"/>
      <c r="Q1" s="105"/>
      <c r="R1" s="105"/>
      <c r="S1" s="105"/>
      <c r="T1" s="105"/>
      <c r="U1" s="105"/>
      <c r="V1" s="105"/>
      <c r="W1" s="105"/>
      <c r="X1" s="105"/>
      <c r="Y1" s="105"/>
      <c r="Z1" s="105"/>
      <c r="AA1" s="105"/>
      <c r="AB1" s="105"/>
      <c r="AC1" s="105"/>
      <c r="AD1" s="105"/>
      <c r="AE1" s="105"/>
      <c r="AF1" s="105"/>
      <c r="AG1" s="105"/>
      <c r="AH1" s="105"/>
      <c r="AI1" s="105"/>
      <c r="AJ1" s="105"/>
      <c r="AK1" s="105"/>
      <c r="AL1" s="105"/>
    </row>
    <row r="2" spans="1:38" x14ac:dyDescent="0.2">
      <c r="A2" s="10" t="s">
        <v>117</v>
      </c>
      <c r="B2" s="10" t="s">
        <v>171</v>
      </c>
      <c r="C2" s="9" t="s">
        <v>435</v>
      </c>
      <c r="F2" s="10" t="s">
        <v>117</v>
      </c>
      <c r="G2" s="10" t="s">
        <v>171</v>
      </c>
      <c r="H2" s="9">
        <v>1991</v>
      </c>
      <c r="I2" s="9">
        <v>1992</v>
      </c>
      <c r="J2" s="9">
        <v>1993</v>
      </c>
      <c r="K2" s="9">
        <v>1994</v>
      </c>
      <c r="L2" s="9">
        <v>1995</v>
      </c>
      <c r="M2" s="9">
        <v>1996</v>
      </c>
      <c r="N2" s="9">
        <v>1997</v>
      </c>
      <c r="O2" s="9">
        <v>1998</v>
      </c>
      <c r="P2" s="9">
        <v>1999</v>
      </c>
      <c r="Q2" s="9">
        <v>2000</v>
      </c>
      <c r="R2" s="9">
        <v>2001</v>
      </c>
      <c r="S2" s="9">
        <v>2002</v>
      </c>
      <c r="T2" s="9">
        <v>2003</v>
      </c>
      <c r="U2" s="9">
        <v>2004</v>
      </c>
      <c r="V2" s="9">
        <v>2005</v>
      </c>
      <c r="W2" s="9">
        <v>2006</v>
      </c>
      <c r="X2" s="9">
        <v>2007</v>
      </c>
      <c r="Y2" s="9">
        <v>2008</v>
      </c>
      <c r="Z2" s="9">
        <v>2009</v>
      </c>
      <c r="AA2" s="9">
        <v>2010</v>
      </c>
      <c r="AB2" s="9">
        <v>2011</v>
      </c>
      <c r="AC2" s="9">
        <v>2012</v>
      </c>
      <c r="AD2" s="9">
        <v>2013</v>
      </c>
      <c r="AE2" s="9">
        <v>2014</v>
      </c>
      <c r="AF2" s="9">
        <v>2015</v>
      </c>
      <c r="AG2" s="9">
        <v>2016</v>
      </c>
      <c r="AH2" s="9">
        <v>2017</v>
      </c>
      <c r="AI2" s="9">
        <v>2018</v>
      </c>
      <c r="AJ2" s="9">
        <v>2019</v>
      </c>
      <c r="AK2" s="9">
        <v>2020</v>
      </c>
      <c r="AL2" s="9">
        <v>2021</v>
      </c>
    </row>
    <row r="3" spans="1:38" s="75" customFormat="1" x14ac:dyDescent="0.2">
      <c r="A3" s="73" t="s">
        <v>67</v>
      </c>
      <c r="B3" s="73" t="s">
        <v>118</v>
      </c>
      <c r="C3" s="74" t="e">
        <f>INDEX('Modified HPI_EXP_metro'!A:G,MATCH("*AL*",'Modified HPI_EXP_metro'!C:C,0),3)</f>
        <v>#N/A</v>
      </c>
      <c r="F3" s="73" t="s">
        <v>67</v>
      </c>
      <c r="G3" s="73" t="s">
        <v>118</v>
      </c>
      <c r="H3" s="74" t="str">
        <f>IFERROR(SUMIFS('Modified HPI_EXP_metro'!$G:$G,'Modified HPI_EXP_metro'!$D:$D,H2,'Modified HPI_EXP_metro'!$C:$C,"*AL*")/COUNTIFS('Modified HPI_EXP_metro'!$D:$D,H2,'Modified HPI_EXP_metro'!$C:$C,"*AL*"),"N/A")</f>
        <v>N/A</v>
      </c>
      <c r="I3" s="74" t="str">
        <f>IFERROR(SUMIFS('Modified HPI_EXP_metro'!$G:$G,'Modified HPI_EXP_metro'!$D:$D,I2,'Modified HPI_EXP_metro'!$C:$C,"*AL*")/COUNTIFS('Modified HPI_EXP_metro'!$D:$D,I2,'Modified HPI_EXP_metro'!$C:$C,"*AL*"),"N/A")</f>
        <v>N/A</v>
      </c>
      <c r="J3" s="74" t="str">
        <f>IFERROR(SUMIFS('Modified HPI_EXP_metro'!$G:$G,'Modified HPI_EXP_metro'!$D:$D,J2,'Modified HPI_EXP_metro'!$C:$C,"*AL*")/COUNTIFS('Modified HPI_EXP_metro'!$D:$D,J2,'Modified HPI_EXP_metro'!$C:$C,"*AL*"),"N/A")</f>
        <v>N/A</v>
      </c>
      <c r="K3" s="74" t="str">
        <f>IFERROR(SUMIFS('Modified HPI_EXP_metro'!$G:$G,'Modified HPI_EXP_metro'!$D:$D,K2,'Modified HPI_EXP_metro'!$C:$C,"*AL*")/COUNTIFS('Modified HPI_EXP_metro'!$D:$D,K2,'Modified HPI_EXP_metro'!$C:$C,"*AL*"),"N/A")</f>
        <v>N/A</v>
      </c>
      <c r="L3" s="74" t="str">
        <f>IFERROR(SUMIFS('Modified HPI_EXP_metro'!$G:$G,'Modified HPI_EXP_metro'!$D:$D,L2,'Modified HPI_EXP_metro'!$C:$C,"*AL*")/COUNTIFS('Modified HPI_EXP_metro'!$D:$D,L2,'Modified HPI_EXP_metro'!$C:$C,"*AL*"),"N/A")</f>
        <v>N/A</v>
      </c>
      <c r="M3" s="74" t="str">
        <f>IFERROR(SUMIFS('Modified HPI_EXP_metro'!$G:$G,'Modified HPI_EXP_metro'!$D:$D,M2,'Modified HPI_EXP_metro'!$C:$C,"*AL*")/COUNTIFS('Modified HPI_EXP_metro'!$D:$D,M2,'Modified HPI_EXP_metro'!$C:$C,"*AL*"),"N/A")</f>
        <v>N/A</v>
      </c>
      <c r="N3" s="74" t="str">
        <f>IFERROR(SUMIFS('Modified HPI_EXP_metro'!$G:$G,'Modified HPI_EXP_metro'!$D:$D,N2,'Modified HPI_EXP_metro'!$C:$C,"*AL*")/COUNTIFS('Modified HPI_EXP_metro'!$D:$D,N2,'Modified HPI_EXP_metro'!$C:$C,"*AL*"),"N/A")</f>
        <v>N/A</v>
      </c>
      <c r="O3" s="74" t="str">
        <f>IFERROR(SUMIFS('Modified HPI_EXP_metro'!$G:$G,'Modified HPI_EXP_metro'!$D:$D,O2,'Modified HPI_EXP_metro'!$C:$C,"*AL*")/COUNTIFS('Modified HPI_EXP_metro'!$D:$D,O2,'Modified HPI_EXP_metro'!$C:$C,"*AL*"),"N/A")</f>
        <v>N/A</v>
      </c>
      <c r="P3" s="74" t="str">
        <f>IFERROR(SUMIFS('Modified HPI_EXP_metro'!$G:$G,'Modified HPI_EXP_metro'!$D:$D,P2,'Modified HPI_EXP_metro'!$C:$C,"*AL*")/COUNTIFS('Modified HPI_EXP_metro'!$D:$D,P2,'Modified HPI_EXP_metro'!$C:$C,"*AL*"),"N/A")</f>
        <v>N/A</v>
      </c>
      <c r="Q3" s="74" t="str">
        <f>IFERROR(SUMIFS('Modified HPI_EXP_metro'!$G:$G,'Modified HPI_EXP_metro'!$D:$D,Q2,'Modified HPI_EXP_metro'!$C:$C,"*AL*")/COUNTIFS('Modified HPI_EXP_metro'!$D:$D,Q2,'Modified HPI_EXP_metro'!$C:$C,"*AL*"),"N/A")</f>
        <v>N/A</v>
      </c>
      <c r="R3" s="74" t="str">
        <f>IFERROR(SUMIFS('Modified HPI_EXP_metro'!$G:$G,'Modified HPI_EXP_metro'!$D:$D,R2,'Modified HPI_EXP_metro'!$C:$C,"*AL*")/COUNTIFS('Modified HPI_EXP_metro'!$D:$D,R2,'Modified HPI_EXP_metro'!$C:$C,"*AL*"),"N/A")</f>
        <v>N/A</v>
      </c>
      <c r="S3" s="74" t="str">
        <f>IFERROR(SUMIFS('Modified HPI_EXP_metro'!$G:$G,'Modified HPI_EXP_metro'!$D:$D,S2,'Modified HPI_EXP_metro'!$C:$C,"*AL*")/COUNTIFS('Modified HPI_EXP_metro'!$D:$D,S2,'Modified HPI_EXP_metro'!$C:$C,"*AL*"),"N/A")</f>
        <v>N/A</v>
      </c>
      <c r="T3" s="74" t="str">
        <f>IFERROR(SUMIFS('Modified HPI_EXP_metro'!$G:$G,'Modified HPI_EXP_metro'!$D:$D,T2,'Modified HPI_EXP_metro'!$C:$C,"*AL*")/COUNTIFS('Modified HPI_EXP_metro'!$D:$D,T2,'Modified HPI_EXP_metro'!$C:$C,"*AL*"),"N/A")</f>
        <v>N/A</v>
      </c>
      <c r="U3" s="74" t="str">
        <f>IFERROR(SUMIFS('Modified HPI_EXP_metro'!$G:$G,'Modified HPI_EXP_metro'!$D:$D,U2,'Modified HPI_EXP_metro'!$C:$C,"*AL*")/COUNTIFS('Modified HPI_EXP_metro'!$D:$D,U2,'Modified HPI_EXP_metro'!$C:$C,"*AL*"),"N/A")</f>
        <v>N/A</v>
      </c>
      <c r="V3" s="74" t="str">
        <f>IFERROR(SUMIFS('Modified HPI_EXP_metro'!$G:$G,'Modified HPI_EXP_metro'!$D:$D,V2,'Modified HPI_EXP_metro'!$C:$C,"*AL*")/COUNTIFS('Modified HPI_EXP_metro'!$D:$D,V2,'Modified HPI_EXP_metro'!$C:$C,"*AL*"),"N/A")</f>
        <v>N/A</v>
      </c>
      <c r="W3" s="74" t="str">
        <f>IFERROR(SUMIFS('Modified HPI_EXP_metro'!$G:$G,'Modified HPI_EXP_metro'!$D:$D,W2,'Modified HPI_EXP_metro'!$C:$C,"*AL*")/COUNTIFS('Modified HPI_EXP_metro'!$D:$D,W2,'Modified HPI_EXP_metro'!$C:$C,"*AL*"),"N/A")</f>
        <v>N/A</v>
      </c>
      <c r="X3" s="74" t="str">
        <f>IFERROR(SUMIFS('Modified HPI_EXP_metro'!$G:$G,'Modified HPI_EXP_metro'!$D:$D,X2,'Modified HPI_EXP_metro'!$C:$C,"*AL*")/COUNTIFS('Modified HPI_EXP_metro'!$D:$D,X2,'Modified HPI_EXP_metro'!$C:$C,"*AL*"),"N/A")</f>
        <v>N/A</v>
      </c>
      <c r="Y3" s="74" t="str">
        <f>IFERROR(SUMIFS('Modified HPI_EXP_metro'!$G:$G,'Modified HPI_EXP_metro'!$D:$D,Y2,'Modified HPI_EXP_metro'!$C:$C,"*AL*")/COUNTIFS('Modified HPI_EXP_metro'!$D:$D,Y2,'Modified HPI_EXP_metro'!$C:$C,"*AL*"),"N/A")</f>
        <v>N/A</v>
      </c>
      <c r="Z3" s="74" t="str">
        <f>IFERROR(SUMIFS('Modified HPI_EXP_metro'!$G:$G,'Modified HPI_EXP_metro'!$D:$D,Z2,'Modified HPI_EXP_metro'!$C:$C,"*AL*")/COUNTIFS('Modified HPI_EXP_metro'!$D:$D,Z2,'Modified HPI_EXP_metro'!$C:$C,"*AL*"),"N/A")</f>
        <v>N/A</v>
      </c>
      <c r="AA3" s="74" t="str">
        <f>IFERROR(SUMIFS('Modified HPI_EXP_metro'!$G:$G,'Modified HPI_EXP_metro'!$D:$D,AA2,'Modified HPI_EXP_metro'!$C:$C,"*AL*")/COUNTIFS('Modified HPI_EXP_metro'!$D:$D,AA2,'Modified HPI_EXP_metro'!$C:$C,"*AL*"),"N/A")</f>
        <v>N/A</v>
      </c>
      <c r="AB3" s="74" t="str">
        <f>IFERROR(SUMIFS('Modified HPI_EXP_metro'!$G:$G,'Modified HPI_EXP_metro'!$D:$D,AB2,'Modified HPI_EXP_metro'!$C:$C,"*AL*")/COUNTIFS('Modified HPI_EXP_metro'!$D:$D,AB2,'Modified HPI_EXP_metro'!$C:$C,"*AL*"),"N/A")</f>
        <v>N/A</v>
      </c>
      <c r="AC3" s="74" t="str">
        <f>IFERROR(SUMIFS('Modified HPI_EXP_metro'!$G:$G,'Modified HPI_EXP_metro'!$D:$D,AC2,'Modified HPI_EXP_metro'!$C:$C,"*AL*")/COUNTIFS('Modified HPI_EXP_metro'!$D:$D,AC2,'Modified HPI_EXP_metro'!$C:$C,"*AL*"),"N/A")</f>
        <v>N/A</v>
      </c>
      <c r="AD3" s="74" t="str">
        <f>IFERROR(SUMIFS('Modified HPI_EXP_metro'!$G:$G,'Modified HPI_EXP_metro'!$D:$D,AD2,'Modified HPI_EXP_metro'!$C:$C,"*AL*")/COUNTIFS('Modified HPI_EXP_metro'!$D:$D,AD2,'Modified HPI_EXP_metro'!$C:$C,"*AL*"),"N/A")</f>
        <v>N/A</v>
      </c>
      <c r="AE3" s="74" t="str">
        <f>IFERROR(SUMIFS('Modified HPI_EXP_metro'!$G:$G,'Modified HPI_EXP_metro'!$D:$D,AE2,'Modified HPI_EXP_metro'!$C:$C,"*AL*")/COUNTIFS('Modified HPI_EXP_metro'!$D:$D,AE2,'Modified HPI_EXP_metro'!$C:$C,"*AL*"),"N/A")</f>
        <v>N/A</v>
      </c>
      <c r="AF3" s="74" t="str">
        <f>IFERROR(SUMIFS('Modified HPI_EXP_metro'!$G:$G,'Modified HPI_EXP_metro'!$D:$D,AF2,'Modified HPI_EXP_metro'!$C:$C,"*AL*")/COUNTIFS('Modified HPI_EXP_metro'!$D:$D,AF2,'Modified HPI_EXP_metro'!$C:$C,"*AL*"),"N/A")</f>
        <v>N/A</v>
      </c>
      <c r="AG3" s="74" t="str">
        <f>IFERROR(SUMIFS('Modified HPI_EXP_metro'!$G:$G,'Modified HPI_EXP_metro'!$D:$D,AG2,'Modified HPI_EXP_metro'!$C:$C,"*AL*")/COUNTIFS('Modified HPI_EXP_metro'!$D:$D,AG2,'Modified HPI_EXP_metro'!$C:$C,"*AL*"),"N/A")</f>
        <v>N/A</v>
      </c>
      <c r="AH3" s="74" t="str">
        <f>IFERROR(SUMIFS('Modified HPI_EXP_metro'!$G:$G,'Modified HPI_EXP_metro'!$D:$D,AH2,'Modified HPI_EXP_metro'!$C:$C,"*AL*")/COUNTIFS('Modified HPI_EXP_metro'!$D:$D,AH2,'Modified HPI_EXP_metro'!$C:$C,"*AL*"),"N/A")</f>
        <v>N/A</v>
      </c>
      <c r="AI3" s="74" t="str">
        <f>IFERROR(SUMIFS('Modified HPI_EXP_metro'!$G:$G,'Modified HPI_EXP_metro'!$D:$D,AI2,'Modified HPI_EXP_metro'!$C:$C,"*AL*")/COUNTIFS('Modified HPI_EXP_metro'!$D:$D,AI2,'Modified HPI_EXP_metro'!$C:$C,"*AL*"),"N/A")</f>
        <v>N/A</v>
      </c>
      <c r="AJ3" s="74" t="str">
        <f>IFERROR(SUMIFS('Modified HPI_EXP_metro'!$G:$G,'Modified HPI_EXP_metro'!$D:$D,AJ2,'Modified HPI_EXP_metro'!$C:$C,"*AL*")/COUNTIFS('Modified HPI_EXP_metro'!$D:$D,AJ2,'Modified HPI_EXP_metro'!$C:$C,"*AL*"),"N/A")</f>
        <v>N/A</v>
      </c>
      <c r="AK3" s="74" t="str">
        <f>IFERROR(SUMIFS('Modified HPI_EXP_metro'!$G:$G,'Modified HPI_EXP_metro'!$D:$D,AK2,'Modified HPI_EXP_metro'!$C:$C,"*AL*")/COUNTIFS('Modified HPI_EXP_metro'!$D:$D,AK2,'Modified HPI_EXP_metro'!$C:$C,"*AL*"),"N/A")</f>
        <v>N/A</v>
      </c>
      <c r="AL3" s="74" t="str">
        <f>IFERROR(SUMIFS('Modified HPI_EXP_metro'!$G:$G,'Modified HPI_EXP_metro'!$D:$D,AL2,'Modified HPI_EXP_metro'!$C:$C,"*AL*")/COUNTIFS('Modified HPI_EXP_metro'!$D:$D,AL2,'Modified HPI_EXP_metro'!$C:$C,"*AL*"),"N/A")</f>
        <v>N/A</v>
      </c>
    </row>
    <row r="4" spans="1:38" s="75" customFormat="1" x14ac:dyDescent="0.2">
      <c r="A4" s="73" t="s">
        <v>68</v>
      </c>
      <c r="B4" s="73" t="s">
        <v>119</v>
      </c>
      <c r="C4" s="74" t="e">
        <f>INDEX('Modified HPI_EXP_metro'!A:G,MATCH("*AK*",'Modified HPI_EXP_metro'!C:C,0),3)</f>
        <v>#N/A</v>
      </c>
      <c r="F4" s="73" t="s">
        <v>68</v>
      </c>
      <c r="G4" s="73" t="s">
        <v>119</v>
      </c>
      <c r="H4" s="74" t="str">
        <f>IFERROR(SUMIFS('Modified HPI_EXP_metro'!$G:$G,'Modified HPI_EXP_metro'!$D:$D,H2,'Modified HPI_EXP_metro'!$C:$C,"*AK*")/COUNTIFS('Modified HPI_EXP_metro'!$D:$D,H2,'Modified HPI_EXP_metro'!$C:$C,"*AK*"),"N/A")</f>
        <v>N/A</v>
      </c>
      <c r="I4" s="74" t="str">
        <f>IFERROR(SUMIFS('Modified HPI_EXP_metro'!$G:$G,'Modified HPI_EXP_metro'!$D:$D,I2,'Modified HPI_EXP_metro'!$C:$C,"*AK*")/COUNTIFS('Modified HPI_EXP_metro'!$D:$D,I2,'Modified HPI_EXP_metro'!$C:$C,"*AK*"),"N/A")</f>
        <v>N/A</v>
      </c>
      <c r="J4" s="74" t="str">
        <f>IFERROR(SUMIFS('Modified HPI_EXP_metro'!$G:$G,'Modified HPI_EXP_metro'!$D:$D,J2,'Modified HPI_EXP_metro'!$C:$C,"*AK*")/COUNTIFS('Modified HPI_EXP_metro'!$D:$D,J2,'Modified HPI_EXP_metro'!$C:$C,"*AK*"),"N/A")</f>
        <v>N/A</v>
      </c>
      <c r="K4" s="74" t="str">
        <f>IFERROR(SUMIFS('Modified HPI_EXP_metro'!$G:$G,'Modified HPI_EXP_metro'!$D:$D,K2,'Modified HPI_EXP_metro'!$C:$C,"*AK*")/COUNTIFS('Modified HPI_EXP_metro'!$D:$D,K2,'Modified HPI_EXP_metro'!$C:$C,"*AK*"),"N/A")</f>
        <v>N/A</v>
      </c>
      <c r="L4" s="74" t="str">
        <f>IFERROR(SUMIFS('Modified HPI_EXP_metro'!$G:$G,'Modified HPI_EXP_metro'!$D:$D,L2,'Modified HPI_EXP_metro'!$C:$C,"*AK*")/COUNTIFS('Modified HPI_EXP_metro'!$D:$D,L2,'Modified HPI_EXP_metro'!$C:$C,"*AK*"),"N/A")</f>
        <v>N/A</v>
      </c>
      <c r="M4" s="74" t="str">
        <f>IFERROR(SUMIFS('Modified HPI_EXP_metro'!$G:$G,'Modified HPI_EXP_metro'!$D:$D,M2,'Modified HPI_EXP_metro'!$C:$C,"*AK*")/COUNTIFS('Modified HPI_EXP_metro'!$D:$D,M2,'Modified HPI_EXP_metro'!$C:$C,"*AK*"),"N/A")</f>
        <v>N/A</v>
      </c>
      <c r="N4" s="74" t="str">
        <f>IFERROR(SUMIFS('Modified HPI_EXP_metro'!$G:$G,'Modified HPI_EXP_metro'!$D:$D,N2,'Modified HPI_EXP_metro'!$C:$C,"*AK*")/COUNTIFS('Modified HPI_EXP_metro'!$D:$D,N2,'Modified HPI_EXP_metro'!$C:$C,"*AK*"),"N/A")</f>
        <v>N/A</v>
      </c>
      <c r="O4" s="74" t="str">
        <f>IFERROR(SUMIFS('Modified HPI_EXP_metro'!$G:$G,'Modified HPI_EXP_metro'!$D:$D,O2,'Modified HPI_EXP_metro'!$C:$C,"*AK*")/COUNTIFS('Modified HPI_EXP_metro'!$D:$D,O2,'Modified HPI_EXP_metro'!$C:$C,"*AK*"),"N/A")</f>
        <v>N/A</v>
      </c>
      <c r="P4" s="74" t="str">
        <f>IFERROR(SUMIFS('Modified HPI_EXP_metro'!$G:$G,'Modified HPI_EXP_metro'!$D:$D,P2,'Modified HPI_EXP_metro'!$C:$C,"*AK*")/COUNTIFS('Modified HPI_EXP_metro'!$D:$D,P2,'Modified HPI_EXP_metro'!$C:$C,"*AK*"),"N/A")</f>
        <v>N/A</v>
      </c>
      <c r="Q4" s="74" t="str">
        <f>IFERROR(SUMIFS('Modified HPI_EXP_metro'!$G:$G,'Modified HPI_EXP_metro'!$D:$D,Q2,'Modified HPI_EXP_metro'!$C:$C,"*AK*")/COUNTIFS('Modified HPI_EXP_metro'!$D:$D,Q2,'Modified HPI_EXP_metro'!$C:$C,"*AK*"),"N/A")</f>
        <v>N/A</v>
      </c>
      <c r="R4" s="74" t="str">
        <f>IFERROR(SUMIFS('Modified HPI_EXP_metro'!$G:$G,'Modified HPI_EXP_metro'!$D:$D,R2,'Modified HPI_EXP_metro'!$C:$C,"*AK*")/COUNTIFS('Modified HPI_EXP_metro'!$D:$D,R2,'Modified HPI_EXP_metro'!$C:$C,"*AK*"),"N/A")</f>
        <v>N/A</v>
      </c>
      <c r="S4" s="74" t="str">
        <f>IFERROR(SUMIFS('Modified HPI_EXP_metro'!$G:$G,'Modified HPI_EXP_metro'!$D:$D,S2,'Modified HPI_EXP_metro'!$C:$C,"*AK*")/COUNTIFS('Modified HPI_EXP_metro'!$D:$D,S2,'Modified HPI_EXP_metro'!$C:$C,"*AK*"),"N/A")</f>
        <v>N/A</v>
      </c>
      <c r="T4" s="74" t="str">
        <f>IFERROR(SUMIFS('Modified HPI_EXP_metro'!$G:$G,'Modified HPI_EXP_metro'!$D:$D,T2,'Modified HPI_EXP_metro'!$C:$C,"*AK*")/COUNTIFS('Modified HPI_EXP_metro'!$D:$D,T2,'Modified HPI_EXP_metro'!$C:$C,"*AK*"),"N/A")</f>
        <v>N/A</v>
      </c>
      <c r="U4" s="74" t="str">
        <f>IFERROR(SUMIFS('Modified HPI_EXP_metro'!$G:$G,'Modified HPI_EXP_metro'!$D:$D,U2,'Modified HPI_EXP_metro'!$C:$C,"*AK*")/COUNTIFS('Modified HPI_EXP_metro'!$D:$D,U2,'Modified HPI_EXP_metro'!$C:$C,"*AK*"),"N/A")</f>
        <v>N/A</v>
      </c>
      <c r="V4" s="74" t="str">
        <f>IFERROR(SUMIFS('Modified HPI_EXP_metro'!$G:$G,'Modified HPI_EXP_metro'!$D:$D,V2,'Modified HPI_EXP_metro'!$C:$C,"*AK*")/COUNTIFS('Modified HPI_EXP_metro'!$D:$D,V2,'Modified HPI_EXP_metro'!$C:$C,"*AK*"),"N/A")</f>
        <v>N/A</v>
      </c>
      <c r="W4" s="74" t="str">
        <f>IFERROR(SUMIFS('Modified HPI_EXP_metro'!$G:$G,'Modified HPI_EXP_metro'!$D:$D,W2,'Modified HPI_EXP_metro'!$C:$C,"*AK*")/COUNTIFS('Modified HPI_EXP_metro'!$D:$D,W2,'Modified HPI_EXP_metro'!$C:$C,"*AK*"),"N/A")</f>
        <v>N/A</v>
      </c>
      <c r="X4" s="74" t="str">
        <f>IFERROR(SUMIFS('Modified HPI_EXP_metro'!$G:$G,'Modified HPI_EXP_metro'!$D:$D,X2,'Modified HPI_EXP_metro'!$C:$C,"*AK*")/COUNTIFS('Modified HPI_EXP_metro'!$D:$D,X2,'Modified HPI_EXP_metro'!$C:$C,"*AK*"),"N/A")</f>
        <v>N/A</v>
      </c>
      <c r="Y4" s="74" t="str">
        <f>IFERROR(SUMIFS('Modified HPI_EXP_metro'!$G:$G,'Modified HPI_EXP_metro'!$D:$D,Y2,'Modified HPI_EXP_metro'!$C:$C,"*AK*")/COUNTIFS('Modified HPI_EXP_metro'!$D:$D,Y2,'Modified HPI_EXP_metro'!$C:$C,"*AK*"),"N/A")</f>
        <v>N/A</v>
      </c>
      <c r="Z4" s="74" t="str">
        <f>IFERROR(SUMIFS('Modified HPI_EXP_metro'!$G:$G,'Modified HPI_EXP_metro'!$D:$D,Z2,'Modified HPI_EXP_metro'!$C:$C,"*AK*")/COUNTIFS('Modified HPI_EXP_metro'!$D:$D,Z2,'Modified HPI_EXP_metro'!$C:$C,"*AK*"),"N/A")</f>
        <v>N/A</v>
      </c>
      <c r="AA4" s="74" t="str">
        <f>IFERROR(SUMIFS('Modified HPI_EXP_metro'!$G:$G,'Modified HPI_EXP_metro'!$D:$D,AA2,'Modified HPI_EXP_metro'!$C:$C,"*AK*")/COUNTIFS('Modified HPI_EXP_metro'!$D:$D,AA2,'Modified HPI_EXP_metro'!$C:$C,"*AK*"),"N/A")</f>
        <v>N/A</v>
      </c>
      <c r="AB4" s="74" t="str">
        <f>IFERROR(SUMIFS('Modified HPI_EXP_metro'!$G:$G,'Modified HPI_EXP_metro'!$D:$D,AB2,'Modified HPI_EXP_metro'!$C:$C,"*AK*")/COUNTIFS('Modified HPI_EXP_metro'!$D:$D,AB2,'Modified HPI_EXP_metro'!$C:$C,"*AK*"),"N/A")</f>
        <v>N/A</v>
      </c>
      <c r="AC4" s="74" t="str">
        <f>IFERROR(SUMIFS('Modified HPI_EXP_metro'!$G:$G,'Modified HPI_EXP_metro'!$D:$D,AC2,'Modified HPI_EXP_metro'!$C:$C,"*AK*")/COUNTIFS('Modified HPI_EXP_metro'!$D:$D,AC2,'Modified HPI_EXP_metro'!$C:$C,"*AK*"),"N/A")</f>
        <v>N/A</v>
      </c>
      <c r="AD4" s="74" t="str">
        <f>IFERROR(SUMIFS('Modified HPI_EXP_metro'!$G:$G,'Modified HPI_EXP_metro'!$D:$D,AD2,'Modified HPI_EXP_metro'!$C:$C,"*AK*")/COUNTIFS('Modified HPI_EXP_metro'!$D:$D,AD2,'Modified HPI_EXP_metro'!$C:$C,"*AK*"),"N/A")</f>
        <v>N/A</v>
      </c>
      <c r="AE4" s="74" t="str">
        <f>IFERROR(SUMIFS('Modified HPI_EXP_metro'!$G:$G,'Modified HPI_EXP_metro'!$D:$D,AE2,'Modified HPI_EXP_metro'!$C:$C,"*AK*")/COUNTIFS('Modified HPI_EXP_metro'!$D:$D,AE2,'Modified HPI_EXP_metro'!$C:$C,"*AK*"),"N/A")</f>
        <v>N/A</v>
      </c>
      <c r="AF4" s="74" t="str">
        <f>IFERROR(SUMIFS('Modified HPI_EXP_metro'!$G:$G,'Modified HPI_EXP_metro'!$D:$D,AF2,'Modified HPI_EXP_metro'!$C:$C,"*AK*")/COUNTIFS('Modified HPI_EXP_metro'!$D:$D,AF2,'Modified HPI_EXP_metro'!$C:$C,"*AK*"),"N/A")</f>
        <v>N/A</v>
      </c>
      <c r="AG4" s="74" t="str">
        <f>IFERROR(SUMIFS('Modified HPI_EXP_metro'!$G:$G,'Modified HPI_EXP_metro'!$D:$D,AG2,'Modified HPI_EXP_metro'!$C:$C,"*AK*")/COUNTIFS('Modified HPI_EXP_metro'!$D:$D,AG2,'Modified HPI_EXP_metro'!$C:$C,"*AK*"),"N/A")</f>
        <v>N/A</v>
      </c>
      <c r="AH4" s="74" t="str">
        <f>IFERROR(SUMIFS('Modified HPI_EXP_metro'!$G:$G,'Modified HPI_EXP_metro'!$D:$D,AH2,'Modified HPI_EXP_metro'!$C:$C,"*AK*")/COUNTIFS('Modified HPI_EXP_metro'!$D:$D,AH2,'Modified HPI_EXP_metro'!$C:$C,"*AK*"),"N/A")</f>
        <v>N/A</v>
      </c>
      <c r="AI4" s="74" t="str">
        <f>IFERROR(SUMIFS('Modified HPI_EXP_metro'!$G:$G,'Modified HPI_EXP_metro'!$D:$D,AI2,'Modified HPI_EXP_metro'!$C:$C,"*AK*")/COUNTIFS('Modified HPI_EXP_metro'!$D:$D,AI2,'Modified HPI_EXP_metro'!$C:$C,"*AK*"),"N/A")</f>
        <v>N/A</v>
      </c>
      <c r="AJ4" s="74" t="str">
        <f>IFERROR(SUMIFS('Modified HPI_EXP_metro'!$G:$G,'Modified HPI_EXP_metro'!$D:$D,AJ2,'Modified HPI_EXP_metro'!$C:$C,"*AK*")/COUNTIFS('Modified HPI_EXP_metro'!$D:$D,AJ2,'Modified HPI_EXP_metro'!$C:$C,"*AK*"),"N/A")</f>
        <v>N/A</v>
      </c>
      <c r="AK4" s="74" t="str">
        <f>IFERROR(SUMIFS('Modified HPI_EXP_metro'!$G:$G,'Modified HPI_EXP_metro'!$D:$D,AK2,'Modified HPI_EXP_metro'!$C:$C,"*AK*")/COUNTIFS('Modified HPI_EXP_metro'!$D:$D,AK2,'Modified HPI_EXP_metro'!$C:$C,"*AK*"),"N/A")</f>
        <v>N/A</v>
      </c>
      <c r="AL4" s="74" t="str">
        <f>IFERROR(SUMIFS('Modified HPI_EXP_metro'!$G:$G,'Modified HPI_EXP_metro'!$D:$D,AL2,'Modified HPI_EXP_metro'!$C:$C,"*AK*")/COUNTIFS('Modified HPI_EXP_metro'!$D:$D,AL2,'Modified HPI_EXP_metro'!$C:$C,"*AK*"),"N/A")</f>
        <v>N/A</v>
      </c>
    </row>
    <row r="5" spans="1:38" x14ac:dyDescent="0.2">
      <c r="A5" s="11" t="s">
        <v>69</v>
      </c>
      <c r="B5" s="11" t="s">
        <v>120</v>
      </c>
      <c r="C5" s="8" t="str">
        <f>INDEX('Modified HPI_EXP_metro'!A:G,MATCH("*AZ*",'Modified HPI_EXP_metro'!C:C,0),3)</f>
        <v>AZ</v>
      </c>
      <c r="F5" s="11" t="s">
        <v>69</v>
      </c>
      <c r="G5" s="11" t="s">
        <v>120</v>
      </c>
      <c r="H5" s="8">
        <f>IFERROR(SUMIFS('Modified HPI_EXP_metro'!$G:$G,'Modified HPI_EXP_metro'!$D:$D,H2,'Modified HPI_EXP_metro'!$C:$C,"*AZ*")/COUNTIFS('Modified HPI_EXP_metro'!$D:$D,H2,'Modified HPI_EXP_metro'!$C:$C,"*AZ*"),"N/A")</f>
        <v>100.2975</v>
      </c>
      <c r="I5" s="8">
        <f>IFERROR(SUMIFS('Modified HPI_EXP_metro'!$G:$G,'Modified HPI_EXP_metro'!$D:$D,I2,'Modified HPI_EXP_metro'!$C:$C,"*AZ*")/COUNTIFS('Modified HPI_EXP_metro'!$D:$D,I2,'Modified HPI_EXP_metro'!$C:$C,"*AZ*"),"N/A")</f>
        <v>101.4425</v>
      </c>
      <c r="J5" s="8">
        <f>IFERROR(SUMIFS('Modified HPI_EXP_metro'!$G:$G,'Modified HPI_EXP_metro'!$D:$D,J2,'Modified HPI_EXP_metro'!$C:$C,"*AZ*")/COUNTIFS('Modified HPI_EXP_metro'!$D:$D,J2,'Modified HPI_EXP_metro'!$C:$C,"*AZ*"),"N/A")</f>
        <v>104.6575</v>
      </c>
      <c r="K5" s="8">
        <f>IFERROR(SUMIFS('Modified HPI_EXP_metro'!$G:$G,'Modified HPI_EXP_metro'!$D:$D,K2,'Modified HPI_EXP_metro'!$C:$C,"*AZ*")/COUNTIFS('Modified HPI_EXP_metro'!$D:$D,K2,'Modified HPI_EXP_metro'!$C:$C,"*AZ*"),"N/A")</f>
        <v>111.245</v>
      </c>
      <c r="L5" s="8">
        <f>IFERROR(SUMIFS('Modified HPI_EXP_metro'!$G:$G,'Modified HPI_EXP_metro'!$D:$D,L2,'Modified HPI_EXP_metro'!$C:$C,"*AZ*")/COUNTIFS('Modified HPI_EXP_metro'!$D:$D,L2,'Modified HPI_EXP_metro'!$C:$C,"*AZ*"),"N/A")</f>
        <v>118.61750000000001</v>
      </c>
      <c r="M5" s="8">
        <f>IFERROR(SUMIFS('Modified HPI_EXP_metro'!$G:$G,'Modified HPI_EXP_metro'!$D:$D,M2,'Modified HPI_EXP_metro'!$C:$C,"*AZ*")/COUNTIFS('Modified HPI_EXP_metro'!$D:$D,M2,'Modified HPI_EXP_metro'!$C:$C,"*AZ*"),"N/A")</f>
        <v>125.45</v>
      </c>
      <c r="N5" s="8">
        <f>IFERROR(SUMIFS('Modified HPI_EXP_metro'!$G:$G,'Modified HPI_EXP_metro'!$D:$D,N2,'Modified HPI_EXP_metro'!$C:$C,"*AZ*")/COUNTIFS('Modified HPI_EXP_metro'!$D:$D,N2,'Modified HPI_EXP_metro'!$C:$C,"*AZ*"),"N/A")</f>
        <v>131.2525</v>
      </c>
      <c r="O5" s="8">
        <f>IFERROR(SUMIFS('Modified HPI_EXP_metro'!$G:$G,'Modified HPI_EXP_metro'!$D:$D,O2,'Modified HPI_EXP_metro'!$C:$C,"*AZ*")/COUNTIFS('Modified HPI_EXP_metro'!$D:$D,O2,'Modified HPI_EXP_metro'!$C:$C,"*AZ*"),"N/A")</f>
        <v>139.04499999999999</v>
      </c>
      <c r="P5" s="8">
        <f>IFERROR(SUMIFS('Modified HPI_EXP_metro'!$G:$G,'Modified HPI_EXP_metro'!$D:$D,P2,'Modified HPI_EXP_metro'!$C:$C,"*AZ*")/COUNTIFS('Modified HPI_EXP_metro'!$D:$D,P2,'Modified HPI_EXP_metro'!$C:$C,"*AZ*"),"N/A")</f>
        <v>148.79499999999999</v>
      </c>
      <c r="Q5" s="8">
        <f>IFERROR(SUMIFS('Modified HPI_EXP_metro'!$G:$G,'Modified HPI_EXP_metro'!$D:$D,Q2,'Modified HPI_EXP_metro'!$C:$C,"*AZ*")/COUNTIFS('Modified HPI_EXP_metro'!$D:$D,Q2,'Modified HPI_EXP_metro'!$C:$C,"*AZ*"),"N/A")</f>
        <v>159.64500000000001</v>
      </c>
      <c r="R5" s="8">
        <f>IFERROR(SUMIFS('Modified HPI_EXP_metro'!$G:$G,'Modified HPI_EXP_metro'!$D:$D,R2,'Modified HPI_EXP_metro'!$C:$C,"*AZ*")/COUNTIFS('Modified HPI_EXP_metro'!$D:$D,R2,'Modified HPI_EXP_metro'!$C:$C,"*AZ*"),"N/A")</f>
        <v>168.49999999999997</v>
      </c>
      <c r="S5" s="8">
        <f>IFERROR(SUMIFS('Modified HPI_EXP_metro'!$G:$G,'Modified HPI_EXP_metro'!$D:$D,S2,'Modified HPI_EXP_metro'!$C:$C,"*AZ*")/COUNTIFS('Modified HPI_EXP_metro'!$D:$D,S2,'Modified HPI_EXP_metro'!$C:$C,"*AZ*"),"N/A")</f>
        <v>176.91749999999999</v>
      </c>
      <c r="T5" s="8">
        <f>IFERROR(SUMIFS('Modified HPI_EXP_metro'!$G:$G,'Modified HPI_EXP_metro'!$D:$D,T2,'Modified HPI_EXP_metro'!$C:$C,"*AZ*")/COUNTIFS('Modified HPI_EXP_metro'!$D:$D,T2,'Modified HPI_EXP_metro'!$C:$C,"*AZ*"),"N/A")</f>
        <v>188.11750000000001</v>
      </c>
      <c r="U5" s="8">
        <f>IFERROR(SUMIFS('Modified HPI_EXP_metro'!$G:$G,'Modified HPI_EXP_metro'!$D:$D,U2,'Modified HPI_EXP_metro'!$C:$C,"*AZ*")/COUNTIFS('Modified HPI_EXP_metro'!$D:$D,U2,'Modified HPI_EXP_metro'!$C:$C,"*AZ*"),"N/A")</f>
        <v>213.33250000000001</v>
      </c>
      <c r="V5" s="8">
        <f>IFERROR(SUMIFS('Modified HPI_EXP_metro'!$G:$G,'Modified HPI_EXP_metro'!$D:$D,V2,'Modified HPI_EXP_metro'!$C:$C,"*AZ*")/COUNTIFS('Modified HPI_EXP_metro'!$D:$D,V2,'Modified HPI_EXP_metro'!$C:$C,"*AZ*"),"N/A")</f>
        <v>285.85750000000002</v>
      </c>
      <c r="W5" s="8">
        <f>IFERROR(SUMIFS('Modified HPI_EXP_metro'!$G:$G,'Modified HPI_EXP_metro'!$D:$D,W2,'Modified HPI_EXP_metro'!$C:$C,"*AZ*")/COUNTIFS('Modified HPI_EXP_metro'!$D:$D,W2,'Modified HPI_EXP_metro'!$C:$C,"*AZ*"),"N/A")</f>
        <v>327.245</v>
      </c>
      <c r="X5" s="8">
        <f>IFERROR(SUMIFS('Modified HPI_EXP_metro'!$G:$G,'Modified HPI_EXP_metro'!$D:$D,X2,'Modified HPI_EXP_metro'!$C:$C,"*AZ*")/COUNTIFS('Modified HPI_EXP_metro'!$D:$D,X2,'Modified HPI_EXP_metro'!$C:$C,"*AZ*"),"N/A")</f>
        <v>297.89</v>
      </c>
      <c r="Y5" s="8">
        <f>IFERROR(SUMIFS('Modified HPI_EXP_metro'!$G:$G,'Modified HPI_EXP_metro'!$D:$D,Y2,'Modified HPI_EXP_metro'!$C:$C,"*AZ*")/COUNTIFS('Modified HPI_EXP_metro'!$D:$D,Y2,'Modified HPI_EXP_metro'!$C:$C,"*AZ*"),"N/A")</f>
        <v>220.65249999999997</v>
      </c>
      <c r="Z5" s="8">
        <f>IFERROR(SUMIFS('Modified HPI_EXP_metro'!$G:$G,'Modified HPI_EXP_metro'!$D:$D,Z2,'Modified HPI_EXP_metro'!$C:$C,"*AZ*")/COUNTIFS('Modified HPI_EXP_metro'!$D:$D,Z2,'Modified HPI_EXP_metro'!$C:$C,"*AZ*"),"N/A")</f>
        <v>161.715</v>
      </c>
      <c r="AA5" s="8">
        <f>IFERROR(SUMIFS('Modified HPI_EXP_metro'!$G:$G,'Modified HPI_EXP_metro'!$D:$D,AA2,'Modified HPI_EXP_metro'!$C:$C,"*AZ*")/COUNTIFS('Modified HPI_EXP_metro'!$D:$D,AA2,'Modified HPI_EXP_metro'!$C:$C,"*AZ*"),"N/A")</f>
        <v>154.10500000000002</v>
      </c>
      <c r="AB5" s="8">
        <f>IFERROR(SUMIFS('Modified HPI_EXP_metro'!$G:$G,'Modified HPI_EXP_metro'!$D:$D,AB2,'Modified HPI_EXP_metro'!$C:$C,"*AZ*")/COUNTIFS('Modified HPI_EXP_metro'!$D:$D,AB2,'Modified HPI_EXP_metro'!$C:$C,"*AZ*"),"N/A")</f>
        <v>144.8125</v>
      </c>
      <c r="AC5" s="8">
        <f>IFERROR(SUMIFS('Modified HPI_EXP_metro'!$G:$G,'Modified HPI_EXP_metro'!$D:$D,AC2,'Modified HPI_EXP_metro'!$C:$C,"*AZ*")/COUNTIFS('Modified HPI_EXP_metro'!$D:$D,AC2,'Modified HPI_EXP_metro'!$C:$C,"*AZ*"),"N/A")</f>
        <v>170.0325</v>
      </c>
      <c r="AD5" s="8">
        <f>IFERROR(SUMIFS('Modified HPI_EXP_metro'!$G:$G,'Modified HPI_EXP_metro'!$D:$D,AD2,'Modified HPI_EXP_metro'!$C:$C,"*AZ*")/COUNTIFS('Modified HPI_EXP_metro'!$D:$D,AD2,'Modified HPI_EXP_metro'!$C:$C,"*AZ*"),"N/A")</f>
        <v>203.49249999999998</v>
      </c>
      <c r="AE5" s="8">
        <f>IFERROR(SUMIFS('Modified HPI_EXP_metro'!$G:$G,'Modified HPI_EXP_metro'!$D:$D,AE2,'Modified HPI_EXP_metro'!$C:$C,"*AZ*")/COUNTIFS('Modified HPI_EXP_metro'!$D:$D,AE2,'Modified HPI_EXP_metro'!$C:$C,"*AZ*"),"N/A")</f>
        <v>220.64250000000001</v>
      </c>
      <c r="AF5" s="8">
        <f>IFERROR(SUMIFS('Modified HPI_EXP_metro'!$G:$G,'Modified HPI_EXP_metro'!$D:$D,AF2,'Modified HPI_EXP_metro'!$C:$C,"*AZ*")/COUNTIFS('Modified HPI_EXP_metro'!$D:$D,AF2,'Modified HPI_EXP_metro'!$C:$C,"*AZ*"),"N/A")</f>
        <v>235.17749999999998</v>
      </c>
      <c r="AG5" s="8">
        <f>IFERROR(SUMIFS('Modified HPI_EXP_metro'!$G:$G,'Modified HPI_EXP_metro'!$D:$D,AG2,'Modified HPI_EXP_metro'!$C:$C,"*AZ*")/COUNTIFS('Modified HPI_EXP_metro'!$D:$D,AG2,'Modified HPI_EXP_metro'!$C:$C,"*AZ*"),"N/A")</f>
        <v>252.45</v>
      </c>
      <c r="AH5" s="8">
        <f>IFERROR(SUMIFS('Modified HPI_EXP_metro'!$G:$G,'Modified HPI_EXP_metro'!$D:$D,AH2,'Modified HPI_EXP_metro'!$C:$C,"*AZ*")/COUNTIFS('Modified HPI_EXP_metro'!$D:$D,AH2,'Modified HPI_EXP_metro'!$C:$C,"*AZ*"),"N/A")</f>
        <v>272.04250000000002</v>
      </c>
      <c r="AI5" s="8">
        <f>IFERROR(SUMIFS('Modified HPI_EXP_metro'!$G:$G,'Modified HPI_EXP_metro'!$D:$D,AI2,'Modified HPI_EXP_metro'!$C:$C,"*AZ*")/COUNTIFS('Modified HPI_EXP_metro'!$D:$D,AI2,'Modified HPI_EXP_metro'!$C:$C,"*AZ*"),"N/A")</f>
        <v>294.17750000000001</v>
      </c>
      <c r="AJ5" s="8">
        <f>IFERROR(SUMIFS('Modified HPI_EXP_metro'!$G:$G,'Modified HPI_EXP_metro'!$D:$D,AJ2,'Modified HPI_EXP_metro'!$C:$C,"*AZ*")/COUNTIFS('Modified HPI_EXP_metro'!$D:$D,AJ2,'Modified HPI_EXP_metro'!$C:$C,"*AZ*"),"N/A")</f>
        <v>315.86750000000001</v>
      </c>
      <c r="AK5" s="8">
        <f>IFERROR(SUMIFS('Modified HPI_EXP_metro'!$G:$G,'Modified HPI_EXP_metro'!$D:$D,AK2,'Modified HPI_EXP_metro'!$C:$C,"*AZ*")/COUNTIFS('Modified HPI_EXP_metro'!$D:$D,AK2,'Modified HPI_EXP_metro'!$C:$C,"*AZ*"),"N/A")</f>
        <v>351.69749999999999</v>
      </c>
      <c r="AL5" s="8">
        <f>IFERROR(SUMIFS('Modified HPI_EXP_metro'!$G:$G,'Modified HPI_EXP_metro'!$D:$D,AL2,'Modified HPI_EXP_metro'!$C:$C,"*AZ*")/COUNTIFS('Modified HPI_EXP_metro'!$D:$D,AL2,'Modified HPI_EXP_metro'!$C:$C,"*AZ*"),"N/A")</f>
        <v>449.00749999999999</v>
      </c>
    </row>
    <row r="6" spans="1:38" s="75" customFormat="1" x14ac:dyDescent="0.2">
      <c r="A6" s="73" t="s">
        <v>70</v>
      </c>
      <c r="B6" s="73" t="s">
        <v>121</v>
      </c>
      <c r="C6" s="74" t="e">
        <f>INDEX('Modified HPI_EXP_metro'!A:G,MATCH("*AR*",'Modified HPI_EXP_metro'!C:C,0),3)</f>
        <v>#N/A</v>
      </c>
      <c r="F6" s="73" t="s">
        <v>70</v>
      </c>
      <c r="G6" s="73" t="s">
        <v>121</v>
      </c>
      <c r="H6" s="74" t="str">
        <f>IFERROR(SUMIFS('Modified HPI_EXP_metro'!$G:$G,'Modified HPI_EXP_metro'!$D:$D,H2,'Modified HPI_EXP_metro'!$C:$C,"*AR*")/COUNTIFS('Modified HPI_EXP_metro'!$D:$D,H2,'Modified HPI_EXP_metro'!$C:$C,"*AR*"),"N/A")</f>
        <v>N/A</v>
      </c>
      <c r="I6" s="74" t="str">
        <f>IFERROR(SUMIFS('Modified HPI_EXP_metro'!$G:$G,'Modified HPI_EXP_metro'!$D:$D,I2,'Modified HPI_EXP_metro'!$C:$C,"*AR*")/COUNTIFS('Modified HPI_EXP_metro'!$D:$D,I2,'Modified HPI_EXP_metro'!$C:$C,"*AR*"),"N/A")</f>
        <v>N/A</v>
      </c>
      <c r="J6" s="74" t="str">
        <f>IFERROR(SUMIFS('Modified HPI_EXP_metro'!$G:$G,'Modified HPI_EXP_metro'!$D:$D,J2,'Modified HPI_EXP_metro'!$C:$C,"*AR*")/COUNTIFS('Modified HPI_EXP_metro'!$D:$D,J2,'Modified HPI_EXP_metro'!$C:$C,"*AR*"),"N/A")</f>
        <v>N/A</v>
      </c>
      <c r="K6" s="74" t="str">
        <f>IFERROR(SUMIFS('Modified HPI_EXP_metro'!$G:$G,'Modified HPI_EXP_metro'!$D:$D,K2,'Modified HPI_EXP_metro'!$C:$C,"*AR*")/COUNTIFS('Modified HPI_EXP_metro'!$D:$D,K2,'Modified HPI_EXP_metro'!$C:$C,"*AR*"),"N/A")</f>
        <v>N/A</v>
      </c>
      <c r="L6" s="74" t="str">
        <f>IFERROR(SUMIFS('Modified HPI_EXP_metro'!$G:$G,'Modified HPI_EXP_metro'!$D:$D,L2,'Modified HPI_EXP_metro'!$C:$C,"*AR*")/COUNTIFS('Modified HPI_EXP_metro'!$D:$D,L2,'Modified HPI_EXP_metro'!$C:$C,"*AR*"),"N/A")</f>
        <v>N/A</v>
      </c>
      <c r="M6" s="74" t="str">
        <f>IFERROR(SUMIFS('Modified HPI_EXP_metro'!$G:$G,'Modified HPI_EXP_metro'!$D:$D,M2,'Modified HPI_EXP_metro'!$C:$C,"*AR*")/COUNTIFS('Modified HPI_EXP_metro'!$D:$D,M2,'Modified HPI_EXP_metro'!$C:$C,"*AR*"),"N/A")</f>
        <v>N/A</v>
      </c>
      <c r="N6" s="74" t="str">
        <f>IFERROR(SUMIFS('Modified HPI_EXP_metro'!$G:$G,'Modified HPI_EXP_metro'!$D:$D,N2,'Modified HPI_EXP_metro'!$C:$C,"*AR*")/COUNTIFS('Modified HPI_EXP_metro'!$D:$D,N2,'Modified HPI_EXP_metro'!$C:$C,"*AR*"),"N/A")</f>
        <v>N/A</v>
      </c>
      <c r="O6" s="74" t="str">
        <f>IFERROR(SUMIFS('Modified HPI_EXP_metro'!$G:$G,'Modified HPI_EXP_metro'!$D:$D,O2,'Modified HPI_EXP_metro'!$C:$C,"*AR*")/COUNTIFS('Modified HPI_EXP_metro'!$D:$D,O2,'Modified HPI_EXP_metro'!$C:$C,"*AR*"),"N/A")</f>
        <v>N/A</v>
      </c>
      <c r="P6" s="74" t="str">
        <f>IFERROR(SUMIFS('Modified HPI_EXP_metro'!$G:$G,'Modified HPI_EXP_metro'!$D:$D,P2,'Modified HPI_EXP_metro'!$C:$C,"*AR*")/COUNTIFS('Modified HPI_EXP_metro'!$D:$D,P2,'Modified HPI_EXP_metro'!$C:$C,"*AR*"),"N/A")</f>
        <v>N/A</v>
      </c>
      <c r="Q6" s="74" t="str">
        <f>IFERROR(SUMIFS('Modified HPI_EXP_metro'!$G:$G,'Modified HPI_EXP_metro'!$D:$D,Q2,'Modified HPI_EXP_metro'!$C:$C,"*AR*")/COUNTIFS('Modified HPI_EXP_metro'!$D:$D,Q2,'Modified HPI_EXP_metro'!$C:$C,"*AR*"),"N/A")</f>
        <v>N/A</v>
      </c>
      <c r="R6" s="74" t="str">
        <f>IFERROR(SUMIFS('Modified HPI_EXP_metro'!$G:$G,'Modified HPI_EXP_metro'!$D:$D,R2,'Modified HPI_EXP_metro'!$C:$C,"*AR*")/COUNTIFS('Modified HPI_EXP_metro'!$D:$D,R2,'Modified HPI_EXP_metro'!$C:$C,"*AR*"),"N/A")</f>
        <v>N/A</v>
      </c>
      <c r="S6" s="74" t="str">
        <f>IFERROR(SUMIFS('Modified HPI_EXP_metro'!$G:$G,'Modified HPI_EXP_metro'!$D:$D,S2,'Modified HPI_EXP_metro'!$C:$C,"*AR*")/COUNTIFS('Modified HPI_EXP_metro'!$D:$D,S2,'Modified HPI_EXP_metro'!$C:$C,"*AR*"),"N/A")</f>
        <v>N/A</v>
      </c>
      <c r="T6" s="74" t="str">
        <f>IFERROR(SUMIFS('Modified HPI_EXP_metro'!$G:$G,'Modified HPI_EXP_metro'!$D:$D,T2,'Modified HPI_EXP_metro'!$C:$C,"*AR*")/COUNTIFS('Modified HPI_EXP_metro'!$D:$D,T2,'Modified HPI_EXP_metro'!$C:$C,"*AR*"),"N/A")</f>
        <v>N/A</v>
      </c>
      <c r="U6" s="74" t="str">
        <f>IFERROR(SUMIFS('Modified HPI_EXP_metro'!$G:$G,'Modified HPI_EXP_metro'!$D:$D,U2,'Modified HPI_EXP_metro'!$C:$C,"*AR*")/COUNTIFS('Modified HPI_EXP_metro'!$D:$D,U2,'Modified HPI_EXP_metro'!$C:$C,"*AR*"),"N/A")</f>
        <v>N/A</v>
      </c>
      <c r="V6" s="74" t="str">
        <f>IFERROR(SUMIFS('Modified HPI_EXP_metro'!$G:$G,'Modified HPI_EXP_metro'!$D:$D,V2,'Modified HPI_EXP_metro'!$C:$C,"*AR*")/COUNTIFS('Modified HPI_EXP_metro'!$D:$D,V2,'Modified HPI_EXP_metro'!$C:$C,"*AR*"),"N/A")</f>
        <v>N/A</v>
      </c>
      <c r="W6" s="74" t="str">
        <f>IFERROR(SUMIFS('Modified HPI_EXP_metro'!$G:$G,'Modified HPI_EXP_metro'!$D:$D,W2,'Modified HPI_EXP_metro'!$C:$C,"*AR*")/COUNTIFS('Modified HPI_EXP_metro'!$D:$D,W2,'Modified HPI_EXP_metro'!$C:$C,"*AR*"),"N/A")</f>
        <v>N/A</v>
      </c>
      <c r="X6" s="74" t="str">
        <f>IFERROR(SUMIFS('Modified HPI_EXP_metro'!$G:$G,'Modified HPI_EXP_metro'!$D:$D,X2,'Modified HPI_EXP_metro'!$C:$C,"*AR*")/COUNTIFS('Modified HPI_EXP_metro'!$D:$D,X2,'Modified HPI_EXP_metro'!$C:$C,"*AR*"),"N/A")</f>
        <v>N/A</v>
      </c>
      <c r="Y6" s="74" t="str">
        <f>IFERROR(SUMIFS('Modified HPI_EXP_metro'!$G:$G,'Modified HPI_EXP_metro'!$D:$D,Y2,'Modified HPI_EXP_metro'!$C:$C,"*AR*")/COUNTIFS('Modified HPI_EXP_metro'!$D:$D,Y2,'Modified HPI_EXP_metro'!$C:$C,"*AR*"),"N/A")</f>
        <v>N/A</v>
      </c>
      <c r="Z6" s="74" t="str">
        <f>IFERROR(SUMIFS('Modified HPI_EXP_metro'!$G:$G,'Modified HPI_EXP_metro'!$D:$D,Z2,'Modified HPI_EXP_metro'!$C:$C,"*AR*")/COUNTIFS('Modified HPI_EXP_metro'!$D:$D,Z2,'Modified HPI_EXP_metro'!$C:$C,"*AR*"),"N/A")</f>
        <v>N/A</v>
      </c>
      <c r="AA6" s="74" t="str">
        <f>IFERROR(SUMIFS('Modified HPI_EXP_metro'!$G:$G,'Modified HPI_EXP_metro'!$D:$D,AA2,'Modified HPI_EXP_metro'!$C:$C,"*AR*")/COUNTIFS('Modified HPI_EXP_metro'!$D:$D,AA2,'Modified HPI_EXP_metro'!$C:$C,"*AR*"),"N/A")</f>
        <v>N/A</v>
      </c>
      <c r="AB6" s="74" t="str">
        <f>IFERROR(SUMIFS('Modified HPI_EXP_metro'!$G:$G,'Modified HPI_EXP_metro'!$D:$D,AB2,'Modified HPI_EXP_metro'!$C:$C,"*AR*")/COUNTIFS('Modified HPI_EXP_metro'!$D:$D,AB2,'Modified HPI_EXP_metro'!$C:$C,"*AR*"),"N/A")</f>
        <v>N/A</v>
      </c>
      <c r="AC6" s="74" t="str">
        <f>IFERROR(SUMIFS('Modified HPI_EXP_metro'!$G:$G,'Modified HPI_EXP_metro'!$D:$D,AC2,'Modified HPI_EXP_metro'!$C:$C,"*AR*")/COUNTIFS('Modified HPI_EXP_metro'!$D:$D,AC2,'Modified HPI_EXP_metro'!$C:$C,"*AR*"),"N/A")</f>
        <v>N/A</v>
      </c>
      <c r="AD6" s="74" t="str">
        <f>IFERROR(SUMIFS('Modified HPI_EXP_metro'!$G:$G,'Modified HPI_EXP_metro'!$D:$D,AD2,'Modified HPI_EXP_metro'!$C:$C,"*AR*")/COUNTIFS('Modified HPI_EXP_metro'!$D:$D,AD2,'Modified HPI_EXP_metro'!$C:$C,"*AR*"),"N/A")</f>
        <v>N/A</v>
      </c>
      <c r="AE6" s="74" t="str">
        <f>IFERROR(SUMIFS('Modified HPI_EXP_metro'!$G:$G,'Modified HPI_EXP_metro'!$D:$D,AE2,'Modified HPI_EXP_metro'!$C:$C,"*AR*")/COUNTIFS('Modified HPI_EXP_metro'!$D:$D,AE2,'Modified HPI_EXP_metro'!$C:$C,"*AR*"),"N/A")</f>
        <v>N/A</v>
      </c>
      <c r="AF6" s="74" t="str">
        <f>IFERROR(SUMIFS('Modified HPI_EXP_metro'!$G:$G,'Modified HPI_EXP_metro'!$D:$D,AF2,'Modified HPI_EXP_metro'!$C:$C,"*AR*")/COUNTIFS('Modified HPI_EXP_metro'!$D:$D,AF2,'Modified HPI_EXP_metro'!$C:$C,"*AR*"),"N/A")</f>
        <v>N/A</v>
      </c>
      <c r="AG6" s="74" t="str">
        <f>IFERROR(SUMIFS('Modified HPI_EXP_metro'!$G:$G,'Modified HPI_EXP_metro'!$D:$D,AG2,'Modified HPI_EXP_metro'!$C:$C,"*AR*")/COUNTIFS('Modified HPI_EXP_metro'!$D:$D,AG2,'Modified HPI_EXP_metro'!$C:$C,"*AR*"),"N/A")</f>
        <v>N/A</v>
      </c>
      <c r="AH6" s="74" t="str">
        <f>IFERROR(SUMIFS('Modified HPI_EXP_metro'!$G:$G,'Modified HPI_EXP_metro'!$D:$D,AH2,'Modified HPI_EXP_metro'!$C:$C,"*AR*")/COUNTIFS('Modified HPI_EXP_metro'!$D:$D,AH2,'Modified HPI_EXP_metro'!$C:$C,"*AR*"),"N/A")</f>
        <v>N/A</v>
      </c>
      <c r="AI6" s="74" t="str">
        <f>IFERROR(SUMIFS('Modified HPI_EXP_metro'!$G:$G,'Modified HPI_EXP_metro'!$D:$D,AI2,'Modified HPI_EXP_metro'!$C:$C,"*AR*")/COUNTIFS('Modified HPI_EXP_metro'!$D:$D,AI2,'Modified HPI_EXP_metro'!$C:$C,"*AR*"),"N/A")</f>
        <v>N/A</v>
      </c>
      <c r="AJ6" s="74" t="str">
        <f>IFERROR(SUMIFS('Modified HPI_EXP_metro'!$G:$G,'Modified HPI_EXP_metro'!$D:$D,AJ2,'Modified HPI_EXP_metro'!$C:$C,"*AR*")/COUNTIFS('Modified HPI_EXP_metro'!$D:$D,AJ2,'Modified HPI_EXP_metro'!$C:$C,"*AR*"),"N/A")</f>
        <v>N/A</v>
      </c>
      <c r="AK6" s="74" t="str">
        <f>IFERROR(SUMIFS('Modified HPI_EXP_metro'!$G:$G,'Modified HPI_EXP_metro'!$D:$D,AK2,'Modified HPI_EXP_metro'!$C:$C,"*AR*")/COUNTIFS('Modified HPI_EXP_metro'!$D:$D,AK2,'Modified HPI_EXP_metro'!$C:$C,"*AR*"),"N/A")</f>
        <v>N/A</v>
      </c>
      <c r="AL6" s="74" t="str">
        <f>IFERROR(SUMIFS('Modified HPI_EXP_metro'!$G:$G,'Modified HPI_EXP_metro'!$D:$D,AL2,'Modified HPI_EXP_metro'!$C:$C,"*AR*")/COUNTIFS('Modified HPI_EXP_metro'!$D:$D,AL2,'Modified HPI_EXP_metro'!$C:$C,"*AR*"),"N/A")</f>
        <v>N/A</v>
      </c>
    </row>
    <row r="7" spans="1:38" x14ac:dyDescent="0.2">
      <c r="A7" s="11" t="s">
        <v>71</v>
      </c>
      <c r="B7" s="11" t="s">
        <v>122</v>
      </c>
      <c r="C7" s="8" t="str">
        <f>INDEX('Modified HPI_EXP_metro'!A:G,MATCH("*CA*",'Modified HPI_EXP_metro'!C:C,0),3)</f>
        <v xml:space="preserve"> CA  </v>
      </c>
      <c r="F7" s="11" t="s">
        <v>71</v>
      </c>
      <c r="G7" s="11" t="s">
        <v>122</v>
      </c>
      <c r="H7" s="8">
        <f>IFERROR(SUMIFS('Modified HPI_EXP_metro'!$G:$G,'Modified HPI_EXP_metro'!$D:$D,H2,'Modified HPI_EXP_metro'!$C:$C,"*CA*")/COUNTIFS('Modified HPI_EXP_metro'!$D:$D,H2,'Modified HPI_EXP_metro'!$C:$C,"*CA*"),"N/A")</f>
        <v>99.479687499999983</v>
      </c>
      <c r="I7" s="8">
        <f>IFERROR(SUMIFS('Modified HPI_EXP_metro'!$G:$G,'Modified HPI_EXP_metro'!$D:$D,I2,'Modified HPI_EXP_metro'!$C:$C,"*CA*")/COUNTIFS('Modified HPI_EXP_metro'!$D:$D,I2,'Modified HPI_EXP_metro'!$C:$C,"*CA*"),"N/A")</f>
        <v>96.161562499999988</v>
      </c>
      <c r="J7" s="8">
        <f>IFERROR(SUMIFS('Modified HPI_EXP_metro'!$G:$G,'Modified HPI_EXP_metro'!$D:$D,J2,'Modified HPI_EXP_metro'!$C:$C,"*CA*")/COUNTIFS('Modified HPI_EXP_metro'!$D:$D,J2,'Modified HPI_EXP_metro'!$C:$C,"*CA*"),"N/A")</f>
        <v>91.026875000000004</v>
      </c>
      <c r="K7" s="8">
        <f>IFERROR(SUMIFS('Modified HPI_EXP_metro'!$G:$G,'Modified HPI_EXP_metro'!$D:$D,K2,'Modified HPI_EXP_metro'!$C:$C,"*CA*")/COUNTIFS('Modified HPI_EXP_metro'!$D:$D,K2,'Modified HPI_EXP_metro'!$C:$C,"*CA*"),"N/A")</f>
        <v>89.033124999999984</v>
      </c>
      <c r="L7" s="8">
        <f>IFERROR(SUMIFS('Modified HPI_EXP_metro'!$G:$G,'Modified HPI_EXP_metro'!$D:$D,L2,'Modified HPI_EXP_metro'!$C:$C,"*CA*")/COUNTIFS('Modified HPI_EXP_metro'!$D:$D,L2,'Modified HPI_EXP_metro'!$C:$C,"*CA*"),"N/A")</f>
        <v>87.896250000000009</v>
      </c>
      <c r="M7" s="8">
        <f>IFERROR(SUMIFS('Modified HPI_EXP_metro'!$G:$G,'Modified HPI_EXP_metro'!$D:$D,M2,'Modified HPI_EXP_metro'!$C:$C,"*CA*")/COUNTIFS('Modified HPI_EXP_metro'!$D:$D,M2,'Modified HPI_EXP_metro'!$C:$C,"*CA*"),"N/A")</f>
        <v>88.214062499999983</v>
      </c>
      <c r="N7" s="8">
        <f>IFERROR(SUMIFS('Modified HPI_EXP_metro'!$G:$G,'Modified HPI_EXP_metro'!$D:$D,N2,'Modified HPI_EXP_metro'!$C:$C,"*CA*")/COUNTIFS('Modified HPI_EXP_metro'!$D:$D,N2,'Modified HPI_EXP_metro'!$C:$C,"*CA*"),"N/A")</f>
        <v>92.514375000000015</v>
      </c>
      <c r="O7" s="8">
        <f>IFERROR(SUMIFS('Modified HPI_EXP_metro'!$G:$G,'Modified HPI_EXP_metro'!$D:$D,O2,'Modified HPI_EXP_metro'!$C:$C,"*CA*")/COUNTIFS('Modified HPI_EXP_metro'!$D:$D,O2,'Modified HPI_EXP_metro'!$C:$C,"*CA*"),"N/A")</f>
        <v>101.68625000000002</v>
      </c>
      <c r="P7" s="8">
        <f>IFERROR(SUMIFS('Modified HPI_EXP_metro'!$G:$G,'Modified HPI_EXP_metro'!$D:$D,P2,'Modified HPI_EXP_metro'!$C:$C,"*CA*")/COUNTIFS('Modified HPI_EXP_metro'!$D:$D,P2,'Modified HPI_EXP_metro'!$C:$C,"*CA*"),"N/A")</f>
        <v>113.56468750000002</v>
      </c>
      <c r="Q7" s="8">
        <f>IFERROR(SUMIFS('Modified HPI_EXP_metro'!$G:$G,'Modified HPI_EXP_metro'!$D:$D,Q2,'Modified HPI_EXP_metro'!$C:$C,"*CA*")/COUNTIFS('Modified HPI_EXP_metro'!$D:$D,Q2,'Modified HPI_EXP_metro'!$C:$C,"*CA*"),"N/A")</f>
        <v>133.30031249999999</v>
      </c>
      <c r="R7" s="8">
        <f>IFERROR(SUMIFS('Modified HPI_EXP_metro'!$G:$G,'Modified HPI_EXP_metro'!$D:$D,R2,'Modified HPI_EXP_metro'!$C:$C,"*CA*")/COUNTIFS('Modified HPI_EXP_metro'!$D:$D,R2,'Modified HPI_EXP_metro'!$C:$C,"*CA*"),"N/A")</f>
        <v>147.27781250000004</v>
      </c>
      <c r="S7" s="8">
        <f>IFERROR(SUMIFS('Modified HPI_EXP_metro'!$G:$G,'Modified HPI_EXP_metro'!$D:$D,S2,'Modified HPI_EXP_metro'!$C:$C,"*CA*")/COUNTIFS('Modified HPI_EXP_metro'!$D:$D,S2,'Modified HPI_EXP_metro'!$C:$C,"*CA*"),"N/A")</f>
        <v>163.19375000000002</v>
      </c>
      <c r="T7" s="8">
        <f>IFERROR(SUMIFS('Modified HPI_EXP_metro'!$G:$G,'Modified HPI_EXP_metro'!$D:$D,T2,'Modified HPI_EXP_metro'!$C:$C,"*CA*")/COUNTIFS('Modified HPI_EXP_metro'!$D:$D,T2,'Modified HPI_EXP_metro'!$C:$C,"*CA*"),"N/A")</f>
        <v>185.49843749999999</v>
      </c>
      <c r="U7" s="8">
        <f>IFERROR(SUMIFS('Modified HPI_EXP_metro'!$G:$G,'Modified HPI_EXP_metro'!$D:$D,U2,'Modified HPI_EXP_metro'!$C:$C,"*CA*")/COUNTIFS('Modified HPI_EXP_metro'!$D:$D,U2,'Modified HPI_EXP_metro'!$C:$C,"*CA*"),"N/A")</f>
        <v>227.75187499999993</v>
      </c>
      <c r="V7" s="8">
        <f>IFERROR(SUMIFS('Modified HPI_EXP_metro'!$G:$G,'Modified HPI_EXP_metro'!$D:$D,V2,'Modified HPI_EXP_metro'!$C:$C,"*CA*")/COUNTIFS('Modified HPI_EXP_metro'!$D:$D,V2,'Modified HPI_EXP_metro'!$C:$C,"*CA*"),"N/A")</f>
        <v>271.1978125</v>
      </c>
      <c r="W7" s="8">
        <f>IFERROR(SUMIFS('Modified HPI_EXP_metro'!$G:$G,'Modified HPI_EXP_metro'!$D:$D,W2,'Modified HPI_EXP_metro'!$C:$C,"*CA*")/COUNTIFS('Modified HPI_EXP_metro'!$D:$D,W2,'Modified HPI_EXP_metro'!$C:$C,"*CA*"),"N/A")</f>
        <v>285.68375000000003</v>
      </c>
      <c r="X7" s="8">
        <f>IFERROR(SUMIFS('Modified HPI_EXP_metro'!$G:$G,'Modified HPI_EXP_metro'!$D:$D,X2,'Modified HPI_EXP_metro'!$C:$C,"*CA*")/COUNTIFS('Modified HPI_EXP_metro'!$D:$D,X2,'Modified HPI_EXP_metro'!$C:$C,"*CA*"),"N/A")</f>
        <v>260.13593749999995</v>
      </c>
      <c r="Y7" s="8">
        <f>IFERROR(SUMIFS('Modified HPI_EXP_metro'!$G:$G,'Modified HPI_EXP_metro'!$D:$D,Y2,'Modified HPI_EXP_metro'!$C:$C,"*CA*")/COUNTIFS('Modified HPI_EXP_metro'!$D:$D,Y2,'Modified HPI_EXP_metro'!$C:$C,"*CA*"),"N/A")</f>
        <v>198.79750000000001</v>
      </c>
      <c r="Z7" s="8">
        <f>IFERROR(SUMIFS('Modified HPI_EXP_metro'!$G:$G,'Modified HPI_EXP_metro'!$D:$D,Z2,'Modified HPI_EXP_metro'!$C:$C,"*CA*")/COUNTIFS('Modified HPI_EXP_metro'!$D:$D,Z2,'Modified HPI_EXP_metro'!$C:$C,"*CA*"),"N/A")</f>
        <v>170.84218749999999</v>
      </c>
      <c r="AA7" s="8">
        <f>IFERROR(SUMIFS('Modified HPI_EXP_metro'!$G:$G,'Modified HPI_EXP_metro'!$D:$D,AA2,'Modified HPI_EXP_metro'!$C:$C,"*CA*")/COUNTIFS('Modified HPI_EXP_metro'!$D:$D,AA2,'Modified HPI_EXP_metro'!$C:$C,"*CA*"),"N/A")</f>
        <v>173.85718750000001</v>
      </c>
      <c r="AB7" s="8">
        <f>IFERROR(SUMIFS('Modified HPI_EXP_metro'!$G:$G,'Modified HPI_EXP_metro'!$D:$D,AB2,'Modified HPI_EXP_metro'!$C:$C,"*CA*")/COUNTIFS('Modified HPI_EXP_metro'!$D:$D,AB2,'Modified HPI_EXP_metro'!$C:$C,"*CA*"),"N/A")</f>
        <v>168.35</v>
      </c>
      <c r="AC7" s="8">
        <f>IFERROR(SUMIFS('Modified HPI_EXP_metro'!$G:$G,'Modified HPI_EXP_metro'!$D:$D,AC2,'Modified HPI_EXP_metro'!$C:$C,"*CA*")/COUNTIFS('Modified HPI_EXP_metro'!$D:$D,AC2,'Modified HPI_EXP_metro'!$C:$C,"*CA*"),"N/A")</f>
        <v>176.96437499999999</v>
      </c>
      <c r="AD7" s="8">
        <f>IFERROR(SUMIFS('Modified HPI_EXP_metro'!$G:$G,'Modified HPI_EXP_metro'!$D:$D,AD2,'Modified HPI_EXP_metro'!$C:$C,"*CA*")/COUNTIFS('Modified HPI_EXP_metro'!$D:$D,AD2,'Modified HPI_EXP_metro'!$C:$C,"*CA*"),"N/A")</f>
        <v>209.05718750000005</v>
      </c>
      <c r="AE7" s="8">
        <f>IFERROR(SUMIFS('Modified HPI_EXP_metro'!$G:$G,'Modified HPI_EXP_metro'!$D:$D,AE2,'Modified HPI_EXP_metro'!$C:$C,"*CA*")/COUNTIFS('Modified HPI_EXP_metro'!$D:$D,AE2,'Modified HPI_EXP_metro'!$C:$C,"*CA*"),"N/A")</f>
        <v>232.80093750000003</v>
      </c>
      <c r="AF7" s="8">
        <f>IFERROR(SUMIFS('Modified HPI_EXP_metro'!$G:$G,'Modified HPI_EXP_metro'!$D:$D,AF2,'Modified HPI_EXP_metro'!$C:$C,"*CA*")/COUNTIFS('Modified HPI_EXP_metro'!$D:$D,AF2,'Modified HPI_EXP_metro'!$C:$C,"*CA*"),"N/A")</f>
        <v>252.60187499999998</v>
      </c>
      <c r="AG7" s="8">
        <f>IFERROR(SUMIFS('Modified HPI_EXP_metro'!$G:$G,'Modified HPI_EXP_metro'!$D:$D,AG2,'Modified HPI_EXP_metro'!$C:$C,"*CA*")/COUNTIFS('Modified HPI_EXP_metro'!$D:$D,AG2,'Modified HPI_EXP_metro'!$C:$C,"*CA*"),"N/A")</f>
        <v>270.55656249999998</v>
      </c>
      <c r="AH7" s="8">
        <f>IFERROR(SUMIFS('Modified HPI_EXP_metro'!$G:$G,'Modified HPI_EXP_metro'!$D:$D,AH2,'Modified HPI_EXP_metro'!$C:$C,"*CA*")/COUNTIFS('Modified HPI_EXP_metro'!$D:$D,AH2,'Modified HPI_EXP_metro'!$C:$C,"*CA*"),"N/A")</f>
        <v>292.32374999999996</v>
      </c>
      <c r="AI7" s="8">
        <f>IFERROR(SUMIFS('Modified HPI_EXP_metro'!$G:$G,'Modified HPI_EXP_metro'!$D:$D,AI2,'Modified HPI_EXP_metro'!$C:$C,"*CA*")/COUNTIFS('Modified HPI_EXP_metro'!$D:$D,AI2,'Modified HPI_EXP_metro'!$C:$C,"*CA*"),"N/A")</f>
        <v>315.41031249999997</v>
      </c>
      <c r="AJ7" s="8">
        <f>IFERROR(SUMIFS('Modified HPI_EXP_metro'!$G:$G,'Modified HPI_EXP_metro'!$D:$D,AJ2,'Modified HPI_EXP_metro'!$C:$C,"*CA*")/COUNTIFS('Modified HPI_EXP_metro'!$D:$D,AJ2,'Modified HPI_EXP_metro'!$C:$C,"*CA*"),"N/A")</f>
        <v>325.87687500000004</v>
      </c>
      <c r="AK7" s="8">
        <f>IFERROR(SUMIFS('Modified HPI_EXP_metro'!$G:$G,'Modified HPI_EXP_metro'!$D:$D,AK2,'Modified HPI_EXP_metro'!$C:$C,"*CA*")/COUNTIFS('Modified HPI_EXP_metro'!$D:$D,AK2,'Modified HPI_EXP_metro'!$C:$C,"*CA*"),"N/A")</f>
        <v>343.17562499999991</v>
      </c>
      <c r="AL7" s="8">
        <f>IFERROR(SUMIFS('Modified HPI_EXP_metro'!$G:$G,'Modified HPI_EXP_metro'!$D:$D,AL2,'Modified HPI_EXP_metro'!$C:$C,"*CA*")/COUNTIFS('Modified HPI_EXP_metro'!$D:$D,AL2,'Modified HPI_EXP_metro'!$C:$C,"*CA*"),"N/A")</f>
        <v>397.29687500000006</v>
      </c>
    </row>
    <row r="8" spans="1:38" x14ac:dyDescent="0.2">
      <c r="A8" s="11" t="s">
        <v>72</v>
      </c>
      <c r="B8" s="11" t="s">
        <v>123</v>
      </c>
      <c r="C8" s="8" t="str">
        <f>INDEX('Modified HPI_EXP_metro'!A:G,MATCH("*CO*",'Modified HPI_EXP_metro'!C:C,0),3)</f>
        <v xml:space="preserve"> CO</v>
      </c>
      <c r="F8" s="11" t="s">
        <v>72</v>
      </c>
      <c r="G8" s="11" t="s">
        <v>123</v>
      </c>
      <c r="H8" s="8">
        <f>IFERROR(SUMIFS('Modified HPI_EXP_metro'!$G:$G,'Modified HPI_EXP_metro'!$D:$D,H2,'Modified HPI_EXP_metro'!$C:$C,"*CO*")/COUNTIFS('Modified HPI_EXP_metro'!$D:$D,H2,'Modified HPI_EXP_metro'!$C:$C,"*CO*"),"N/A")</f>
        <v>100.995</v>
      </c>
      <c r="I8" s="8">
        <f>IFERROR(SUMIFS('Modified HPI_EXP_metro'!$G:$G,'Modified HPI_EXP_metro'!$D:$D,I2,'Modified HPI_EXP_metro'!$C:$C,"*CO*")/COUNTIFS('Modified HPI_EXP_metro'!$D:$D,I2,'Modified HPI_EXP_metro'!$C:$C,"*CO*"),"N/A")</f>
        <v>108.0575</v>
      </c>
      <c r="J8" s="8">
        <f>IFERROR(SUMIFS('Modified HPI_EXP_metro'!$G:$G,'Modified HPI_EXP_metro'!$D:$D,J2,'Modified HPI_EXP_metro'!$C:$C,"*CO*")/COUNTIFS('Modified HPI_EXP_metro'!$D:$D,J2,'Modified HPI_EXP_metro'!$C:$C,"*CO*"),"N/A")</f>
        <v>118.89750000000001</v>
      </c>
      <c r="K8" s="8">
        <f>IFERROR(SUMIFS('Modified HPI_EXP_metro'!$G:$G,'Modified HPI_EXP_metro'!$D:$D,K2,'Modified HPI_EXP_metro'!$C:$C,"*CO*")/COUNTIFS('Modified HPI_EXP_metro'!$D:$D,K2,'Modified HPI_EXP_metro'!$C:$C,"*CO*"),"N/A")</f>
        <v>132.1275</v>
      </c>
      <c r="L8" s="8">
        <f>IFERROR(SUMIFS('Modified HPI_EXP_metro'!$G:$G,'Modified HPI_EXP_metro'!$D:$D,L2,'Modified HPI_EXP_metro'!$C:$C,"*CO*")/COUNTIFS('Modified HPI_EXP_metro'!$D:$D,L2,'Modified HPI_EXP_metro'!$C:$C,"*CO*"),"N/A")</f>
        <v>142.23250000000002</v>
      </c>
      <c r="M8" s="8">
        <f>IFERROR(SUMIFS('Modified HPI_EXP_metro'!$G:$G,'Modified HPI_EXP_metro'!$D:$D,M2,'Modified HPI_EXP_metro'!$C:$C,"*CO*")/COUNTIFS('Modified HPI_EXP_metro'!$D:$D,M2,'Modified HPI_EXP_metro'!$C:$C,"*CO*"),"N/A")</f>
        <v>151.46250000000001</v>
      </c>
      <c r="N8" s="8">
        <f>IFERROR(SUMIFS('Modified HPI_EXP_metro'!$G:$G,'Modified HPI_EXP_metro'!$D:$D,N2,'Modified HPI_EXP_metro'!$C:$C,"*CO*")/COUNTIFS('Modified HPI_EXP_metro'!$D:$D,N2,'Modified HPI_EXP_metro'!$C:$C,"*CO*"),"N/A")</f>
        <v>161.10750000000002</v>
      </c>
      <c r="O8" s="8">
        <f>IFERROR(SUMIFS('Modified HPI_EXP_metro'!$G:$G,'Modified HPI_EXP_metro'!$D:$D,O2,'Modified HPI_EXP_metro'!$C:$C,"*CO*")/COUNTIFS('Modified HPI_EXP_metro'!$D:$D,O2,'Modified HPI_EXP_metro'!$C:$C,"*CO*"),"N/A")</f>
        <v>175.08750000000001</v>
      </c>
      <c r="P8" s="8">
        <f>IFERROR(SUMIFS('Modified HPI_EXP_metro'!$G:$G,'Modified HPI_EXP_metro'!$D:$D,P2,'Modified HPI_EXP_metro'!$C:$C,"*CO*")/COUNTIFS('Modified HPI_EXP_metro'!$D:$D,P2,'Modified HPI_EXP_metro'!$C:$C,"*CO*"),"N/A")</f>
        <v>196.82749999999999</v>
      </c>
      <c r="Q8" s="8">
        <f>IFERROR(SUMIFS('Modified HPI_EXP_metro'!$G:$G,'Modified HPI_EXP_metro'!$D:$D,Q2,'Modified HPI_EXP_metro'!$C:$C,"*CO*")/COUNTIFS('Modified HPI_EXP_metro'!$D:$D,Q2,'Modified HPI_EXP_metro'!$C:$C,"*CO*"),"N/A")</f>
        <v>225.98999999999998</v>
      </c>
      <c r="R8" s="8">
        <f>IFERROR(SUMIFS('Modified HPI_EXP_metro'!$G:$G,'Modified HPI_EXP_metro'!$D:$D,R2,'Modified HPI_EXP_metro'!$C:$C,"*CO*")/COUNTIFS('Modified HPI_EXP_metro'!$D:$D,R2,'Modified HPI_EXP_metro'!$C:$C,"*CO*"),"N/A")</f>
        <v>251.0575</v>
      </c>
      <c r="S8" s="8">
        <f>IFERROR(SUMIFS('Modified HPI_EXP_metro'!$G:$G,'Modified HPI_EXP_metro'!$D:$D,S2,'Modified HPI_EXP_metro'!$C:$C,"*CO*")/COUNTIFS('Modified HPI_EXP_metro'!$D:$D,S2,'Modified HPI_EXP_metro'!$C:$C,"*CO*"),"N/A")</f>
        <v>261.64499999999998</v>
      </c>
      <c r="T8" s="8">
        <f>IFERROR(SUMIFS('Modified HPI_EXP_metro'!$G:$G,'Modified HPI_EXP_metro'!$D:$D,T2,'Modified HPI_EXP_metro'!$C:$C,"*CO*")/COUNTIFS('Modified HPI_EXP_metro'!$D:$D,T2,'Modified HPI_EXP_metro'!$C:$C,"*CO*"),"N/A")</f>
        <v>264.57</v>
      </c>
      <c r="U8" s="8">
        <f>IFERROR(SUMIFS('Modified HPI_EXP_metro'!$G:$G,'Modified HPI_EXP_metro'!$D:$D,U2,'Modified HPI_EXP_metro'!$C:$C,"*CO*")/COUNTIFS('Modified HPI_EXP_metro'!$D:$D,U2,'Modified HPI_EXP_metro'!$C:$C,"*CO*"),"N/A")</f>
        <v>270.17250000000001</v>
      </c>
      <c r="V8" s="8">
        <f>IFERROR(SUMIFS('Modified HPI_EXP_metro'!$G:$G,'Modified HPI_EXP_metro'!$D:$D,V2,'Modified HPI_EXP_metro'!$C:$C,"*CO*")/COUNTIFS('Modified HPI_EXP_metro'!$D:$D,V2,'Modified HPI_EXP_metro'!$C:$C,"*CO*"),"N/A")</f>
        <v>276.86</v>
      </c>
      <c r="W8" s="8">
        <f>IFERROR(SUMIFS('Modified HPI_EXP_metro'!$G:$G,'Modified HPI_EXP_metro'!$D:$D,W2,'Modified HPI_EXP_metro'!$C:$C,"*CO*")/COUNTIFS('Modified HPI_EXP_metro'!$D:$D,W2,'Modified HPI_EXP_metro'!$C:$C,"*CO*"),"N/A")</f>
        <v>277.77999999999997</v>
      </c>
      <c r="X8" s="8">
        <f>IFERROR(SUMIFS('Modified HPI_EXP_metro'!$G:$G,'Modified HPI_EXP_metro'!$D:$D,X2,'Modified HPI_EXP_metro'!$C:$C,"*CO*")/COUNTIFS('Modified HPI_EXP_metro'!$D:$D,X2,'Modified HPI_EXP_metro'!$C:$C,"*CO*"),"N/A")</f>
        <v>262.53999999999996</v>
      </c>
      <c r="Y8" s="8">
        <f>IFERROR(SUMIFS('Modified HPI_EXP_metro'!$G:$G,'Modified HPI_EXP_metro'!$D:$D,Y2,'Modified HPI_EXP_metro'!$C:$C,"*CO*")/COUNTIFS('Modified HPI_EXP_metro'!$D:$D,Y2,'Modified HPI_EXP_metro'!$C:$C,"*CO*"),"N/A")</f>
        <v>236.45500000000001</v>
      </c>
      <c r="Z8" s="8">
        <f>IFERROR(SUMIFS('Modified HPI_EXP_metro'!$G:$G,'Modified HPI_EXP_metro'!$D:$D,Z2,'Modified HPI_EXP_metro'!$C:$C,"*CO*")/COUNTIFS('Modified HPI_EXP_metro'!$D:$D,Z2,'Modified HPI_EXP_metro'!$C:$C,"*CO*"),"N/A")</f>
        <v>235.48500000000001</v>
      </c>
      <c r="AA8" s="8">
        <f>IFERROR(SUMIFS('Modified HPI_EXP_metro'!$G:$G,'Modified HPI_EXP_metro'!$D:$D,AA2,'Modified HPI_EXP_metro'!$C:$C,"*CO*")/COUNTIFS('Modified HPI_EXP_metro'!$D:$D,AA2,'Modified HPI_EXP_metro'!$C:$C,"*CO*"),"N/A")</f>
        <v>239.80500000000001</v>
      </c>
      <c r="AB8" s="8">
        <f>IFERROR(SUMIFS('Modified HPI_EXP_metro'!$G:$G,'Modified HPI_EXP_metro'!$D:$D,AB2,'Modified HPI_EXP_metro'!$C:$C,"*CO*")/COUNTIFS('Modified HPI_EXP_metro'!$D:$D,AB2,'Modified HPI_EXP_metro'!$C:$C,"*CO*"),"N/A")</f>
        <v>237.7175</v>
      </c>
      <c r="AC8" s="8">
        <f>IFERROR(SUMIFS('Modified HPI_EXP_metro'!$G:$G,'Modified HPI_EXP_metro'!$D:$D,AC2,'Modified HPI_EXP_metro'!$C:$C,"*CO*")/COUNTIFS('Modified HPI_EXP_metro'!$D:$D,AC2,'Modified HPI_EXP_metro'!$C:$C,"*CO*"),"N/A")</f>
        <v>256.16000000000003</v>
      </c>
      <c r="AD8" s="8">
        <f>IFERROR(SUMIFS('Modified HPI_EXP_metro'!$G:$G,'Modified HPI_EXP_metro'!$D:$D,AD2,'Modified HPI_EXP_metro'!$C:$C,"*CO*")/COUNTIFS('Modified HPI_EXP_metro'!$D:$D,AD2,'Modified HPI_EXP_metro'!$C:$C,"*CO*"),"N/A")</f>
        <v>284.60000000000002</v>
      </c>
      <c r="AE8" s="8">
        <f>IFERROR(SUMIFS('Modified HPI_EXP_metro'!$G:$G,'Modified HPI_EXP_metro'!$D:$D,AE2,'Modified HPI_EXP_metro'!$C:$C,"*CO*")/COUNTIFS('Modified HPI_EXP_metro'!$D:$D,AE2,'Modified HPI_EXP_metro'!$C:$C,"*CO*"),"N/A")</f>
        <v>314.35500000000002</v>
      </c>
      <c r="AF8" s="8">
        <f>IFERROR(SUMIFS('Modified HPI_EXP_metro'!$G:$G,'Modified HPI_EXP_metro'!$D:$D,AF2,'Modified HPI_EXP_metro'!$C:$C,"*CO*")/COUNTIFS('Modified HPI_EXP_metro'!$D:$D,AF2,'Modified HPI_EXP_metro'!$C:$C,"*CO*"),"N/A")</f>
        <v>353.26</v>
      </c>
      <c r="AG8" s="8">
        <f>IFERROR(SUMIFS('Modified HPI_EXP_metro'!$G:$G,'Modified HPI_EXP_metro'!$D:$D,AG2,'Modified HPI_EXP_metro'!$C:$C,"*CO*")/COUNTIFS('Modified HPI_EXP_metro'!$D:$D,AG2,'Modified HPI_EXP_metro'!$C:$C,"*CO*"),"N/A")</f>
        <v>390.60750000000002</v>
      </c>
      <c r="AH8" s="8">
        <f>IFERROR(SUMIFS('Modified HPI_EXP_metro'!$G:$G,'Modified HPI_EXP_metro'!$D:$D,AH2,'Modified HPI_EXP_metro'!$C:$C,"*CO*")/COUNTIFS('Modified HPI_EXP_metro'!$D:$D,AH2,'Modified HPI_EXP_metro'!$C:$C,"*CO*"),"N/A")</f>
        <v>425.66750000000002</v>
      </c>
      <c r="AI8" s="8">
        <f>IFERROR(SUMIFS('Modified HPI_EXP_metro'!$G:$G,'Modified HPI_EXP_metro'!$D:$D,AI2,'Modified HPI_EXP_metro'!$C:$C,"*CO*")/COUNTIFS('Modified HPI_EXP_metro'!$D:$D,AI2,'Modified HPI_EXP_metro'!$C:$C,"*CO*"),"N/A")</f>
        <v>457.63249999999999</v>
      </c>
      <c r="AJ8" s="8">
        <f>IFERROR(SUMIFS('Modified HPI_EXP_metro'!$G:$G,'Modified HPI_EXP_metro'!$D:$D,AJ2,'Modified HPI_EXP_metro'!$C:$C,"*CO*")/COUNTIFS('Modified HPI_EXP_metro'!$D:$D,AJ2,'Modified HPI_EXP_metro'!$C:$C,"*CO*"),"N/A")</f>
        <v>479.03499999999997</v>
      </c>
      <c r="AK8" s="8">
        <f>IFERROR(SUMIFS('Modified HPI_EXP_metro'!$G:$G,'Modified HPI_EXP_metro'!$D:$D,AK2,'Modified HPI_EXP_metro'!$C:$C,"*CO*")/COUNTIFS('Modified HPI_EXP_metro'!$D:$D,AK2,'Modified HPI_EXP_metro'!$C:$C,"*CO*"),"N/A")</f>
        <v>511.255</v>
      </c>
      <c r="AL8" s="8">
        <f>IFERROR(SUMIFS('Modified HPI_EXP_metro'!$G:$G,'Modified HPI_EXP_metro'!$D:$D,AL2,'Modified HPI_EXP_metro'!$C:$C,"*CO*")/COUNTIFS('Modified HPI_EXP_metro'!$D:$D,AL2,'Modified HPI_EXP_metro'!$C:$C,"*CO*"),"N/A")</f>
        <v>601.92750000000001</v>
      </c>
    </row>
    <row r="9" spans="1:38" s="75" customFormat="1" x14ac:dyDescent="0.2">
      <c r="A9" s="73" t="s">
        <v>73</v>
      </c>
      <c r="B9" s="73" t="s">
        <v>124</v>
      </c>
      <c r="C9" s="74" t="e">
        <f>INDEX('Modified HPI_EXP_metro'!A:G,MATCH("*CT*",'Modified HPI_EXP_metro'!C:C,0),3)</f>
        <v>#N/A</v>
      </c>
      <c r="F9" s="73" t="s">
        <v>73</v>
      </c>
      <c r="G9" s="73" t="s">
        <v>124</v>
      </c>
      <c r="H9" s="74" t="str">
        <f>IFERROR(SUMIFS('Modified HPI_EXP_metro'!$G:$G,'Modified HPI_EXP_metro'!$D:$D,H2,'Modified HPI_EXP_metro'!$C:$C,"*CT*")/COUNTIFS('Modified HPI_EXP_metro'!$D:$D,H2,'Modified HPI_EXP_metro'!$C:$C,"*CT*"),"N/A")</f>
        <v>N/A</v>
      </c>
      <c r="I9" s="74" t="str">
        <f>IFERROR(SUMIFS('Modified HPI_EXP_metro'!$G:$G,'Modified HPI_EXP_metro'!$D:$D,I2,'Modified HPI_EXP_metro'!$C:$C,"*CT*")/COUNTIFS('Modified HPI_EXP_metro'!$D:$D,I2,'Modified HPI_EXP_metro'!$C:$C,"*CT*"),"N/A")</f>
        <v>N/A</v>
      </c>
      <c r="J9" s="74" t="str">
        <f>IFERROR(SUMIFS('Modified HPI_EXP_metro'!$G:$G,'Modified HPI_EXP_metro'!$D:$D,J2,'Modified HPI_EXP_metro'!$C:$C,"*CT*")/COUNTIFS('Modified HPI_EXP_metro'!$D:$D,J2,'Modified HPI_EXP_metro'!$C:$C,"*CT*"),"N/A")</f>
        <v>N/A</v>
      </c>
      <c r="K9" s="74" t="str">
        <f>IFERROR(SUMIFS('Modified HPI_EXP_metro'!$G:$G,'Modified HPI_EXP_metro'!$D:$D,K2,'Modified HPI_EXP_metro'!$C:$C,"*CT*")/COUNTIFS('Modified HPI_EXP_metro'!$D:$D,K2,'Modified HPI_EXP_metro'!$C:$C,"*CT*"),"N/A")</f>
        <v>N/A</v>
      </c>
      <c r="L9" s="74" t="str">
        <f>IFERROR(SUMIFS('Modified HPI_EXP_metro'!$G:$G,'Modified HPI_EXP_metro'!$D:$D,L2,'Modified HPI_EXP_metro'!$C:$C,"*CT*")/COUNTIFS('Modified HPI_EXP_metro'!$D:$D,L2,'Modified HPI_EXP_metro'!$C:$C,"*CT*"),"N/A")</f>
        <v>N/A</v>
      </c>
      <c r="M9" s="74" t="str">
        <f>IFERROR(SUMIFS('Modified HPI_EXP_metro'!$G:$G,'Modified HPI_EXP_metro'!$D:$D,M2,'Modified HPI_EXP_metro'!$C:$C,"*CT*")/COUNTIFS('Modified HPI_EXP_metro'!$D:$D,M2,'Modified HPI_EXP_metro'!$C:$C,"*CT*"),"N/A")</f>
        <v>N/A</v>
      </c>
      <c r="N9" s="74" t="str">
        <f>IFERROR(SUMIFS('Modified HPI_EXP_metro'!$G:$G,'Modified HPI_EXP_metro'!$D:$D,N2,'Modified HPI_EXP_metro'!$C:$C,"*CT*")/COUNTIFS('Modified HPI_EXP_metro'!$D:$D,N2,'Modified HPI_EXP_metro'!$C:$C,"*CT*"),"N/A")</f>
        <v>N/A</v>
      </c>
      <c r="O9" s="74" t="str">
        <f>IFERROR(SUMIFS('Modified HPI_EXP_metro'!$G:$G,'Modified HPI_EXP_metro'!$D:$D,O2,'Modified HPI_EXP_metro'!$C:$C,"*CT*")/COUNTIFS('Modified HPI_EXP_metro'!$D:$D,O2,'Modified HPI_EXP_metro'!$C:$C,"*CT*"),"N/A")</f>
        <v>N/A</v>
      </c>
      <c r="P9" s="74" t="str">
        <f>IFERROR(SUMIFS('Modified HPI_EXP_metro'!$G:$G,'Modified HPI_EXP_metro'!$D:$D,P2,'Modified HPI_EXP_metro'!$C:$C,"*CT*")/COUNTIFS('Modified HPI_EXP_metro'!$D:$D,P2,'Modified HPI_EXP_metro'!$C:$C,"*CT*"),"N/A")</f>
        <v>N/A</v>
      </c>
      <c r="Q9" s="74" t="str">
        <f>IFERROR(SUMIFS('Modified HPI_EXP_metro'!$G:$G,'Modified HPI_EXP_metro'!$D:$D,Q2,'Modified HPI_EXP_metro'!$C:$C,"*CT*")/COUNTIFS('Modified HPI_EXP_metro'!$D:$D,Q2,'Modified HPI_EXP_metro'!$C:$C,"*CT*"),"N/A")</f>
        <v>N/A</v>
      </c>
      <c r="R9" s="74" t="str">
        <f>IFERROR(SUMIFS('Modified HPI_EXP_metro'!$G:$G,'Modified HPI_EXP_metro'!$D:$D,R2,'Modified HPI_EXP_metro'!$C:$C,"*CT*")/COUNTIFS('Modified HPI_EXP_metro'!$D:$D,R2,'Modified HPI_EXP_metro'!$C:$C,"*CT*"),"N/A")</f>
        <v>N/A</v>
      </c>
      <c r="S9" s="74" t="str">
        <f>IFERROR(SUMIFS('Modified HPI_EXP_metro'!$G:$G,'Modified HPI_EXP_metro'!$D:$D,S2,'Modified HPI_EXP_metro'!$C:$C,"*CT*")/COUNTIFS('Modified HPI_EXP_metro'!$D:$D,S2,'Modified HPI_EXP_metro'!$C:$C,"*CT*"),"N/A")</f>
        <v>N/A</v>
      </c>
      <c r="T9" s="74" t="str">
        <f>IFERROR(SUMIFS('Modified HPI_EXP_metro'!$G:$G,'Modified HPI_EXP_metro'!$D:$D,T2,'Modified HPI_EXP_metro'!$C:$C,"*CT*")/COUNTIFS('Modified HPI_EXP_metro'!$D:$D,T2,'Modified HPI_EXP_metro'!$C:$C,"*CT*"),"N/A")</f>
        <v>N/A</v>
      </c>
      <c r="U9" s="74" t="str">
        <f>IFERROR(SUMIFS('Modified HPI_EXP_metro'!$G:$G,'Modified HPI_EXP_metro'!$D:$D,U2,'Modified HPI_EXP_metro'!$C:$C,"*CT*")/COUNTIFS('Modified HPI_EXP_metro'!$D:$D,U2,'Modified HPI_EXP_metro'!$C:$C,"*CT*"),"N/A")</f>
        <v>N/A</v>
      </c>
      <c r="V9" s="74" t="str">
        <f>IFERROR(SUMIFS('Modified HPI_EXP_metro'!$G:$G,'Modified HPI_EXP_metro'!$D:$D,V2,'Modified HPI_EXP_metro'!$C:$C,"*CT*")/COUNTIFS('Modified HPI_EXP_metro'!$D:$D,V2,'Modified HPI_EXP_metro'!$C:$C,"*CT*"),"N/A")</f>
        <v>N/A</v>
      </c>
      <c r="W9" s="74" t="str">
        <f>IFERROR(SUMIFS('Modified HPI_EXP_metro'!$G:$G,'Modified HPI_EXP_metro'!$D:$D,W2,'Modified HPI_EXP_metro'!$C:$C,"*CT*")/COUNTIFS('Modified HPI_EXP_metro'!$D:$D,W2,'Modified HPI_EXP_metro'!$C:$C,"*CT*"),"N/A")</f>
        <v>N/A</v>
      </c>
      <c r="X9" s="74" t="str">
        <f>IFERROR(SUMIFS('Modified HPI_EXP_metro'!$G:$G,'Modified HPI_EXP_metro'!$D:$D,X2,'Modified HPI_EXP_metro'!$C:$C,"*CT*")/COUNTIFS('Modified HPI_EXP_metro'!$D:$D,X2,'Modified HPI_EXP_metro'!$C:$C,"*CT*"),"N/A")</f>
        <v>N/A</v>
      </c>
      <c r="Y9" s="74" t="str">
        <f>IFERROR(SUMIFS('Modified HPI_EXP_metro'!$G:$G,'Modified HPI_EXP_metro'!$D:$D,Y2,'Modified HPI_EXP_metro'!$C:$C,"*CT*")/COUNTIFS('Modified HPI_EXP_metro'!$D:$D,Y2,'Modified HPI_EXP_metro'!$C:$C,"*CT*"),"N/A")</f>
        <v>N/A</v>
      </c>
      <c r="Z9" s="74" t="str">
        <f>IFERROR(SUMIFS('Modified HPI_EXP_metro'!$G:$G,'Modified HPI_EXP_metro'!$D:$D,Z2,'Modified HPI_EXP_metro'!$C:$C,"*CT*")/COUNTIFS('Modified HPI_EXP_metro'!$D:$D,Z2,'Modified HPI_EXP_metro'!$C:$C,"*CT*"),"N/A")</f>
        <v>N/A</v>
      </c>
      <c r="AA9" s="74" t="str">
        <f>IFERROR(SUMIFS('Modified HPI_EXP_metro'!$G:$G,'Modified HPI_EXP_metro'!$D:$D,AA2,'Modified HPI_EXP_metro'!$C:$C,"*CT*")/COUNTIFS('Modified HPI_EXP_metro'!$D:$D,AA2,'Modified HPI_EXP_metro'!$C:$C,"*CT*"),"N/A")</f>
        <v>N/A</v>
      </c>
      <c r="AB9" s="74" t="str">
        <f>IFERROR(SUMIFS('Modified HPI_EXP_metro'!$G:$G,'Modified HPI_EXP_metro'!$D:$D,AB2,'Modified HPI_EXP_metro'!$C:$C,"*CT*")/COUNTIFS('Modified HPI_EXP_metro'!$D:$D,AB2,'Modified HPI_EXP_metro'!$C:$C,"*CT*"),"N/A")</f>
        <v>N/A</v>
      </c>
      <c r="AC9" s="74" t="str">
        <f>IFERROR(SUMIFS('Modified HPI_EXP_metro'!$G:$G,'Modified HPI_EXP_metro'!$D:$D,AC2,'Modified HPI_EXP_metro'!$C:$C,"*CT*")/COUNTIFS('Modified HPI_EXP_metro'!$D:$D,AC2,'Modified HPI_EXP_metro'!$C:$C,"*CT*"),"N/A")</f>
        <v>N/A</v>
      </c>
      <c r="AD9" s="74" t="str">
        <f>IFERROR(SUMIFS('Modified HPI_EXP_metro'!$G:$G,'Modified HPI_EXP_metro'!$D:$D,AD2,'Modified HPI_EXP_metro'!$C:$C,"*CT*")/COUNTIFS('Modified HPI_EXP_metro'!$D:$D,AD2,'Modified HPI_EXP_metro'!$C:$C,"*CT*"),"N/A")</f>
        <v>N/A</v>
      </c>
      <c r="AE9" s="74" t="str">
        <f>IFERROR(SUMIFS('Modified HPI_EXP_metro'!$G:$G,'Modified HPI_EXP_metro'!$D:$D,AE2,'Modified HPI_EXP_metro'!$C:$C,"*CT*")/COUNTIFS('Modified HPI_EXP_metro'!$D:$D,AE2,'Modified HPI_EXP_metro'!$C:$C,"*CT*"),"N/A")</f>
        <v>N/A</v>
      </c>
      <c r="AF9" s="74" t="str">
        <f>IFERROR(SUMIFS('Modified HPI_EXP_metro'!$G:$G,'Modified HPI_EXP_metro'!$D:$D,AF2,'Modified HPI_EXP_metro'!$C:$C,"*CT*")/COUNTIFS('Modified HPI_EXP_metro'!$D:$D,AF2,'Modified HPI_EXP_metro'!$C:$C,"*CT*"),"N/A")</f>
        <v>N/A</v>
      </c>
      <c r="AG9" s="74" t="str">
        <f>IFERROR(SUMIFS('Modified HPI_EXP_metro'!$G:$G,'Modified HPI_EXP_metro'!$D:$D,AG2,'Modified HPI_EXP_metro'!$C:$C,"*CT*")/COUNTIFS('Modified HPI_EXP_metro'!$D:$D,AG2,'Modified HPI_EXP_metro'!$C:$C,"*CT*"),"N/A")</f>
        <v>N/A</v>
      </c>
      <c r="AH9" s="74" t="str">
        <f>IFERROR(SUMIFS('Modified HPI_EXP_metro'!$G:$G,'Modified HPI_EXP_metro'!$D:$D,AH2,'Modified HPI_EXP_metro'!$C:$C,"*CT*")/COUNTIFS('Modified HPI_EXP_metro'!$D:$D,AH2,'Modified HPI_EXP_metro'!$C:$C,"*CT*"),"N/A")</f>
        <v>N/A</v>
      </c>
      <c r="AI9" s="74" t="str">
        <f>IFERROR(SUMIFS('Modified HPI_EXP_metro'!$G:$G,'Modified HPI_EXP_metro'!$D:$D,AI2,'Modified HPI_EXP_metro'!$C:$C,"*CT*")/COUNTIFS('Modified HPI_EXP_metro'!$D:$D,AI2,'Modified HPI_EXP_metro'!$C:$C,"*CT*"),"N/A")</f>
        <v>N/A</v>
      </c>
      <c r="AJ9" s="74" t="str">
        <f>IFERROR(SUMIFS('Modified HPI_EXP_metro'!$G:$G,'Modified HPI_EXP_metro'!$D:$D,AJ2,'Modified HPI_EXP_metro'!$C:$C,"*CT*")/COUNTIFS('Modified HPI_EXP_metro'!$D:$D,AJ2,'Modified HPI_EXP_metro'!$C:$C,"*CT*"),"N/A")</f>
        <v>N/A</v>
      </c>
      <c r="AK9" s="74" t="str">
        <f>IFERROR(SUMIFS('Modified HPI_EXP_metro'!$G:$G,'Modified HPI_EXP_metro'!$D:$D,AK2,'Modified HPI_EXP_metro'!$C:$C,"*CT*")/COUNTIFS('Modified HPI_EXP_metro'!$D:$D,AK2,'Modified HPI_EXP_metro'!$C:$C,"*CT*"),"N/A")</f>
        <v>N/A</v>
      </c>
      <c r="AL9" s="74" t="str">
        <f>IFERROR(SUMIFS('Modified HPI_EXP_metro'!$G:$G,'Modified HPI_EXP_metro'!$D:$D,AL2,'Modified HPI_EXP_metro'!$C:$C,"*CT*")/COUNTIFS('Modified HPI_EXP_metro'!$D:$D,AL2,'Modified HPI_EXP_metro'!$C:$C,"*CT*"),"N/A")</f>
        <v>N/A</v>
      </c>
    </row>
    <row r="10" spans="1:38" s="75" customFormat="1" x14ac:dyDescent="0.2">
      <c r="A10" s="73" t="s">
        <v>74</v>
      </c>
      <c r="B10" s="73" t="s">
        <v>125</v>
      </c>
      <c r="C10" s="74" t="e">
        <f>INDEX('Modified HPI_EXP_metro'!A:G,MATCH("*DE*",'Modified HPI_EXP_metro'!C:C,0),3)</f>
        <v>#N/A</v>
      </c>
      <c r="F10" s="73" t="s">
        <v>74</v>
      </c>
      <c r="G10" s="73" t="s">
        <v>125</v>
      </c>
      <c r="H10" s="74" t="str">
        <f>IFERROR(SUMIFS('Modified HPI_EXP_metro'!$G:$G,'Modified HPI_EXP_metro'!$D:$D,H2,'Modified HPI_EXP_metro'!$C:$C,"*DE*")/COUNTIFS('Modified HPI_EXP_metro'!$D:$D,H2,'Modified HPI_EXP_metro'!$C:$C,"*DE*"),"N/A")</f>
        <v>N/A</v>
      </c>
      <c r="I10" s="74" t="str">
        <f>IFERROR(SUMIFS('Modified HPI_EXP_metro'!$G:$G,'Modified HPI_EXP_metro'!$D:$D,I2,'Modified HPI_EXP_metro'!$C:$C,"*DE*")/COUNTIFS('Modified HPI_EXP_metro'!$D:$D,I2,'Modified HPI_EXP_metro'!$C:$C,"*DE*"),"N/A")</f>
        <v>N/A</v>
      </c>
      <c r="J10" s="74" t="str">
        <f>IFERROR(SUMIFS('Modified HPI_EXP_metro'!$G:$G,'Modified HPI_EXP_metro'!$D:$D,J2,'Modified HPI_EXP_metro'!$C:$C,"*DE*")/COUNTIFS('Modified HPI_EXP_metro'!$D:$D,J2,'Modified HPI_EXP_metro'!$C:$C,"*DE*"),"N/A")</f>
        <v>N/A</v>
      </c>
      <c r="K10" s="74" t="str">
        <f>IFERROR(SUMIFS('Modified HPI_EXP_metro'!$G:$G,'Modified HPI_EXP_metro'!$D:$D,K2,'Modified HPI_EXP_metro'!$C:$C,"*DE*")/COUNTIFS('Modified HPI_EXP_metro'!$D:$D,K2,'Modified HPI_EXP_metro'!$C:$C,"*DE*"),"N/A")</f>
        <v>N/A</v>
      </c>
      <c r="L10" s="74" t="str">
        <f>IFERROR(SUMIFS('Modified HPI_EXP_metro'!$G:$G,'Modified HPI_EXP_metro'!$D:$D,L2,'Modified HPI_EXP_metro'!$C:$C,"*DE*")/COUNTIFS('Modified HPI_EXP_metro'!$D:$D,L2,'Modified HPI_EXP_metro'!$C:$C,"*DE*"),"N/A")</f>
        <v>N/A</v>
      </c>
      <c r="M10" s="74" t="str">
        <f>IFERROR(SUMIFS('Modified HPI_EXP_metro'!$G:$G,'Modified HPI_EXP_metro'!$D:$D,M2,'Modified HPI_EXP_metro'!$C:$C,"*DE*")/COUNTIFS('Modified HPI_EXP_metro'!$D:$D,M2,'Modified HPI_EXP_metro'!$C:$C,"*DE*"),"N/A")</f>
        <v>N/A</v>
      </c>
      <c r="N10" s="74" t="str">
        <f>IFERROR(SUMIFS('Modified HPI_EXP_metro'!$G:$G,'Modified HPI_EXP_metro'!$D:$D,N2,'Modified HPI_EXP_metro'!$C:$C,"*DE*")/COUNTIFS('Modified HPI_EXP_metro'!$D:$D,N2,'Modified HPI_EXP_metro'!$C:$C,"*DE*"),"N/A")</f>
        <v>N/A</v>
      </c>
      <c r="O10" s="74" t="str">
        <f>IFERROR(SUMIFS('Modified HPI_EXP_metro'!$G:$G,'Modified HPI_EXP_metro'!$D:$D,O2,'Modified HPI_EXP_metro'!$C:$C,"*DE*")/COUNTIFS('Modified HPI_EXP_metro'!$D:$D,O2,'Modified HPI_EXP_metro'!$C:$C,"*DE*"),"N/A")</f>
        <v>N/A</v>
      </c>
      <c r="P10" s="74" t="str">
        <f>IFERROR(SUMIFS('Modified HPI_EXP_metro'!$G:$G,'Modified HPI_EXP_metro'!$D:$D,P2,'Modified HPI_EXP_metro'!$C:$C,"*DE*")/COUNTIFS('Modified HPI_EXP_metro'!$D:$D,P2,'Modified HPI_EXP_metro'!$C:$C,"*DE*"),"N/A")</f>
        <v>N/A</v>
      </c>
      <c r="Q10" s="74" t="str">
        <f>IFERROR(SUMIFS('Modified HPI_EXP_metro'!$G:$G,'Modified HPI_EXP_metro'!$D:$D,Q2,'Modified HPI_EXP_metro'!$C:$C,"*DE*")/COUNTIFS('Modified HPI_EXP_metro'!$D:$D,Q2,'Modified HPI_EXP_metro'!$C:$C,"*DE*"),"N/A")</f>
        <v>N/A</v>
      </c>
      <c r="R10" s="74" t="str">
        <f>IFERROR(SUMIFS('Modified HPI_EXP_metro'!$G:$G,'Modified HPI_EXP_metro'!$D:$D,R2,'Modified HPI_EXP_metro'!$C:$C,"*DE*")/COUNTIFS('Modified HPI_EXP_metro'!$D:$D,R2,'Modified HPI_EXP_metro'!$C:$C,"*DE*"),"N/A")</f>
        <v>N/A</v>
      </c>
      <c r="S10" s="74" t="str">
        <f>IFERROR(SUMIFS('Modified HPI_EXP_metro'!$G:$G,'Modified HPI_EXP_metro'!$D:$D,S2,'Modified HPI_EXP_metro'!$C:$C,"*DE*")/COUNTIFS('Modified HPI_EXP_metro'!$D:$D,S2,'Modified HPI_EXP_metro'!$C:$C,"*DE*"),"N/A")</f>
        <v>N/A</v>
      </c>
      <c r="T10" s="74" t="str">
        <f>IFERROR(SUMIFS('Modified HPI_EXP_metro'!$G:$G,'Modified HPI_EXP_metro'!$D:$D,T2,'Modified HPI_EXP_metro'!$C:$C,"*DE*")/COUNTIFS('Modified HPI_EXP_metro'!$D:$D,T2,'Modified HPI_EXP_metro'!$C:$C,"*DE*"),"N/A")</f>
        <v>N/A</v>
      </c>
      <c r="U10" s="74" t="str">
        <f>IFERROR(SUMIFS('Modified HPI_EXP_metro'!$G:$G,'Modified HPI_EXP_metro'!$D:$D,U2,'Modified HPI_EXP_metro'!$C:$C,"*DE*")/COUNTIFS('Modified HPI_EXP_metro'!$D:$D,U2,'Modified HPI_EXP_metro'!$C:$C,"*DE*"),"N/A")</f>
        <v>N/A</v>
      </c>
      <c r="V10" s="74" t="str">
        <f>IFERROR(SUMIFS('Modified HPI_EXP_metro'!$G:$G,'Modified HPI_EXP_metro'!$D:$D,V2,'Modified HPI_EXP_metro'!$C:$C,"*DE*")/COUNTIFS('Modified HPI_EXP_metro'!$D:$D,V2,'Modified HPI_EXP_metro'!$C:$C,"*DE*"),"N/A")</f>
        <v>N/A</v>
      </c>
      <c r="W10" s="74" t="str">
        <f>IFERROR(SUMIFS('Modified HPI_EXP_metro'!$G:$G,'Modified HPI_EXP_metro'!$D:$D,W2,'Modified HPI_EXP_metro'!$C:$C,"*DE*")/COUNTIFS('Modified HPI_EXP_metro'!$D:$D,W2,'Modified HPI_EXP_metro'!$C:$C,"*DE*"),"N/A")</f>
        <v>N/A</v>
      </c>
      <c r="X10" s="74" t="str">
        <f>IFERROR(SUMIFS('Modified HPI_EXP_metro'!$G:$G,'Modified HPI_EXP_metro'!$D:$D,X2,'Modified HPI_EXP_metro'!$C:$C,"*DE*")/COUNTIFS('Modified HPI_EXP_metro'!$D:$D,X2,'Modified HPI_EXP_metro'!$C:$C,"*DE*"),"N/A")</f>
        <v>N/A</v>
      </c>
      <c r="Y10" s="74" t="str">
        <f>IFERROR(SUMIFS('Modified HPI_EXP_metro'!$G:$G,'Modified HPI_EXP_metro'!$D:$D,Y2,'Modified HPI_EXP_metro'!$C:$C,"*DE*")/COUNTIFS('Modified HPI_EXP_metro'!$D:$D,Y2,'Modified HPI_EXP_metro'!$C:$C,"*DE*"),"N/A")</f>
        <v>N/A</v>
      </c>
      <c r="Z10" s="74" t="str">
        <f>IFERROR(SUMIFS('Modified HPI_EXP_metro'!$G:$G,'Modified HPI_EXP_metro'!$D:$D,Z2,'Modified HPI_EXP_metro'!$C:$C,"*DE*")/COUNTIFS('Modified HPI_EXP_metro'!$D:$D,Z2,'Modified HPI_EXP_metro'!$C:$C,"*DE*"),"N/A")</f>
        <v>N/A</v>
      </c>
      <c r="AA10" s="74" t="str">
        <f>IFERROR(SUMIFS('Modified HPI_EXP_metro'!$G:$G,'Modified HPI_EXP_metro'!$D:$D,AA2,'Modified HPI_EXP_metro'!$C:$C,"*DE*")/COUNTIFS('Modified HPI_EXP_metro'!$D:$D,AA2,'Modified HPI_EXP_metro'!$C:$C,"*DE*"),"N/A")</f>
        <v>N/A</v>
      </c>
      <c r="AB10" s="74" t="str">
        <f>IFERROR(SUMIFS('Modified HPI_EXP_metro'!$G:$G,'Modified HPI_EXP_metro'!$D:$D,AB2,'Modified HPI_EXP_metro'!$C:$C,"*DE*")/COUNTIFS('Modified HPI_EXP_metro'!$D:$D,AB2,'Modified HPI_EXP_metro'!$C:$C,"*DE*"),"N/A")</f>
        <v>N/A</v>
      </c>
      <c r="AC10" s="74" t="str">
        <f>IFERROR(SUMIFS('Modified HPI_EXP_metro'!$G:$G,'Modified HPI_EXP_metro'!$D:$D,AC2,'Modified HPI_EXP_metro'!$C:$C,"*DE*")/COUNTIFS('Modified HPI_EXP_metro'!$D:$D,AC2,'Modified HPI_EXP_metro'!$C:$C,"*DE*"),"N/A")</f>
        <v>N/A</v>
      </c>
      <c r="AD10" s="74" t="str">
        <f>IFERROR(SUMIFS('Modified HPI_EXP_metro'!$G:$G,'Modified HPI_EXP_metro'!$D:$D,AD2,'Modified HPI_EXP_metro'!$C:$C,"*DE*")/COUNTIFS('Modified HPI_EXP_metro'!$D:$D,AD2,'Modified HPI_EXP_metro'!$C:$C,"*DE*"),"N/A")</f>
        <v>N/A</v>
      </c>
      <c r="AE10" s="74" t="str">
        <f>IFERROR(SUMIFS('Modified HPI_EXP_metro'!$G:$G,'Modified HPI_EXP_metro'!$D:$D,AE2,'Modified HPI_EXP_metro'!$C:$C,"*DE*")/COUNTIFS('Modified HPI_EXP_metro'!$D:$D,AE2,'Modified HPI_EXP_metro'!$C:$C,"*DE*"),"N/A")</f>
        <v>N/A</v>
      </c>
      <c r="AF10" s="74" t="str">
        <f>IFERROR(SUMIFS('Modified HPI_EXP_metro'!$G:$G,'Modified HPI_EXP_metro'!$D:$D,AF2,'Modified HPI_EXP_metro'!$C:$C,"*DE*")/COUNTIFS('Modified HPI_EXP_metro'!$D:$D,AF2,'Modified HPI_EXP_metro'!$C:$C,"*DE*"),"N/A")</f>
        <v>N/A</v>
      </c>
      <c r="AG10" s="74" t="str">
        <f>IFERROR(SUMIFS('Modified HPI_EXP_metro'!$G:$G,'Modified HPI_EXP_metro'!$D:$D,AG2,'Modified HPI_EXP_metro'!$C:$C,"*DE*")/COUNTIFS('Modified HPI_EXP_metro'!$D:$D,AG2,'Modified HPI_EXP_metro'!$C:$C,"*DE*"),"N/A")</f>
        <v>N/A</v>
      </c>
      <c r="AH10" s="74" t="str">
        <f>IFERROR(SUMIFS('Modified HPI_EXP_metro'!$G:$G,'Modified HPI_EXP_metro'!$D:$D,AH2,'Modified HPI_EXP_metro'!$C:$C,"*DE*")/COUNTIFS('Modified HPI_EXP_metro'!$D:$D,AH2,'Modified HPI_EXP_metro'!$C:$C,"*DE*"),"N/A")</f>
        <v>N/A</v>
      </c>
      <c r="AI10" s="74" t="str">
        <f>IFERROR(SUMIFS('Modified HPI_EXP_metro'!$G:$G,'Modified HPI_EXP_metro'!$D:$D,AI2,'Modified HPI_EXP_metro'!$C:$C,"*DE*")/COUNTIFS('Modified HPI_EXP_metro'!$D:$D,AI2,'Modified HPI_EXP_metro'!$C:$C,"*DE*"),"N/A")</f>
        <v>N/A</v>
      </c>
      <c r="AJ10" s="74" t="str">
        <f>IFERROR(SUMIFS('Modified HPI_EXP_metro'!$G:$G,'Modified HPI_EXP_metro'!$D:$D,AJ2,'Modified HPI_EXP_metro'!$C:$C,"*DE*")/COUNTIFS('Modified HPI_EXP_metro'!$D:$D,AJ2,'Modified HPI_EXP_metro'!$C:$C,"*DE*"),"N/A")</f>
        <v>N/A</v>
      </c>
      <c r="AK10" s="74" t="str">
        <f>IFERROR(SUMIFS('Modified HPI_EXP_metro'!$G:$G,'Modified HPI_EXP_metro'!$D:$D,AK2,'Modified HPI_EXP_metro'!$C:$C,"*DE*")/COUNTIFS('Modified HPI_EXP_metro'!$D:$D,AK2,'Modified HPI_EXP_metro'!$C:$C,"*DE*"),"N/A")</f>
        <v>N/A</v>
      </c>
      <c r="AL10" s="74" t="str">
        <f>IFERROR(SUMIFS('Modified HPI_EXP_metro'!$G:$G,'Modified HPI_EXP_metro'!$D:$D,AL2,'Modified HPI_EXP_metro'!$C:$C,"*DE*")/COUNTIFS('Modified HPI_EXP_metro'!$D:$D,AL2,'Modified HPI_EXP_metro'!$C:$C,"*DE*"),"N/A")</f>
        <v>N/A</v>
      </c>
    </row>
    <row r="11" spans="1:38" x14ac:dyDescent="0.2">
      <c r="A11" s="11" t="s">
        <v>75</v>
      </c>
      <c r="B11" s="11" t="s">
        <v>126</v>
      </c>
      <c r="C11" s="8" t="str">
        <f>INDEX('Modified HPI_EXP_metro'!A:G,MATCH("*FL*",'Modified HPI_EXP_metro'!C:C,0),3)</f>
        <v xml:space="preserve"> FL  </v>
      </c>
      <c r="F11" s="11" t="s">
        <v>75</v>
      </c>
      <c r="G11" s="11" t="s">
        <v>126</v>
      </c>
      <c r="H11" s="8">
        <f>IFERROR(SUMIFS('Modified HPI_EXP_metro'!$G:$G,'Modified HPI_EXP_metro'!$D:$D,H2,'Modified HPI_EXP_metro'!$C:$C,"*FL*")/COUNTIFS('Modified HPI_EXP_metro'!$D:$D,H2,'Modified HPI_EXP_metro'!$C:$C,"*FL*"),"N/A")</f>
        <v>99.591666666666654</v>
      </c>
      <c r="I11" s="8">
        <f>IFERROR(SUMIFS('Modified HPI_EXP_metro'!$G:$G,'Modified HPI_EXP_metro'!$D:$D,I2,'Modified HPI_EXP_metro'!$C:$C,"*FL*")/COUNTIFS('Modified HPI_EXP_metro'!$D:$D,I2,'Modified HPI_EXP_metro'!$C:$C,"*FL*"),"N/A")</f>
        <v>100.36374999999998</v>
      </c>
      <c r="J11" s="8">
        <f>IFERROR(SUMIFS('Modified HPI_EXP_metro'!$G:$G,'Modified HPI_EXP_metro'!$D:$D,J2,'Modified HPI_EXP_metro'!$C:$C,"*FL*")/COUNTIFS('Modified HPI_EXP_metro'!$D:$D,J2,'Modified HPI_EXP_metro'!$C:$C,"*FL*"),"N/A")</f>
        <v>102.45791666666663</v>
      </c>
      <c r="K11" s="8">
        <f>IFERROR(SUMIFS('Modified HPI_EXP_metro'!$G:$G,'Modified HPI_EXP_metro'!$D:$D,K2,'Modified HPI_EXP_metro'!$C:$C,"*FL*")/COUNTIFS('Modified HPI_EXP_metro'!$D:$D,K2,'Modified HPI_EXP_metro'!$C:$C,"*FL*"),"N/A")</f>
        <v>105.7641666666667</v>
      </c>
      <c r="L11" s="8">
        <f>IFERROR(SUMIFS('Modified HPI_EXP_metro'!$G:$G,'Modified HPI_EXP_metro'!$D:$D,L2,'Modified HPI_EXP_metro'!$C:$C,"*FL*")/COUNTIFS('Modified HPI_EXP_metro'!$D:$D,L2,'Modified HPI_EXP_metro'!$C:$C,"*FL*"),"N/A")</f>
        <v>108.59250000000003</v>
      </c>
      <c r="M11" s="8">
        <f>IFERROR(SUMIFS('Modified HPI_EXP_metro'!$G:$G,'Modified HPI_EXP_metro'!$D:$D,M2,'Modified HPI_EXP_metro'!$C:$C,"*FL*")/COUNTIFS('Modified HPI_EXP_metro'!$D:$D,M2,'Modified HPI_EXP_metro'!$C:$C,"*FL*"),"N/A")</f>
        <v>111.01208333333335</v>
      </c>
      <c r="N11" s="8">
        <f>IFERROR(SUMIFS('Modified HPI_EXP_metro'!$G:$G,'Modified HPI_EXP_metro'!$D:$D,N2,'Modified HPI_EXP_metro'!$C:$C,"*FL*")/COUNTIFS('Modified HPI_EXP_metro'!$D:$D,N2,'Modified HPI_EXP_metro'!$C:$C,"*FL*"),"N/A")</f>
        <v>113.08875</v>
      </c>
      <c r="O11" s="8">
        <f>IFERROR(SUMIFS('Modified HPI_EXP_metro'!$G:$G,'Modified HPI_EXP_metro'!$D:$D,O2,'Modified HPI_EXP_metro'!$C:$C,"*FL*")/COUNTIFS('Modified HPI_EXP_metro'!$D:$D,O2,'Modified HPI_EXP_metro'!$C:$C,"*FL*"),"N/A")</f>
        <v>117.83083333333333</v>
      </c>
      <c r="P11" s="8">
        <f>IFERROR(SUMIFS('Modified HPI_EXP_metro'!$G:$G,'Modified HPI_EXP_metro'!$D:$D,P2,'Modified HPI_EXP_metro'!$C:$C,"*FL*")/COUNTIFS('Modified HPI_EXP_metro'!$D:$D,P2,'Modified HPI_EXP_metro'!$C:$C,"*FL*"),"N/A")</f>
        <v>123.90083333333331</v>
      </c>
      <c r="Q11" s="8">
        <f>IFERROR(SUMIFS('Modified HPI_EXP_metro'!$G:$G,'Modified HPI_EXP_metro'!$D:$D,Q2,'Modified HPI_EXP_metro'!$C:$C,"*FL*")/COUNTIFS('Modified HPI_EXP_metro'!$D:$D,Q2,'Modified HPI_EXP_metro'!$C:$C,"*FL*"),"N/A")</f>
        <v>133.19125000000003</v>
      </c>
      <c r="R11" s="8">
        <f>IFERROR(SUMIFS('Modified HPI_EXP_metro'!$G:$G,'Modified HPI_EXP_metro'!$D:$D,R2,'Modified HPI_EXP_metro'!$C:$C,"*FL*")/COUNTIFS('Modified HPI_EXP_metro'!$D:$D,R2,'Modified HPI_EXP_metro'!$C:$C,"*FL*"),"N/A")</f>
        <v>145.09374999999997</v>
      </c>
      <c r="S11" s="8">
        <f>IFERROR(SUMIFS('Modified HPI_EXP_metro'!$G:$G,'Modified HPI_EXP_metro'!$D:$D,S2,'Modified HPI_EXP_metro'!$C:$C,"*FL*")/COUNTIFS('Modified HPI_EXP_metro'!$D:$D,S2,'Modified HPI_EXP_metro'!$C:$C,"*FL*"),"N/A")</f>
        <v>160.33083333333329</v>
      </c>
      <c r="T11" s="8">
        <f>IFERROR(SUMIFS('Modified HPI_EXP_metro'!$G:$G,'Modified HPI_EXP_metro'!$D:$D,T2,'Modified HPI_EXP_metro'!$C:$C,"*FL*")/COUNTIFS('Modified HPI_EXP_metro'!$D:$D,T2,'Modified HPI_EXP_metro'!$C:$C,"*FL*"),"N/A")</f>
        <v>179.33499999999995</v>
      </c>
      <c r="U11" s="8">
        <f>IFERROR(SUMIFS('Modified HPI_EXP_metro'!$G:$G,'Modified HPI_EXP_metro'!$D:$D,U2,'Modified HPI_EXP_metro'!$C:$C,"*FL*")/COUNTIFS('Modified HPI_EXP_metro'!$D:$D,U2,'Modified HPI_EXP_metro'!$C:$C,"*FL*"),"N/A")</f>
        <v>210.65374999999997</v>
      </c>
      <c r="V11" s="8">
        <f>IFERROR(SUMIFS('Modified HPI_EXP_metro'!$G:$G,'Modified HPI_EXP_metro'!$D:$D,V2,'Modified HPI_EXP_metro'!$C:$C,"*FL*")/COUNTIFS('Modified HPI_EXP_metro'!$D:$D,V2,'Modified HPI_EXP_metro'!$C:$C,"*FL*"),"N/A")</f>
        <v>264.39458333333329</v>
      </c>
      <c r="W11" s="8">
        <f>IFERROR(SUMIFS('Modified HPI_EXP_metro'!$G:$G,'Modified HPI_EXP_metro'!$D:$D,W2,'Modified HPI_EXP_metro'!$C:$C,"*FL*")/COUNTIFS('Modified HPI_EXP_metro'!$D:$D,W2,'Modified HPI_EXP_metro'!$C:$C,"*FL*"),"N/A")</f>
        <v>303.30250000000001</v>
      </c>
      <c r="X11" s="8">
        <f>IFERROR(SUMIFS('Modified HPI_EXP_metro'!$G:$G,'Modified HPI_EXP_metro'!$D:$D,X2,'Modified HPI_EXP_metro'!$C:$C,"*FL*")/COUNTIFS('Modified HPI_EXP_metro'!$D:$D,X2,'Modified HPI_EXP_metro'!$C:$C,"*FL*"),"N/A")</f>
        <v>282.74250000000001</v>
      </c>
      <c r="Y11" s="8">
        <f>IFERROR(SUMIFS('Modified HPI_EXP_metro'!$G:$G,'Modified HPI_EXP_metro'!$D:$D,Y2,'Modified HPI_EXP_metro'!$C:$C,"*FL*")/COUNTIFS('Modified HPI_EXP_metro'!$D:$D,Y2,'Modified HPI_EXP_metro'!$C:$C,"*FL*"),"N/A")</f>
        <v>215.76708333333337</v>
      </c>
      <c r="Z11" s="8">
        <f>IFERROR(SUMIFS('Modified HPI_EXP_metro'!$G:$G,'Modified HPI_EXP_metro'!$D:$D,Z2,'Modified HPI_EXP_metro'!$C:$C,"*FL*")/COUNTIFS('Modified HPI_EXP_metro'!$D:$D,Z2,'Modified HPI_EXP_metro'!$C:$C,"*FL*"),"N/A")</f>
        <v>167.35416666666666</v>
      </c>
      <c r="AA11" s="8">
        <f>IFERROR(SUMIFS('Modified HPI_EXP_metro'!$G:$G,'Modified HPI_EXP_metro'!$D:$D,AA2,'Modified HPI_EXP_metro'!$C:$C,"*FL*")/COUNTIFS('Modified HPI_EXP_metro'!$D:$D,AA2,'Modified HPI_EXP_metro'!$C:$C,"*FL*"),"N/A")</f>
        <v>155.76874999999998</v>
      </c>
      <c r="AB11" s="8">
        <f>IFERROR(SUMIFS('Modified HPI_EXP_metro'!$G:$G,'Modified HPI_EXP_metro'!$D:$D,AB2,'Modified HPI_EXP_metro'!$C:$C,"*FL*")/COUNTIFS('Modified HPI_EXP_metro'!$D:$D,AB2,'Modified HPI_EXP_metro'!$C:$C,"*FL*"),"N/A")</f>
        <v>146.06333333333336</v>
      </c>
      <c r="AC11" s="8">
        <f>IFERROR(SUMIFS('Modified HPI_EXP_metro'!$G:$G,'Modified HPI_EXP_metro'!$D:$D,AC2,'Modified HPI_EXP_metro'!$C:$C,"*FL*")/COUNTIFS('Modified HPI_EXP_metro'!$D:$D,AC2,'Modified HPI_EXP_metro'!$C:$C,"*FL*"),"N/A")</f>
        <v>154.07750000000001</v>
      </c>
      <c r="AD11" s="8">
        <f>IFERROR(SUMIFS('Modified HPI_EXP_metro'!$G:$G,'Modified HPI_EXP_metro'!$D:$D,AD2,'Modified HPI_EXP_metro'!$C:$C,"*FL*")/COUNTIFS('Modified HPI_EXP_metro'!$D:$D,AD2,'Modified HPI_EXP_metro'!$C:$C,"*FL*"),"N/A")</f>
        <v>175.12625</v>
      </c>
      <c r="AE11" s="8">
        <f>IFERROR(SUMIFS('Modified HPI_EXP_metro'!$G:$G,'Modified HPI_EXP_metro'!$D:$D,AE2,'Modified HPI_EXP_metro'!$C:$C,"*FL*")/COUNTIFS('Modified HPI_EXP_metro'!$D:$D,AE2,'Modified HPI_EXP_metro'!$C:$C,"*FL*"),"N/A")</f>
        <v>192.65874999999997</v>
      </c>
      <c r="AF11" s="8">
        <f>IFERROR(SUMIFS('Modified HPI_EXP_metro'!$G:$G,'Modified HPI_EXP_metro'!$D:$D,AF2,'Modified HPI_EXP_metro'!$C:$C,"*FL*")/COUNTIFS('Modified HPI_EXP_metro'!$D:$D,AF2,'Modified HPI_EXP_metro'!$C:$C,"*FL*"),"N/A")</f>
        <v>210.18208333333334</v>
      </c>
      <c r="AG11" s="8">
        <f>IFERROR(SUMIFS('Modified HPI_EXP_metro'!$G:$G,'Modified HPI_EXP_metro'!$D:$D,AG2,'Modified HPI_EXP_metro'!$C:$C,"*FL*")/COUNTIFS('Modified HPI_EXP_metro'!$D:$D,AG2,'Modified HPI_EXP_metro'!$C:$C,"*FL*"),"N/A")</f>
        <v>231.21083333333331</v>
      </c>
      <c r="AH11" s="8">
        <f>IFERROR(SUMIFS('Modified HPI_EXP_metro'!$G:$G,'Modified HPI_EXP_metro'!$D:$D,AH2,'Modified HPI_EXP_metro'!$C:$C,"*FL*")/COUNTIFS('Modified HPI_EXP_metro'!$D:$D,AH2,'Modified HPI_EXP_metro'!$C:$C,"*FL*"),"N/A")</f>
        <v>252.22375</v>
      </c>
      <c r="AI11" s="8">
        <f>IFERROR(SUMIFS('Modified HPI_EXP_metro'!$G:$G,'Modified HPI_EXP_metro'!$D:$D,AI2,'Modified HPI_EXP_metro'!$C:$C,"*FL*")/COUNTIFS('Modified HPI_EXP_metro'!$D:$D,AI2,'Modified HPI_EXP_metro'!$C:$C,"*FL*"),"N/A")</f>
        <v>271.02666666666664</v>
      </c>
      <c r="AJ11" s="8">
        <f>IFERROR(SUMIFS('Modified HPI_EXP_metro'!$G:$G,'Modified HPI_EXP_metro'!$D:$D,AJ2,'Modified HPI_EXP_metro'!$C:$C,"*FL*")/COUNTIFS('Modified HPI_EXP_metro'!$D:$D,AJ2,'Modified HPI_EXP_metro'!$C:$C,"*FL*"),"N/A")</f>
        <v>286.96333333333331</v>
      </c>
      <c r="AK11" s="8">
        <f>IFERROR(SUMIFS('Modified HPI_EXP_metro'!$G:$G,'Modified HPI_EXP_metro'!$D:$D,AK2,'Modified HPI_EXP_metro'!$C:$C,"*FL*")/COUNTIFS('Modified HPI_EXP_metro'!$D:$D,AK2,'Modified HPI_EXP_metro'!$C:$C,"*FL*"),"N/A")</f>
        <v>308.96916666666669</v>
      </c>
      <c r="AL11" s="8">
        <f>IFERROR(SUMIFS('Modified HPI_EXP_metro'!$G:$G,'Modified HPI_EXP_metro'!$D:$D,AL2,'Modified HPI_EXP_metro'!$C:$C,"*FL*")/COUNTIFS('Modified HPI_EXP_metro'!$D:$D,AL2,'Modified HPI_EXP_metro'!$C:$C,"*FL*"),"N/A")</f>
        <v>367.80666666666667</v>
      </c>
    </row>
    <row r="12" spans="1:38" x14ac:dyDescent="0.2">
      <c r="A12" s="11" t="s">
        <v>76</v>
      </c>
      <c r="B12" s="11" t="s">
        <v>127</v>
      </c>
      <c r="C12" s="8" t="str">
        <f>INDEX('Modified HPI_EXP_metro'!A:G,MATCH("*GA*",'Modified HPI_EXP_metro'!C:C,0),3)</f>
        <v xml:space="preserve"> GA</v>
      </c>
      <c r="F12" s="11" t="s">
        <v>76</v>
      </c>
      <c r="G12" s="11" t="s">
        <v>127</v>
      </c>
      <c r="H12" s="8">
        <f>IFERROR(SUMIFS('Modified HPI_EXP_metro'!$G:$G,'Modified HPI_EXP_metro'!$D:$D,H2,'Modified HPI_EXP_metro'!$C:$C,"*GA*")/COUNTIFS('Modified HPI_EXP_metro'!$D:$D,H2,'Modified HPI_EXP_metro'!$C:$C,"*GA*"),"N/A")</f>
        <v>99.485000000000014</v>
      </c>
      <c r="I12" s="8">
        <f>IFERROR(SUMIFS('Modified HPI_EXP_metro'!$G:$G,'Modified HPI_EXP_metro'!$D:$D,I2,'Modified HPI_EXP_metro'!$C:$C,"*GA*")/COUNTIFS('Modified HPI_EXP_metro'!$D:$D,I2,'Modified HPI_EXP_metro'!$C:$C,"*GA*"),"N/A")</f>
        <v>100.41500000000001</v>
      </c>
      <c r="J12" s="8">
        <f>IFERROR(SUMIFS('Modified HPI_EXP_metro'!$G:$G,'Modified HPI_EXP_metro'!$D:$D,J2,'Modified HPI_EXP_metro'!$C:$C,"*GA*")/COUNTIFS('Modified HPI_EXP_metro'!$D:$D,J2,'Modified HPI_EXP_metro'!$C:$C,"*GA*"),"N/A")</f>
        <v>102.52249999999999</v>
      </c>
      <c r="K12" s="8">
        <f>IFERROR(SUMIFS('Modified HPI_EXP_metro'!$G:$G,'Modified HPI_EXP_metro'!$D:$D,K2,'Modified HPI_EXP_metro'!$C:$C,"*GA*")/COUNTIFS('Modified HPI_EXP_metro'!$D:$D,K2,'Modified HPI_EXP_metro'!$C:$C,"*GA*"),"N/A")</f>
        <v>106.75750000000001</v>
      </c>
      <c r="L12" s="8">
        <f>IFERROR(SUMIFS('Modified HPI_EXP_metro'!$G:$G,'Modified HPI_EXP_metro'!$D:$D,L2,'Modified HPI_EXP_metro'!$C:$C,"*GA*")/COUNTIFS('Modified HPI_EXP_metro'!$D:$D,L2,'Modified HPI_EXP_metro'!$C:$C,"*GA*"),"N/A")</f>
        <v>110.785</v>
      </c>
      <c r="M12" s="8">
        <f>IFERROR(SUMIFS('Modified HPI_EXP_metro'!$G:$G,'Modified HPI_EXP_metro'!$D:$D,M2,'Modified HPI_EXP_metro'!$C:$C,"*GA*")/COUNTIFS('Modified HPI_EXP_metro'!$D:$D,M2,'Modified HPI_EXP_metro'!$C:$C,"*GA*"),"N/A")</f>
        <v>115.66999999999999</v>
      </c>
      <c r="N12" s="8">
        <f>IFERROR(SUMIFS('Modified HPI_EXP_metro'!$G:$G,'Modified HPI_EXP_metro'!$D:$D,N2,'Modified HPI_EXP_metro'!$C:$C,"*GA*")/COUNTIFS('Modified HPI_EXP_metro'!$D:$D,N2,'Modified HPI_EXP_metro'!$C:$C,"*GA*"),"N/A")</f>
        <v>120.735</v>
      </c>
      <c r="O12" s="8">
        <f>IFERROR(SUMIFS('Modified HPI_EXP_metro'!$G:$G,'Modified HPI_EXP_metro'!$D:$D,O2,'Modified HPI_EXP_metro'!$C:$C,"*GA*")/COUNTIFS('Modified HPI_EXP_metro'!$D:$D,O2,'Modified HPI_EXP_metro'!$C:$C,"*GA*"),"N/A")</f>
        <v>127.6275</v>
      </c>
      <c r="P12" s="8">
        <f>IFERROR(SUMIFS('Modified HPI_EXP_metro'!$G:$G,'Modified HPI_EXP_metro'!$D:$D,P2,'Modified HPI_EXP_metro'!$C:$C,"*GA*")/COUNTIFS('Modified HPI_EXP_metro'!$D:$D,P2,'Modified HPI_EXP_metro'!$C:$C,"*GA*"),"N/A")</f>
        <v>137.29000000000002</v>
      </c>
      <c r="Q12" s="8">
        <f>IFERROR(SUMIFS('Modified HPI_EXP_metro'!$G:$G,'Modified HPI_EXP_metro'!$D:$D,Q2,'Modified HPI_EXP_metro'!$C:$C,"*GA*")/COUNTIFS('Modified HPI_EXP_metro'!$D:$D,Q2,'Modified HPI_EXP_metro'!$C:$C,"*GA*"),"N/A")</f>
        <v>148.08499999999998</v>
      </c>
      <c r="R12" s="8">
        <f>IFERROR(SUMIFS('Modified HPI_EXP_metro'!$G:$G,'Modified HPI_EXP_metro'!$D:$D,R2,'Modified HPI_EXP_metro'!$C:$C,"*GA*")/COUNTIFS('Modified HPI_EXP_metro'!$D:$D,R2,'Modified HPI_EXP_metro'!$C:$C,"*GA*"),"N/A")</f>
        <v>156.94749999999999</v>
      </c>
      <c r="S12" s="8">
        <f>IFERROR(SUMIFS('Modified HPI_EXP_metro'!$G:$G,'Modified HPI_EXP_metro'!$D:$D,S2,'Modified HPI_EXP_metro'!$C:$C,"*GA*")/COUNTIFS('Modified HPI_EXP_metro'!$D:$D,S2,'Modified HPI_EXP_metro'!$C:$C,"*GA*"),"N/A")</f>
        <v>163.38249999999999</v>
      </c>
      <c r="T12" s="8">
        <f>IFERROR(SUMIFS('Modified HPI_EXP_metro'!$G:$G,'Modified HPI_EXP_metro'!$D:$D,T2,'Modified HPI_EXP_metro'!$C:$C,"*GA*")/COUNTIFS('Modified HPI_EXP_metro'!$D:$D,T2,'Modified HPI_EXP_metro'!$C:$C,"*GA*"),"N/A")</f>
        <v>168.215</v>
      </c>
      <c r="U12" s="8">
        <f>IFERROR(SUMIFS('Modified HPI_EXP_metro'!$G:$G,'Modified HPI_EXP_metro'!$D:$D,U2,'Modified HPI_EXP_metro'!$C:$C,"*GA*")/COUNTIFS('Modified HPI_EXP_metro'!$D:$D,U2,'Modified HPI_EXP_metro'!$C:$C,"*GA*"),"N/A")</f>
        <v>172.93500000000003</v>
      </c>
      <c r="V12" s="8">
        <f>IFERROR(SUMIFS('Modified HPI_EXP_metro'!$G:$G,'Modified HPI_EXP_metro'!$D:$D,V2,'Modified HPI_EXP_metro'!$C:$C,"*GA*")/COUNTIFS('Modified HPI_EXP_metro'!$D:$D,V2,'Modified HPI_EXP_metro'!$C:$C,"*GA*"),"N/A")</f>
        <v>181.1875</v>
      </c>
      <c r="W12" s="8">
        <f>IFERROR(SUMIFS('Modified HPI_EXP_metro'!$G:$G,'Modified HPI_EXP_metro'!$D:$D,W2,'Modified HPI_EXP_metro'!$C:$C,"*GA*")/COUNTIFS('Modified HPI_EXP_metro'!$D:$D,W2,'Modified HPI_EXP_metro'!$C:$C,"*GA*"),"N/A")</f>
        <v>182.60750000000002</v>
      </c>
      <c r="X12" s="8">
        <f>IFERROR(SUMIFS('Modified HPI_EXP_metro'!$G:$G,'Modified HPI_EXP_metro'!$D:$D,X2,'Modified HPI_EXP_metro'!$C:$C,"*GA*")/COUNTIFS('Modified HPI_EXP_metro'!$D:$D,X2,'Modified HPI_EXP_metro'!$C:$C,"*GA*"),"N/A")</f>
        <v>176.4025</v>
      </c>
      <c r="Y12" s="8">
        <f>IFERROR(SUMIFS('Modified HPI_EXP_metro'!$G:$G,'Modified HPI_EXP_metro'!$D:$D,Y2,'Modified HPI_EXP_metro'!$C:$C,"*GA*")/COUNTIFS('Modified HPI_EXP_metro'!$D:$D,Y2,'Modified HPI_EXP_metro'!$C:$C,"*GA*"),"N/A")</f>
        <v>157.70749999999998</v>
      </c>
      <c r="Z12" s="8">
        <f>IFERROR(SUMIFS('Modified HPI_EXP_metro'!$G:$G,'Modified HPI_EXP_metro'!$D:$D,Z2,'Modified HPI_EXP_metro'!$C:$C,"*GA*")/COUNTIFS('Modified HPI_EXP_metro'!$D:$D,Z2,'Modified HPI_EXP_metro'!$C:$C,"*GA*"),"N/A")</f>
        <v>137.0625</v>
      </c>
      <c r="AA12" s="8">
        <f>IFERROR(SUMIFS('Modified HPI_EXP_metro'!$G:$G,'Modified HPI_EXP_metro'!$D:$D,AA2,'Modified HPI_EXP_metro'!$C:$C,"*GA*")/COUNTIFS('Modified HPI_EXP_metro'!$D:$D,AA2,'Modified HPI_EXP_metro'!$C:$C,"*GA*"),"N/A")</f>
        <v>129.0275</v>
      </c>
      <c r="AB12" s="8">
        <f>IFERROR(SUMIFS('Modified HPI_EXP_metro'!$G:$G,'Modified HPI_EXP_metro'!$D:$D,AB2,'Modified HPI_EXP_metro'!$C:$C,"*GA*")/COUNTIFS('Modified HPI_EXP_metro'!$D:$D,AB2,'Modified HPI_EXP_metro'!$C:$C,"*GA*"),"N/A")</f>
        <v>115.7075</v>
      </c>
      <c r="AC12" s="8">
        <f>IFERROR(SUMIFS('Modified HPI_EXP_metro'!$G:$G,'Modified HPI_EXP_metro'!$D:$D,AC2,'Modified HPI_EXP_metro'!$C:$C,"*GA*")/COUNTIFS('Modified HPI_EXP_metro'!$D:$D,AC2,'Modified HPI_EXP_metro'!$C:$C,"*GA*"),"N/A")</f>
        <v>116.57</v>
      </c>
      <c r="AD12" s="8">
        <f>IFERROR(SUMIFS('Modified HPI_EXP_metro'!$G:$G,'Modified HPI_EXP_metro'!$D:$D,AD2,'Modified HPI_EXP_metro'!$C:$C,"*GA*")/COUNTIFS('Modified HPI_EXP_metro'!$D:$D,AD2,'Modified HPI_EXP_metro'!$C:$C,"*GA*"),"N/A")</f>
        <v>135.05250000000001</v>
      </c>
      <c r="AE12" s="8">
        <f>IFERROR(SUMIFS('Modified HPI_EXP_metro'!$G:$G,'Modified HPI_EXP_metro'!$D:$D,AE2,'Modified HPI_EXP_metro'!$C:$C,"*GA*")/COUNTIFS('Modified HPI_EXP_metro'!$D:$D,AE2,'Modified HPI_EXP_metro'!$C:$C,"*GA*"),"N/A")</f>
        <v>149.875</v>
      </c>
      <c r="AF12" s="8">
        <f>IFERROR(SUMIFS('Modified HPI_EXP_metro'!$G:$G,'Modified HPI_EXP_metro'!$D:$D,AF2,'Modified HPI_EXP_metro'!$C:$C,"*GA*")/COUNTIFS('Modified HPI_EXP_metro'!$D:$D,AF2,'Modified HPI_EXP_metro'!$C:$C,"*GA*"),"N/A")</f>
        <v>163.35249999999999</v>
      </c>
      <c r="AG12" s="8">
        <f>IFERROR(SUMIFS('Modified HPI_EXP_metro'!$G:$G,'Modified HPI_EXP_metro'!$D:$D,AG2,'Modified HPI_EXP_metro'!$C:$C,"*GA*")/COUNTIFS('Modified HPI_EXP_metro'!$D:$D,AG2,'Modified HPI_EXP_metro'!$C:$C,"*GA*"),"N/A")</f>
        <v>176.31</v>
      </c>
      <c r="AH12" s="8">
        <f>IFERROR(SUMIFS('Modified HPI_EXP_metro'!$G:$G,'Modified HPI_EXP_metro'!$D:$D,AH2,'Modified HPI_EXP_metro'!$C:$C,"*GA*")/COUNTIFS('Modified HPI_EXP_metro'!$D:$D,AH2,'Modified HPI_EXP_metro'!$C:$C,"*GA*"),"N/A")</f>
        <v>190.08500000000001</v>
      </c>
      <c r="AI12" s="8">
        <f>IFERROR(SUMIFS('Modified HPI_EXP_metro'!$G:$G,'Modified HPI_EXP_metro'!$D:$D,AI2,'Modified HPI_EXP_metro'!$C:$C,"*GA*")/COUNTIFS('Modified HPI_EXP_metro'!$D:$D,AI2,'Modified HPI_EXP_metro'!$C:$C,"*GA*"),"N/A")</f>
        <v>206.64000000000001</v>
      </c>
      <c r="AJ12" s="8">
        <f>IFERROR(SUMIFS('Modified HPI_EXP_metro'!$G:$G,'Modified HPI_EXP_metro'!$D:$D,AJ2,'Modified HPI_EXP_metro'!$C:$C,"*GA*")/COUNTIFS('Modified HPI_EXP_metro'!$D:$D,AJ2,'Modified HPI_EXP_metro'!$C:$C,"*GA*"),"N/A")</f>
        <v>220.3425</v>
      </c>
      <c r="AK12" s="8">
        <f>IFERROR(SUMIFS('Modified HPI_EXP_metro'!$G:$G,'Modified HPI_EXP_metro'!$D:$D,AK2,'Modified HPI_EXP_metro'!$C:$C,"*GA*")/COUNTIFS('Modified HPI_EXP_metro'!$D:$D,AK2,'Modified HPI_EXP_metro'!$C:$C,"*GA*"),"N/A")</f>
        <v>238.88000000000002</v>
      </c>
      <c r="AL12" s="8">
        <f>IFERROR(SUMIFS('Modified HPI_EXP_metro'!$G:$G,'Modified HPI_EXP_metro'!$D:$D,AL2,'Modified HPI_EXP_metro'!$C:$C,"*GA*")/COUNTIFS('Modified HPI_EXP_metro'!$D:$D,AL2,'Modified HPI_EXP_metro'!$C:$C,"*GA*"),"N/A")</f>
        <v>286.55250000000001</v>
      </c>
    </row>
    <row r="13" spans="1:38" s="75" customFormat="1" x14ac:dyDescent="0.2">
      <c r="A13" s="73" t="s">
        <v>77</v>
      </c>
      <c r="B13" s="73" t="s">
        <v>128</v>
      </c>
      <c r="C13" s="74" t="e">
        <f>INDEX('Modified HPI_EXP_metro'!A:G,MATCH("*HI*",'Modified HPI_EXP_metro'!C:C,0),3)</f>
        <v>#N/A</v>
      </c>
      <c r="F13" s="73" t="s">
        <v>77</v>
      </c>
      <c r="G13" s="73" t="s">
        <v>128</v>
      </c>
      <c r="H13" s="74" t="str">
        <f>IFERROR(SUMIFS('Modified HPI_EXP_metro'!$G:$G,'Modified HPI_EXP_metro'!$D:$D,H2,'Modified HPI_EXP_metro'!$C:$C,"*HI*")/COUNTIFS('Modified HPI_EXP_metro'!$D:$D,H2,'Modified HPI_EXP_metro'!$C:$C,"*HI*"),"N/A")</f>
        <v>N/A</v>
      </c>
      <c r="I13" s="74" t="str">
        <f>IFERROR(SUMIFS('Modified HPI_EXP_metro'!$G:$G,'Modified HPI_EXP_metro'!$D:$D,I2,'Modified HPI_EXP_metro'!$C:$C,"*HI*")/COUNTIFS('Modified HPI_EXP_metro'!$D:$D,I2,'Modified HPI_EXP_metro'!$C:$C,"*HI*"),"N/A")</f>
        <v>N/A</v>
      </c>
      <c r="J13" s="74" t="str">
        <f>IFERROR(SUMIFS('Modified HPI_EXP_metro'!$G:$G,'Modified HPI_EXP_metro'!$D:$D,J2,'Modified HPI_EXP_metro'!$C:$C,"*HI*")/COUNTIFS('Modified HPI_EXP_metro'!$D:$D,J2,'Modified HPI_EXP_metro'!$C:$C,"*HI*"),"N/A")</f>
        <v>N/A</v>
      </c>
      <c r="K13" s="74" t="str">
        <f>IFERROR(SUMIFS('Modified HPI_EXP_metro'!$G:$G,'Modified HPI_EXP_metro'!$D:$D,K2,'Modified HPI_EXP_metro'!$C:$C,"*HI*")/COUNTIFS('Modified HPI_EXP_metro'!$D:$D,K2,'Modified HPI_EXP_metro'!$C:$C,"*HI*"),"N/A")</f>
        <v>N/A</v>
      </c>
      <c r="L13" s="74" t="str">
        <f>IFERROR(SUMIFS('Modified HPI_EXP_metro'!$G:$G,'Modified HPI_EXP_metro'!$D:$D,L2,'Modified HPI_EXP_metro'!$C:$C,"*HI*")/COUNTIFS('Modified HPI_EXP_metro'!$D:$D,L2,'Modified HPI_EXP_metro'!$C:$C,"*HI*"),"N/A")</f>
        <v>N/A</v>
      </c>
      <c r="M13" s="74" t="str">
        <f>IFERROR(SUMIFS('Modified HPI_EXP_metro'!$G:$G,'Modified HPI_EXP_metro'!$D:$D,M2,'Modified HPI_EXP_metro'!$C:$C,"*HI*")/COUNTIFS('Modified HPI_EXP_metro'!$D:$D,M2,'Modified HPI_EXP_metro'!$C:$C,"*HI*"),"N/A")</f>
        <v>N/A</v>
      </c>
      <c r="N13" s="74" t="str">
        <f>IFERROR(SUMIFS('Modified HPI_EXP_metro'!$G:$G,'Modified HPI_EXP_metro'!$D:$D,N2,'Modified HPI_EXP_metro'!$C:$C,"*HI*")/COUNTIFS('Modified HPI_EXP_metro'!$D:$D,N2,'Modified HPI_EXP_metro'!$C:$C,"*HI*"),"N/A")</f>
        <v>N/A</v>
      </c>
      <c r="O13" s="74" t="str">
        <f>IFERROR(SUMIFS('Modified HPI_EXP_metro'!$G:$G,'Modified HPI_EXP_metro'!$D:$D,O2,'Modified HPI_EXP_metro'!$C:$C,"*HI*")/COUNTIFS('Modified HPI_EXP_metro'!$D:$D,O2,'Modified HPI_EXP_metro'!$C:$C,"*HI*"),"N/A")</f>
        <v>N/A</v>
      </c>
      <c r="P13" s="74" t="str">
        <f>IFERROR(SUMIFS('Modified HPI_EXP_metro'!$G:$G,'Modified HPI_EXP_metro'!$D:$D,P2,'Modified HPI_EXP_metro'!$C:$C,"*HI*")/COUNTIFS('Modified HPI_EXP_metro'!$D:$D,P2,'Modified HPI_EXP_metro'!$C:$C,"*HI*"),"N/A")</f>
        <v>N/A</v>
      </c>
      <c r="Q13" s="74" t="str">
        <f>IFERROR(SUMIFS('Modified HPI_EXP_metro'!$G:$G,'Modified HPI_EXP_metro'!$D:$D,Q2,'Modified HPI_EXP_metro'!$C:$C,"*HI*")/COUNTIFS('Modified HPI_EXP_metro'!$D:$D,Q2,'Modified HPI_EXP_metro'!$C:$C,"*HI*"),"N/A")</f>
        <v>N/A</v>
      </c>
      <c r="R13" s="74" t="str">
        <f>IFERROR(SUMIFS('Modified HPI_EXP_metro'!$G:$G,'Modified HPI_EXP_metro'!$D:$D,R2,'Modified HPI_EXP_metro'!$C:$C,"*HI*")/COUNTIFS('Modified HPI_EXP_metro'!$D:$D,R2,'Modified HPI_EXP_metro'!$C:$C,"*HI*"),"N/A")</f>
        <v>N/A</v>
      </c>
      <c r="S13" s="74" t="str">
        <f>IFERROR(SUMIFS('Modified HPI_EXP_metro'!$G:$G,'Modified HPI_EXP_metro'!$D:$D,S2,'Modified HPI_EXP_metro'!$C:$C,"*HI*")/COUNTIFS('Modified HPI_EXP_metro'!$D:$D,S2,'Modified HPI_EXP_metro'!$C:$C,"*HI*"),"N/A")</f>
        <v>N/A</v>
      </c>
      <c r="T13" s="74" t="str">
        <f>IFERROR(SUMIFS('Modified HPI_EXP_metro'!$G:$G,'Modified HPI_EXP_metro'!$D:$D,T2,'Modified HPI_EXP_metro'!$C:$C,"*HI*")/COUNTIFS('Modified HPI_EXP_metro'!$D:$D,T2,'Modified HPI_EXP_metro'!$C:$C,"*HI*"),"N/A")</f>
        <v>N/A</v>
      </c>
      <c r="U13" s="74" t="str">
        <f>IFERROR(SUMIFS('Modified HPI_EXP_metro'!$G:$G,'Modified HPI_EXP_metro'!$D:$D,U2,'Modified HPI_EXP_metro'!$C:$C,"*HI*")/COUNTIFS('Modified HPI_EXP_metro'!$D:$D,U2,'Modified HPI_EXP_metro'!$C:$C,"*HI*"),"N/A")</f>
        <v>N/A</v>
      </c>
      <c r="V13" s="74" t="str">
        <f>IFERROR(SUMIFS('Modified HPI_EXP_metro'!$G:$G,'Modified HPI_EXP_metro'!$D:$D,V2,'Modified HPI_EXP_metro'!$C:$C,"*HI*")/COUNTIFS('Modified HPI_EXP_metro'!$D:$D,V2,'Modified HPI_EXP_metro'!$C:$C,"*HI*"),"N/A")</f>
        <v>N/A</v>
      </c>
      <c r="W13" s="74" t="str">
        <f>IFERROR(SUMIFS('Modified HPI_EXP_metro'!$G:$G,'Modified HPI_EXP_metro'!$D:$D,W2,'Modified HPI_EXP_metro'!$C:$C,"*HI*")/COUNTIFS('Modified HPI_EXP_metro'!$D:$D,W2,'Modified HPI_EXP_metro'!$C:$C,"*HI*"),"N/A")</f>
        <v>N/A</v>
      </c>
      <c r="X13" s="74" t="str">
        <f>IFERROR(SUMIFS('Modified HPI_EXP_metro'!$G:$G,'Modified HPI_EXP_metro'!$D:$D,X2,'Modified HPI_EXP_metro'!$C:$C,"*HI*")/COUNTIFS('Modified HPI_EXP_metro'!$D:$D,X2,'Modified HPI_EXP_metro'!$C:$C,"*HI*"),"N/A")</f>
        <v>N/A</v>
      </c>
      <c r="Y13" s="74" t="str">
        <f>IFERROR(SUMIFS('Modified HPI_EXP_metro'!$G:$G,'Modified HPI_EXP_metro'!$D:$D,Y2,'Modified HPI_EXP_metro'!$C:$C,"*HI*")/COUNTIFS('Modified HPI_EXP_metro'!$D:$D,Y2,'Modified HPI_EXP_metro'!$C:$C,"*HI*"),"N/A")</f>
        <v>N/A</v>
      </c>
      <c r="Z13" s="74" t="str">
        <f>IFERROR(SUMIFS('Modified HPI_EXP_metro'!$G:$G,'Modified HPI_EXP_metro'!$D:$D,Z2,'Modified HPI_EXP_metro'!$C:$C,"*HI*")/COUNTIFS('Modified HPI_EXP_metro'!$D:$D,Z2,'Modified HPI_EXP_metro'!$C:$C,"*HI*"),"N/A")</f>
        <v>N/A</v>
      </c>
      <c r="AA13" s="74" t="str">
        <f>IFERROR(SUMIFS('Modified HPI_EXP_metro'!$G:$G,'Modified HPI_EXP_metro'!$D:$D,AA2,'Modified HPI_EXP_metro'!$C:$C,"*HI*")/COUNTIFS('Modified HPI_EXP_metro'!$D:$D,AA2,'Modified HPI_EXP_metro'!$C:$C,"*HI*"),"N/A")</f>
        <v>N/A</v>
      </c>
      <c r="AB13" s="74" t="str">
        <f>IFERROR(SUMIFS('Modified HPI_EXP_metro'!$G:$G,'Modified HPI_EXP_metro'!$D:$D,AB2,'Modified HPI_EXP_metro'!$C:$C,"*HI*")/COUNTIFS('Modified HPI_EXP_metro'!$D:$D,AB2,'Modified HPI_EXP_metro'!$C:$C,"*HI*"),"N/A")</f>
        <v>N/A</v>
      </c>
      <c r="AC13" s="74" t="str">
        <f>IFERROR(SUMIFS('Modified HPI_EXP_metro'!$G:$G,'Modified HPI_EXP_metro'!$D:$D,AC2,'Modified HPI_EXP_metro'!$C:$C,"*HI*")/COUNTIFS('Modified HPI_EXP_metro'!$D:$D,AC2,'Modified HPI_EXP_metro'!$C:$C,"*HI*"),"N/A")</f>
        <v>N/A</v>
      </c>
      <c r="AD13" s="74" t="str">
        <f>IFERROR(SUMIFS('Modified HPI_EXP_metro'!$G:$G,'Modified HPI_EXP_metro'!$D:$D,AD2,'Modified HPI_EXP_metro'!$C:$C,"*HI*")/COUNTIFS('Modified HPI_EXP_metro'!$D:$D,AD2,'Modified HPI_EXP_metro'!$C:$C,"*HI*"),"N/A")</f>
        <v>N/A</v>
      </c>
      <c r="AE13" s="74" t="str">
        <f>IFERROR(SUMIFS('Modified HPI_EXP_metro'!$G:$G,'Modified HPI_EXP_metro'!$D:$D,AE2,'Modified HPI_EXP_metro'!$C:$C,"*HI*")/COUNTIFS('Modified HPI_EXP_metro'!$D:$D,AE2,'Modified HPI_EXP_metro'!$C:$C,"*HI*"),"N/A")</f>
        <v>N/A</v>
      </c>
      <c r="AF13" s="74" t="str">
        <f>IFERROR(SUMIFS('Modified HPI_EXP_metro'!$G:$G,'Modified HPI_EXP_metro'!$D:$D,AF2,'Modified HPI_EXP_metro'!$C:$C,"*HI*")/COUNTIFS('Modified HPI_EXP_metro'!$D:$D,AF2,'Modified HPI_EXP_metro'!$C:$C,"*HI*"),"N/A")</f>
        <v>N/A</v>
      </c>
      <c r="AG13" s="74" t="str">
        <f>IFERROR(SUMIFS('Modified HPI_EXP_metro'!$G:$G,'Modified HPI_EXP_metro'!$D:$D,AG2,'Modified HPI_EXP_metro'!$C:$C,"*HI*")/COUNTIFS('Modified HPI_EXP_metro'!$D:$D,AG2,'Modified HPI_EXP_metro'!$C:$C,"*HI*"),"N/A")</f>
        <v>N/A</v>
      </c>
      <c r="AH13" s="74" t="str">
        <f>IFERROR(SUMIFS('Modified HPI_EXP_metro'!$G:$G,'Modified HPI_EXP_metro'!$D:$D,AH2,'Modified HPI_EXP_metro'!$C:$C,"*HI*")/COUNTIFS('Modified HPI_EXP_metro'!$D:$D,AH2,'Modified HPI_EXP_metro'!$C:$C,"*HI*"),"N/A")</f>
        <v>N/A</v>
      </c>
      <c r="AI13" s="74" t="str">
        <f>IFERROR(SUMIFS('Modified HPI_EXP_metro'!$G:$G,'Modified HPI_EXP_metro'!$D:$D,AI2,'Modified HPI_EXP_metro'!$C:$C,"*HI*")/COUNTIFS('Modified HPI_EXP_metro'!$D:$D,AI2,'Modified HPI_EXP_metro'!$C:$C,"*HI*"),"N/A")</f>
        <v>N/A</v>
      </c>
      <c r="AJ13" s="74" t="str">
        <f>IFERROR(SUMIFS('Modified HPI_EXP_metro'!$G:$G,'Modified HPI_EXP_metro'!$D:$D,AJ2,'Modified HPI_EXP_metro'!$C:$C,"*HI*")/COUNTIFS('Modified HPI_EXP_metro'!$D:$D,AJ2,'Modified HPI_EXP_metro'!$C:$C,"*HI*"),"N/A")</f>
        <v>N/A</v>
      </c>
      <c r="AK13" s="74" t="str">
        <f>IFERROR(SUMIFS('Modified HPI_EXP_metro'!$G:$G,'Modified HPI_EXP_metro'!$D:$D,AK2,'Modified HPI_EXP_metro'!$C:$C,"*HI*")/COUNTIFS('Modified HPI_EXP_metro'!$D:$D,AK2,'Modified HPI_EXP_metro'!$C:$C,"*HI*"),"N/A")</f>
        <v>N/A</v>
      </c>
      <c r="AL13" s="74" t="str">
        <f>IFERROR(SUMIFS('Modified HPI_EXP_metro'!$G:$G,'Modified HPI_EXP_metro'!$D:$D,AL2,'Modified HPI_EXP_metro'!$C:$C,"*HI*")/COUNTIFS('Modified HPI_EXP_metro'!$D:$D,AL2,'Modified HPI_EXP_metro'!$C:$C,"*HI*"),"N/A")</f>
        <v>N/A</v>
      </c>
    </row>
    <row r="14" spans="1:38" s="75" customFormat="1" x14ac:dyDescent="0.2">
      <c r="A14" s="73" t="s">
        <v>78</v>
      </c>
      <c r="B14" s="73" t="s">
        <v>129</v>
      </c>
      <c r="C14" s="74" t="e">
        <f>INDEX('Modified HPI_EXP_metro'!A:G,MATCH("*ID*",'Modified HPI_EXP_metro'!C:C,0),3)</f>
        <v>#N/A</v>
      </c>
      <c r="F14" s="73" t="s">
        <v>78</v>
      </c>
      <c r="G14" s="73" t="s">
        <v>129</v>
      </c>
      <c r="H14" s="74" t="str">
        <f>IFERROR(SUMIFS('Modified HPI_EXP_metro'!$G:$G,'Modified HPI_EXP_metro'!$D:$D,H2,'Modified HPI_EXP_metro'!$C:$C,"*ID*")/COUNTIFS('Modified HPI_EXP_metro'!$D:$D,H2,'Modified HPI_EXP_metro'!$C:$C,"*ID*"),"N/A")</f>
        <v>N/A</v>
      </c>
      <c r="I14" s="74" t="str">
        <f>IFERROR(SUMIFS('Modified HPI_EXP_metro'!$G:$G,'Modified HPI_EXP_metro'!$D:$D,I2,'Modified HPI_EXP_metro'!$C:$C,"*ID*")/COUNTIFS('Modified HPI_EXP_metro'!$D:$D,I2,'Modified HPI_EXP_metro'!$C:$C,"*ID*"),"N/A")</f>
        <v>N/A</v>
      </c>
      <c r="J14" s="74" t="str">
        <f>IFERROR(SUMIFS('Modified HPI_EXP_metro'!$G:$G,'Modified HPI_EXP_metro'!$D:$D,J2,'Modified HPI_EXP_metro'!$C:$C,"*ID*")/COUNTIFS('Modified HPI_EXP_metro'!$D:$D,J2,'Modified HPI_EXP_metro'!$C:$C,"*ID*"),"N/A")</f>
        <v>N/A</v>
      </c>
      <c r="K14" s="74" t="str">
        <f>IFERROR(SUMIFS('Modified HPI_EXP_metro'!$G:$G,'Modified HPI_EXP_metro'!$D:$D,K2,'Modified HPI_EXP_metro'!$C:$C,"*ID*")/COUNTIFS('Modified HPI_EXP_metro'!$D:$D,K2,'Modified HPI_EXP_metro'!$C:$C,"*ID*"),"N/A")</f>
        <v>N/A</v>
      </c>
      <c r="L14" s="74" t="str">
        <f>IFERROR(SUMIFS('Modified HPI_EXP_metro'!$G:$G,'Modified HPI_EXP_metro'!$D:$D,L2,'Modified HPI_EXP_metro'!$C:$C,"*ID*")/COUNTIFS('Modified HPI_EXP_metro'!$D:$D,L2,'Modified HPI_EXP_metro'!$C:$C,"*ID*"),"N/A")</f>
        <v>N/A</v>
      </c>
      <c r="M14" s="74" t="str">
        <f>IFERROR(SUMIFS('Modified HPI_EXP_metro'!$G:$G,'Modified HPI_EXP_metro'!$D:$D,M2,'Modified HPI_EXP_metro'!$C:$C,"*ID*")/COUNTIFS('Modified HPI_EXP_metro'!$D:$D,M2,'Modified HPI_EXP_metro'!$C:$C,"*ID*"),"N/A")</f>
        <v>N/A</v>
      </c>
      <c r="N14" s="74" t="str">
        <f>IFERROR(SUMIFS('Modified HPI_EXP_metro'!$G:$G,'Modified HPI_EXP_metro'!$D:$D,N2,'Modified HPI_EXP_metro'!$C:$C,"*ID*")/COUNTIFS('Modified HPI_EXP_metro'!$D:$D,N2,'Modified HPI_EXP_metro'!$C:$C,"*ID*"),"N/A")</f>
        <v>N/A</v>
      </c>
      <c r="O14" s="74" t="str">
        <f>IFERROR(SUMIFS('Modified HPI_EXP_metro'!$G:$G,'Modified HPI_EXP_metro'!$D:$D,O2,'Modified HPI_EXP_metro'!$C:$C,"*ID*")/COUNTIFS('Modified HPI_EXP_metro'!$D:$D,O2,'Modified HPI_EXP_metro'!$C:$C,"*ID*"),"N/A")</f>
        <v>N/A</v>
      </c>
      <c r="P14" s="74" t="str">
        <f>IFERROR(SUMIFS('Modified HPI_EXP_metro'!$G:$G,'Modified HPI_EXP_metro'!$D:$D,P2,'Modified HPI_EXP_metro'!$C:$C,"*ID*")/COUNTIFS('Modified HPI_EXP_metro'!$D:$D,P2,'Modified HPI_EXP_metro'!$C:$C,"*ID*"),"N/A")</f>
        <v>N/A</v>
      </c>
      <c r="Q14" s="74" t="str">
        <f>IFERROR(SUMIFS('Modified HPI_EXP_metro'!$G:$G,'Modified HPI_EXP_metro'!$D:$D,Q2,'Modified HPI_EXP_metro'!$C:$C,"*ID*")/COUNTIFS('Modified HPI_EXP_metro'!$D:$D,Q2,'Modified HPI_EXP_metro'!$C:$C,"*ID*"),"N/A")</f>
        <v>N/A</v>
      </c>
      <c r="R14" s="74" t="str">
        <f>IFERROR(SUMIFS('Modified HPI_EXP_metro'!$G:$G,'Modified HPI_EXP_metro'!$D:$D,R2,'Modified HPI_EXP_metro'!$C:$C,"*ID*")/COUNTIFS('Modified HPI_EXP_metro'!$D:$D,R2,'Modified HPI_EXP_metro'!$C:$C,"*ID*"),"N/A")</f>
        <v>N/A</v>
      </c>
      <c r="S14" s="74" t="str">
        <f>IFERROR(SUMIFS('Modified HPI_EXP_metro'!$G:$G,'Modified HPI_EXP_metro'!$D:$D,S2,'Modified HPI_EXP_metro'!$C:$C,"*ID*")/COUNTIFS('Modified HPI_EXP_metro'!$D:$D,S2,'Modified HPI_EXP_metro'!$C:$C,"*ID*"),"N/A")</f>
        <v>N/A</v>
      </c>
      <c r="T14" s="74" t="str">
        <f>IFERROR(SUMIFS('Modified HPI_EXP_metro'!$G:$G,'Modified HPI_EXP_metro'!$D:$D,T2,'Modified HPI_EXP_metro'!$C:$C,"*ID*")/COUNTIFS('Modified HPI_EXP_metro'!$D:$D,T2,'Modified HPI_EXP_metro'!$C:$C,"*ID*"),"N/A")</f>
        <v>N/A</v>
      </c>
      <c r="U14" s="74" t="str">
        <f>IFERROR(SUMIFS('Modified HPI_EXP_metro'!$G:$G,'Modified HPI_EXP_metro'!$D:$D,U2,'Modified HPI_EXP_metro'!$C:$C,"*ID*")/COUNTIFS('Modified HPI_EXP_metro'!$D:$D,U2,'Modified HPI_EXP_metro'!$C:$C,"*ID*"),"N/A")</f>
        <v>N/A</v>
      </c>
      <c r="V14" s="74" t="str">
        <f>IFERROR(SUMIFS('Modified HPI_EXP_metro'!$G:$G,'Modified HPI_EXP_metro'!$D:$D,V2,'Modified HPI_EXP_metro'!$C:$C,"*ID*")/COUNTIFS('Modified HPI_EXP_metro'!$D:$D,V2,'Modified HPI_EXP_metro'!$C:$C,"*ID*"),"N/A")</f>
        <v>N/A</v>
      </c>
      <c r="W14" s="74" t="str">
        <f>IFERROR(SUMIFS('Modified HPI_EXP_metro'!$G:$G,'Modified HPI_EXP_metro'!$D:$D,W2,'Modified HPI_EXP_metro'!$C:$C,"*ID*")/COUNTIFS('Modified HPI_EXP_metro'!$D:$D,W2,'Modified HPI_EXP_metro'!$C:$C,"*ID*"),"N/A")</f>
        <v>N/A</v>
      </c>
      <c r="X14" s="74" t="str">
        <f>IFERROR(SUMIFS('Modified HPI_EXP_metro'!$G:$G,'Modified HPI_EXP_metro'!$D:$D,X2,'Modified HPI_EXP_metro'!$C:$C,"*ID*")/COUNTIFS('Modified HPI_EXP_metro'!$D:$D,X2,'Modified HPI_EXP_metro'!$C:$C,"*ID*"),"N/A")</f>
        <v>N/A</v>
      </c>
      <c r="Y14" s="74" t="str">
        <f>IFERROR(SUMIFS('Modified HPI_EXP_metro'!$G:$G,'Modified HPI_EXP_metro'!$D:$D,Y2,'Modified HPI_EXP_metro'!$C:$C,"*ID*")/COUNTIFS('Modified HPI_EXP_metro'!$D:$D,Y2,'Modified HPI_EXP_metro'!$C:$C,"*ID*"),"N/A")</f>
        <v>N/A</v>
      </c>
      <c r="Z14" s="74" t="str">
        <f>IFERROR(SUMIFS('Modified HPI_EXP_metro'!$G:$G,'Modified HPI_EXP_metro'!$D:$D,Z2,'Modified HPI_EXP_metro'!$C:$C,"*ID*")/COUNTIFS('Modified HPI_EXP_metro'!$D:$D,Z2,'Modified HPI_EXP_metro'!$C:$C,"*ID*"),"N/A")</f>
        <v>N/A</v>
      </c>
      <c r="AA14" s="74" t="str">
        <f>IFERROR(SUMIFS('Modified HPI_EXP_metro'!$G:$G,'Modified HPI_EXP_metro'!$D:$D,AA2,'Modified HPI_EXP_metro'!$C:$C,"*ID*")/COUNTIFS('Modified HPI_EXP_metro'!$D:$D,AA2,'Modified HPI_EXP_metro'!$C:$C,"*ID*"),"N/A")</f>
        <v>N/A</v>
      </c>
      <c r="AB14" s="74" t="str">
        <f>IFERROR(SUMIFS('Modified HPI_EXP_metro'!$G:$G,'Modified HPI_EXP_metro'!$D:$D,AB2,'Modified HPI_EXP_metro'!$C:$C,"*ID*")/COUNTIFS('Modified HPI_EXP_metro'!$D:$D,AB2,'Modified HPI_EXP_metro'!$C:$C,"*ID*"),"N/A")</f>
        <v>N/A</v>
      </c>
      <c r="AC14" s="74" t="str">
        <f>IFERROR(SUMIFS('Modified HPI_EXP_metro'!$G:$G,'Modified HPI_EXP_metro'!$D:$D,AC2,'Modified HPI_EXP_metro'!$C:$C,"*ID*")/COUNTIFS('Modified HPI_EXP_metro'!$D:$D,AC2,'Modified HPI_EXP_metro'!$C:$C,"*ID*"),"N/A")</f>
        <v>N/A</v>
      </c>
      <c r="AD14" s="74" t="str">
        <f>IFERROR(SUMIFS('Modified HPI_EXP_metro'!$G:$G,'Modified HPI_EXP_metro'!$D:$D,AD2,'Modified HPI_EXP_metro'!$C:$C,"*ID*")/COUNTIFS('Modified HPI_EXP_metro'!$D:$D,AD2,'Modified HPI_EXP_metro'!$C:$C,"*ID*"),"N/A")</f>
        <v>N/A</v>
      </c>
      <c r="AE14" s="74" t="str">
        <f>IFERROR(SUMIFS('Modified HPI_EXP_metro'!$G:$G,'Modified HPI_EXP_metro'!$D:$D,AE2,'Modified HPI_EXP_metro'!$C:$C,"*ID*")/COUNTIFS('Modified HPI_EXP_metro'!$D:$D,AE2,'Modified HPI_EXP_metro'!$C:$C,"*ID*"),"N/A")</f>
        <v>N/A</v>
      </c>
      <c r="AF14" s="74" t="str">
        <f>IFERROR(SUMIFS('Modified HPI_EXP_metro'!$G:$G,'Modified HPI_EXP_metro'!$D:$D,AF2,'Modified HPI_EXP_metro'!$C:$C,"*ID*")/COUNTIFS('Modified HPI_EXP_metro'!$D:$D,AF2,'Modified HPI_EXP_metro'!$C:$C,"*ID*"),"N/A")</f>
        <v>N/A</v>
      </c>
      <c r="AG14" s="74" t="str">
        <f>IFERROR(SUMIFS('Modified HPI_EXP_metro'!$G:$G,'Modified HPI_EXP_metro'!$D:$D,AG2,'Modified HPI_EXP_metro'!$C:$C,"*ID*")/COUNTIFS('Modified HPI_EXP_metro'!$D:$D,AG2,'Modified HPI_EXP_metro'!$C:$C,"*ID*"),"N/A")</f>
        <v>N/A</v>
      </c>
      <c r="AH14" s="74" t="str">
        <f>IFERROR(SUMIFS('Modified HPI_EXP_metro'!$G:$G,'Modified HPI_EXP_metro'!$D:$D,AH2,'Modified HPI_EXP_metro'!$C:$C,"*ID*")/COUNTIFS('Modified HPI_EXP_metro'!$D:$D,AH2,'Modified HPI_EXP_metro'!$C:$C,"*ID*"),"N/A")</f>
        <v>N/A</v>
      </c>
      <c r="AI14" s="74" t="str">
        <f>IFERROR(SUMIFS('Modified HPI_EXP_metro'!$G:$G,'Modified HPI_EXP_metro'!$D:$D,AI2,'Modified HPI_EXP_metro'!$C:$C,"*ID*")/COUNTIFS('Modified HPI_EXP_metro'!$D:$D,AI2,'Modified HPI_EXP_metro'!$C:$C,"*ID*"),"N/A")</f>
        <v>N/A</v>
      </c>
      <c r="AJ14" s="74" t="str">
        <f>IFERROR(SUMIFS('Modified HPI_EXP_metro'!$G:$G,'Modified HPI_EXP_metro'!$D:$D,AJ2,'Modified HPI_EXP_metro'!$C:$C,"*ID*")/COUNTIFS('Modified HPI_EXP_metro'!$D:$D,AJ2,'Modified HPI_EXP_metro'!$C:$C,"*ID*"),"N/A")</f>
        <v>N/A</v>
      </c>
      <c r="AK14" s="74" t="str">
        <f>IFERROR(SUMIFS('Modified HPI_EXP_metro'!$G:$G,'Modified HPI_EXP_metro'!$D:$D,AK2,'Modified HPI_EXP_metro'!$C:$C,"*ID*")/COUNTIFS('Modified HPI_EXP_metro'!$D:$D,AK2,'Modified HPI_EXP_metro'!$C:$C,"*ID*"),"N/A")</f>
        <v>N/A</v>
      </c>
      <c r="AL14" s="74" t="str">
        <f>IFERROR(SUMIFS('Modified HPI_EXP_metro'!$G:$G,'Modified HPI_EXP_metro'!$D:$D,AL2,'Modified HPI_EXP_metro'!$C:$C,"*ID*")/COUNTIFS('Modified HPI_EXP_metro'!$D:$D,AL2,'Modified HPI_EXP_metro'!$C:$C,"*ID*"),"N/A")</f>
        <v>N/A</v>
      </c>
    </row>
    <row r="15" spans="1:38" x14ac:dyDescent="0.2">
      <c r="A15" s="11" t="s">
        <v>79</v>
      </c>
      <c r="B15" s="11" t="s">
        <v>130</v>
      </c>
      <c r="C15" s="8" t="str">
        <f>INDEX('Modified HPI_EXP_metro'!A:G,MATCH("*IL*",'Modified HPI_EXP_metro'!C:C,0),3)</f>
        <v xml:space="preserve"> IL  </v>
      </c>
      <c r="F15" s="11" t="s">
        <v>79</v>
      </c>
      <c r="G15" s="11" t="s">
        <v>130</v>
      </c>
      <c r="H15" s="8">
        <f>IFERROR(SUMIFS('Modified HPI_EXP_metro'!$G:$G,'Modified HPI_EXP_metro'!$D:$D,H2,'Modified HPI_EXP_metro'!$C:$C,"*IL*")/COUNTIFS('Modified HPI_EXP_metro'!$D:$D,H2,'Modified HPI_EXP_metro'!$C:$C,"*IL*"),"N/A")</f>
        <v>100.72875000000001</v>
      </c>
      <c r="I15" s="8">
        <f>IFERROR(SUMIFS('Modified HPI_EXP_metro'!$G:$G,'Modified HPI_EXP_metro'!$D:$D,I2,'Modified HPI_EXP_metro'!$C:$C,"*IL*")/COUNTIFS('Modified HPI_EXP_metro'!$D:$D,I2,'Modified HPI_EXP_metro'!$C:$C,"*IL*"),"N/A")</f>
        <v>104.07625</v>
      </c>
      <c r="J15" s="8">
        <f>IFERROR(SUMIFS('Modified HPI_EXP_metro'!$G:$G,'Modified HPI_EXP_metro'!$D:$D,J2,'Modified HPI_EXP_metro'!$C:$C,"*IL*")/COUNTIFS('Modified HPI_EXP_metro'!$D:$D,J2,'Modified HPI_EXP_metro'!$C:$C,"*IL*"),"N/A")</f>
        <v>106.67500000000001</v>
      </c>
      <c r="K15" s="8">
        <f>IFERROR(SUMIFS('Modified HPI_EXP_metro'!$G:$G,'Modified HPI_EXP_metro'!$D:$D,K2,'Modified HPI_EXP_metro'!$C:$C,"*IL*")/COUNTIFS('Modified HPI_EXP_metro'!$D:$D,K2,'Modified HPI_EXP_metro'!$C:$C,"*IL*"),"N/A")</f>
        <v>111.54999999999998</v>
      </c>
      <c r="L15" s="8">
        <f>IFERROR(SUMIFS('Modified HPI_EXP_metro'!$G:$G,'Modified HPI_EXP_metro'!$D:$D,L2,'Modified HPI_EXP_metro'!$C:$C,"*IL*")/COUNTIFS('Modified HPI_EXP_metro'!$D:$D,L2,'Modified HPI_EXP_metro'!$C:$C,"*IL*"),"N/A")</f>
        <v>114.94500000000001</v>
      </c>
      <c r="M15" s="8">
        <f>IFERROR(SUMIFS('Modified HPI_EXP_metro'!$G:$G,'Modified HPI_EXP_metro'!$D:$D,M2,'Modified HPI_EXP_metro'!$C:$C,"*IL*")/COUNTIFS('Modified HPI_EXP_metro'!$D:$D,M2,'Modified HPI_EXP_metro'!$C:$C,"*IL*"),"N/A")</f>
        <v>118.24250000000001</v>
      </c>
      <c r="N15" s="8">
        <f>IFERROR(SUMIFS('Modified HPI_EXP_metro'!$G:$G,'Modified HPI_EXP_metro'!$D:$D,N2,'Modified HPI_EXP_metro'!$C:$C,"*IL*")/COUNTIFS('Modified HPI_EXP_metro'!$D:$D,N2,'Modified HPI_EXP_metro'!$C:$C,"*IL*"),"N/A")</f>
        <v>121.12625</v>
      </c>
      <c r="O15" s="8">
        <f>IFERROR(SUMIFS('Modified HPI_EXP_metro'!$G:$G,'Modified HPI_EXP_metro'!$D:$D,O2,'Modified HPI_EXP_metro'!$C:$C,"*IL*")/COUNTIFS('Modified HPI_EXP_metro'!$D:$D,O2,'Modified HPI_EXP_metro'!$C:$C,"*IL*"),"N/A")</f>
        <v>125.53249999999998</v>
      </c>
      <c r="P15" s="8">
        <f>IFERROR(SUMIFS('Modified HPI_EXP_metro'!$G:$G,'Modified HPI_EXP_metro'!$D:$D,P2,'Modified HPI_EXP_metro'!$C:$C,"*IL*")/COUNTIFS('Modified HPI_EXP_metro'!$D:$D,P2,'Modified HPI_EXP_metro'!$C:$C,"*IL*"),"N/A")</f>
        <v>133.14125000000001</v>
      </c>
      <c r="Q15" s="8">
        <f>IFERROR(SUMIFS('Modified HPI_EXP_metro'!$G:$G,'Modified HPI_EXP_metro'!$D:$D,Q2,'Modified HPI_EXP_metro'!$C:$C,"*IL*")/COUNTIFS('Modified HPI_EXP_metro'!$D:$D,Q2,'Modified HPI_EXP_metro'!$C:$C,"*IL*"),"N/A")</f>
        <v>143.07500000000002</v>
      </c>
      <c r="R15" s="8">
        <f>IFERROR(SUMIFS('Modified HPI_EXP_metro'!$G:$G,'Modified HPI_EXP_metro'!$D:$D,R2,'Modified HPI_EXP_metro'!$C:$C,"*IL*")/COUNTIFS('Modified HPI_EXP_metro'!$D:$D,R2,'Modified HPI_EXP_metro'!$C:$C,"*IL*"),"N/A")</f>
        <v>153.39500000000001</v>
      </c>
      <c r="S15" s="8">
        <f>IFERROR(SUMIFS('Modified HPI_EXP_metro'!$G:$G,'Modified HPI_EXP_metro'!$D:$D,S2,'Modified HPI_EXP_metro'!$C:$C,"*IL*")/COUNTIFS('Modified HPI_EXP_metro'!$D:$D,S2,'Modified HPI_EXP_metro'!$C:$C,"*IL*"),"N/A")</f>
        <v>164.39125000000001</v>
      </c>
      <c r="T15" s="8">
        <f>IFERROR(SUMIFS('Modified HPI_EXP_metro'!$G:$G,'Modified HPI_EXP_metro'!$D:$D,T2,'Modified HPI_EXP_metro'!$C:$C,"*IL*")/COUNTIFS('Modified HPI_EXP_metro'!$D:$D,T2,'Modified HPI_EXP_metro'!$C:$C,"*IL*"),"N/A")</f>
        <v>176.81874999999999</v>
      </c>
      <c r="U15" s="8">
        <f>IFERROR(SUMIFS('Modified HPI_EXP_metro'!$G:$G,'Modified HPI_EXP_metro'!$D:$D,U2,'Modified HPI_EXP_metro'!$C:$C,"*IL*")/COUNTIFS('Modified HPI_EXP_metro'!$D:$D,U2,'Modified HPI_EXP_metro'!$C:$C,"*IL*"),"N/A")</f>
        <v>189.54625000000001</v>
      </c>
      <c r="V15" s="8">
        <f>IFERROR(SUMIFS('Modified HPI_EXP_metro'!$G:$G,'Modified HPI_EXP_metro'!$D:$D,V2,'Modified HPI_EXP_metro'!$C:$C,"*IL*")/COUNTIFS('Modified HPI_EXP_metro'!$D:$D,V2,'Modified HPI_EXP_metro'!$C:$C,"*IL*"),"N/A")</f>
        <v>205.08374999999998</v>
      </c>
      <c r="W15" s="8">
        <f>IFERROR(SUMIFS('Modified HPI_EXP_metro'!$G:$G,'Modified HPI_EXP_metro'!$D:$D,W2,'Modified HPI_EXP_metro'!$C:$C,"*IL*")/COUNTIFS('Modified HPI_EXP_metro'!$D:$D,W2,'Modified HPI_EXP_metro'!$C:$C,"*IL*"),"N/A")</f>
        <v>215.28625</v>
      </c>
      <c r="X15" s="8">
        <f>IFERROR(SUMIFS('Modified HPI_EXP_metro'!$G:$G,'Modified HPI_EXP_metro'!$D:$D,X2,'Modified HPI_EXP_metro'!$C:$C,"*IL*")/COUNTIFS('Modified HPI_EXP_metro'!$D:$D,X2,'Modified HPI_EXP_metro'!$C:$C,"*IL*"),"N/A")</f>
        <v>209.47749999999999</v>
      </c>
      <c r="Y15" s="8">
        <f>IFERROR(SUMIFS('Modified HPI_EXP_metro'!$G:$G,'Modified HPI_EXP_metro'!$D:$D,Y2,'Modified HPI_EXP_metro'!$C:$C,"*IL*")/COUNTIFS('Modified HPI_EXP_metro'!$D:$D,Y2,'Modified HPI_EXP_metro'!$C:$C,"*IL*"),"N/A")</f>
        <v>184.24124999999998</v>
      </c>
      <c r="Z15" s="8">
        <f>IFERROR(SUMIFS('Modified HPI_EXP_metro'!$G:$G,'Modified HPI_EXP_metro'!$D:$D,Z2,'Modified HPI_EXP_metro'!$C:$C,"*IL*")/COUNTIFS('Modified HPI_EXP_metro'!$D:$D,Z2,'Modified HPI_EXP_metro'!$C:$C,"*IL*"),"N/A")</f>
        <v>162.92500000000001</v>
      </c>
      <c r="AA15" s="8">
        <f>IFERROR(SUMIFS('Modified HPI_EXP_metro'!$G:$G,'Modified HPI_EXP_metro'!$D:$D,AA2,'Modified HPI_EXP_metro'!$C:$C,"*IL*")/COUNTIFS('Modified HPI_EXP_metro'!$D:$D,AA2,'Modified HPI_EXP_metro'!$C:$C,"*IL*"),"N/A")</f>
        <v>152.68374999999997</v>
      </c>
      <c r="AB15" s="8">
        <f>IFERROR(SUMIFS('Modified HPI_EXP_metro'!$G:$G,'Modified HPI_EXP_metro'!$D:$D,AB2,'Modified HPI_EXP_metro'!$C:$C,"*IL*")/COUNTIFS('Modified HPI_EXP_metro'!$D:$D,AB2,'Modified HPI_EXP_metro'!$C:$C,"*IL*"),"N/A")</f>
        <v>140.62125</v>
      </c>
      <c r="AC15" s="8">
        <f>IFERROR(SUMIFS('Modified HPI_EXP_metro'!$G:$G,'Modified HPI_EXP_metro'!$D:$D,AC2,'Modified HPI_EXP_metro'!$C:$C,"*IL*")/COUNTIFS('Modified HPI_EXP_metro'!$D:$D,AC2,'Modified HPI_EXP_metro'!$C:$C,"*IL*"),"N/A")</f>
        <v>138.38</v>
      </c>
      <c r="AD15" s="8">
        <f>IFERROR(SUMIFS('Modified HPI_EXP_metro'!$G:$G,'Modified HPI_EXP_metro'!$D:$D,AD2,'Modified HPI_EXP_metro'!$C:$C,"*IL*")/COUNTIFS('Modified HPI_EXP_metro'!$D:$D,AD2,'Modified HPI_EXP_metro'!$C:$C,"*IL*"),"N/A")</f>
        <v>146.12375</v>
      </c>
      <c r="AE15" s="8">
        <f>IFERROR(SUMIFS('Modified HPI_EXP_metro'!$G:$G,'Modified HPI_EXP_metro'!$D:$D,AE2,'Modified HPI_EXP_metro'!$C:$C,"*IL*")/COUNTIFS('Modified HPI_EXP_metro'!$D:$D,AE2,'Modified HPI_EXP_metro'!$C:$C,"*IL*"),"N/A")</f>
        <v>154.5575</v>
      </c>
      <c r="AF15" s="8">
        <f>IFERROR(SUMIFS('Modified HPI_EXP_metro'!$G:$G,'Modified HPI_EXP_metro'!$D:$D,AF2,'Modified HPI_EXP_metro'!$C:$C,"*IL*")/COUNTIFS('Modified HPI_EXP_metro'!$D:$D,AF2,'Modified HPI_EXP_metro'!$C:$C,"*IL*"),"N/A")</f>
        <v>161.98500000000001</v>
      </c>
      <c r="AG15" s="8">
        <f>IFERROR(SUMIFS('Modified HPI_EXP_metro'!$G:$G,'Modified HPI_EXP_metro'!$D:$D,AG2,'Modified HPI_EXP_metro'!$C:$C,"*IL*")/COUNTIFS('Modified HPI_EXP_metro'!$D:$D,AG2,'Modified HPI_EXP_metro'!$C:$C,"*IL*"),"N/A")</f>
        <v>170.56875000000002</v>
      </c>
      <c r="AH15" s="8">
        <f>IFERROR(SUMIFS('Modified HPI_EXP_metro'!$G:$G,'Modified HPI_EXP_metro'!$D:$D,AH2,'Modified HPI_EXP_metro'!$C:$C,"*IL*")/COUNTIFS('Modified HPI_EXP_metro'!$D:$D,AH2,'Modified HPI_EXP_metro'!$C:$C,"*IL*"),"N/A")</f>
        <v>180.13249999999999</v>
      </c>
      <c r="AI15" s="8">
        <f>IFERROR(SUMIFS('Modified HPI_EXP_metro'!$G:$G,'Modified HPI_EXP_metro'!$D:$D,AI2,'Modified HPI_EXP_metro'!$C:$C,"*IL*")/COUNTIFS('Modified HPI_EXP_metro'!$D:$D,AI2,'Modified HPI_EXP_metro'!$C:$C,"*IL*"),"N/A")</f>
        <v>189.58375000000004</v>
      </c>
      <c r="AJ15" s="8">
        <f>IFERROR(SUMIFS('Modified HPI_EXP_metro'!$G:$G,'Modified HPI_EXP_metro'!$D:$D,AJ2,'Modified HPI_EXP_metro'!$C:$C,"*IL*")/COUNTIFS('Modified HPI_EXP_metro'!$D:$D,AJ2,'Modified HPI_EXP_metro'!$C:$C,"*IL*"),"N/A")</f>
        <v>197.495</v>
      </c>
      <c r="AK15" s="8">
        <f>IFERROR(SUMIFS('Modified HPI_EXP_metro'!$G:$G,'Modified HPI_EXP_metro'!$D:$D,AK2,'Modified HPI_EXP_metro'!$C:$C,"*IL*")/COUNTIFS('Modified HPI_EXP_metro'!$D:$D,AK2,'Modified HPI_EXP_metro'!$C:$C,"*IL*"),"N/A")</f>
        <v>211.93625000000003</v>
      </c>
      <c r="AL15" s="8">
        <f>IFERROR(SUMIFS('Modified HPI_EXP_metro'!$G:$G,'Modified HPI_EXP_metro'!$D:$D,AL2,'Modified HPI_EXP_metro'!$C:$C,"*IL*")/COUNTIFS('Modified HPI_EXP_metro'!$D:$D,AL2,'Modified HPI_EXP_metro'!$C:$C,"*IL*"),"N/A")</f>
        <v>237.35625000000002</v>
      </c>
    </row>
    <row r="16" spans="1:38" x14ac:dyDescent="0.2">
      <c r="A16" s="11" t="s">
        <v>80</v>
      </c>
      <c r="B16" s="11" t="s">
        <v>131</v>
      </c>
      <c r="C16" s="8" t="str">
        <f>INDEX('Modified HPI_EXP_metro'!A:G,MATCH("*IN*",'Modified HPI_EXP_metro'!C:C,0),3)</f>
        <v xml:space="preserve"> OH-KY-IN</v>
      </c>
      <c r="F16" s="11" t="s">
        <v>80</v>
      </c>
      <c r="G16" s="11" t="s">
        <v>131</v>
      </c>
      <c r="H16" s="8">
        <f>IFERROR(SUMIFS('Modified HPI_EXP_metro'!$G:$G,'Modified HPI_EXP_metro'!$D:$D,H2,'Modified HPI_EXP_metro'!$C:$C,"*IN*")/COUNTIFS('Modified HPI_EXP_metro'!$D:$D,H2,'Modified HPI_EXP_metro'!$C:$C,"*IN*"),"N/A")</f>
        <v>100.94749999999999</v>
      </c>
      <c r="I16" s="8">
        <f>IFERROR(SUMIFS('Modified HPI_EXP_metro'!$G:$G,'Modified HPI_EXP_metro'!$D:$D,I2,'Modified HPI_EXP_metro'!$C:$C,"*IN*")/COUNTIFS('Modified HPI_EXP_metro'!$D:$D,I2,'Modified HPI_EXP_metro'!$C:$C,"*IN*"),"N/A")</f>
        <v>104.93625000000002</v>
      </c>
      <c r="J16" s="8">
        <f>IFERROR(SUMIFS('Modified HPI_EXP_metro'!$G:$G,'Modified HPI_EXP_metro'!$D:$D,J2,'Modified HPI_EXP_metro'!$C:$C,"*IN*")/COUNTIFS('Modified HPI_EXP_metro'!$D:$D,J2,'Modified HPI_EXP_metro'!$C:$C,"*IN*"),"N/A")</f>
        <v>109.76375000000002</v>
      </c>
      <c r="K16" s="8">
        <f>IFERROR(SUMIFS('Modified HPI_EXP_metro'!$G:$G,'Modified HPI_EXP_metro'!$D:$D,K2,'Modified HPI_EXP_metro'!$C:$C,"*IN*")/COUNTIFS('Modified HPI_EXP_metro'!$D:$D,K2,'Modified HPI_EXP_metro'!$C:$C,"*IN*"),"N/A")</f>
        <v>114.61499999999998</v>
      </c>
      <c r="L16" s="8">
        <f>IFERROR(SUMIFS('Modified HPI_EXP_metro'!$G:$G,'Modified HPI_EXP_metro'!$D:$D,L2,'Modified HPI_EXP_metro'!$C:$C,"*IN*")/COUNTIFS('Modified HPI_EXP_metro'!$D:$D,L2,'Modified HPI_EXP_metro'!$C:$C,"*IN*"),"N/A")</f>
        <v>118.55374999999999</v>
      </c>
      <c r="M16" s="8">
        <f>IFERROR(SUMIFS('Modified HPI_EXP_metro'!$G:$G,'Modified HPI_EXP_metro'!$D:$D,M2,'Modified HPI_EXP_metro'!$C:$C,"*IN*")/COUNTIFS('Modified HPI_EXP_metro'!$D:$D,M2,'Modified HPI_EXP_metro'!$C:$C,"*IN*"),"N/A")</f>
        <v>123.06500000000001</v>
      </c>
      <c r="N16" s="8">
        <f>IFERROR(SUMIFS('Modified HPI_EXP_metro'!$G:$G,'Modified HPI_EXP_metro'!$D:$D,N2,'Modified HPI_EXP_metro'!$C:$C,"*IN*")/COUNTIFS('Modified HPI_EXP_metro'!$D:$D,N2,'Modified HPI_EXP_metro'!$C:$C,"*IN*"),"N/A")</f>
        <v>126.31</v>
      </c>
      <c r="O16" s="8">
        <f>IFERROR(SUMIFS('Modified HPI_EXP_metro'!$G:$G,'Modified HPI_EXP_metro'!$D:$D,O2,'Modified HPI_EXP_metro'!$C:$C,"*IN*")/COUNTIFS('Modified HPI_EXP_metro'!$D:$D,O2,'Modified HPI_EXP_metro'!$C:$C,"*IN*"),"N/A")</f>
        <v>130.56875000000002</v>
      </c>
      <c r="P16" s="8">
        <f>IFERROR(SUMIFS('Modified HPI_EXP_metro'!$G:$G,'Modified HPI_EXP_metro'!$D:$D,P2,'Modified HPI_EXP_metro'!$C:$C,"*IN*")/COUNTIFS('Modified HPI_EXP_metro'!$D:$D,P2,'Modified HPI_EXP_metro'!$C:$C,"*IN*"),"N/A")</f>
        <v>136.83750000000001</v>
      </c>
      <c r="Q16" s="8">
        <f>IFERROR(SUMIFS('Modified HPI_EXP_metro'!$G:$G,'Modified HPI_EXP_metro'!$D:$D,Q2,'Modified HPI_EXP_metro'!$C:$C,"*IN*")/COUNTIFS('Modified HPI_EXP_metro'!$D:$D,Q2,'Modified HPI_EXP_metro'!$C:$C,"*IN*"),"N/A")</f>
        <v>142.06375</v>
      </c>
      <c r="R16" s="8">
        <f>IFERROR(SUMIFS('Modified HPI_EXP_metro'!$G:$G,'Modified HPI_EXP_metro'!$D:$D,R2,'Modified HPI_EXP_metro'!$C:$C,"*IN*")/COUNTIFS('Modified HPI_EXP_metro'!$D:$D,R2,'Modified HPI_EXP_metro'!$C:$C,"*IN*"),"N/A")</f>
        <v>146.13500000000002</v>
      </c>
      <c r="S16" s="8">
        <f>IFERROR(SUMIFS('Modified HPI_EXP_metro'!$G:$G,'Modified HPI_EXP_metro'!$D:$D,S2,'Modified HPI_EXP_metro'!$C:$C,"*IN*")/COUNTIFS('Modified HPI_EXP_metro'!$D:$D,S2,'Modified HPI_EXP_metro'!$C:$C,"*IN*"),"N/A")</f>
        <v>149.37375</v>
      </c>
      <c r="T16" s="8">
        <f>IFERROR(SUMIFS('Modified HPI_EXP_metro'!$G:$G,'Modified HPI_EXP_metro'!$D:$D,T2,'Modified HPI_EXP_metro'!$C:$C,"*IN*")/COUNTIFS('Modified HPI_EXP_metro'!$D:$D,T2,'Modified HPI_EXP_metro'!$C:$C,"*IN*"),"N/A")</f>
        <v>152.21875</v>
      </c>
      <c r="U16" s="8">
        <f>IFERROR(SUMIFS('Modified HPI_EXP_metro'!$G:$G,'Modified HPI_EXP_metro'!$D:$D,U2,'Modified HPI_EXP_metro'!$C:$C,"*IN*")/COUNTIFS('Modified HPI_EXP_metro'!$D:$D,U2,'Modified HPI_EXP_metro'!$C:$C,"*IN*"),"N/A")</f>
        <v>154.09625</v>
      </c>
      <c r="V16" s="8">
        <f>IFERROR(SUMIFS('Modified HPI_EXP_metro'!$G:$G,'Modified HPI_EXP_metro'!$D:$D,V2,'Modified HPI_EXP_metro'!$C:$C,"*IN*")/COUNTIFS('Modified HPI_EXP_metro'!$D:$D,V2,'Modified HPI_EXP_metro'!$C:$C,"*IN*"),"N/A")</f>
        <v>158.39375000000001</v>
      </c>
      <c r="W16" s="8">
        <f>IFERROR(SUMIFS('Modified HPI_EXP_metro'!$G:$G,'Modified HPI_EXP_metro'!$D:$D,W2,'Modified HPI_EXP_metro'!$C:$C,"*IN*")/COUNTIFS('Modified HPI_EXP_metro'!$D:$D,W2,'Modified HPI_EXP_metro'!$C:$C,"*IN*"),"N/A")</f>
        <v>158.6575</v>
      </c>
      <c r="X16" s="8">
        <f>IFERROR(SUMIFS('Modified HPI_EXP_metro'!$G:$G,'Modified HPI_EXP_metro'!$D:$D,X2,'Modified HPI_EXP_metro'!$C:$C,"*IN*")/COUNTIFS('Modified HPI_EXP_metro'!$D:$D,X2,'Modified HPI_EXP_metro'!$C:$C,"*IN*"),"N/A")</f>
        <v>141.16374999999999</v>
      </c>
      <c r="Y16" s="8">
        <f>IFERROR(SUMIFS('Modified HPI_EXP_metro'!$G:$G,'Modified HPI_EXP_metro'!$D:$D,Y2,'Modified HPI_EXP_metro'!$C:$C,"*IN*")/COUNTIFS('Modified HPI_EXP_metro'!$D:$D,Y2,'Modified HPI_EXP_metro'!$C:$C,"*IN*"),"N/A")</f>
        <v>142.35249999999999</v>
      </c>
      <c r="Z16" s="8">
        <f>IFERROR(SUMIFS('Modified HPI_EXP_metro'!$G:$G,'Modified HPI_EXP_metro'!$D:$D,Z2,'Modified HPI_EXP_metro'!$C:$C,"*IN*")/COUNTIFS('Modified HPI_EXP_metro'!$D:$D,Z2,'Modified HPI_EXP_metro'!$C:$C,"*IN*"),"N/A")</f>
        <v>132.9975</v>
      </c>
      <c r="AA16" s="8">
        <f>IFERROR(SUMIFS('Modified HPI_EXP_metro'!$G:$G,'Modified HPI_EXP_metro'!$D:$D,AA2,'Modified HPI_EXP_metro'!$C:$C,"*IN*")/COUNTIFS('Modified HPI_EXP_metro'!$D:$D,AA2,'Modified HPI_EXP_metro'!$C:$C,"*IN*"),"N/A")</f>
        <v>131.6825</v>
      </c>
      <c r="AB16" s="8">
        <f>IFERROR(SUMIFS('Modified HPI_EXP_metro'!$G:$G,'Modified HPI_EXP_metro'!$D:$D,AB2,'Modified HPI_EXP_metro'!$C:$C,"*IN*")/COUNTIFS('Modified HPI_EXP_metro'!$D:$D,AB2,'Modified HPI_EXP_metro'!$C:$C,"*IN*"),"N/A")</f>
        <v>126.9875</v>
      </c>
      <c r="AC16" s="8">
        <f>IFERROR(SUMIFS('Modified HPI_EXP_metro'!$G:$G,'Modified HPI_EXP_metro'!$D:$D,AC2,'Modified HPI_EXP_metro'!$C:$C,"*IN*")/COUNTIFS('Modified HPI_EXP_metro'!$D:$D,AC2,'Modified HPI_EXP_metro'!$C:$C,"*IN*"),"N/A")</f>
        <v>128.70874999999998</v>
      </c>
      <c r="AD16" s="8">
        <f>IFERROR(SUMIFS('Modified HPI_EXP_metro'!$G:$G,'Modified HPI_EXP_metro'!$D:$D,AD2,'Modified HPI_EXP_metro'!$C:$C,"*IN*")/COUNTIFS('Modified HPI_EXP_metro'!$D:$D,AD2,'Modified HPI_EXP_metro'!$C:$C,"*IN*"),"N/A")</f>
        <v>135.93</v>
      </c>
      <c r="AE16" s="8">
        <f>IFERROR(SUMIFS('Modified HPI_EXP_metro'!$G:$G,'Modified HPI_EXP_metro'!$D:$D,AE2,'Modified HPI_EXP_metro'!$C:$C,"*IN*")/COUNTIFS('Modified HPI_EXP_metro'!$D:$D,AE2,'Modified HPI_EXP_metro'!$C:$C,"*IN*"),"N/A")</f>
        <v>143.25874999999999</v>
      </c>
      <c r="AF16" s="8">
        <f>IFERROR(SUMIFS('Modified HPI_EXP_metro'!$G:$G,'Modified HPI_EXP_metro'!$D:$D,AF2,'Modified HPI_EXP_metro'!$C:$C,"*IN*")/COUNTIFS('Modified HPI_EXP_metro'!$D:$D,AF2,'Modified HPI_EXP_metro'!$C:$C,"*IN*"),"N/A")</f>
        <v>149.02750000000003</v>
      </c>
      <c r="AG16" s="8">
        <f>IFERROR(SUMIFS('Modified HPI_EXP_metro'!$G:$G,'Modified HPI_EXP_metro'!$D:$D,AG2,'Modified HPI_EXP_metro'!$C:$C,"*IN*")/COUNTIFS('Modified HPI_EXP_metro'!$D:$D,AG2,'Modified HPI_EXP_metro'!$C:$C,"*IN*"),"N/A")</f>
        <v>158.16624999999999</v>
      </c>
      <c r="AH16" s="8">
        <f>IFERROR(SUMIFS('Modified HPI_EXP_metro'!$G:$G,'Modified HPI_EXP_metro'!$D:$D,AH2,'Modified HPI_EXP_metro'!$C:$C,"*IN*")/COUNTIFS('Modified HPI_EXP_metro'!$D:$D,AH2,'Modified HPI_EXP_metro'!$C:$C,"*IN*"),"N/A")</f>
        <v>169.19124999999997</v>
      </c>
      <c r="AI16" s="8">
        <f>IFERROR(SUMIFS('Modified HPI_EXP_metro'!$G:$G,'Modified HPI_EXP_metro'!$D:$D,AI2,'Modified HPI_EXP_metro'!$C:$C,"*IN*")/COUNTIFS('Modified HPI_EXP_metro'!$D:$D,AI2,'Modified HPI_EXP_metro'!$C:$C,"*IN*"),"N/A")</f>
        <v>181.61250000000001</v>
      </c>
      <c r="AJ16" s="8">
        <f>IFERROR(SUMIFS('Modified HPI_EXP_metro'!$G:$G,'Modified HPI_EXP_metro'!$D:$D,AJ2,'Modified HPI_EXP_metro'!$C:$C,"*IN*")/COUNTIFS('Modified HPI_EXP_metro'!$D:$D,AJ2,'Modified HPI_EXP_metro'!$C:$C,"*IN*"),"N/A")</f>
        <v>194.13750000000002</v>
      </c>
      <c r="AK16" s="8">
        <f>IFERROR(SUMIFS('Modified HPI_EXP_metro'!$G:$G,'Modified HPI_EXP_metro'!$D:$D,AK2,'Modified HPI_EXP_metro'!$C:$C,"*IN*")/COUNTIFS('Modified HPI_EXP_metro'!$D:$D,AK2,'Modified HPI_EXP_metro'!$C:$C,"*IN*"),"N/A")</f>
        <v>212.47249999999997</v>
      </c>
      <c r="AL16" s="8">
        <f>IFERROR(SUMIFS('Modified HPI_EXP_metro'!$G:$G,'Modified HPI_EXP_metro'!$D:$D,AL2,'Modified HPI_EXP_metro'!$C:$C,"*IN*")/COUNTIFS('Modified HPI_EXP_metro'!$D:$D,AL2,'Modified HPI_EXP_metro'!$C:$C,"*IN*"),"N/A")</f>
        <v>246.36875000000001</v>
      </c>
    </row>
    <row r="17" spans="1:38" s="75" customFormat="1" x14ac:dyDescent="0.2">
      <c r="A17" s="73" t="s">
        <v>81</v>
      </c>
      <c r="B17" s="73" t="s">
        <v>132</v>
      </c>
      <c r="C17" s="74" t="e">
        <f>INDEX('Modified HPI_EXP_metro'!A:G,MATCH("*IA*",'Modified HPI_EXP_metro'!C:C,0),3)</f>
        <v>#N/A</v>
      </c>
      <c r="F17" s="73" t="s">
        <v>81</v>
      </c>
      <c r="G17" s="73" t="s">
        <v>132</v>
      </c>
      <c r="H17" s="74" t="str">
        <f>IFERROR(SUMIFS('Modified HPI_EXP_metro'!$G:$G,'Modified HPI_EXP_metro'!$D:$D,H2,'Modified HPI_EXP_metro'!$C:$C,"*IA*")/COUNTIFS('Modified HPI_EXP_metro'!$D:$D,H2,'Modified HPI_EXP_metro'!$C:$C,"*IA*"),"N/A")</f>
        <v>N/A</v>
      </c>
      <c r="I17" s="74" t="str">
        <f>IFERROR(SUMIFS('Modified HPI_EXP_metro'!$G:$G,'Modified HPI_EXP_metro'!$D:$D,I2,'Modified HPI_EXP_metro'!$C:$C,"*IA*")/COUNTIFS('Modified HPI_EXP_metro'!$D:$D,I2,'Modified HPI_EXP_metro'!$C:$C,"*IA*"),"N/A")</f>
        <v>N/A</v>
      </c>
      <c r="J17" s="74" t="str">
        <f>IFERROR(SUMIFS('Modified HPI_EXP_metro'!$G:$G,'Modified HPI_EXP_metro'!$D:$D,J2,'Modified HPI_EXP_metro'!$C:$C,"*IA*")/COUNTIFS('Modified HPI_EXP_metro'!$D:$D,J2,'Modified HPI_EXP_metro'!$C:$C,"*IA*"),"N/A")</f>
        <v>N/A</v>
      </c>
      <c r="K17" s="74" t="str">
        <f>IFERROR(SUMIFS('Modified HPI_EXP_metro'!$G:$G,'Modified HPI_EXP_metro'!$D:$D,K2,'Modified HPI_EXP_metro'!$C:$C,"*IA*")/COUNTIFS('Modified HPI_EXP_metro'!$D:$D,K2,'Modified HPI_EXP_metro'!$C:$C,"*IA*"),"N/A")</f>
        <v>N/A</v>
      </c>
      <c r="L17" s="74" t="str">
        <f>IFERROR(SUMIFS('Modified HPI_EXP_metro'!$G:$G,'Modified HPI_EXP_metro'!$D:$D,L2,'Modified HPI_EXP_metro'!$C:$C,"*IA*")/COUNTIFS('Modified HPI_EXP_metro'!$D:$D,L2,'Modified HPI_EXP_metro'!$C:$C,"*IA*"),"N/A")</f>
        <v>N/A</v>
      </c>
      <c r="M17" s="74" t="str">
        <f>IFERROR(SUMIFS('Modified HPI_EXP_metro'!$G:$G,'Modified HPI_EXP_metro'!$D:$D,M2,'Modified HPI_EXP_metro'!$C:$C,"*IA*")/COUNTIFS('Modified HPI_EXP_metro'!$D:$D,M2,'Modified HPI_EXP_metro'!$C:$C,"*IA*"),"N/A")</f>
        <v>N/A</v>
      </c>
      <c r="N17" s="74" t="str">
        <f>IFERROR(SUMIFS('Modified HPI_EXP_metro'!$G:$G,'Modified HPI_EXP_metro'!$D:$D,N2,'Modified HPI_EXP_metro'!$C:$C,"*IA*")/COUNTIFS('Modified HPI_EXP_metro'!$D:$D,N2,'Modified HPI_EXP_metro'!$C:$C,"*IA*"),"N/A")</f>
        <v>N/A</v>
      </c>
      <c r="O17" s="74" t="str">
        <f>IFERROR(SUMIFS('Modified HPI_EXP_metro'!$G:$G,'Modified HPI_EXP_metro'!$D:$D,O2,'Modified HPI_EXP_metro'!$C:$C,"*IA*")/COUNTIFS('Modified HPI_EXP_metro'!$D:$D,O2,'Modified HPI_EXP_metro'!$C:$C,"*IA*"),"N/A")</f>
        <v>N/A</v>
      </c>
      <c r="P17" s="74" t="str">
        <f>IFERROR(SUMIFS('Modified HPI_EXP_metro'!$G:$G,'Modified HPI_EXP_metro'!$D:$D,P2,'Modified HPI_EXP_metro'!$C:$C,"*IA*")/COUNTIFS('Modified HPI_EXP_metro'!$D:$D,P2,'Modified HPI_EXP_metro'!$C:$C,"*IA*"),"N/A")</f>
        <v>N/A</v>
      </c>
      <c r="Q17" s="74" t="str">
        <f>IFERROR(SUMIFS('Modified HPI_EXP_metro'!$G:$G,'Modified HPI_EXP_metro'!$D:$D,Q2,'Modified HPI_EXP_metro'!$C:$C,"*IA*")/COUNTIFS('Modified HPI_EXP_metro'!$D:$D,Q2,'Modified HPI_EXP_metro'!$C:$C,"*IA*"),"N/A")</f>
        <v>N/A</v>
      </c>
      <c r="R17" s="74" t="str">
        <f>IFERROR(SUMIFS('Modified HPI_EXP_metro'!$G:$G,'Modified HPI_EXP_metro'!$D:$D,R2,'Modified HPI_EXP_metro'!$C:$C,"*IA*")/COUNTIFS('Modified HPI_EXP_metro'!$D:$D,R2,'Modified HPI_EXP_metro'!$C:$C,"*IA*"),"N/A")</f>
        <v>N/A</v>
      </c>
      <c r="S17" s="74" t="str">
        <f>IFERROR(SUMIFS('Modified HPI_EXP_metro'!$G:$G,'Modified HPI_EXP_metro'!$D:$D,S2,'Modified HPI_EXP_metro'!$C:$C,"*IA*")/COUNTIFS('Modified HPI_EXP_metro'!$D:$D,S2,'Modified HPI_EXP_metro'!$C:$C,"*IA*"),"N/A")</f>
        <v>N/A</v>
      </c>
      <c r="T17" s="74" t="str">
        <f>IFERROR(SUMIFS('Modified HPI_EXP_metro'!$G:$G,'Modified HPI_EXP_metro'!$D:$D,T2,'Modified HPI_EXP_metro'!$C:$C,"*IA*")/COUNTIFS('Modified HPI_EXP_metro'!$D:$D,T2,'Modified HPI_EXP_metro'!$C:$C,"*IA*"),"N/A")</f>
        <v>N/A</v>
      </c>
      <c r="U17" s="74" t="str">
        <f>IFERROR(SUMIFS('Modified HPI_EXP_metro'!$G:$G,'Modified HPI_EXP_metro'!$D:$D,U2,'Modified HPI_EXP_metro'!$C:$C,"*IA*")/COUNTIFS('Modified HPI_EXP_metro'!$D:$D,U2,'Modified HPI_EXP_metro'!$C:$C,"*IA*"),"N/A")</f>
        <v>N/A</v>
      </c>
      <c r="V17" s="74" t="str">
        <f>IFERROR(SUMIFS('Modified HPI_EXP_metro'!$G:$G,'Modified HPI_EXP_metro'!$D:$D,V2,'Modified HPI_EXP_metro'!$C:$C,"*IA*")/COUNTIFS('Modified HPI_EXP_metro'!$D:$D,V2,'Modified HPI_EXP_metro'!$C:$C,"*IA*"),"N/A")</f>
        <v>N/A</v>
      </c>
      <c r="W17" s="74" t="str">
        <f>IFERROR(SUMIFS('Modified HPI_EXP_metro'!$G:$G,'Modified HPI_EXP_metro'!$D:$D,W2,'Modified HPI_EXP_metro'!$C:$C,"*IA*")/COUNTIFS('Modified HPI_EXP_metro'!$D:$D,W2,'Modified HPI_EXP_metro'!$C:$C,"*IA*"),"N/A")</f>
        <v>N/A</v>
      </c>
      <c r="X17" s="74" t="str">
        <f>IFERROR(SUMIFS('Modified HPI_EXP_metro'!$G:$G,'Modified HPI_EXP_metro'!$D:$D,X2,'Modified HPI_EXP_metro'!$C:$C,"*IA*")/COUNTIFS('Modified HPI_EXP_metro'!$D:$D,X2,'Modified HPI_EXP_metro'!$C:$C,"*IA*"),"N/A")</f>
        <v>N/A</v>
      </c>
      <c r="Y17" s="74" t="str">
        <f>IFERROR(SUMIFS('Modified HPI_EXP_metro'!$G:$G,'Modified HPI_EXP_metro'!$D:$D,Y2,'Modified HPI_EXP_metro'!$C:$C,"*IA*")/COUNTIFS('Modified HPI_EXP_metro'!$D:$D,Y2,'Modified HPI_EXP_metro'!$C:$C,"*IA*"),"N/A")</f>
        <v>N/A</v>
      </c>
      <c r="Z17" s="74" t="str">
        <f>IFERROR(SUMIFS('Modified HPI_EXP_metro'!$G:$G,'Modified HPI_EXP_metro'!$D:$D,Z2,'Modified HPI_EXP_metro'!$C:$C,"*IA*")/COUNTIFS('Modified HPI_EXP_metro'!$D:$D,Z2,'Modified HPI_EXP_metro'!$C:$C,"*IA*"),"N/A")</f>
        <v>N/A</v>
      </c>
      <c r="AA17" s="74" t="str">
        <f>IFERROR(SUMIFS('Modified HPI_EXP_metro'!$G:$G,'Modified HPI_EXP_metro'!$D:$D,AA2,'Modified HPI_EXP_metro'!$C:$C,"*IA*")/COUNTIFS('Modified HPI_EXP_metro'!$D:$D,AA2,'Modified HPI_EXP_metro'!$C:$C,"*IA*"),"N/A")</f>
        <v>N/A</v>
      </c>
      <c r="AB17" s="74" t="str">
        <f>IFERROR(SUMIFS('Modified HPI_EXP_metro'!$G:$G,'Modified HPI_EXP_metro'!$D:$D,AB2,'Modified HPI_EXP_metro'!$C:$C,"*IA*")/COUNTIFS('Modified HPI_EXP_metro'!$D:$D,AB2,'Modified HPI_EXP_metro'!$C:$C,"*IA*"),"N/A")</f>
        <v>N/A</v>
      </c>
      <c r="AC17" s="74" t="str">
        <f>IFERROR(SUMIFS('Modified HPI_EXP_metro'!$G:$G,'Modified HPI_EXP_metro'!$D:$D,AC2,'Modified HPI_EXP_metro'!$C:$C,"*IA*")/COUNTIFS('Modified HPI_EXP_metro'!$D:$D,AC2,'Modified HPI_EXP_metro'!$C:$C,"*IA*"),"N/A")</f>
        <v>N/A</v>
      </c>
      <c r="AD17" s="74" t="str">
        <f>IFERROR(SUMIFS('Modified HPI_EXP_metro'!$G:$G,'Modified HPI_EXP_metro'!$D:$D,AD2,'Modified HPI_EXP_metro'!$C:$C,"*IA*")/COUNTIFS('Modified HPI_EXP_metro'!$D:$D,AD2,'Modified HPI_EXP_metro'!$C:$C,"*IA*"),"N/A")</f>
        <v>N/A</v>
      </c>
      <c r="AE17" s="74" t="str">
        <f>IFERROR(SUMIFS('Modified HPI_EXP_metro'!$G:$G,'Modified HPI_EXP_metro'!$D:$D,AE2,'Modified HPI_EXP_metro'!$C:$C,"*IA*")/COUNTIFS('Modified HPI_EXP_metro'!$D:$D,AE2,'Modified HPI_EXP_metro'!$C:$C,"*IA*"),"N/A")</f>
        <v>N/A</v>
      </c>
      <c r="AF17" s="74" t="str">
        <f>IFERROR(SUMIFS('Modified HPI_EXP_metro'!$G:$G,'Modified HPI_EXP_metro'!$D:$D,AF2,'Modified HPI_EXP_metro'!$C:$C,"*IA*")/COUNTIFS('Modified HPI_EXP_metro'!$D:$D,AF2,'Modified HPI_EXP_metro'!$C:$C,"*IA*"),"N/A")</f>
        <v>N/A</v>
      </c>
      <c r="AG17" s="74" t="str">
        <f>IFERROR(SUMIFS('Modified HPI_EXP_metro'!$G:$G,'Modified HPI_EXP_metro'!$D:$D,AG2,'Modified HPI_EXP_metro'!$C:$C,"*IA*")/COUNTIFS('Modified HPI_EXP_metro'!$D:$D,AG2,'Modified HPI_EXP_metro'!$C:$C,"*IA*"),"N/A")</f>
        <v>N/A</v>
      </c>
      <c r="AH17" s="74" t="str">
        <f>IFERROR(SUMIFS('Modified HPI_EXP_metro'!$G:$G,'Modified HPI_EXP_metro'!$D:$D,AH2,'Modified HPI_EXP_metro'!$C:$C,"*IA*")/COUNTIFS('Modified HPI_EXP_metro'!$D:$D,AH2,'Modified HPI_EXP_metro'!$C:$C,"*IA*"),"N/A")</f>
        <v>N/A</v>
      </c>
      <c r="AI17" s="74" t="str">
        <f>IFERROR(SUMIFS('Modified HPI_EXP_metro'!$G:$G,'Modified HPI_EXP_metro'!$D:$D,AI2,'Modified HPI_EXP_metro'!$C:$C,"*IA*")/COUNTIFS('Modified HPI_EXP_metro'!$D:$D,AI2,'Modified HPI_EXP_metro'!$C:$C,"*IA*"),"N/A")</f>
        <v>N/A</v>
      </c>
      <c r="AJ17" s="74" t="str">
        <f>IFERROR(SUMIFS('Modified HPI_EXP_metro'!$G:$G,'Modified HPI_EXP_metro'!$D:$D,AJ2,'Modified HPI_EXP_metro'!$C:$C,"*IA*")/COUNTIFS('Modified HPI_EXP_metro'!$D:$D,AJ2,'Modified HPI_EXP_metro'!$C:$C,"*IA*"),"N/A")</f>
        <v>N/A</v>
      </c>
      <c r="AK17" s="74" t="str">
        <f>IFERROR(SUMIFS('Modified HPI_EXP_metro'!$G:$G,'Modified HPI_EXP_metro'!$D:$D,AK2,'Modified HPI_EXP_metro'!$C:$C,"*IA*")/COUNTIFS('Modified HPI_EXP_metro'!$D:$D,AK2,'Modified HPI_EXP_metro'!$C:$C,"*IA*"),"N/A")</f>
        <v>N/A</v>
      </c>
      <c r="AL17" s="74" t="str">
        <f>IFERROR(SUMIFS('Modified HPI_EXP_metro'!$G:$G,'Modified HPI_EXP_metro'!$D:$D,AL2,'Modified HPI_EXP_metro'!$C:$C,"*IA*")/COUNTIFS('Modified HPI_EXP_metro'!$D:$D,AL2,'Modified HPI_EXP_metro'!$C:$C,"*IA*"),"N/A")</f>
        <v>N/A</v>
      </c>
    </row>
    <row r="18" spans="1:38" x14ac:dyDescent="0.2">
      <c r="A18" s="11" t="s">
        <v>82</v>
      </c>
      <c r="B18" s="11" t="s">
        <v>133</v>
      </c>
      <c r="C18" s="8" t="str">
        <f>INDEX('Modified HPI_EXP_metro'!A:G,MATCH("*KS*",'Modified HPI_EXP_metro'!C:C,0),3)</f>
        <v xml:space="preserve"> MO-KS</v>
      </c>
      <c r="F18" s="11" t="s">
        <v>82</v>
      </c>
      <c r="G18" s="11" t="s">
        <v>133</v>
      </c>
      <c r="H18" s="8">
        <f>IFERROR(SUMIFS('Modified HPI_EXP_metro'!$G:$G,'Modified HPI_EXP_metro'!$D:$D,H2,'Modified HPI_EXP_metro'!$C:$C,"*KS*")/COUNTIFS('Modified HPI_EXP_metro'!$D:$D,H2,'Modified HPI_EXP_metro'!$C:$C,"*KS*"),"N/A")</f>
        <v>100.07499999999999</v>
      </c>
      <c r="I18" s="8">
        <f>IFERROR(SUMIFS('Modified HPI_EXP_metro'!$G:$G,'Modified HPI_EXP_metro'!$D:$D,I2,'Modified HPI_EXP_metro'!$C:$C,"*KS*")/COUNTIFS('Modified HPI_EXP_metro'!$D:$D,I2,'Modified HPI_EXP_metro'!$C:$C,"*KS*"),"N/A")</f>
        <v>101.64500000000001</v>
      </c>
      <c r="J18" s="8">
        <f>IFERROR(SUMIFS('Modified HPI_EXP_metro'!$G:$G,'Modified HPI_EXP_metro'!$D:$D,J2,'Modified HPI_EXP_metro'!$C:$C,"*KS*")/COUNTIFS('Modified HPI_EXP_metro'!$D:$D,J2,'Modified HPI_EXP_metro'!$C:$C,"*KS*"),"N/A")</f>
        <v>104.58000000000001</v>
      </c>
      <c r="K18" s="8">
        <f>IFERROR(SUMIFS('Modified HPI_EXP_metro'!$G:$G,'Modified HPI_EXP_metro'!$D:$D,K2,'Modified HPI_EXP_metro'!$C:$C,"*KS*")/COUNTIFS('Modified HPI_EXP_metro'!$D:$D,K2,'Modified HPI_EXP_metro'!$C:$C,"*KS*"),"N/A")</f>
        <v>109.97999999999999</v>
      </c>
      <c r="L18" s="8">
        <f>IFERROR(SUMIFS('Modified HPI_EXP_metro'!$G:$G,'Modified HPI_EXP_metro'!$D:$D,L2,'Modified HPI_EXP_metro'!$C:$C,"*KS*")/COUNTIFS('Modified HPI_EXP_metro'!$D:$D,L2,'Modified HPI_EXP_metro'!$C:$C,"*KS*"),"N/A")</f>
        <v>115.0175</v>
      </c>
      <c r="M18" s="8">
        <f>IFERROR(SUMIFS('Modified HPI_EXP_metro'!$G:$G,'Modified HPI_EXP_metro'!$D:$D,M2,'Modified HPI_EXP_metro'!$C:$C,"*KS*")/COUNTIFS('Modified HPI_EXP_metro'!$D:$D,M2,'Modified HPI_EXP_metro'!$C:$C,"*KS*"),"N/A")</f>
        <v>121.26249999999999</v>
      </c>
      <c r="N18" s="8">
        <f>IFERROR(SUMIFS('Modified HPI_EXP_metro'!$G:$G,'Modified HPI_EXP_metro'!$D:$D,N2,'Modified HPI_EXP_metro'!$C:$C,"*KS*")/COUNTIFS('Modified HPI_EXP_metro'!$D:$D,N2,'Modified HPI_EXP_metro'!$C:$C,"*KS*"),"N/A")</f>
        <v>127.185</v>
      </c>
      <c r="O18" s="8">
        <f>IFERROR(SUMIFS('Modified HPI_EXP_metro'!$G:$G,'Modified HPI_EXP_metro'!$D:$D,O2,'Modified HPI_EXP_metro'!$C:$C,"*KS*")/COUNTIFS('Modified HPI_EXP_metro'!$D:$D,O2,'Modified HPI_EXP_metro'!$C:$C,"*KS*"),"N/A")</f>
        <v>135.43</v>
      </c>
      <c r="P18" s="8">
        <f>IFERROR(SUMIFS('Modified HPI_EXP_metro'!$G:$G,'Modified HPI_EXP_metro'!$D:$D,P2,'Modified HPI_EXP_metro'!$C:$C,"*KS*")/COUNTIFS('Modified HPI_EXP_metro'!$D:$D,P2,'Modified HPI_EXP_metro'!$C:$C,"*KS*"),"N/A")</f>
        <v>145.32750000000001</v>
      </c>
      <c r="Q18" s="8">
        <f>IFERROR(SUMIFS('Modified HPI_EXP_metro'!$G:$G,'Modified HPI_EXP_metro'!$D:$D,Q2,'Modified HPI_EXP_metro'!$C:$C,"*KS*")/COUNTIFS('Modified HPI_EXP_metro'!$D:$D,Q2,'Modified HPI_EXP_metro'!$C:$C,"*KS*"),"N/A")</f>
        <v>155.36249999999998</v>
      </c>
      <c r="R18" s="8">
        <f>IFERROR(SUMIFS('Modified HPI_EXP_metro'!$G:$G,'Modified HPI_EXP_metro'!$D:$D,R2,'Modified HPI_EXP_metro'!$C:$C,"*KS*")/COUNTIFS('Modified HPI_EXP_metro'!$D:$D,R2,'Modified HPI_EXP_metro'!$C:$C,"*KS*"),"N/A")</f>
        <v>164.88749999999999</v>
      </c>
      <c r="S18" s="8">
        <f>IFERROR(SUMIFS('Modified HPI_EXP_metro'!$G:$G,'Modified HPI_EXP_metro'!$D:$D,S2,'Modified HPI_EXP_metro'!$C:$C,"*KS*")/COUNTIFS('Modified HPI_EXP_metro'!$D:$D,S2,'Modified HPI_EXP_metro'!$C:$C,"*KS*"),"N/A")</f>
        <v>172.98499999999999</v>
      </c>
      <c r="T18" s="8">
        <f>IFERROR(SUMIFS('Modified HPI_EXP_metro'!$G:$G,'Modified HPI_EXP_metro'!$D:$D,T2,'Modified HPI_EXP_metro'!$C:$C,"*KS*")/COUNTIFS('Modified HPI_EXP_metro'!$D:$D,T2,'Modified HPI_EXP_metro'!$C:$C,"*KS*"),"N/A")</f>
        <v>180.91499999999999</v>
      </c>
      <c r="U18" s="8">
        <f>IFERROR(SUMIFS('Modified HPI_EXP_metro'!$G:$G,'Modified HPI_EXP_metro'!$D:$D,U2,'Modified HPI_EXP_metro'!$C:$C,"*KS*")/COUNTIFS('Modified HPI_EXP_metro'!$D:$D,U2,'Modified HPI_EXP_metro'!$C:$C,"*KS*"),"N/A")</f>
        <v>188.70000000000002</v>
      </c>
      <c r="V18" s="8">
        <f>IFERROR(SUMIFS('Modified HPI_EXP_metro'!$G:$G,'Modified HPI_EXP_metro'!$D:$D,V2,'Modified HPI_EXP_metro'!$C:$C,"*KS*")/COUNTIFS('Modified HPI_EXP_metro'!$D:$D,V2,'Modified HPI_EXP_metro'!$C:$C,"*KS*"),"N/A")</f>
        <v>195.19499999999999</v>
      </c>
      <c r="W18" s="8">
        <f>IFERROR(SUMIFS('Modified HPI_EXP_metro'!$G:$G,'Modified HPI_EXP_metro'!$D:$D,W2,'Modified HPI_EXP_metro'!$C:$C,"*KS*")/COUNTIFS('Modified HPI_EXP_metro'!$D:$D,W2,'Modified HPI_EXP_metro'!$C:$C,"*KS*"),"N/A")</f>
        <v>199.6875</v>
      </c>
      <c r="X18" s="8">
        <f>IFERROR(SUMIFS('Modified HPI_EXP_metro'!$G:$G,'Modified HPI_EXP_metro'!$D:$D,X2,'Modified HPI_EXP_metro'!$C:$C,"*KS*")/COUNTIFS('Modified HPI_EXP_metro'!$D:$D,X2,'Modified HPI_EXP_metro'!$C:$C,"*KS*"),"N/A")</f>
        <v>198.5325</v>
      </c>
      <c r="Y18" s="8">
        <f>IFERROR(SUMIFS('Modified HPI_EXP_metro'!$G:$G,'Modified HPI_EXP_metro'!$D:$D,Y2,'Modified HPI_EXP_metro'!$C:$C,"*KS*")/COUNTIFS('Modified HPI_EXP_metro'!$D:$D,Y2,'Modified HPI_EXP_metro'!$C:$C,"*KS*"),"N/A")</f>
        <v>187.845</v>
      </c>
      <c r="Z18" s="8">
        <f>IFERROR(SUMIFS('Modified HPI_EXP_metro'!$G:$G,'Modified HPI_EXP_metro'!$D:$D,Z2,'Modified HPI_EXP_metro'!$C:$C,"*KS*")/COUNTIFS('Modified HPI_EXP_metro'!$D:$D,Z2,'Modified HPI_EXP_metro'!$C:$C,"*KS*"),"N/A")</f>
        <v>181.70999999999998</v>
      </c>
      <c r="AA18" s="8">
        <f>IFERROR(SUMIFS('Modified HPI_EXP_metro'!$G:$G,'Modified HPI_EXP_metro'!$D:$D,AA2,'Modified HPI_EXP_metro'!$C:$C,"*KS*")/COUNTIFS('Modified HPI_EXP_metro'!$D:$D,AA2,'Modified HPI_EXP_metro'!$C:$C,"*KS*"),"N/A")</f>
        <v>174.4375</v>
      </c>
      <c r="AB18" s="8">
        <f>IFERROR(SUMIFS('Modified HPI_EXP_metro'!$G:$G,'Modified HPI_EXP_metro'!$D:$D,AB2,'Modified HPI_EXP_metro'!$C:$C,"*KS*")/COUNTIFS('Modified HPI_EXP_metro'!$D:$D,AB2,'Modified HPI_EXP_metro'!$C:$C,"*KS*"),"N/A")</f>
        <v>163.20500000000001</v>
      </c>
      <c r="AC18" s="8">
        <f>IFERROR(SUMIFS('Modified HPI_EXP_metro'!$G:$G,'Modified HPI_EXP_metro'!$D:$D,AC2,'Modified HPI_EXP_metro'!$C:$C,"*KS*")/COUNTIFS('Modified HPI_EXP_metro'!$D:$D,AC2,'Modified HPI_EXP_metro'!$C:$C,"*KS*"),"N/A")</f>
        <v>166.73250000000002</v>
      </c>
      <c r="AD18" s="8">
        <f>IFERROR(SUMIFS('Modified HPI_EXP_metro'!$G:$G,'Modified HPI_EXP_metro'!$D:$D,AD2,'Modified HPI_EXP_metro'!$C:$C,"*KS*")/COUNTIFS('Modified HPI_EXP_metro'!$D:$D,AD2,'Modified HPI_EXP_metro'!$C:$C,"*KS*"),"N/A")</f>
        <v>172.96</v>
      </c>
      <c r="AE18" s="8">
        <f>IFERROR(SUMIFS('Modified HPI_EXP_metro'!$G:$G,'Modified HPI_EXP_metro'!$D:$D,AE2,'Modified HPI_EXP_metro'!$C:$C,"*KS*")/COUNTIFS('Modified HPI_EXP_metro'!$D:$D,AE2,'Modified HPI_EXP_metro'!$C:$C,"*KS*"),"N/A")</f>
        <v>182.565</v>
      </c>
      <c r="AF18" s="8">
        <f>IFERROR(SUMIFS('Modified HPI_EXP_metro'!$G:$G,'Modified HPI_EXP_metro'!$D:$D,AF2,'Modified HPI_EXP_metro'!$C:$C,"*KS*")/COUNTIFS('Modified HPI_EXP_metro'!$D:$D,AF2,'Modified HPI_EXP_metro'!$C:$C,"*KS*"),"N/A")</f>
        <v>193.41750000000002</v>
      </c>
      <c r="AG18" s="8">
        <f>IFERROR(SUMIFS('Modified HPI_EXP_metro'!$G:$G,'Modified HPI_EXP_metro'!$D:$D,AG2,'Modified HPI_EXP_metro'!$C:$C,"*KS*")/COUNTIFS('Modified HPI_EXP_metro'!$D:$D,AG2,'Modified HPI_EXP_metro'!$C:$C,"*KS*"),"N/A")</f>
        <v>208.20000000000002</v>
      </c>
      <c r="AH18" s="8">
        <f>IFERROR(SUMIFS('Modified HPI_EXP_metro'!$G:$G,'Modified HPI_EXP_metro'!$D:$D,AH2,'Modified HPI_EXP_metro'!$C:$C,"*KS*")/COUNTIFS('Modified HPI_EXP_metro'!$D:$D,AH2,'Modified HPI_EXP_metro'!$C:$C,"*KS*"),"N/A")</f>
        <v>224.94499999999999</v>
      </c>
      <c r="AI18" s="8">
        <f>IFERROR(SUMIFS('Modified HPI_EXP_metro'!$G:$G,'Modified HPI_EXP_metro'!$D:$D,AI2,'Modified HPI_EXP_metro'!$C:$C,"*KS*")/COUNTIFS('Modified HPI_EXP_metro'!$D:$D,AI2,'Modified HPI_EXP_metro'!$C:$C,"*KS*"),"N/A")</f>
        <v>243.4675</v>
      </c>
      <c r="AJ18" s="8">
        <f>IFERROR(SUMIFS('Modified HPI_EXP_metro'!$G:$G,'Modified HPI_EXP_metro'!$D:$D,AJ2,'Modified HPI_EXP_metro'!$C:$C,"*KS*")/COUNTIFS('Modified HPI_EXP_metro'!$D:$D,AJ2,'Modified HPI_EXP_metro'!$C:$C,"*KS*"),"N/A")</f>
        <v>258.90999999999997</v>
      </c>
      <c r="AK18" s="8">
        <f>IFERROR(SUMIFS('Modified HPI_EXP_metro'!$G:$G,'Modified HPI_EXP_metro'!$D:$D,AK2,'Modified HPI_EXP_metro'!$C:$C,"*KS*")/COUNTIFS('Modified HPI_EXP_metro'!$D:$D,AK2,'Modified HPI_EXP_metro'!$C:$C,"*KS*"),"N/A")</f>
        <v>283.46749999999997</v>
      </c>
      <c r="AL18" s="8">
        <f>IFERROR(SUMIFS('Modified HPI_EXP_metro'!$G:$G,'Modified HPI_EXP_metro'!$D:$D,AL2,'Modified HPI_EXP_metro'!$C:$C,"*KS*")/COUNTIFS('Modified HPI_EXP_metro'!$D:$D,AL2,'Modified HPI_EXP_metro'!$C:$C,"*KS*"),"N/A")</f>
        <v>327.60249999999996</v>
      </c>
    </row>
    <row r="19" spans="1:38" x14ac:dyDescent="0.2">
      <c r="A19" s="11" t="s">
        <v>83</v>
      </c>
      <c r="B19" s="11" t="s">
        <v>134</v>
      </c>
      <c r="C19" s="8" t="str">
        <f>INDEX('Modified HPI_EXP_metro'!A:G,MATCH("*KY*",'Modified HPI_EXP_metro'!C:C,0),3)</f>
        <v xml:space="preserve"> OH-KY-IN</v>
      </c>
      <c r="F19" s="11" t="s">
        <v>83</v>
      </c>
      <c r="G19" s="11" t="s">
        <v>134</v>
      </c>
      <c r="H19" s="8">
        <f>IFERROR(SUMIFS('Modified HPI_EXP_metro'!$G:$G,'Modified HPI_EXP_metro'!$D:$D,H2,'Modified HPI_EXP_metro'!$C:$C,"*KY*")/COUNTIFS('Modified HPI_EXP_metro'!$D:$D,H2,'Modified HPI_EXP_metro'!$C:$C,"*KY*"),"N/A")</f>
        <v>101.14</v>
      </c>
      <c r="I19" s="8">
        <f>IFERROR(SUMIFS('Modified HPI_EXP_metro'!$G:$G,'Modified HPI_EXP_metro'!$D:$D,I2,'Modified HPI_EXP_metro'!$C:$C,"*KY*")/COUNTIFS('Modified HPI_EXP_metro'!$D:$D,I2,'Modified HPI_EXP_metro'!$C:$C,"*KY*"),"N/A")</f>
        <v>105.6575</v>
      </c>
      <c r="J19" s="8">
        <f>IFERROR(SUMIFS('Modified HPI_EXP_metro'!$G:$G,'Modified HPI_EXP_metro'!$D:$D,J2,'Modified HPI_EXP_metro'!$C:$C,"*KY*")/COUNTIFS('Modified HPI_EXP_metro'!$D:$D,J2,'Modified HPI_EXP_metro'!$C:$C,"*KY*"),"N/A")</f>
        <v>110.8725</v>
      </c>
      <c r="K19" s="8">
        <f>IFERROR(SUMIFS('Modified HPI_EXP_metro'!$G:$G,'Modified HPI_EXP_metro'!$D:$D,K2,'Modified HPI_EXP_metro'!$C:$C,"*KY*")/COUNTIFS('Modified HPI_EXP_metro'!$D:$D,K2,'Modified HPI_EXP_metro'!$C:$C,"*KY*"),"N/A")</f>
        <v>115.68249999999999</v>
      </c>
      <c r="L19" s="8">
        <f>IFERROR(SUMIFS('Modified HPI_EXP_metro'!$G:$G,'Modified HPI_EXP_metro'!$D:$D,L2,'Modified HPI_EXP_metro'!$C:$C,"*KY*")/COUNTIFS('Modified HPI_EXP_metro'!$D:$D,L2,'Modified HPI_EXP_metro'!$C:$C,"*KY*"),"N/A")</f>
        <v>118.6825</v>
      </c>
      <c r="M19" s="8">
        <f>IFERROR(SUMIFS('Modified HPI_EXP_metro'!$G:$G,'Modified HPI_EXP_metro'!$D:$D,M2,'Modified HPI_EXP_metro'!$C:$C,"*KY*")/COUNTIFS('Modified HPI_EXP_metro'!$D:$D,M2,'Modified HPI_EXP_metro'!$C:$C,"*KY*"),"N/A")</f>
        <v>123.4175</v>
      </c>
      <c r="N19" s="8">
        <f>IFERROR(SUMIFS('Modified HPI_EXP_metro'!$G:$G,'Modified HPI_EXP_metro'!$D:$D,N2,'Modified HPI_EXP_metro'!$C:$C,"*KY*")/COUNTIFS('Modified HPI_EXP_metro'!$D:$D,N2,'Modified HPI_EXP_metro'!$C:$C,"*KY*"),"N/A")</f>
        <v>126.92749999999999</v>
      </c>
      <c r="O19" s="8">
        <f>IFERROR(SUMIFS('Modified HPI_EXP_metro'!$G:$G,'Modified HPI_EXP_metro'!$D:$D,O2,'Modified HPI_EXP_metro'!$C:$C,"*KY*")/COUNTIFS('Modified HPI_EXP_metro'!$D:$D,O2,'Modified HPI_EXP_metro'!$C:$C,"*KY*"),"N/A")</f>
        <v>132.60250000000002</v>
      </c>
      <c r="P19" s="8">
        <f>IFERROR(SUMIFS('Modified HPI_EXP_metro'!$G:$G,'Modified HPI_EXP_metro'!$D:$D,P2,'Modified HPI_EXP_metro'!$C:$C,"*KY*")/COUNTIFS('Modified HPI_EXP_metro'!$D:$D,P2,'Modified HPI_EXP_metro'!$C:$C,"*KY*"),"N/A")</f>
        <v>140.12</v>
      </c>
      <c r="Q19" s="8">
        <f>IFERROR(SUMIFS('Modified HPI_EXP_metro'!$G:$G,'Modified HPI_EXP_metro'!$D:$D,Q2,'Modified HPI_EXP_metro'!$C:$C,"*KY*")/COUNTIFS('Modified HPI_EXP_metro'!$D:$D,Q2,'Modified HPI_EXP_metro'!$C:$C,"*KY*"),"N/A")</f>
        <v>146.8175</v>
      </c>
      <c r="R19" s="8">
        <f>IFERROR(SUMIFS('Modified HPI_EXP_metro'!$G:$G,'Modified HPI_EXP_metro'!$D:$D,R2,'Modified HPI_EXP_metro'!$C:$C,"*KY*")/COUNTIFS('Modified HPI_EXP_metro'!$D:$D,R2,'Modified HPI_EXP_metro'!$C:$C,"*KY*"),"N/A")</f>
        <v>152.13250000000002</v>
      </c>
      <c r="S19" s="8">
        <f>IFERROR(SUMIFS('Modified HPI_EXP_metro'!$G:$G,'Modified HPI_EXP_metro'!$D:$D,S2,'Modified HPI_EXP_metro'!$C:$C,"*KY*")/COUNTIFS('Modified HPI_EXP_metro'!$D:$D,S2,'Modified HPI_EXP_metro'!$C:$C,"*KY*"),"N/A")</f>
        <v>156.95750000000001</v>
      </c>
      <c r="T19" s="8">
        <f>IFERROR(SUMIFS('Modified HPI_EXP_metro'!$G:$G,'Modified HPI_EXP_metro'!$D:$D,T2,'Modified HPI_EXP_metro'!$C:$C,"*KY*")/COUNTIFS('Modified HPI_EXP_metro'!$D:$D,T2,'Modified HPI_EXP_metro'!$C:$C,"*KY*"),"N/A")</f>
        <v>162.78750000000002</v>
      </c>
      <c r="U19" s="8">
        <f>IFERROR(SUMIFS('Modified HPI_EXP_metro'!$G:$G,'Modified HPI_EXP_metro'!$D:$D,U2,'Modified HPI_EXP_metro'!$C:$C,"*KY*")/COUNTIFS('Modified HPI_EXP_metro'!$D:$D,U2,'Modified HPI_EXP_metro'!$C:$C,"*KY*"),"N/A")</f>
        <v>165.315</v>
      </c>
      <c r="V19" s="8">
        <f>IFERROR(SUMIFS('Modified HPI_EXP_metro'!$G:$G,'Modified HPI_EXP_metro'!$D:$D,V2,'Modified HPI_EXP_metro'!$C:$C,"*KY*")/COUNTIFS('Modified HPI_EXP_metro'!$D:$D,V2,'Modified HPI_EXP_metro'!$C:$C,"*KY*"),"N/A")</f>
        <v>170.67500000000001</v>
      </c>
      <c r="W19" s="8">
        <f>IFERROR(SUMIFS('Modified HPI_EXP_metro'!$G:$G,'Modified HPI_EXP_metro'!$D:$D,W2,'Modified HPI_EXP_metro'!$C:$C,"*KY*")/COUNTIFS('Modified HPI_EXP_metro'!$D:$D,W2,'Modified HPI_EXP_metro'!$C:$C,"*KY*"),"N/A")</f>
        <v>172.19</v>
      </c>
      <c r="X19" s="8">
        <f>IFERROR(SUMIFS('Modified HPI_EXP_metro'!$G:$G,'Modified HPI_EXP_metro'!$D:$D,X2,'Modified HPI_EXP_metro'!$C:$C,"*KY*")/COUNTIFS('Modified HPI_EXP_metro'!$D:$D,X2,'Modified HPI_EXP_metro'!$C:$C,"*KY*"),"N/A")</f>
        <v>165.72499999999999</v>
      </c>
      <c r="Y19" s="8">
        <f>IFERROR(SUMIFS('Modified HPI_EXP_metro'!$G:$G,'Modified HPI_EXP_metro'!$D:$D,Y2,'Modified HPI_EXP_metro'!$C:$C,"*KY*")/COUNTIFS('Modified HPI_EXP_metro'!$D:$D,Y2,'Modified HPI_EXP_metro'!$C:$C,"*KY*"),"N/A")</f>
        <v>151.28750000000002</v>
      </c>
      <c r="Z19" s="8">
        <f>IFERROR(SUMIFS('Modified HPI_EXP_metro'!$G:$G,'Modified HPI_EXP_metro'!$D:$D,Z2,'Modified HPI_EXP_metro'!$C:$C,"*KY*")/COUNTIFS('Modified HPI_EXP_metro'!$D:$D,Z2,'Modified HPI_EXP_metro'!$C:$C,"*KY*"),"N/A")</f>
        <v>143.29750000000001</v>
      </c>
      <c r="AA19" s="8">
        <f>IFERROR(SUMIFS('Modified HPI_EXP_metro'!$G:$G,'Modified HPI_EXP_metro'!$D:$D,AA2,'Modified HPI_EXP_metro'!$C:$C,"*KY*")/COUNTIFS('Modified HPI_EXP_metro'!$D:$D,AA2,'Modified HPI_EXP_metro'!$C:$C,"*KY*"),"N/A")</f>
        <v>139.03</v>
      </c>
      <c r="AB19" s="8">
        <f>IFERROR(SUMIFS('Modified HPI_EXP_metro'!$G:$G,'Modified HPI_EXP_metro'!$D:$D,AB2,'Modified HPI_EXP_metro'!$C:$C,"*KY*")/COUNTIFS('Modified HPI_EXP_metro'!$D:$D,AB2,'Modified HPI_EXP_metro'!$C:$C,"*KY*"),"N/A")</f>
        <v>132.0925</v>
      </c>
      <c r="AC19" s="8">
        <f>IFERROR(SUMIFS('Modified HPI_EXP_metro'!$G:$G,'Modified HPI_EXP_metro'!$D:$D,AC2,'Modified HPI_EXP_metro'!$C:$C,"*KY*")/COUNTIFS('Modified HPI_EXP_metro'!$D:$D,AC2,'Modified HPI_EXP_metro'!$C:$C,"*KY*"),"N/A")</f>
        <v>132.54</v>
      </c>
      <c r="AD19" s="8">
        <f>IFERROR(SUMIFS('Modified HPI_EXP_metro'!$G:$G,'Modified HPI_EXP_metro'!$D:$D,AD2,'Modified HPI_EXP_metro'!$C:$C,"*KY*")/COUNTIFS('Modified HPI_EXP_metro'!$D:$D,AD2,'Modified HPI_EXP_metro'!$C:$C,"*KY*"),"N/A")</f>
        <v>137.8125</v>
      </c>
      <c r="AE19" s="8">
        <f>IFERROR(SUMIFS('Modified HPI_EXP_metro'!$G:$G,'Modified HPI_EXP_metro'!$D:$D,AE2,'Modified HPI_EXP_metro'!$C:$C,"*KY*")/COUNTIFS('Modified HPI_EXP_metro'!$D:$D,AE2,'Modified HPI_EXP_metro'!$C:$C,"*KY*"),"N/A")</f>
        <v>145.41249999999999</v>
      </c>
      <c r="AF19" s="8">
        <f>IFERROR(SUMIFS('Modified HPI_EXP_metro'!$G:$G,'Modified HPI_EXP_metro'!$D:$D,AF2,'Modified HPI_EXP_metro'!$C:$C,"*KY*")/COUNTIFS('Modified HPI_EXP_metro'!$D:$D,AF2,'Modified HPI_EXP_metro'!$C:$C,"*KY*"),"N/A")</f>
        <v>151.16750000000002</v>
      </c>
      <c r="AG19" s="8">
        <f>IFERROR(SUMIFS('Modified HPI_EXP_metro'!$G:$G,'Modified HPI_EXP_metro'!$D:$D,AG2,'Modified HPI_EXP_metro'!$C:$C,"*KY*")/COUNTIFS('Modified HPI_EXP_metro'!$D:$D,AG2,'Modified HPI_EXP_metro'!$C:$C,"*KY*"),"N/A")</f>
        <v>160.09749999999997</v>
      </c>
      <c r="AH19" s="8">
        <f>IFERROR(SUMIFS('Modified HPI_EXP_metro'!$G:$G,'Modified HPI_EXP_metro'!$D:$D,AH2,'Modified HPI_EXP_metro'!$C:$C,"*KY*")/COUNTIFS('Modified HPI_EXP_metro'!$D:$D,AH2,'Modified HPI_EXP_metro'!$C:$C,"*KY*"),"N/A")</f>
        <v>170.52749999999997</v>
      </c>
      <c r="AI19" s="8">
        <f>IFERROR(SUMIFS('Modified HPI_EXP_metro'!$G:$G,'Modified HPI_EXP_metro'!$D:$D,AI2,'Modified HPI_EXP_metro'!$C:$C,"*KY*")/COUNTIFS('Modified HPI_EXP_metro'!$D:$D,AI2,'Modified HPI_EXP_metro'!$C:$C,"*KY*"),"N/A")</f>
        <v>183.72749999999999</v>
      </c>
      <c r="AJ19" s="8">
        <f>IFERROR(SUMIFS('Modified HPI_EXP_metro'!$G:$G,'Modified HPI_EXP_metro'!$D:$D,AJ2,'Modified HPI_EXP_metro'!$C:$C,"*KY*")/COUNTIFS('Modified HPI_EXP_metro'!$D:$D,AJ2,'Modified HPI_EXP_metro'!$C:$C,"*KY*"),"N/A")</f>
        <v>195.3125</v>
      </c>
      <c r="AK19" s="8">
        <f>IFERROR(SUMIFS('Modified HPI_EXP_metro'!$G:$G,'Modified HPI_EXP_metro'!$D:$D,AK2,'Modified HPI_EXP_metro'!$C:$C,"*KY*")/COUNTIFS('Modified HPI_EXP_metro'!$D:$D,AK2,'Modified HPI_EXP_metro'!$C:$C,"*KY*"),"N/A")</f>
        <v>213.49249999999998</v>
      </c>
      <c r="AL19" s="8">
        <f>IFERROR(SUMIFS('Modified HPI_EXP_metro'!$G:$G,'Modified HPI_EXP_metro'!$D:$D,AL2,'Modified HPI_EXP_metro'!$C:$C,"*KY*")/COUNTIFS('Modified HPI_EXP_metro'!$D:$D,AL2,'Modified HPI_EXP_metro'!$C:$C,"*KY*"),"N/A")</f>
        <v>245.85750000000002</v>
      </c>
    </row>
    <row r="20" spans="1:38" s="75" customFormat="1" x14ac:dyDescent="0.2">
      <c r="A20" s="73" t="s">
        <v>84</v>
      </c>
      <c r="B20" s="73" t="s">
        <v>135</v>
      </c>
      <c r="C20" s="74" t="e">
        <f>INDEX('Modified HPI_EXP_metro'!A:G,MATCH("*LA*",'Modified HPI_EXP_metro'!C:C,0),3)</f>
        <v>#N/A</v>
      </c>
      <c r="F20" s="73" t="s">
        <v>84</v>
      </c>
      <c r="G20" s="73" t="s">
        <v>135</v>
      </c>
      <c r="H20" s="74" t="str">
        <f>IFERROR(SUMIFS('Modified HPI_EXP_metro'!$G:$G,'Modified HPI_EXP_metro'!$D:$D,H2,'Modified HPI_EXP_metro'!$C:$C,"*LA*")/COUNTIFS('Modified HPI_EXP_metro'!$D:$D,H2,'Modified HPI_EXP_metro'!$C:$C,"*LA*"),"N/A")</f>
        <v>N/A</v>
      </c>
      <c r="I20" s="74" t="str">
        <f>IFERROR(SUMIFS('Modified HPI_EXP_metro'!$G:$G,'Modified HPI_EXP_metro'!$D:$D,I2,'Modified HPI_EXP_metro'!$C:$C,"*LA*")/COUNTIFS('Modified HPI_EXP_metro'!$D:$D,I2,'Modified HPI_EXP_metro'!$C:$C,"*LA*"),"N/A")</f>
        <v>N/A</v>
      </c>
      <c r="J20" s="74" t="str">
        <f>IFERROR(SUMIFS('Modified HPI_EXP_metro'!$G:$G,'Modified HPI_EXP_metro'!$D:$D,J2,'Modified HPI_EXP_metro'!$C:$C,"*LA*")/COUNTIFS('Modified HPI_EXP_metro'!$D:$D,J2,'Modified HPI_EXP_metro'!$C:$C,"*LA*"),"N/A")</f>
        <v>N/A</v>
      </c>
      <c r="K20" s="74" t="str">
        <f>IFERROR(SUMIFS('Modified HPI_EXP_metro'!$G:$G,'Modified HPI_EXP_metro'!$D:$D,K2,'Modified HPI_EXP_metro'!$C:$C,"*LA*")/COUNTIFS('Modified HPI_EXP_metro'!$D:$D,K2,'Modified HPI_EXP_metro'!$C:$C,"*LA*"),"N/A")</f>
        <v>N/A</v>
      </c>
      <c r="L20" s="74" t="str">
        <f>IFERROR(SUMIFS('Modified HPI_EXP_metro'!$G:$G,'Modified HPI_EXP_metro'!$D:$D,L2,'Modified HPI_EXP_metro'!$C:$C,"*LA*")/COUNTIFS('Modified HPI_EXP_metro'!$D:$D,L2,'Modified HPI_EXP_metro'!$C:$C,"*LA*"),"N/A")</f>
        <v>N/A</v>
      </c>
      <c r="M20" s="74" t="str">
        <f>IFERROR(SUMIFS('Modified HPI_EXP_metro'!$G:$G,'Modified HPI_EXP_metro'!$D:$D,M2,'Modified HPI_EXP_metro'!$C:$C,"*LA*")/COUNTIFS('Modified HPI_EXP_metro'!$D:$D,M2,'Modified HPI_EXP_metro'!$C:$C,"*LA*"),"N/A")</f>
        <v>N/A</v>
      </c>
      <c r="N20" s="74" t="str">
        <f>IFERROR(SUMIFS('Modified HPI_EXP_metro'!$G:$G,'Modified HPI_EXP_metro'!$D:$D,N2,'Modified HPI_EXP_metro'!$C:$C,"*LA*")/COUNTIFS('Modified HPI_EXP_metro'!$D:$D,N2,'Modified HPI_EXP_metro'!$C:$C,"*LA*"),"N/A")</f>
        <v>N/A</v>
      </c>
      <c r="O20" s="74" t="str">
        <f>IFERROR(SUMIFS('Modified HPI_EXP_metro'!$G:$G,'Modified HPI_EXP_metro'!$D:$D,O2,'Modified HPI_EXP_metro'!$C:$C,"*LA*")/COUNTIFS('Modified HPI_EXP_metro'!$D:$D,O2,'Modified HPI_EXP_metro'!$C:$C,"*LA*"),"N/A")</f>
        <v>N/A</v>
      </c>
      <c r="P20" s="74" t="str">
        <f>IFERROR(SUMIFS('Modified HPI_EXP_metro'!$G:$G,'Modified HPI_EXP_metro'!$D:$D,P2,'Modified HPI_EXP_metro'!$C:$C,"*LA*")/COUNTIFS('Modified HPI_EXP_metro'!$D:$D,P2,'Modified HPI_EXP_metro'!$C:$C,"*LA*"),"N/A")</f>
        <v>N/A</v>
      </c>
      <c r="Q20" s="74" t="str">
        <f>IFERROR(SUMIFS('Modified HPI_EXP_metro'!$G:$G,'Modified HPI_EXP_metro'!$D:$D,Q2,'Modified HPI_EXP_metro'!$C:$C,"*LA*")/COUNTIFS('Modified HPI_EXP_metro'!$D:$D,Q2,'Modified HPI_EXP_metro'!$C:$C,"*LA*"),"N/A")</f>
        <v>N/A</v>
      </c>
      <c r="R20" s="74" t="str">
        <f>IFERROR(SUMIFS('Modified HPI_EXP_metro'!$G:$G,'Modified HPI_EXP_metro'!$D:$D,R2,'Modified HPI_EXP_metro'!$C:$C,"*LA*")/COUNTIFS('Modified HPI_EXP_metro'!$D:$D,R2,'Modified HPI_EXP_metro'!$C:$C,"*LA*"),"N/A")</f>
        <v>N/A</v>
      </c>
      <c r="S20" s="74" t="str">
        <f>IFERROR(SUMIFS('Modified HPI_EXP_metro'!$G:$G,'Modified HPI_EXP_metro'!$D:$D,S2,'Modified HPI_EXP_metro'!$C:$C,"*LA*")/COUNTIFS('Modified HPI_EXP_metro'!$D:$D,S2,'Modified HPI_EXP_metro'!$C:$C,"*LA*"),"N/A")</f>
        <v>N/A</v>
      </c>
      <c r="T20" s="74" t="str">
        <f>IFERROR(SUMIFS('Modified HPI_EXP_metro'!$G:$G,'Modified HPI_EXP_metro'!$D:$D,T2,'Modified HPI_EXP_metro'!$C:$C,"*LA*")/COUNTIFS('Modified HPI_EXP_metro'!$D:$D,T2,'Modified HPI_EXP_metro'!$C:$C,"*LA*"),"N/A")</f>
        <v>N/A</v>
      </c>
      <c r="U20" s="74" t="str">
        <f>IFERROR(SUMIFS('Modified HPI_EXP_metro'!$G:$G,'Modified HPI_EXP_metro'!$D:$D,U2,'Modified HPI_EXP_metro'!$C:$C,"*LA*")/COUNTIFS('Modified HPI_EXP_metro'!$D:$D,U2,'Modified HPI_EXP_metro'!$C:$C,"*LA*"),"N/A")</f>
        <v>N/A</v>
      </c>
      <c r="V20" s="74" t="str">
        <f>IFERROR(SUMIFS('Modified HPI_EXP_metro'!$G:$G,'Modified HPI_EXP_metro'!$D:$D,V2,'Modified HPI_EXP_metro'!$C:$C,"*LA*")/COUNTIFS('Modified HPI_EXP_metro'!$D:$D,V2,'Modified HPI_EXP_metro'!$C:$C,"*LA*"),"N/A")</f>
        <v>N/A</v>
      </c>
      <c r="W20" s="74" t="str">
        <f>IFERROR(SUMIFS('Modified HPI_EXP_metro'!$G:$G,'Modified HPI_EXP_metro'!$D:$D,W2,'Modified HPI_EXP_metro'!$C:$C,"*LA*")/COUNTIFS('Modified HPI_EXP_metro'!$D:$D,W2,'Modified HPI_EXP_metro'!$C:$C,"*LA*"),"N/A")</f>
        <v>N/A</v>
      </c>
      <c r="X20" s="74" t="str">
        <f>IFERROR(SUMIFS('Modified HPI_EXP_metro'!$G:$G,'Modified HPI_EXP_metro'!$D:$D,X2,'Modified HPI_EXP_metro'!$C:$C,"*LA*")/COUNTIFS('Modified HPI_EXP_metro'!$D:$D,X2,'Modified HPI_EXP_metro'!$C:$C,"*LA*"),"N/A")</f>
        <v>N/A</v>
      </c>
      <c r="Y20" s="74" t="str">
        <f>IFERROR(SUMIFS('Modified HPI_EXP_metro'!$G:$G,'Modified HPI_EXP_metro'!$D:$D,Y2,'Modified HPI_EXP_metro'!$C:$C,"*LA*")/COUNTIFS('Modified HPI_EXP_metro'!$D:$D,Y2,'Modified HPI_EXP_metro'!$C:$C,"*LA*"),"N/A")</f>
        <v>N/A</v>
      </c>
      <c r="Z20" s="74" t="str">
        <f>IFERROR(SUMIFS('Modified HPI_EXP_metro'!$G:$G,'Modified HPI_EXP_metro'!$D:$D,Z2,'Modified HPI_EXP_metro'!$C:$C,"*LA*")/COUNTIFS('Modified HPI_EXP_metro'!$D:$D,Z2,'Modified HPI_EXP_metro'!$C:$C,"*LA*"),"N/A")</f>
        <v>N/A</v>
      </c>
      <c r="AA20" s="74" t="str">
        <f>IFERROR(SUMIFS('Modified HPI_EXP_metro'!$G:$G,'Modified HPI_EXP_metro'!$D:$D,AA2,'Modified HPI_EXP_metro'!$C:$C,"*LA*")/COUNTIFS('Modified HPI_EXP_metro'!$D:$D,AA2,'Modified HPI_EXP_metro'!$C:$C,"*LA*"),"N/A")</f>
        <v>N/A</v>
      </c>
      <c r="AB20" s="74" t="str">
        <f>IFERROR(SUMIFS('Modified HPI_EXP_metro'!$G:$G,'Modified HPI_EXP_metro'!$D:$D,AB2,'Modified HPI_EXP_metro'!$C:$C,"*LA*")/COUNTIFS('Modified HPI_EXP_metro'!$D:$D,AB2,'Modified HPI_EXP_metro'!$C:$C,"*LA*"),"N/A")</f>
        <v>N/A</v>
      </c>
      <c r="AC20" s="74" t="str">
        <f>IFERROR(SUMIFS('Modified HPI_EXP_metro'!$G:$G,'Modified HPI_EXP_metro'!$D:$D,AC2,'Modified HPI_EXP_metro'!$C:$C,"*LA*")/COUNTIFS('Modified HPI_EXP_metro'!$D:$D,AC2,'Modified HPI_EXP_metro'!$C:$C,"*LA*"),"N/A")</f>
        <v>N/A</v>
      </c>
      <c r="AD20" s="74" t="str">
        <f>IFERROR(SUMIFS('Modified HPI_EXP_metro'!$G:$G,'Modified HPI_EXP_metro'!$D:$D,AD2,'Modified HPI_EXP_metro'!$C:$C,"*LA*")/COUNTIFS('Modified HPI_EXP_metro'!$D:$D,AD2,'Modified HPI_EXP_metro'!$C:$C,"*LA*"),"N/A")</f>
        <v>N/A</v>
      </c>
      <c r="AE20" s="74" t="str">
        <f>IFERROR(SUMIFS('Modified HPI_EXP_metro'!$G:$G,'Modified HPI_EXP_metro'!$D:$D,AE2,'Modified HPI_EXP_metro'!$C:$C,"*LA*")/COUNTIFS('Modified HPI_EXP_metro'!$D:$D,AE2,'Modified HPI_EXP_metro'!$C:$C,"*LA*"),"N/A")</f>
        <v>N/A</v>
      </c>
      <c r="AF20" s="74" t="str">
        <f>IFERROR(SUMIFS('Modified HPI_EXP_metro'!$G:$G,'Modified HPI_EXP_metro'!$D:$D,AF2,'Modified HPI_EXP_metro'!$C:$C,"*LA*")/COUNTIFS('Modified HPI_EXP_metro'!$D:$D,AF2,'Modified HPI_EXP_metro'!$C:$C,"*LA*"),"N/A")</f>
        <v>N/A</v>
      </c>
      <c r="AG20" s="74" t="str">
        <f>IFERROR(SUMIFS('Modified HPI_EXP_metro'!$G:$G,'Modified HPI_EXP_metro'!$D:$D,AG2,'Modified HPI_EXP_metro'!$C:$C,"*LA*")/COUNTIFS('Modified HPI_EXP_metro'!$D:$D,AG2,'Modified HPI_EXP_metro'!$C:$C,"*LA*"),"N/A")</f>
        <v>N/A</v>
      </c>
      <c r="AH20" s="74" t="str">
        <f>IFERROR(SUMIFS('Modified HPI_EXP_metro'!$G:$G,'Modified HPI_EXP_metro'!$D:$D,AH2,'Modified HPI_EXP_metro'!$C:$C,"*LA*")/COUNTIFS('Modified HPI_EXP_metro'!$D:$D,AH2,'Modified HPI_EXP_metro'!$C:$C,"*LA*"),"N/A")</f>
        <v>N/A</v>
      </c>
      <c r="AI20" s="74" t="str">
        <f>IFERROR(SUMIFS('Modified HPI_EXP_metro'!$G:$G,'Modified HPI_EXP_metro'!$D:$D,AI2,'Modified HPI_EXP_metro'!$C:$C,"*LA*")/COUNTIFS('Modified HPI_EXP_metro'!$D:$D,AI2,'Modified HPI_EXP_metro'!$C:$C,"*LA*"),"N/A")</f>
        <v>N/A</v>
      </c>
      <c r="AJ20" s="74" t="str">
        <f>IFERROR(SUMIFS('Modified HPI_EXP_metro'!$G:$G,'Modified HPI_EXP_metro'!$D:$D,AJ2,'Modified HPI_EXP_metro'!$C:$C,"*LA*")/COUNTIFS('Modified HPI_EXP_metro'!$D:$D,AJ2,'Modified HPI_EXP_metro'!$C:$C,"*LA*"),"N/A")</f>
        <v>N/A</v>
      </c>
      <c r="AK20" s="74" t="str">
        <f>IFERROR(SUMIFS('Modified HPI_EXP_metro'!$G:$G,'Modified HPI_EXP_metro'!$D:$D,AK2,'Modified HPI_EXP_metro'!$C:$C,"*LA*")/COUNTIFS('Modified HPI_EXP_metro'!$D:$D,AK2,'Modified HPI_EXP_metro'!$C:$C,"*LA*"),"N/A")</f>
        <v>N/A</v>
      </c>
      <c r="AL20" s="74" t="str">
        <f>IFERROR(SUMIFS('Modified HPI_EXP_metro'!$G:$G,'Modified HPI_EXP_metro'!$D:$D,AL2,'Modified HPI_EXP_metro'!$C:$C,"*LA*")/COUNTIFS('Modified HPI_EXP_metro'!$D:$D,AL2,'Modified HPI_EXP_metro'!$C:$C,"*LA*"),"N/A")</f>
        <v>N/A</v>
      </c>
    </row>
    <row r="21" spans="1:38" s="75" customFormat="1" x14ac:dyDescent="0.2">
      <c r="A21" s="73" t="s">
        <v>85</v>
      </c>
      <c r="B21" s="73" t="s">
        <v>136</v>
      </c>
      <c r="C21" s="74" t="e">
        <f>INDEX('Modified HPI_EXP_metro'!A:G,MATCH("*ME*",'Modified HPI_EXP_metro'!C:C,0),3)</f>
        <v>#N/A</v>
      </c>
      <c r="F21" s="73" t="s">
        <v>85</v>
      </c>
      <c r="G21" s="73" t="s">
        <v>136</v>
      </c>
      <c r="H21" s="74" t="str">
        <f>IFERROR(SUMIFS('Modified HPI_EXP_metro'!$G:$G,'Modified HPI_EXP_metro'!$D:$D,H2,'Modified HPI_EXP_metro'!$C:$C,"*ME*")/COUNTIFS('Modified HPI_EXP_metro'!$D:$D,H2,'Modified HPI_EXP_metro'!$C:$C,"*ME*"),"N/A")</f>
        <v>N/A</v>
      </c>
      <c r="I21" s="74" t="str">
        <f>IFERROR(SUMIFS('Modified HPI_EXP_metro'!$G:$G,'Modified HPI_EXP_metro'!$D:$D,I2,'Modified HPI_EXP_metro'!$C:$C,"*ME*")/COUNTIFS('Modified HPI_EXP_metro'!$D:$D,I2,'Modified HPI_EXP_metro'!$C:$C,"*ME*"),"N/A")</f>
        <v>N/A</v>
      </c>
      <c r="J21" s="74" t="str">
        <f>IFERROR(SUMIFS('Modified HPI_EXP_metro'!$G:$G,'Modified HPI_EXP_metro'!$D:$D,J2,'Modified HPI_EXP_metro'!$C:$C,"*ME*")/COUNTIFS('Modified HPI_EXP_metro'!$D:$D,J2,'Modified HPI_EXP_metro'!$C:$C,"*ME*"),"N/A")</f>
        <v>N/A</v>
      </c>
      <c r="K21" s="74" t="str">
        <f>IFERROR(SUMIFS('Modified HPI_EXP_metro'!$G:$G,'Modified HPI_EXP_metro'!$D:$D,K2,'Modified HPI_EXP_metro'!$C:$C,"*ME*")/COUNTIFS('Modified HPI_EXP_metro'!$D:$D,K2,'Modified HPI_EXP_metro'!$C:$C,"*ME*"),"N/A")</f>
        <v>N/A</v>
      </c>
      <c r="L21" s="74" t="str">
        <f>IFERROR(SUMIFS('Modified HPI_EXP_metro'!$G:$G,'Modified HPI_EXP_metro'!$D:$D,L2,'Modified HPI_EXP_metro'!$C:$C,"*ME*")/COUNTIFS('Modified HPI_EXP_metro'!$D:$D,L2,'Modified HPI_EXP_metro'!$C:$C,"*ME*"),"N/A")</f>
        <v>N/A</v>
      </c>
      <c r="M21" s="74" t="str">
        <f>IFERROR(SUMIFS('Modified HPI_EXP_metro'!$G:$G,'Modified HPI_EXP_metro'!$D:$D,M2,'Modified HPI_EXP_metro'!$C:$C,"*ME*")/COUNTIFS('Modified HPI_EXP_metro'!$D:$D,M2,'Modified HPI_EXP_metro'!$C:$C,"*ME*"),"N/A")</f>
        <v>N/A</v>
      </c>
      <c r="N21" s="74" t="str">
        <f>IFERROR(SUMIFS('Modified HPI_EXP_metro'!$G:$G,'Modified HPI_EXP_metro'!$D:$D,N2,'Modified HPI_EXP_metro'!$C:$C,"*ME*")/COUNTIFS('Modified HPI_EXP_metro'!$D:$D,N2,'Modified HPI_EXP_metro'!$C:$C,"*ME*"),"N/A")</f>
        <v>N/A</v>
      </c>
      <c r="O21" s="74" t="str">
        <f>IFERROR(SUMIFS('Modified HPI_EXP_metro'!$G:$G,'Modified HPI_EXP_metro'!$D:$D,O2,'Modified HPI_EXP_metro'!$C:$C,"*ME*")/COUNTIFS('Modified HPI_EXP_metro'!$D:$D,O2,'Modified HPI_EXP_metro'!$C:$C,"*ME*"),"N/A")</f>
        <v>N/A</v>
      </c>
      <c r="P21" s="74" t="str">
        <f>IFERROR(SUMIFS('Modified HPI_EXP_metro'!$G:$G,'Modified HPI_EXP_metro'!$D:$D,P2,'Modified HPI_EXP_metro'!$C:$C,"*ME*")/COUNTIFS('Modified HPI_EXP_metro'!$D:$D,P2,'Modified HPI_EXP_metro'!$C:$C,"*ME*"),"N/A")</f>
        <v>N/A</v>
      </c>
      <c r="Q21" s="74" t="str">
        <f>IFERROR(SUMIFS('Modified HPI_EXP_metro'!$G:$G,'Modified HPI_EXP_metro'!$D:$D,Q2,'Modified HPI_EXP_metro'!$C:$C,"*ME*")/COUNTIFS('Modified HPI_EXP_metro'!$D:$D,Q2,'Modified HPI_EXP_metro'!$C:$C,"*ME*"),"N/A")</f>
        <v>N/A</v>
      </c>
      <c r="R21" s="74" t="str">
        <f>IFERROR(SUMIFS('Modified HPI_EXP_metro'!$G:$G,'Modified HPI_EXP_metro'!$D:$D,R2,'Modified HPI_EXP_metro'!$C:$C,"*ME*")/COUNTIFS('Modified HPI_EXP_metro'!$D:$D,R2,'Modified HPI_EXP_metro'!$C:$C,"*ME*"),"N/A")</f>
        <v>N/A</v>
      </c>
      <c r="S21" s="74" t="str">
        <f>IFERROR(SUMIFS('Modified HPI_EXP_metro'!$G:$G,'Modified HPI_EXP_metro'!$D:$D,S2,'Modified HPI_EXP_metro'!$C:$C,"*ME*")/COUNTIFS('Modified HPI_EXP_metro'!$D:$D,S2,'Modified HPI_EXP_metro'!$C:$C,"*ME*"),"N/A")</f>
        <v>N/A</v>
      </c>
      <c r="T21" s="74" t="str">
        <f>IFERROR(SUMIFS('Modified HPI_EXP_metro'!$G:$G,'Modified HPI_EXP_metro'!$D:$D,T2,'Modified HPI_EXP_metro'!$C:$C,"*ME*")/COUNTIFS('Modified HPI_EXP_metro'!$D:$D,T2,'Modified HPI_EXP_metro'!$C:$C,"*ME*"),"N/A")</f>
        <v>N/A</v>
      </c>
      <c r="U21" s="74" t="str">
        <f>IFERROR(SUMIFS('Modified HPI_EXP_metro'!$G:$G,'Modified HPI_EXP_metro'!$D:$D,U2,'Modified HPI_EXP_metro'!$C:$C,"*ME*")/COUNTIFS('Modified HPI_EXP_metro'!$D:$D,U2,'Modified HPI_EXP_metro'!$C:$C,"*ME*"),"N/A")</f>
        <v>N/A</v>
      </c>
      <c r="V21" s="74" t="str">
        <f>IFERROR(SUMIFS('Modified HPI_EXP_metro'!$G:$G,'Modified HPI_EXP_metro'!$D:$D,V2,'Modified HPI_EXP_metro'!$C:$C,"*ME*")/COUNTIFS('Modified HPI_EXP_metro'!$D:$D,V2,'Modified HPI_EXP_metro'!$C:$C,"*ME*"),"N/A")</f>
        <v>N/A</v>
      </c>
      <c r="W21" s="74" t="str">
        <f>IFERROR(SUMIFS('Modified HPI_EXP_metro'!$G:$G,'Modified HPI_EXP_metro'!$D:$D,W2,'Modified HPI_EXP_metro'!$C:$C,"*ME*")/COUNTIFS('Modified HPI_EXP_metro'!$D:$D,W2,'Modified HPI_EXP_metro'!$C:$C,"*ME*"),"N/A")</f>
        <v>N/A</v>
      </c>
      <c r="X21" s="74" t="str">
        <f>IFERROR(SUMIFS('Modified HPI_EXP_metro'!$G:$G,'Modified HPI_EXP_metro'!$D:$D,X2,'Modified HPI_EXP_metro'!$C:$C,"*ME*")/COUNTIFS('Modified HPI_EXP_metro'!$D:$D,X2,'Modified HPI_EXP_metro'!$C:$C,"*ME*"),"N/A")</f>
        <v>N/A</v>
      </c>
      <c r="Y21" s="74" t="str">
        <f>IFERROR(SUMIFS('Modified HPI_EXP_metro'!$G:$G,'Modified HPI_EXP_metro'!$D:$D,Y2,'Modified HPI_EXP_metro'!$C:$C,"*ME*")/COUNTIFS('Modified HPI_EXP_metro'!$D:$D,Y2,'Modified HPI_EXP_metro'!$C:$C,"*ME*"),"N/A")</f>
        <v>N/A</v>
      </c>
      <c r="Z21" s="74" t="str">
        <f>IFERROR(SUMIFS('Modified HPI_EXP_metro'!$G:$G,'Modified HPI_EXP_metro'!$D:$D,Z2,'Modified HPI_EXP_metro'!$C:$C,"*ME*")/COUNTIFS('Modified HPI_EXP_metro'!$D:$D,Z2,'Modified HPI_EXP_metro'!$C:$C,"*ME*"),"N/A")</f>
        <v>N/A</v>
      </c>
      <c r="AA21" s="74" t="str">
        <f>IFERROR(SUMIFS('Modified HPI_EXP_metro'!$G:$G,'Modified HPI_EXP_metro'!$D:$D,AA2,'Modified HPI_EXP_metro'!$C:$C,"*ME*")/COUNTIFS('Modified HPI_EXP_metro'!$D:$D,AA2,'Modified HPI_EXP_metro'!$C:$C,"*ME*"),"N/A")</f>
        <v>N/A</v>
      </c>
      <c r="AB21" s="74" t="str">
        <f>IFERROR(SUMIFS('Modified HPI_EXP_metro'!$G:$G,'Modified HPI_EXP_metro'!$D:$D,AB2,'Modified HPI_EXP_metro'!$C:$C,"*ME*")/COUNTIFS('Modified HPI_EXP_metro'!$D:$D,AB2,'Modified HPI_EXP_metro'!$C:$C,"*ME*"),"N/A")</f>
        <v>N/A</v>
      </c>
      <c r="AC21" s="74" t="str">
        <f>IFERROR(SUMIFS('Modified HPI_EXP_metro'!$G:$G,'Modified HPI_EXP_metro'!$D:$D,AC2,'Modified HPI_EXP_metro'!$C:$C,"*ME*")/COUNTIFS('Modified HPI_EXP_metro'!$D:$D,AC2,'Modified HPI_EXP_metro'!$C:$C,"*ME*"),"N/A")</f>
        <v>N/A</v>
      </c>
      <c r="AD21" s="74" t="str">
        <f>IFERROR(SUMIFS('Modified HPI_EXP_metro'!$G:$G,'Modified HPI_EXP_metro'!$D:$D,AD2,'Modified HPI_EXP_metro'!$C:$C,"*ME*")/COUNTIFS('Modified HPI_EXP_metro'!$D:$D,AD2,'Modified HPI_EXP_metro'!$C:$C,"*ME*"),"N/A")</f>
        <v>N/A</v>
      </c>
      <c r="AE21" s="74" t="str">
        <f>IFERROR(SUMIFS('Modified HPI_EXP_metro'!$G:$G,'Modified HPI_EXP_metro'!$D:$D,AE2,'Modified HPI_EXP_metro'!$C:$C,"*ME*")/COUNTIFS('Modified HPI_EXP_metro'!$D:$D,AE2,'Modified HPI_EXP_metro'!$C:$C,"*ME*"),"N/A")</f>
        <v>N/A</v>
      </c>
      <c r="AF21" s="74" t="str">
        <f>IFERROR(SUMIFS('Modified HPI_EXP_metro'!$G:$G,'Modified HPI_EXP_metro'!$D:$D,AF2,'Modified HPI_EXP_metro'!$C:$C,"*ME*")/COUNTIFS('Modified HPI_EXP_metro'!$D:$D,AF2,'Modified HPI_EXP_metro'!$C:$C,"*ME*"),"N/A")</f>
        <v>N/A</v>
      </c>
      <c r="AG21" s="74" t="str">
        <f>IFERROR(SUMIFS('Modified HPI_EXP_metro'!$G:$G,'Modified HPI_EXP_metro'!$D:$D,AG2,'Modified HPI_EXP_metro'!$C:$C,"*ME*")/COUNTIFS('Modified HPI_EXP_metro'!$D:$D,AG2,'Modified HPI_EXP_metro'!$C:$C,"*ME*"),"N/A")</f>
        <v>N/A</v>
      </c>
      <c r="AH21" s="74" t="str">
        <f>IFERROR(SUMIFS('Modified HPI_EXP_metro'!$G:$G,'Modified HPI_EXP_metro'!$D:$D,AH2,'Modified HPI_EXP_metro'!$C:$C,"*ME*")/COUNTIFS('Modified HPI_EXP_metro'!$D:$D,AH2,'Modified HPI_EXP_metro'!$C:$C,"*ME*"),"N/A")</f>
        <v>N/A</v>
      </c>
      <c r="AI21" s="74" t="str">
        <f>IFERROR(SUMIFS('Modified HPI_EXP_metro'!$G:$G,'Modified HPI_EXP_metro'!$D:$D,AI2,'Modified HPI_EXP_metro'!$C:$C,"*ME*")/COUNTIFS('Modified HPI_EXP_metro'!$D:$D,AI2,'Modified HPI_EXP_metro'!$C:$C,"*ME*"),"N/A")</f>
        <v>N/A</v>
      </c>
      <c r="AJ21" s="74" t="str">
        <f>IFERROR(SUMIFS('Modified HPI_EXP_metro'!$G:$G,'Modified HPI_EXP_metro'!$D:$D,AJ2,'Modified HPI_EXP_metro'!$C:$C,"*ME*")/COUNTIFS('Modified HPI_EXP_metro'!$D:$D,AJ2,'Modified HPI_EXP_metro'!$C:$C,"*ME*"),"N/A")</f>
        <v>N/A</v>
      </c>
      <c r="AK21" s="74" t="str">
        <f>IFERROR(SUMIFS('Modified HPI_EXP_metro'!$G:$G,'Modified HPI_EXP_metro'!$D:$D,AK2,'Modified HPI_EXP_metro'!$C:$C,"*ME*")/COUNTIFS('Modified HPI_EXP_metro'!$D:$D,AK2,'Modified HPI_EXP_metro'!$C:$C,"*ME*"),"N/A")</f>
        <v>N/A</v>
      </c>
      <c r="AL21" s="74" t="str">
        <f>IFERROR(SUMIFS('Modified HPI_EXP_metro'!$G:$G,'Modified HPI_EXP_metro'!$D:$D,AL2,'Modified HPI_EXP_metro'!$C:$C,"*ME*")/COUNTIFS('Modified HPI_EXP_metro'!$D:$D,AL2,'Modified HPI_EXP_metro'!$C:$C,"*ME*"),"N/A")</f>
        <v>N/A</v>
      </c>
    </row>
    <row r="22" spans="1:38" x14ac:dyDescent="0.2">
      <c r="A22" s="11" t="s">
        <v>86</v>
      </c>
      <c r="B22" s="11" t="s">
        <v>137</v>
      </c>
      <c r="C22" s="8" t="str">
        <f>INDEX('Modified HPI_EXP_metro'!A:G,MATCH("*MD*",'Modified HPI_EXP_metro'!C:C,0),3)</f>
        <v xml:space="preserve"> MD</v>
      </c>
      <c r="F22" s="11" t="s">
        <v>86</v>
      </c>
      <c r="G22" s="11" t="s">
        <v>137</v>
      </c>
      <c r="H22" s="8">
        <f>IFERROR(SUMIFS('Modified HPI_EXP_metro'!$G:$G,'Modified HPI_EXP_metro'!$D:$D,H2,'Modified HPI_EXP_metro'!$C:$C,"*MD*")/COUNTIFS('Modified HPI_EXP_metro'!$D:$D,H2,'Modified HPI_EXP_metro'!$C:$C,"*MD*"),"N/A")</f>
        <v>100.20625000000001</v>
      </c>
      <c r="I22" s="8">
        <f>IFERROR(SUMIFS('Modified HPI_EXP_metro'!$G:$G,'Modified HPI_EXP_metro'!$D:$D,I2,'Modified HPI_EXP_metro'!$C:$C,"*MD*")/COUNTIFS('Modified HPI_EXP_metro'!$D:$D,I2,'Modified HPI_EXP_metro'!$C:$C,"*MD*"),"N/A")</f>
        <v>101.48999999999998</v>
      </c>
      <c r="J22" s="8">
        <f>IFERROR(SUMIFS('Modified HPI_EXP_metro'!$G:$G,'Modified HPI_EXP_metro'!$D:$D,J2,'Modified HPI_EXP_metro'!$C:$C,"*MD*")/COUNTIFS('Modified HPI_EXP_metro'!$D:$D,J2,'Modified HPI_EXP_metro'!$C:$C,"*MD*"),"N/A")</f>
        <v>101.4075</v>
      </c>
      <c r="K22" s="8">
        <f>IFERROR(SUMIFS('Modified HPI_EXP_metro'!$G:$G,'Modified HPI_EXP_metro'!$D:$D,K2,'Modified HPI_EXP_metro'!$C:$C,"*MD*")/COUNTIFS('Modified HPI_EXP_metro'!$D:$D,K2,'Modified HPI_EXP_metro'!$C:$C,"*MD*"),"N/A")</f>
        <v>102.40375</v>
      </c>
      <c r="L22" s="8">
        <f>IFERROR(SUMIFS('Modified HPI_EXP_metro'!$G:$G,'Modified HPI_EXP_metro'!$D:$D,L2,'Modified HPI_EXP_metro'!$C:$C,"*MD*")/COUNTIFS('Modified HPI_EXP_metro'!$D:$D,L2,'Modified HPI_EXP_metro'!$C:$C,"*MD*"),"N/A")</f>
        <v>102.83625000000001</v>
      </c>
      <c r="M22" s="8">
        <f>IFERROR(SUMIFS('Modified HPI_EXP_metro'!$G:$G,'Modified HPI_EXP_metro'!$D:$D,M2,'Modified HPI_EXP_metro'!$C:$C,"*MD*")/COUNTIFS('Modified HPI_EXP_metro'!$D:$D,M2,'Modified HPI_EXP_metro'!$C:$C,"*MD*"),"N/A")</f>
        <v>103.01624999999999</v>
      </c>
      <c r="N22" s="8">
        <f>IFERROR(SUMIFS('Modified HPI_EXP_metro'!$G:$G,'Modified HPI_EXP_metro'!$D:$D,N2,'Modified HPI_EXP_metro'!$C:$C,"*MD*")/COUNTIFS('Modified HPI_EXP_metro'!$D:$D,N2,'Modified HPI_EXP_metro'!$C:$C,"*MD*"),"N/A")</f>
        <v>103.23249999999999</v>
      </c>
      <c r="O22" s="8">
        <f>IFERROR(SUMIFS('Modified HPI_EXP_metro'!$G:$G,'Modified HPI_EXP_metro'!$D:$D,O2,'Modified HPI_EXP_metro'!$C:$C,"*MD*")/COUNTIFS('Modified HPI_EXP_metro'!$D:$D,O2,'Modified HPI_EXP_metro'!$C:$C,"*MD*"),"N/A")</f>
        <v>104.93874999999998</v>
      </c>
      <c r="P22" s="8">
        <f>IFERROR(SUMIFS('Modified HPI_EXP_metro'!$G:$G,'Modified HPI_EXP_metro'!$D:$D,P2,'Modified HPI_EXP_metro'!$C:$C,"*MD*")/COUNTIFS('Modified HPI_EXP_metro'!$D:$D,P2,'Modified HPI_EXP_metro'!$C:$C,"*MD*"),"N/A")</f>
        <v>109.1125</v>
      </c>
      <c r="Q22" s="8">
        <f>IFERROR(SUMIFS('Modified HPI_EXP_metro'!$G:$G,'Modified HPI_EXP_metro'!$D:$D,Q2,'Modified HPI_EXP_metro'!$C:$C,"*MD*")/COUNTIFS('Modified HPI_EXP_metro'!$D:$D,Q2,'Modified HPI_EXP_metro'!$C:$C,"*MD*"),"N/A")</f>
        <v>116.01125</v>
      </c>
      <c r="R22" s="8">
        <f>IFERROR(SUMIFS('Modified HPI_EXP_metro'!$G:$G,'Modified HPI_EXP_metro'!$D:$D,R2,'Modified HPI_EXP_metro'!$C:$C,"*MD*")/COUNTIFS('Modified HPI_EXP_metro'!$D:$D,R2,'Modified HPI_EXP_metro'!$C:$C,"*MD*"),"N/A")</f>
        <v>126.46249999999998</v>
      </c>
      <c r="S22" s="8">
        <f>IFERROR(SUMIFS('Modified HPI_EXP_metro'!$G:$G,'Modified HPI_EXP_metro'!$D:$D,S2,'Modified HPI_EXP_metro'!$C:$C,"*MD*")/COUNTIFS('Modified HPI_EXP_metro'!$D:$D,S2,'Modified HPI_EXP_metro'!$C:$C,"*MD*"),"N/A")</f>
        <v>141.78874999999999</v>
      </c>
      <c r="T22" s="8">
        <f>IFERROR(SUMIFS('Modified HPI_EXP_metro'!$G:$G,'Modified HPI_EXP_metro'!$D:$D,T2,'Modified HPI_EXP_metro'!$C:$C,"*MD*")/COUNTIFS('Modified HPI_EXP_metro'!$D:$D,T2,'Modified HPI_EXP_metro'!$C:$C,"*MD*"),"N/A")</f>
        <v>162.09125</v>
      </c>
      <c r="U22" s="8">
        <f>IFERROR(SUMIFS('Modified HPI_EXP_metro'!$G:$G,'Modified HPI_EXP_metro'!$D:$D,U2,'Modified HPI_EXP_metro'!$C:$C,"*MD*")/COUNTIFS('Modified HPI_EXP_metro'!$D:$D,U2,'Modified HPI_EXP_metro'!$C:$C,"*MD*"),"N/A")</f>
        <v>192.73374999999999</v>
      </c>
      <c r="V22" s="8">
        <f>IFERROR(SUMIFS('Modified HPI_EXP_metro'!$G:$G,'Modified HPI_EXP_metro'!$D:$D,V2,'Modified HPI_EXP_metro'!$C:$C,"*MD*")/COUNTIFS('Modified HPI_EXP_metro'!$D:$D,V2,'Modified HPI_EXP_metro'!$C:$C,"*MD*"),"N/A")</f>
        <v>236.03125</v>
      </c>
      <c r="W22" s="8">
        <f>IFERROR(SUMIFS('Modified HPI_EXP_metro'!$G:$G,'Modified HPI_EXP_metro'!$D:$D,W2,'Modified HPI_EXP_metro'!$C:$C,"*MD*")/COUNTIFS('Modified HPI_EXP_metro'!$D:$D,W2,'Modified HPI_EXP_metro'!$C:$C,"*MD*"),"N/A")</f>
        <v>259.54500000000002</v>
      </c>
      <c r="X22" s="8">
        <f>IFERROR(SUMIFS('Modified HPI_EXP_metro'!$G:$G,'Modified HPI_EXP_metro'!$D:$D,X2,'Modified HPI_EXP_metro'!$C:$C,"*MD*")/COUNTIFS('Modified HPI_EXP_metro'!$D:$D,X2,'Modified HPI_EXP_metro'!$C:$C,"*MD*"),"N/A")</f>
        <v>248.37750000000003</v>
      </c>
      <c r="Y22" s="8">
        <f>IFERROR(SUMIFS('Modified HPI_EXP_metro'!$G:$G,'Modified HPI_EXP_metro'!$D:$D,Y2,'Modified HPI_EXP_metro'!$C:$C,"*MD*")/COUNTIFS('Modified HPI_EXP_metro'!$D:$D,Y2,'Modified HPI_EXP_metro'!$C:$C,"*MD*"),"N/A")</f>
        <v>211.79124999999999</v>
      </c>
      <c r="Z22" s="8">
        <f>IFERROR(SUMIFS('Modified HPI_EXP_metro'!$G:$G,'Modified HPI_EXP_metro'!$D:$D,Z2,'Modified HPI_EXP_metro'!$C:$C,"*MD*")/COUNTIFS('Modified HPI_EXP_metro'!$D:$D,Z2,'Modified HPI_EXP_metro'!$C:$C,"*MD*"),"N/A")</f>
        <v>190.25874999999996</v>
      </c>
      <c r="AA22" s="8">
        <f>IFERROR(SUMIFS('Modified HPI_EXP_metro'!$G:$G,'Modified HPI_EXP_metro'!$D:$D,AA2,'Modified HPI_EXP_metro'!$C:$C,"*MD*")/COUNTIFS('Modified HPI_EXP_metro'!$D:$D,AA2,'Modified HPI_EXP_metro'!$C:$C,"*MD*"),"N/A")</f>
        <v>187.0325</v>
      </c>
      <c r="AB22" s="8">
        <f>IFERROR(SUMIFS('Modified HPI_EXP_metro'!$G:$G,'Modified HPI_EXP_metro'!$D:$D,AB2,'Modified HPI_EXP_metro'!$C:$C,"*MD*")/COUNTIFS('Modified HPI_EXP_metro'!$D:$D,AB2,'Modified HPI_EXP_metro'!$C:$C,"*MD*"),"N/A")</f>
        <v>180.56875000000002</v>
      </c>
      <c r="AC22" s="8">
        <f>IFERROR(SUMIFS('Modified HPI_EXP_metro'!$G:$G,'Modified HPI_EXP_metro'!$D:$D,AC2,'Modified HPI_EXP_metro'!$C:$C,"*MD*")/COUNTIFS('Modified HPI_EXP_metro'!$D:$D,AC2,'Modified HPI_EXP_metro'!$C:$C,"*MD*"),"N/A")</f>
        <v>185.57374999999996</v>
      </c>
      <c r="AD22" s="8">
        <f>IFERROR(SUMIFS('Modified HPI_EXP_metro'!$G:$G,'Modified HPI_EXP_metro'!$D:$D,AD2,'Modified HPI_EXP_metro'!$C:$C,"*MD*")/COUNTIFS('Modified HPI_EXP_metro'!$D:$D,AD2,'Modified HPI_EXP_metro'!$C:$C,"*MD*"),"N/A")</f>
        <v>195.7225</v>
      </c>
      <c r="AE22" s="8">
        <f>IFERROR(SUMIFS('Modified HPI_EXP_metro'!$G:$G,'Modified HPI_EXP_metro'!$D:$D,AE2,'Modified HPI_EXP_metro'!$C:$C,"*MD*")/COUNTIFS('Modified HPI_EXP_metro'!$D:$D,AE2,'Modified HPI_EXP_metro'!$C:$C,"*MD*"),"N/A")</f>
        <v>200.71375</v>
      </c>
      <c r="AF22" s="8">
        <f>IFERROR(SUMIFS('Modified HPI_EXP_metro'!$G:$G,'Modified HPI_EXP_metro'!$D:$D,AF2,'Modified HPI_EXP_metro'!$C:$C,"*MD*")/COUNTIFS('Modified HPI_EXP_metro'!$D:$D,AF2,'Modified HPI_EXP_metro'!$C:$C,"*MD*"),"N/A")</f>
        <v>204.29249999999999</v>
      </c>
      <c r="AG22" s="8">
        <f>IFERROR(SUMIFS('Modified HPI_EXP_metro'!$G:$G,'Modified HPI_EXP_metro'!$D:$D,AG2,'Modified HPI_EXP_metro'!$C:$C,"*MD*")/COUNTIFS('Modified HPI_EXP_metro'!$D:$D,AG2,'Modified HPI_EXP_metro'!$C:$C,"*MD*"),"N/A")</f>
        <v>210.60875000000001</v>
      </c>
      <c r="AH22" s="8">
        <f>IFERROR(SUMIFS('Modified HPI_EXP_metro'!$G:$G,'Modified HPI_EXP_metro'!$D:$D,AH2,'Modified HPI_EXP_metro'!$C:$C,"*MD*")/COUNTIFS('Modified HPI_EXP_metro'!$D:$D,AH2,'Modified HPI_EXP_metro'!$C:$C,"*MD*"),"N/A")</f>
        <v>219.66374999999999</v>
      </c>
      <c r="AI22" s="8">
        <f>IFERROR(SUMIFS('Modified HPI_EXP_metro'!$G:$G,'Modified HPI_EXP_metro'!$D:$D,AI2,'Modified HPI_EXP_metro'!$C:$C,"*MD*")/COUNTIFS('Modified HPI_EXP_metro'!$D:$D,AI2,'Modified HPI_EXP_metro'!$C:$C,"*MD*"),"N/A")</f>
        <v>229.0275</v>
      </c>
      <c r="AJ22" s="8">
        <f>IFERROR(SUMIFS('Modified HPI_EXP_metro'!$G:$G,'Modified HPI_EXP_metro'!$D:$D,AJ2,'Modified HPI_EXP_metro'!$C:$C,"*MD*")/COUNTIFS('Modified HPI_EXP_metro'!$D:$D,AJ2,'Modified HPI_EXP_metro'!$C:$C,"*MD*"),"N/A")</f>
        <v>238.85374999999999</v>
      </c>
      <c r="AK22" s="8">
        <f>IFERROR(SUMIFS('Modified HPI_EXP_metro'!$G:$G,'Modified HPI_EXP_metro'!$D:$D,AK2,'Modified HPI_EXP_metro'!$C:$C,"*MD*")/COUNTIFS('Modified HPI_EXP_metro'!$D:$D,AK2,'Modified HPI_EXP_metro'!$C:$C,"*MD*"),"N/A")</f>
        <v>257.92374999999998</v>
      </c>
      <c r="AL22" s="8">
        <f>IFERROR(SUMIFS('Modified HPI_EXP_metro'!$G:$G,'Modified HPI_EXP_metro'!$D:$D,AL2,'Modified HPI_EXP_metro'!$C:$C,"*MD*")/COUNTIFS('Modified HPI_EXP_metro'!$D:$D,AL2,'Modified HPI_EXP_metro'!$C:$C,"*MD*"),"N/A")</f>
        <v>283.95125000000002</v>
      </c>
    </row>
    <row r="23" spans="1:38" x14ac:dyDescent="0.2">
      <c r="A23" s="11" t="s">
        <v>87</v>
      </c>
      <c r="B23" s="11" t="s">
        <v>138</v>
      </c>
      <c r="C23" s="8" t="str">
        <f>INDEX('Modified HPI_EXP_metro'!A:G,MATCH("*MA*",'Modified HPI_EXP_metro'!C:C,0),3)</f>
        <v xml:space="preserve"> MA  </v>
      </c>
      <c r="F23" s="11" t="s">
        <v>87</v>
      </c>
      <c r="G23" s="11" t="s">
        <v>138</v>
      </c>
      <c r="H23" s="8">
        <f>IFERROR(SUMIFS('Modified HPI_EXP_metro'!$G:$G,'Modified HPI_EXP_metro'!$D:$D,H2,'Modified HPI_EXP_metro'!$C:$C,"*MA*")/COUNTIFS('Modified HPI_EXP_metro'!$D:$D,H2,'Modified HPI_EXP_metro'!$C:$C,"*MA*"),"N/A")</f>
        <v>98.176666666666662</v>
      </c>
      <c r="I23" s="8">
        <f>IFERROR(SUMIFS('Modified HPI_EXP_metro'!$G:$G,'Modified HPI_EXP_metro'!$D:$D,I2,'Modified HPI_EXP_metro'!$C:$C,"*MA*")/COUNTIFS('Modified HPI_EXP_metro'!$D:$D,I2,'Modified HPI_EXP_metro'!$C:$C,"*MA*"),"N/A")</f>
        <v>97.324999999999989</v>
      </c>
      <c r="J23" s="8">
        <f>IFERROR(SUMIFS('Modified HPI_EXP_metro'!$G:$G,'Modified HPI_EXP_metro'!$D:$D,J2,'Modified HPI_EXP_metro'!$C:$C,"*MA*")/COUNTIFS('Modified HPI_EXP_metro'!$D:$D,J2,'Modified HPI_EXP_metro'!$C:$C,"*MA*"),"N/A")</f>
        <v>96.829166666666666</v>
      </c>
      <c r="K23" s="8">
        <f>IFERROR(SUMIFS('Modified HPI_EXP_metro'!$G:$G,'Modified HPI_EXP_metro'!$D:$D,K2,'Modified HPI_EXP_metro'!$C:$C,"*MA*")/COUNTIFS('Modified HPI_EXP_metro'!$D:$D,K2,'Modified HPI_EXP_metro'!$C:$C,"*MA*"),"N/A")</f>
        <v>98.887500000000003</v>
      </c>
      <c r="L23" s="8">
        <f>IFERROR(SUMIFS('Modified HPI_EXP_metro'!$G:$G,'Modified HPI_EXP_metro'!$D:$D,L2,'Modified HPI_EXP_metro'!$C:$C,"*MA*")/COUNTIFS('Modified HPI_EXP_metro'!$D:$D,L2,'Modified HPI_EXP_metro'!$C:$C,"*MA*"),"N/A")</f>
        <v>100.40250000000002</v>
      </c>
      <c r="M23" s="8">
        <f>IFERROR(SUMIFS('Modified HPI_EXP_metro'!$G:$G,'Modified HPI_EXP_metro'!$D:$D,M2,'Modified HPI_EXP_metro'!$C:$C,"*MA*")/COUNTIFS('Modified HPI_EXP_metro'!$D:$D,M2,'Modified HPI_EXP_metro'!$C:$C,"*MA*"),"N/A")</f>
        <v>103.70666666666666</v>
      </c>
      <c r="N23" s="8">
        <f>IFERROR(SUMIFS('Modified HPI_EXP_metro'!$G:$G,'Modified HPI_EXP_metro'!$D:$D,N2,'Modified HPI_EXP_metro'!$C:$C,"*MA*")/COUNTIFS('Modified HPI_EXP_metro'!$D:$D,N2,'Modified HPI_EXP_metro'!$C:$C,"*MA*"),"N/A")</f>
        <v>108.40583333333332</v>
      </c>
      <c r="O23" s="8">
        <f>IFERROR(SUMIFS('Modified HPI_EXP_metro'!$G:$G,'Modified HPI_EXP_metro'!$D:$D,O2,'Modified HPI_EXP_metro'!$C:$C,"*MA*")/COUNTIFS('Modified HPI_EXP_metro'!$D:$D,O2,'Modified HPI_EXP_metro'!$C:$C,"*MA*"),"N/A")</f>
        <v>116.255</v>
      </c>
      <c r="P23" s="8">
        <f>IFERROR(SUMIFS('Modified HPI_EXP_metro'!$G:$G,'Modified HPI_EXP_metro'!$D:$D,P2,'Modified HPI_EXP_metro'!$C:$C,"*MA*")/COUNTIFS('Modified HPI_EXP_metro'!$D:$D,P2,'Modified HPI_EXP_metro'!$C:$C,"*MA*"),"N/A")</f>
        <v>129.14666666666668</v>
      </c>
      <c r="Q23" s="8">
        <f>IFERROR(SUMIFS('Modified HPI_EXP_metro'!$G:$G,'Modified HPI_EXP_metro'!$D:$D,Q2,'Modified HPI_EXP_metro'!$C:$C,"*MA*")/COUNTIFS('Modified HPI_EXP_metro'!$D:$D,Q2,'Modified HPI_EXP_metro'!$C:$C,"*MA*"),"N/A")</f>
        <v>147.64583333333337</v>
      </c>
      <c r="R23" s="8">
        <f>IFERROR(SUMIFS('Modified HPI_EXP_metro'!$G:$G,'Modified HPI_EXP_metro'!$D:$D,R2,'Modified HPI_EXP_metro'!$C:$C,"*MA*")/COUNTIFS('Modified HPI_EXP_metro'!$D:$D,R2,'Modified HPI_EXP_metro'!$C:$C,"*MA*"),"N/A")</f>
        <v>168.87833333333336</v>
      </c>
      <c r="S23" s="8">
        <f>IFERROR(SUMIFS('Modified HPI_EXP_metro'!$G:$G,'Modified HPI_EXP_metro'!$D:$D,S2,'Modified HPI_EXP_metro'!$C:$C,"*MA*")/COUNTIFS('Modified HPI_EXP_metro'!$D:$D,S2,'Modified HPI_EXP_metro'!$C:$C,"*MA*"),"N/A")</f>
        <v>192.8208333333333</v>
      </c>
      <c r="T23" s="8">
        <f>IFERROR(SUMIFS('Modified HPI_EXP_metro'!$G:$G,'Modified HPI_EXP_metro'!$D:$D,T2,'Modified HPI_EXP_metro'!$C:$C,"*MA*")/COUNTIFS('Modified HPI_EXP_metro'!$D:$D,T2,'Modified HPI_EXP_metro'!$C:$C,"*MA*"),"N/A")</f>
        <v>217.54833333333332</v>
      </c>
      <c r="U23" s="8">
        <f>IFERROR(SUMIFS('Modified HPI_EXP_metro'!$G:$G,'Modified HPI_EXP_metro'!$D:$D,U2,'Modified HPI_EXP_metro'!$C:$C,"*MA*")/COUNTIFS('Modified HPI_EXP_metro'!$D:$D,U2,'Modified HPI_EXP_metro'!$C:$C,"*MA*"),"N/A")</f>
        <v>243.6258333333333</v>
      </c>
      <c r="V23" s="8">
        <f>IFERROR(SUMIFS('Modified HPI_EXP_metro'!$G:$G,'Modified HPI_EXP_metro'!$D:$D,V2,'Modified HPI_EXP_metro'!$C:$C,"*MA*")/COUNTIFS('Modified HPI_EXP_metro'!$D:$D,V2,'Modified HPI_EXP_metro'!$C:$C,"*MA*"),"N/A")</f>
        <v>264.17416666666668</v>
      </c>
      <c r="W23" s="8">
        <f>IFERROR(SUMIFS('Modified HPI_EXP_metro'!$G:$G,'Modified HPI_EXP_metro'!$D:$D,W2,'Modified HPI_EXP_metro'!$C:$C,"*MA*")/COUNTIFS('Modified HPI_EXP_metro'!$D:$D,W2,'Modified HPI_EXP_metro'!$C:$C,"*MA*"),"N/A")</f>
        <v>263.62083333333334</v>
      </c>
      <c r="X23" s="8">
        <f>IFERROR(SUMIFS('Modified HPI_EXP_metro'!$G:$G,'Modified HPI_EXP_metro'!$D:$D,X2,'Modified HPI_EXP_metro'!$C:$C,"*MA*")/COUNTIFS('Modified HPI_EXP_metro'!$D:$D,X2,'Modified HPI_EXP_metro'!$C:$C,"*MA*"),"N/A")</f>
        <v>247.47666666666669</v>
      </c>
      <c r="Y23" s="8">
        <f>IFERROR(SUMIFS('Modified HPI_EXP_metro'!$G:$G,'Modified HPI_EXP_metro'!$D:$D,Y2,'Modified HPI_EXP_metro'!$C:$C,"*MA*")/COUNTIFS('Modified HPI_EXP_metro'!$D:$D,Y2,'Modified HPI_EXP_metro'!$C:$C,"*MA*"),"N/A")</f>
        <v>223.76250000000005</v>
      </c>
      <c r="Z23" s="8">
        <f>IFERROR(SUMIFS('Modified HPI_EXP_metro'!$G:$G,'Modified HPI_EXP_metro'!$D:$D,Z2,'Modified HPI_EXP_metro'!$C:$C,"*MA*")/COUNTIFS('Modified HPI_EXP_metro'!$D:$D,Z2,'Modified HPI_EXP_metro'!$C:$C,"*MA*"),"N/A")</f>
        <v>212.12666666666667</v>
      </c>
      <c r="AA23" s="8">
        <f>IFERROR(SUMIFS('Modified HPI_EXP_metro'!$G:$G,'Modified HPI_EXP_metro'!$D:$D,AA2,'Modified HPI_EXP_metro'!$C:$C,"*MA*")/COUNTIFS('Modified HPI_EXP_metro'!$D:$D,AA2,'Modified HPI_EXP_metro'!$C:$C,"*MA*"),"N/A")</f>
        <v>208.04250000000002</v>
      </c>
      <c r="AB23" s="8">
        <f>IFERROR(SUMIFS('Modified HPI_EXP_metro'!$G:$G,'Modified HPI_EXP_metro'!$D:$D,AB2,'Modified HPI_EXP_metro'!$C:$C,"*MA*")/COUNTIFS('Modified HPI_EXP_metro'!$D:$D,AB2,'Modified HPI_EXP_metro'!$C:$C,"*MA*"),"N/A")</f>
        <v>202.6816666666667</v>
      </c>
      <c r="AC23" s="8">
        <f>IFERROR(SUMIFS('Modified HPI_EXP_metro'!$G:$G,'Modified HPI_EXP_metro'!$D:$D,AC2,'Modified HPI_EXP_metro'!$C:$C,"*MA*")/COUNTIFS('Modified HPI_EXP_metro'!$D:$D,AC2,'Modified HPI_EXP_metro'!$C:$C,"*MA*"),"N/A")</f>
        <v>204.4075</v>
      </c>
      <c r="AD23" s="8">
        <f>IFERROR(SUMIFS('Modified HPI_EXP_metro'!$G:$G,'Modified HPI_EXP_metro'!$D:$D,AD2,'Modified HPI_EXP_metro'!$C:$C,"*MA*")/COUNTIFS('Modified HPI_EXP_metro'!$D:$D,AD2,'Modified HPI_EXP_metro'!$C:$C,"*MA*"),"N/A")</f>
        <v>220.23416666666665</v>
      </c>
      <c r="AE23" s="8">
        <f>IFERROR(SUMIFS('Modified HPI_EXP_metro'!$G:$G,'Modified HPI_EXP_metro'!$D:$D,AE2,'Modified HPI_EXP_metro'!$C:$C,"*MA*")/COUNTIFS('Modified HPI_EXP_metro'!$D:$D,AE2,'Modified HPI_EXP_metro'!$C:$C,"*MA*"),"N/A")</f>
        <v>233.21166666666667</v>
      </c>
      <c r="AF23" s="8">
        <f>IFERROR(SUMIFS('Modified HPI_EXP_metro'!$G:$G,'Modified HPI_EXP_metro'!$D:$D,AF2,'Modified HPI_EXP_metro'!$C:$C,"*MA*")/COUNTIFS('Modified HPI_EXP_metro'!$D:$D,AF2,'Modified HPI_EXP_metro'!$C:$C,"*MA*"),"N/A")</f>
        <v>246.47000000000003</v>
      </c>
      <c r="AG23" s="8">
        <f>IFERROR(SUMIFS('Modified HPI_EXP_metro'!$G:$G,'Modified HPI_EXP_metro'!$D:$D,AG2,'Modified HPI_EXP_metro'!$C:$C,"*MA*")/COUNTIFS('Modified HPI_EXP_metro'!$D:$D,AG2,'Modified HPI_EXP_metro'!$C:$C,"*MA*"),"N/A")</f>
        <v>262.83083333333332</v>
      </c>
      <c r="AH23" s="8">
        <f>IFERROR(SUMIFS('Modified HPI_EXP_metro'!$G:$G,'Modified HPI_EXP_metro'!$D:$D,AH2,'Modified HPI_EXP_metro'!$C:$C,"*MA*")/COUNTIFS('Modified HPI_EXP_metro'!$D:$D,AH2,'Modified HPI_EXP_metro'!$C:$C,"*MA*"),"N/A")</f>
        <v>282.96666666666664</v>
      </c>
      <c r="AI23" s="8">
        <f>IFERROR(SUMIFS('Modified HPI_EXP_metro'!$G:$G,'Modified HPI_EXP_metro'!$D:$D,AI2,'Modified HPI_EXP_metro'!$C:$C,"*MA*")/COUNTIFS('Modified HPI_EXP_metro'!$D:$D,AI2,'Modified HPI_EXP_metro'!$C:$C,"*MA*"),"N/A")</f>
        <v>301.6225</v>
      </c>
      <c r="AJ23" s="8">
        <f>IFERROR(SUMIFS('Modified HPI_EXP_metro'!$G:$G,'Modified HPI_EXP_metro'!$D:$D,AJ2,'Modified HPI_EXP_metro'!$C:$C,"*MA*")/COUNTIFS('Modified HPI_EXP_metro'!$D:$D,AJ2,'Modified HPI_EXP_metro'!$C:$C,"*MA*"),"N/A")</f>
        <v>316.7283333333333</v>
      </c>
      <c r="AK23" s="8">
        <f>IFERROR(SUMIFS('Modified HPI_EXP_metro'!$G:$G,'Modified HPI_EXP_metro'!$D:$D,AK2,'Modified HPI_EXP_metro'!$C:$C,"*MA*")/COUNTIFS('Modified HPI_EXP_metro'!$D:$D,AK2,'Modified HPI_EXP_metro'!$C:$C,"*MA*"),"N/A")</f>
        <v>343.1466666666667</v>
      </c>
      <c r="AL23" s="8">
        <f>IFERROR(SUMIFS('Modified HPI_EXP_metro'!$G:$G,'Modified HPI_EXP_metro'!$D:$D,AL2,'Modified HPI_EXP_metro'!$C:$C,"*MA*")/COUNTIFS('Modified HPI_EXP_metro'!$D:$D,AL2,'Modified HPI_EXP_metro'!$C:$C,"*MA*"),"N/A")</f>
        <v>398.87833333333339</v>
      </c>
    </row>
    <row r="24" spans="1:38" x14ac:dyDescent="0.2">
      <c r="A24" s="11" t="s">
        <v>88</v>
      </c>
      <c r="B24" s="11" t="s">
        <v>139</v>
      </c>
      <c r="C24" s="8" t="str">
        <f>INDEX('Modified HPI_EXP_metro'!A:G,MATCH("*MI*",'Modified HPI_EXP_metro'!C:C,0),3)</f>
        <v xml:space="preserve"> MI  </v>
      </c>
      <c r="F24" s="11" t="s">
        <v>88</v>
      </c>
      <c r="G24" s="11" t="s">
        <v>139</v>
      </c>
      <c r="H24" s="8">
        <f>IFERROR(SUMIFS('Modified HPI_EXP_metro'!$G:$G,'Modified HPI_EXP_metro'!$D:$D,H2,'Modified HPI_EXP_metro'!$C:$C,"*MI*")/COUNTIFS('Modified HPI_EXP_metro'!$D:$D,H2,'Modified HPI_EXP_metro'!$C:$C,"*MI*"),"N/A")</f>
        <v>100.83625000000001</v>
      </c>
      <c r="I24" s="8">
        <f>IFERROR(SUMIFS('Modified HPI_EXP_metro'!$G:$G,'Modified HPI_EXP_metro'!$D:$D,I2,'Modified HPI_EXP_metro'!$C:$C,"*MI*")/COUNTIFS('Modified HPI_EXP_metro'!$D:$D,I2,'Modified HPI_EXP_metro'!$C:$C,"*MI*"),"N/A")</f>
        <v>104.57375</v>
      </c>
      <c r="J24" s="8">
        <f>IFERROR(SUMIFS('Modified HPI_EXP_metro'!$G:$G,'Modified HPI_EXP_metro'!$D:$D,J2,'Modified HPI_EXP_metro'!$C:$C,"*MI*")/COUNTIFS('Modified HPI_EXP_metro'!$D:$D,J2,'Modified HPI_EXP_metro'!$C:$C,"*MI*"),"N/A")</f>
        <v>107.13124999999999</v>
      </c>
      <c r="K24" s="8">
        <f>IFERROR(SUMIFS('Modified HPI_EXP_metro'!$G:$G,'Modified HPI_EXP_metro'!$D:$D,K2,'Modified HPI_EXP_metro'!$C:$C,"*MI*")/COUNTIFS('Modified HPI_EXP_metro'!$D:$D,K2,'Modified HPI_EXP_metro'!$C:$C,"*MI*"),"N/A")</f>
        <v>113.05125000000001</v>
      </c>
      <c r="L24" s="8">
        <f>IFERROR(SUMIFS('Modified HPI_EXP_metro'!$G:$G,'Modified HPI_EXP_metro'!$D:$D,L2,'Modified HPI_EXP_metro'!$C:$C,"*MI*")/COUNTIFS('Modified HPI_EXP_metro'!$D:$D,L2,'Modified HPI_EXP_metro'!$C:$C,"*MI*"),"N/A")</f>
        <v>122.43625</v>
      </c>
      <c r="M24" s="8">
        <f>IFERROR(SUMIFS('Modified HPI_EXP_metro'!$G:$G,'Modified HPI_EXP_metro'!$D:$D,M2,'Modified HPI_EXP_metro'!$C:$C,"*MI*")/COUNTIFS('Modified HPI_EXP_metro'!$D:$D,M2,'Modified HPI_EXP_metro'!$C:$C,"*MI*"),"N/A")</f>
        <v>134.08374999999998</v>
      </c>
      <c r="N24" s="8">
        <f>IFERROR(SUMIFS('Modified HPI_EXP_metro'!$G:$G,'Modified HPI_EXP_metro'!$D:$D,N2,'Modified HPI_EXP_metro'!$C:$C,"*MI*")/COUNTIFS('Modified HPI_EXP_metro'!$D:$D,N2,'Modified HPI_EXP_metro'!$C:$C,"*MI*"),"N/A")</f>
        <v>146.29999999999998</v>
      </c>
      <c r="O24" s="8">
        <f>IFERROR(SUMIFS('Modified HPI_EXP_metro'!$G:$G,'Modified HPI_EXP_metro'!$D:$D,O2,'Modified HPI_EXP_metro'!$C:$C,"*MI*")/COUNTIFS('Modified HPI_EXP_metro'!$D:$D,O2,'Modified HPI_EXP_metro'!$C:$C,"*MI*"),"N/A")</f>
        <v>156.55875</v>
      </c>
      <c r="P24" s="8">
        <f>IFERROR(SUMIFS('Modified HPI_EXP_metro'!$G:$G,'Modified HPI_EXP_metro'!$D:$D,P2,'Modified HPI_EXP_metro'!$C:$C,"*MI*")/COUNTIFS('Modified HPI_EXP_metro'!$D:$D,P2,'Modified HPI_EXP_metro'!$C:$C,"*MI*"),"N/A")</f>
        <v>170.94499999999999</v>
      </c>
      <c r="Q24" s="8">
        <f>IFERROR(SUMIFS('Modified HPI_EXP_metro'!$G:$G,'Modified HPI_EXP_metro'!$D:$D,Q2,'Modified HPI_EXP_metro'!$C:$C,"*MI*")/COUNTIFS('Modified HPI_EXP_metro'!$D:$D,Q2,'Modified HPI_EXP_metro'!$C:$C,"*MI*"),"N/A")</f>
        <v>184.84375</v>
      </c>
      <c r="R24" s="8">
        <f>IFERROR(SUMIFS('Modified HPI_EXP_metro'!$G:$G,'Modified HPI_EXP_metro'!$D:$D,R2,'Modified HPI_EXP_metro'!$C:$C,"*MI*")/COUNTIFS('Modified HPI_EXP_metro'!$D:$D,R2,'Modified HPI_EXP_metro'!$C:$C,"*MI*"),"N/A")</f>
        <v>193.76625000000001</v>
      </c>
      <c r="S24" s="8">
        <f>IFERROR(SUMIFS('Modified HPI_EXP_metro'!$G:$G,'Modified HPI_EXP_metro'!$D:$D,S2,'Modified HPI_EXP_metro'!$C:$C,"*MI*")/COUNTIFS('Modified HPI_EXP_metro'!$D:$D,S2,'Modified HPI_EXP_metro'!$C:$C,"*MI*"),"N/A")</f>
        <v>198.60374999999999</v>
      </c>
      <c r="T24" s="8">
        <f>IFERROR(SUMIFS('Modified HPI_EXP_metro'!$G:$G,'Modified HPI_EXP_metro'!$D:$D,T2,'Modified HPI_EXP_metro'!$C:$C,"*MI*")/COUNTIFS('Modified HPI_EXP_metro'!$D:$D,T2,'Modified HPI_EXP_metro'!$C:$C,"*MI*"),"N/A")</f>
        <v>200.73624999999998</v>
      </c>
      <c r="U24" s="8">
        <f>IFERROR(SUMIFS('Modified HPI_EXP_metro'!$G:$G,'Modified HPI_EXP_metro'!$D:$D,U2,'Modified HPI_EXP_metro'!$C:$C,"*MI*")/COUNTIFS('Modified HPI_EXP_metro'!$D:$D,U2,'Modified HPI_EXP_metro'!$C:$C,"*MI*"),"N/A")</f>
        <v>199.68125000000001</v>
      </c>
      <c r="V24" s="8">
        <f>IFERROR(SUMIFS('Modified HPI_EXP_metro'!$G:$G,'Modified HPI_EXP_metro'!$D:$D,V2,'Modified HPI_EXP_metro'!$C:$C,"*MI*")/COUNTIFS('Modified HPI_EXP_metro'!$D:$D,V2,'Modified HPI_EXP_metro'!$C:$C,"*MI*"),"N/A")</f>
        <v>199.10124999999999</v>
      </c>
      <c r="W24" s="8">
        <f>IFERROR(SUMIFS('Modified HPI_EXP_metro'!$G:$G,'Modified HPI_EXP_metro'!$D:$D,W2,'Modified HPI_EXP_metro'!$C:$C,"*MI*")/COUNTIFS('Modified HPI_EXP_metro'!$D:$D,W2,'Modified HPI_EXP_metro'!$C:$C,"*MI*"),"N/A")</f>
        <v>190.14750000000001</v>
      </c>
      <c r="X24" s="8">
        <f>IFERROR(SUMIFS('Modified HPI_EXP_metro'!$G:$G,'Modified HPI_EXP_metro'!$D:$D,X2,'Modified HPI_EXP_metro'!$C:$C,"*MI*")/COUNTIFS('Modified HPI_EXP_metro'!$D:$D,X2,'Modified HPI_EXP_metro'!$C:$C,"*MI*"),"N/A")</f>
        <v>159.74375000000001</v>
      </c>
      <c r="Y24" s="8">
        <f>IFERROR(SUMIFS('Modified HPI_EXP_metro'!$G:$G,'Modified HPI_EXP_metro'!$D:$D,Y2,'Modified HPI_EXP_metro'!$C:$C,"*MI*")/COUNTIFS('Modified HPI_EXP_metro'!$D:$D,Y2,'Modified HPI_EXP_metro'!$C:$C,"*MI*"),"N/A")</f>
        <v>118.88999999999999</v>
      </c>
      <c r="Z24" s="8">
        <f>IFERROR(SUMIFS('Modified HPI_EXP_metro'!$G:$G,'Modified HPI_EXP_metro'!$D:$D,Z2,'Modified HPI_EXP_metro'!$C:$C,"*MI*")/COUNTIFS('Modified HPI_EXP_metro'!$D:$D,Z2,'Modified HPI_EXP_metro'!$C:$C,"*MI*"),"N/A")</f>
        <v>90.929999999999993</v>
      </c>
      <c r="AA24" s="8">
        <f>IFERROR(SUMIFS('Modified HPI_EXP_metro'!$G:$G,'Modified HPI_EXP_metro'!$D:$D,AA2,'Modified HPI_EXP_metro'!$C:$C,"*MI*")/COUNTIFS('Modified HPI_EXP_metro'!$D:$D,AA2,'Modified HPI_EXP_metro'!$C:$C,"*MI*"),"N/A")</f>
        <v>88.681250000000006</v>
      </c>
      <c r="AB24" s="8">
        <f>IFERROR(SUMIFS('Modified HPI_EXP_metro'!$G:$G,'Modified HPI_EXP_metro'!$D:$D,AB2,'Modified HPI_EXP_metro'!$C:$C,"*MI*")/COUNTIFS('Modified HPI_EXP_metro'!$D:$D,AB2,'Modified HPI_EXP_metro'!$C:$C,"*MI*"),"N/A")</f>
        <v>85.053749999999994</v>
      </c>
      <c r="AC24" s="8">
        <f>IFERROR(SUMIFS('Modified HPI_EXP_metro'!$G:$G,'Modified HPI_EXP_metro'!$D:$D,AC2,'Modified HPI_EXP_metro'!$C:$C,"*MI*")/COUNTIFS('Modified HPI_EXP_metro'!$D:$D,AC2,'Modified HPI_EXP_metro'!$C:$C,"*MI*"),"N/A")</f>
        <v>92.951250000000002</v>
      </c>
      <c r="AD24" s="8">
        <f>IFERROR(SUMIFS('Modified HPI_EXP_metro'!$G:$G,'Modified HPI_EXP_metro'!$D:$D,AD2,'Modified HPI_EXP_metro'!$C:$C,"*MI*")/COUNTIFS('Modified HPI_EXP_metro'!$D:$D,AD2,'Modified HPI_EXP_metro'!$C:$C,"*MI*"),"N/A")</f>
        <v>109.97499999999999</v>
      </c>
      <c r="AE24" s="8">
        <f>IFERROR(SUMIFS('Modified HPI_EXP_metro'!$G:$G,'Modified HPI_EXP_metro'!$D:$D,AE2,'Modified HPI_EXP_metro'!$C:$C,"*MI*")/COUNTIFS('Modified HPI_EXP_metro'!$D:$D,AE2,'Modified HPI_EXP_metro'!$C:$C,"*MI*"),"N/A")</f>
        <v>126.25750000000001</v>
      </c>
      <c r="AF24" s="8">
        <f>IFERROR(SUMIFS('Modified HPI_EXP_metro'!$G:$G,'Modified HPI_EXP_metro'!$D:$D,AF2,'Modified HPI_EXP_metro'!$C:$C,"*MI*")/COUNTIFS('Modified HPI_EXP_metro'!$D:$D,AF2,'Modified HPI_EXP_metro'!$C:$C,"*MI*"),"N/A")</f>
        <v>138.57374999999999</v>
      </c>
      <c r="AG24" s="8">
        <f>IFERROR(SUMIFS('Modified HPI_EXP_metro'!$G:$G,'Modified HPI_EXP_metro'!$D:$D,AG2,'Modified HPI_EXP_metro'!$C:$C,"*MI*")/COUNTIFS('Modified HPI_EXP_metro'!$D:$D,AG2,'Modified HPI_EXP_metro'!$C:$C,"*MI*"),"N/A")</f>
        <v>148.95124999999999</v>
      </c>
      <c r="AH24" s="8">
        <f>IFERROR(SUMIFS('Modified HPI_EXP_metro'!$G:$G,'Modified HPI_EXP_metro'!$D:$D,AH2,'Modified HPI_EXP_metro'!$C:$C,"*MI*")/COUNTIFS('Modified HPI_EXP_metro'!$D:$D,AH2,'Modified HPI_EXP_metro'!$C:$C,"*MI*"),"N/A")</f>
        <v>163.67125000000001</v>
      </c>
      <c r="AI24" s="8">
        <f>IFERROR(SUMIFS('Modified HPI_EXP_metro'!$G:$G,'Modified HPI_EXP_metro'!$D:$D,AI2,'Modified HPI_EXP_metro'!$C:$C,"*MI*")/COUNTIFS('Modified HPI_EXP_metro'!$D:$D,AI2,'Modified HPI_EXP_metro'!$C:$C,"*MI*"),"N/A")</f>
        <v>178.4975</v>
      </c>
      <c r="AJ24" s="8">
        <f>IFERROR(SUMIFS('Modified HPI_EXP_metro'!$G:$G,'Modified HPI_EXP_metro'!$D:$D,AJ2,'Modified HPI_EXP_metro'!$C:$C,"*MI*")/COUNTIFS('Modified HPI_EXP_metro'!$D:$D,AJ2,'Modified HPI_EXP_metro'!$C:$C,"*MI*"),"N/A")</f>
        <v>190.35</v>
      </c>
      <c r="AK24" s="8">
        <f>IFERROR(SUMIFS('Modified HPI_EXP_metro'!$G:$G,'Modified HPI_EXP_metro'!$D:$D,AK2,'Modified HPI_EXP_metro'!$C:$C,"*MI*")/COUNTIFS('Modified HPI_EXP_metro'!$D:$D,AK2,'Modified HPI_EXP_metro'!$C:$C,"*MI*"),"N/A")</f>
        <v>207.66250000000002</v>
      </c>
      <c r="AL24" s="8">
        <f>IFERROR(SUMIFS('Modified HPI_EXP_metro'!$G:$G,'Modified HPI_EXP_metro'!$D:$D,AL2,'Modified HPI_EXP_metro'!$C:$C,"*MI*")/COUNTIFS('Modified HPI_EXP_metro'!$D:$D,AL2,'Modified HPI_EXP_metro'!$C:$C,"*MI*"),"N/A")</f>
        <v>236.50750000000002</v>
      </c>
    </row>
    <row r="25" spans="1:38" x14ac:dyDescent="0.2">
      <c r="A25" s="11" t="s">
        <v>89</v>
      </c>
      <c r="B25" s="11" t="s">
        <v>140</v>
      </c>
      <c r="C25" s="8" t="str">
        <f>INDEX('Modified HPI_EXP_metro'!A:G,MATCH("*MN*",'Modified HPI_EXP_metro'!C:C,0),3)</f>
        <v xml:space="preserve"> MN-WI</v>
      </c>
      <c r="F25" s="11" t="s">
        <v>89</v>
      </c>
      <c r="G25" s="11" t="s">
        <v>140</v>
      </c>
      <c r="H25" s="8">
        <f>IFERROR(SUMIFS('Modified HPI_EXP_metro'!$G:$G,'Modified HPI_EXP_metro'!$D:$D,H2,'Modified HPI_EXP_metro'!$C:$C,"*MN*")/COUNTIFS('Modified HPI_EXP_metro'!$D:$D,H2,'Modified HPI_EXP_metro'!$C:$C,"*MN*"),"N/A")</f>
        <v>99.817499999999995</v>
      </c>
      <c r="I25" s="8">
        <f>IFERROR(SUMIFS('Modified HPI_EXP_metro'!$G:$G,'Modified HPI_EXP_metro'!$D:$D,I2,'Modified HPI_EXP_metro'!$C:$C,"*MN*")/COUNTIFS('Modified HPI_EXP_metro'!$D:$D,I2,'Modified HPI_EXP_metro'!$C:$C,"*MN*"),"N/A")</f>
        <v>101.9225</v>
      </c>
      <c r="J25" s="8">
        <f>IFERROR(SUMIFS('Modified HPI_EXP_metro'!$G:$G,'Modified HPI_EXP_metro'!$D:$D,J2,'Modified HPI_EXP_metro'!$C:$C,"*MN*")/COUNTIFS('Modified HPI_EXP_metro'!$D:$D,J2,'Modified HPI_EXP_metro'!$C:$C,"*MN*"),"N/A")</f>
        <v>105.77249999999999</v>
      </c>
      <c r="K25" s="8">
        <f>IFERROR(SUMIFS('Modified HPI_EXP_metro'!$G:$G,'Modified HPI_EXP_metro'!$D:$D,K2,'Modified HPI_EXP_metro'!$C:$C,"*MN*")/COUNTIFS('Modified HPI_EXP_metro'!$D:$D,K2,'Modified HPI_EXP_metro'!$C:$C,"*MN*"),"N/A")</f>
        <v>110.52249999999999</v>
      </c>
      <c r="L25" s="8">
        <f>IFERROR(SUMIFS('Modified HPI_EXP_metro'!$G:$G,'Modified HPI_EXP_metro'!$D:$D,L2,'Modified HPI_EXP_metro'!$C:$C,"*MN*")/COUNTIFS('Modified HPI_EXP_metro'!$D:$D,L2,'Modified HPI_EXP_metro'!$C:$C,"*MN*"),"N/A")</f>
        <v>115.78</v>
      </c>
      <c r="M25" s="8">
        <f>IFERROR(SUMIFS('Modified HPI_EXP_metro'!$G:$G,'Modified HPI_EXP_metro'!$D:$D,M2,'Modified HPI_EXP_metro'!$C:$C,"*MN*")/COUNTIFS('Modified HPI_EXP_metro'!$D:$D,M2,'Modified HPI_EXP_metro'!$C:$C,"*MN*"),"N/A")</f>
        <v>121.92750000000001</v>
      </c>
      <c r="N25" s="8">
        <f>IFERROR(SUMIFS('Modified HPI_EXP_metro'!$G:$G,'Modified HPI_EXP_metro'!$D:$D,N2,'Modified HPI_EXP_metro'!$C:$C,"*MN*")/COUNTIFS('Modified HPI_EXP_metro'!$D:$D,N2,'Modified HPI_EXP_metro'!$C:$C,"*MN*"),"N/A")</f>
        <v>128.5625</v>
      </c>
      <c r="O25" s="8">
        <f>IFERROR(SUMIFS('Modified HPI_EXP_metro'!$G:$G,'Modified HPI_EXP_metro'!$D:$D,O2,'Modified HPI_EXP_metro'!$C:$C,"*MN*")/COUNTIFS('Modified HPI_EXP_metro'!$D:$D,O2,'Modified HPI_EXP_metro'!$C:$C,"*MN*"),"N/A")</f>
        <v>137.95749999999998</v>
      </c>
      <c r="P25" s="8">
        <f>IFERROR(SUMIFS('Modified HPI_EXP_metro'!$G:$G,'Modified HPI_EXP_metro'!$D:$D,P2,'Modified HPI_EXP_metro'!$C:$C,"*MN*")/COUNTIFS('Modified HPI_EXP_metro'!$D:$D,P2,'Modified HPI_EXP_metro'!$C:$C,"*MN*"),"N/A")</f>
        <v>151.42750000000001</v>
      </c>
      <c r="Q25" s="8">
        <f>IFERROR(SUMIFS('Modified HPI_EXP_metro'!$G:$G,'Modified HPI_EXP_metro'!$D:$D,Q2,'Modified HPI_EXP_metro'!$C:$C,"*MN*")/COUNTIFS('Modified HPI_EXP_metro'!$D:$D,Q2,'Modified HPI_EXP_metro'!$C:$C,"*MN*"),"N/A")</f>
        <v>173.5325</v>
      </c>
      <c r="R25" s="8">
        <f>IFERROR(SUMIFS('Modified HPI_EXP_metro'!$G:$G,'Modified HPI_EXP_metro'!$D:$D,R2,'Modified HPI_EXP_metro'!$C:$C,"*MN*")/COUNTIFS('Modified HPI_EXP_metro'!$D:$D,R2,'Modified HPI_EXP_metro'!$C:$C,"*MN*"),"N/A")</f>
        <v>196.94499999999999</v>
      </c>
      <c r="S25" s="8">
        <f>IFERROR(SUMIFS('Modified HPI_EXP_metro'!$G:$G,'Modified HPI_EXP_metro'!$D:$D,S2,'Modified HPI_EXP_metro'!$C:$C,"*MN*")/COUNTIFS('Modified HPI_EXP_metro'!$D:$D,S2,'Modified HPI_EXP_metro'!$C:$C,"*MN*"),"N/A")</f>
        <v>216.5575</v>
      </c>
      <c r="T25" s="8">
        <f>IFERROR(SUMIFS('Modified HPI_EXP_metro'!$G:$G,'Modified HPI_EXP_metro'!$D:$D,T2,'Modified HPI_EXP_metro'!$C:$C,"*MN*")/COUNTIFS('Modified HPI_EXP_metro'!$D:$D,T2,'Modified HPI_EXP_metro'!$C:$C,"*MN*"),"N/A")</f>
        <v>236.83749999999998</v>
      </c>
      <c r="U25" s="8">
        <f>IFERROR(SUMIFS('Modified HPI_EXP_metro'!$G:$G,'Modified HPI_EXP_metro'!$D:$D,U2,'Modified HPI_EXP_metro'!$C:$C,"*MN*")/COUNTIFS('Modified HPI_EXP_metro'!$D:$D,U2,'Modified HPI_EXP_metro'!$C:$C,"*MN*"),"N/A")</f>
        <v>253.60249999999999</v>
      </c>
      <c r="V25" s="8">
        <f>IFERROR(SUMIFS('Modified HPI_EXP_metro'!$G:$G,'Modified HPI_EXP_metro'!$D:$D,V2,'Modified HPI_EXP_metro'!$C:$C,"*MN*")/COUNTIFS('Modified HPI_EXP_metro'!$D:$D,V2,'Modified HPI_EXP_metro'!$C:$C,"*MN*"),"N/A")</f>
        <v>270.72500000000002</v>
      </c>
      <c r="W25" s="8">
        <f>IFERROR(SUMIFS('Modified HPI_EXP_metro'!$G:$G,'Modified HPI_EXP_metro'!$D:$D,W2,'Modified HPI_EXP_metro'!$C:$C,"*MN*")/COUNTIFS('Modified HPI_EXP_metro'!$D:$D,W2,'Modified HPI_EXP_metro'!$C:$C,"*MN*"),"N/A")</f>
        <v>274.90499999999997</v>
      </c>
      <c r="X25" s="8">
        <f>IFERROR(SUMIFS('Modified HPI_EXP_metro'!$G:$G,'Modified HPI_EXP_metro'!$D:$D,X2,'Modified HPI_EXP_metro'!$C:$C,"*MN*")/COUNTIFS('Modified HPI_EXP_metro'!$D:$D,X2,'Modified HPI_EXP_metro'!$C:$C,"*MN*"),"N/A")</f>
        <v>255.94749999999999</v>
      </c>
      <c r="Y25" s="8">
        <f>IFERROR(SUMIFS('Modified HPI_EXP_metro'!$G:$G,'Modified HPI_EXP_metro'!$D:$D,Y2,'Modified HPI_EXP_metro'!$C:$C,"*MN*")/COUNTIFS('Modified HPI_EXP_metro'!$D:$D,Y2,'Modified HPI_EXP_metro'!$C:$C,"*MN*"),"N/A")</f>
        <v>216.81</v>
      </c>
      <c r="Z25" s="8">
        <f>IFERROR(SUMIFS('Modified HPI_EXP_metro'!$G:$G,'Modified HPI_EXP_metro'!$D:$D,Z2,'Modified HPI_EXP_metro'!$C:$C,"*MN*")/COUNTIFS('Modified HPI_EXP_metro'!$D:$D,Z2,'Modified HPI_EXP_metro'!$C:$C,"*MN*"),"N/A")</f>
        <v>194.10000000000002</v>
      </c>
      <c r="AA25" s="8">
        <f>IFERROR(SUMIFS('Modified HPI_EXP_metro'!$G:$G,'Modified HPI_EXP_metro'!$D:$D,AA2,'Modified HPI_EXP_metro'!$C:$C,"*MN*")/COUNTIFS('Modified HPI_EXP_metro'!$D:$D,AA2,'Modified HPI_EXP_metro'!$C:$C,"*MN*"),"N/A")</f>
        <v>190.40249999999997</v>
      </c>
      <c r="AB25" s="8">
        <f>IFERROR(SUMIFS('Modified HPI_EXP_metro'!$G:$G,'Modified HPI_EXP_metro'!$D:$D,AB2,'Modified HPI_EXP_metro'!$C:$C,"*MN*")/COUNTIFS('Modified HPI_EXP_metro'!$D:$D,AB2,'Modified HPI_EXP_metro'!$C:$C,"*MN*"),"N/A")</f>
        <v>178.94</v>
      </c>
      <c r="AC25" s="8">
        <f>IFERROR(SUMIFS('Modified HPI_EXP_metro'!$G:$G,'Modified HPI_EXP_metro'!$D:$D,AC2,'Modified HPI_EXP_metro'!$C:$C,"*MN*")/COUNTIFS('Modified HPI_EXP_metro'!$D:$D,AC2,'Modified HPI_EXP_metro'!$C:$C,"*MN*"),"N/A")</f>
        <v>188.39249999999998</v>
      </c>
      <c r="AD25" s="8">
        <f>IFERROR(SUMIFS('Modified HPI_EXP_metro'!$G:$G,'Modified HPI_EXP_metro'!$D:$D,AD2,'Modified HPI_EXP_metro'!$C:$C,"*MN*")/COUNTIFS('Modified HPI_EXP_metro'!$D:$D,AD2,'Modified HPI_EXP_metro'!$C:$C,"*MN*"),"N/A")</f>
        <v>207.58749999999998</v>
      </c>
      <c r="AE25" s="8">
        <f>IFERROR(SUMIFS('Modified HPI_EXP_metro'!$G:$G,'Modified HPI_EXP_metro'!$D:$D,AE2,'Modified HPI_EXP_metro'!$C:$C,"*MN*")/COUNTIFS('Modified HPI_EXP_metro'!$D:$D,AE2,'Modified HPI_EXP_metro'!$C:$C,"*MN*"),"N/A")</f>
        <v>222.61500000000001</v>
      </c>
      <c r="AF25" s="8">
        <f>IFERROR(SUMIFS('Modified HPI_EXP_metro'!$G:$G,'Modified HPI_EXP_metro'!$D:$D,AF2,'Modified HPI_EXP_metro'!$C:$C,"*MN*")/COUNTIFS('Modified HPI_EXP_metro'!$D:$D,AF2,'Modified HPI_EXP_metro'!$C:$C,"*MN*"),"N/A")</f>
        <v>235.60500000000002</v>
      </c>
      <c r="AG25" s="8">
        <f>IFERROR(SUMIFS('Modified HPI_EXP_metro'!$G:$G,'Modified HPI_EXP_metro'!$D:$D,AG2,'Modified HPI_EXP_metro'!$C:$C,"*MN*")/COUNTIFS('Modified HPI_EXP_metro'!$D:$D,AG2,'Modified HPI_EXP_metro'!$C:$C,"*MN*"),"N/A")</f>
        <v>250.37</v>
      </c>
      <c r="AH25" s="8">
        <f>IFERROR(SUMIFS('Modified HPI_EXP_metro'!$G:$G,'Modified HPI_EXP_metro'!$D:$D,AH2,'Modified HPI_EXP_metro'!$C:$C,"*MN*")/COUNTIFS('Modified HPI_EXP_metro'!$D:$D,AH2,'Modified HPI_EXP_metro'!$C:$C,"*MN*"),"N/A")</f>
        <v>268.21749999999997</v>
      </c>
      <c r="AI25" s="8">
        <f>IFERROR(SUMIFS('Modified HPI_EXP_metro'!$G:$G,'Modified HPI_EXP_metro'!$D:$D,AI2,'Modified HPI_EXP_metro'!$C:$C,"*MN*")/COUNTIFS('Modified HPI_EXP_metro'!$D:$D,AI2,'Modified HPI_EXP_metro'!$C:$C,"*MN*"),"N/A")</f>
        <v>286.72249999999997</v>
      </c>
      <c r="AJ25" s="8">
        <f>IFERROR(SUMIFS('Modified HPI_EXP_metro'!$G:$G,'Modified HPI_EXP_metro'!$D:$D,AJ2,'Modified HPI_EXP_metro'!$C:$C,"*MN*")/COUNTIFS('Modified HPI_EXP_metro'!$D:$D,AJ2,'Modified HPI_EXP_metro'!$C:$C,"*MN*"),"N/A")</f>
        <v>302.95000000000005</v>
      </c>
      <c r="AK25" s="8">
        <f>IFERROR(SUMIFS('Modified HPI_EXP_metro'!$G:$G,'Modified HPI_EXP_metro'!$D:$D,AK2,'Modified HPI_EXP_metro'!$C:$C,"*MN*")/COUNTIFS('Modified HPI_EXP_metro'!$D:$D,AK2,'Modified HPI_EXP_metro'!$C:$C,"*MN*"),"N/A")</f>
        <v>325.505</v>
      </c>
      <c r="AL25" s="8">
        <f>IFERROR(SUMIFS('Modified HPI_EXP_metro'!$G:$G,'Modified HPI_EXP_metro'!$D:$D,AL2,'Modified HPI_EXP_metro'!$C:$C,"*MN*")/COUNTIFS('Modified HPI_EXP_metro'!$D:$D,AL2,'Modified HPI_EXP_metro'!$C:$C,"*MN*"),"N/A")</f>
        <v>363.56499999999994</v>
      </c>
    </row>
    <row r="26" spans="1:38" s="75" customFormat="1" x14ac:dyDescent="0.2">
      <c r="A26" s="73" t="s">
        <v>90</v>
      </c>
      <c r="B26" s="73" t="s">
        <v>141</v>
      </c>
      <c r="C26" s="74" t="e">
        <f>INDEX('Modified HPI_EXP_metro'!A:G,MATCH("*MS*",'Modified HPI_EXP_metro'!C:C,0),3)</f>
        <v>#N/A</v>
      </c>
      <c r="F26" s="73" t="s">
        <v>90</v>
      </c>
      <c r="G26" s="73" t="s">
        <v>141</v>
      </c>
      <c r="H26" s="74" t="str">
        <f>IFERROR(SUMIFS('Modified HPI_EXP_metro'!$G:$G,'Modified HPI_EXP_metro'!$D:$D,H2,'Modified HPI_EXP_metro'!$C:$C,"*MS*")/COUNTIFS('Modified HPI_EXP_metro'!$D:$D,H2,'Modified HPI_EXP_metro'!$C:$C,"*MS*"),"N/A")</f>
        <v>N/A</v>
      </c>
      <c r="I26" s="74" t="str">
        <f>IFERROR(SUMIFS('Modified HPI_EXP_metro'!$G:$G,'Modified HPI_EXP_metro'!$D:$D,I2,'Modified HPI_EXP_metro'!$C:$C,"*MS*")/COUNTIFS('Modified HPI_EXP_metro'!$D:$D,I2,'Modified HPI_EXP_metro'!$C:$C,"*MS*"),"N/A")</f>
        <v>N/A</v>
      </c>
      <c r="J26" s="74" t="str">
        <f>IFERROR(SUMIFS('Modified HPI_EXP_metro'!$G:$G,'Modified HPI_EXP_metro'!$D:$D,J2,'Modified HPI_EXP_metro'!$C:$C,"*MS*")/COUNTIFS('Modified HPI_EXP_metro'!$D:$D,J2,'Modified HPI_EXP_metro'!$C:$C,"*MS*"),"N/A")</f>
        <v>N/A</v>
      </c>
      <c r="K26" s="74" t="str">
        <f>IFERROR(SUMIFS('Modified HPI_EXP_metro'!$G:$G,'Modified HPI_EXP_metro'!$D:$D,K2,'Modified HPI_EXP_metro'!$C:$C,"*MS*")/COUNTIFS('Modified HPI_EXP_metro'!$D:$D,K2,'Modified HPI_EXP_metro'!$C:$C,"*MS*"),"N/A")</f>
        <v>N/A</v>
      </c>
      <c r="L26" s="74" t="str">
        <f>IFERROR(SUMIFS('Modified HPI_EXP_metro'!$G:$G,'Modified HPI_EXP_metro'!$D:$D,L2,'Modified HPI_EXP_metro'!$C:$C,"*MS*")/COUNTIFS('Modified HPI_EXP_metro'!$D:$D,L2,'Modified HPI_EXP_metro'!$C:$C,"*MS*"),"N/A")</f>
        <v>N/A</v>
      </c>
      <c r="M26" s="74" t="str">
        <f>IFERROR(SUMIFS('Modified HPI_EXP_metro'!$G:$G,'Modified HPI_EXP_metro'!$D:$D,M2,'Modified HPI_EXP_metro'!$C:$C,"*MS*")/COUNTIFS('Modified HPI_EXP_metro'!$D:$D,M2,'Modified HPI_EXP_metro'!$C:$C,"*MS*"),"N/A")</f>
        <v>N/A</v>
      </c>
      <c r="N26" s="74" t="str">
        <f>IFERROR(SUMIFS('Modified HPI_EXP_metro'!$G:$G,'Modified HPI_EXP_metro'!$D:$D,N2,'Modified HPI_EXP_metro'!$C:$C,"*MS*")/COUNTIFS('Modified HPI_EXP_metro'!$D:$D,N2,'Modified HPI_EXP_metro'!$C:$C,"*MS*"),"N/A")</f>
        <v>N/A</v>
      </c>
      <c r="O26" s="74" t="str">
        <f>IFERROR(SUMIFS('Modified HPI_EXP_metro'!$G:$G,'Modified HPI_EXP_metro'!$D:$D,O2,'Modified HPI_EXP_metro'!$C:$C,"*MS*")/COUNTIFS('Modified HPI_EXP_metro'!$D:$D,O2,'Modified HPI_EXP_metro'!$C:$C,"*MS*"),"N/A")</f>
        <v>N/A</v>
      </c>
      <c r="P26" s="74" t="str">
        <f>IFERROR(SUMIFS('Modified HPI_EXP_metro'!$G:$G,'Modified HPI_EXP_metro'!$D:$D,P2,'Modified HPI_EXP_metro'!$C:$C,"*MS*")/COUNTIFS('Modified HPI_EXP_metro'!$D:$D,P2,'Modified HPI_EXP_metro'!$C:$C,"*MS*"),"N/A")</f>
        <v>N/A</v>
      </c>
      <c r="Q26" s="74" t="str">
        <f>IFERROR(SUMIFS('Modified HPI_EXP_metro'!$G:$G,'Modified HPI_EXP_metro'!$D:$D,Q2,'Modified HPI_EXP_metro'!$C:$C,"*MS*")/COUNTIFS('Modified HPI_EXP_metro'!$D:$D,Q2,'Modified HPI_EXP_metro'!$C:$C,"*MS*"),"N/A")</f>
        <v>N/A</v>
      </c>
      <c r="R26" s="74" t="str">
        <f>IFERROR(SUMIFS('Modified HPI_EXP_metro'!$G:$G,'Modified HPI_EXP_metro'!$D:$D,R2,'Modified HPI_EXP_metro'!$C:$C,"*MS*")/COUNTIFS('Modified HPI_EXP_metro'!$D:$D,R2,'Modified HPI_EXP_metro'!$C:$C,"*MS*"),"N/A")</f>
        <v>N/A</v>
      </c>
      <c r="S26" s="74" t="str">
        <f>IFERROR(SUMIFS('Modified HPI_EXP_metro'!$G:$G,'Modified HPI_EXP_metro'!$D:$D,S2,'Modified HPI_EXP_metro'!$C:$C,"*MS*")/COUNTIFS('Modified HPI_EXP_metro'!$D:$D,S2,'Modified HPI_EXP_metro'!$C:$C,"*MS*"),"N/A")</f>
        <v>N/A</v>
      </c>
      <c r="T26" s="74" t="str">
        <f>IFERROR(SUMIFS('Modified HPI_EXP_metro'!$G:$G,'Modified HPI_EXP_metro'!$D:$D,T2,'Modified HPI_EXP_metro'!$C:$C,"*MS*")/COUNTIFS('Modified HPI_EXP_metro'!$D:$D,T2,'Modified HPI_EXP_metro'!$C:$C,"*MS*"),"N/A")</f>
        <v>N/A</v>
      </c>
      <c r="U26" s="74" t="str">
        <f>IFERROR(SUMIFS('Modified HPI_EXP_metro'!$G:$G,'Modified HPI_EXP_metro'!$D:$D,U2,'Modified HPI_EXP_metro'!$C:$C,"*MS*")/COUNTIFS('Modified HPI_EXP_metro'!$D:$D,U2,'Modified HPI_EXP_metro'!$C:$C,"*MS*"),"N/A")</f>
        <v>N/A</v>
      </c>
      <c r="V26" s="74" t="str">
        <f>IFERROR(SUMIFS('Modified HPI_EXP_metro'!$G:$G,'Modified HPI_EXP_metro'!$D:$D,V2,'Modified HPI_EXP_metro'!$C:$C,"*MS*")/COUNTIFS('Modified HPI_EXP_metro'!$D:$D,V2,'Modified HPI_EXP_metro'!$C:$C,"*MS*"),"N/A")</f>
        <v>N/A</v>
      </c>
      <c r="W26" s="74" t="str">
        <f>IFERROR(SUMIFS('Modified HPI_EXP_metro'!$G:$G,'Modified HPI_EXP_metro'!$D:$D,W2,'Modified HPI_EXP_metro'!$C:$C,"*MS*")/COUNTIFS('Modified HPI_EXP_metro'!$D:$D,W2,'Modified HPI_EXP_metro'!$C:$C,"*MS*"),"N/A")</f>
        <v>N/A</v>
      </c>
      <c r="X26" s="74" t="str">
        <f>IFERROR(SUMIFS('Modified HPI_EXP_metro'!$G:$G,'Modified HPI_EXP_metro'!$D:$D,X2,'Modified HPI_EXP_metro'!$C:$C,"*MS*")/COUNTIFS('Modified HPI_EXP_metro'!$D:$D,X2,'Modified HPI_EXP_metro'!$C:$C,"*MS*"),"N/A")</f>
        <v>N/A</v>
      </c>
      <c r="Y26" s="74" t="str">
        <f>IFERROR(SUMIFS('Modified HPI_EXP_metro'!$G:$G,'Modified HPI_EXP_metro'!$D:$D,Y2,'Modified HPI_EXP_metro'!$C:$C,"*MS*")/COUNTIFS('Modified HPI_EXP_metro'!$D:$D,Y2,'Modified HPI_EXP_metro'!$C:$C,"*MS*"),"N/A")</f>
        <v>N/A</v>
      </c>
      <c r="Z26" s="74" t="str">
        <f>IFERROR(SUMIFS('Modified HPI_EXP_metro'!$G:$G,'Modified HPI_EXP_metro'!$D:$D,Z2,'Modified HPI_EXP_metro'!$C:$C,"*MS*")/COUNTIFS('Modified HPI_EXP_metro'!$D:$D,Z2,'Modified HPI_EXP_metro'!$C:$C,"*MS*"),"N/A")</f>
        <v>N/A</v>
      </c>
      <c r="AA26" s="74" t="str">
        <f>IFERROR(SUMIFS('Modified HPI_EXP_metro'!$G:$G,'Modified HPI_EXP_metro'!$D:$D,AA2,'Modified HPI_EXP_metro'!$C:$C,"*MS*")/COUNTIFS('Modified HPI_EXP_metro'!$D:$D,AA2,'Modified HPI_EXP_metro'!$C:$C,"*MS*"),"N/A")</f>
        <v>N/A</v>
      </c>
      <c r="AB26" s="74" t="str">
        <f>IFERROR(SUMIFS('Modified HPI_EXP_metro'!$G:$G,'Modified HPI_EXP_metro'!$D:$D,AB2,'Modified HPI_EXP_metro'!$C:$C,"*MS*")/COUNTIFS('Modified HPI_EXP_metro'!$D:$D,AB2,'Modified HPI_EXP_metro'!$C:$C,"*MS*"),"N/A")</f>
        <v>N/A</v>
      </c>
      <c r="AC26" s="74" t="str">
        <f>IFERROR(SUMIFS('Modified HPI_EXP_metro'!$G:$G,'Modified HPI_EXP_metro'!$D:$D,AC2,'Modified HPI_EXP_metro'!$C:$C,"*MS*")/COUNTIFS('Modified HPI_EXP_metro'!$D:$D,AC2,'Modified HPI_EXP_metro'!$C:$C,"*MS*"),"N/A")</f>
        <v>N/A</v>
      </c>
      <c r="AD26" s="74" t="str">
        <f>IFERROR(SUMIFS('Modified HPI_EXP_metro'!$G:$G,'Modified HPI_EXP_metro'!$D:$D,AD2,'Modified HPI_EXP_metro'!$C:$C,"*MS*")/COUNTIFS('Modified HPI_EXP_metro'!$D:$D,AD2,'Modified HPI_EXP_metro'!$C:$C,"*MS*"),"N/A")</f>
        <v>N/A</v>
      </c>
      <c r="AE26" s="74" t="str">
        <f>IFERROR(SUMIFS('Modified HPI_EXP_metro'!$G:$G,'Modified HPI_EXP_metro'!$D:$D,AE2,'Modified HPI_EXP_metro'!$C:$C,"*MS*")/COUNTIFS('Modified HPI_EXP_metro'!$D:$D,AE2,'Modified HPI_EXP_metro'!$C:$C,"*MS*"),"N/A")</f>
        <v>N/A</v>
      </c>
      <c r="AF26" s="74" t="str">
        <f>IFERROR(SUMIFS('Modified HPI_EXP_metro'!$G:$G,'Modified HPI_EXP_metro'!$D:$D,AF2,'Modified HPI_EXP_metro'!$C:$C,"*MS*")/COUNTIFS('Modified HPI_EXP_metro'!$D:$D,AF2,'Modified HPI_EXP_metro'!$C:$C,"*MS*"),"N/A")</f>
        <v>N/A</v>
      </c>
      <c r="AG26" s="74" t="str">
        <f>IFERROR(SUMIFS('Modified HPI_EXP_metro'!$G:$G,'Modified HPI_EXP_metro'!$D:$D,AG2,'Modified HPI_EXP_metro'!$C:$C,"*MS*")/COUNTIFS('Modified HPI_EXP_metro'!$D:$D,AG2,'Modified HPI_EXP_metro'!$C:$C,"*MS*"),"N/A")</f>
        <v>N/A</v>
      </c>
      <c r="AH26" s="74" t="str">
        <f>IFERROR(SUMIFS('Modified HPI_EXP_metro'!$G:$G,'Modified HPI_EXP_metro'!$D:$D,AH2,'Modified HPI_EXP_metro'!$C:$C,"*MS*")/COUNTIFS('Modified HPI_EXP_metro'!$D:$D,AH2,'Modified HPI_EXP_metro'!$C:$C,"*MS*"),"N/A")</f>
        <v>N/A</v>
      </c>
      <c r="AI26" s="74" t="str">
        <f>IFERROR(SUMIFS('Modified HPI_EXP_metro'!$G:$G,'Modified HPI_EXP_metro'!$D:$D,AI2,'Modified HPI_EXP_metro'!$C:$C,"*MS*")/COUNTIFS('Modified HPI_EXP_metro'!$D:$D,AI2,'Modified HPI_EXP_metro'!$C:$C,"*MS*"),"N/A")</f>
        <v>N/A</v>
      </c>
      <c r="AJ26" s="74" t="str">
        <f>IFERROR(SUMIFS('Modified HPI_EXP_metro'!$G:$G,'Modified HPI_EXP_metro'!$D:$D,AJ2,'Modified HPI_EXP_metro'!$C:$C,"*MS*")/COUNTIFS('Modified HPI_EXP_metro'!$D:$D,AJ2,'Modified HPI_EXP_metro'!$C:$C,"*MS*"),"N/A")</f>
        <v>N/A</v>
      </c>
      <c r="AK26" s="74" t="str">
        <f>IFERROR(SUMIFS('Modified HPI_EXP_metro'!$G:$G,'Modified HPI_EXP_metro'!$D:$D,AK2,'Modified HPI_EXP_metro'!$C:$C,"*MS*")/COUNTIFS('Modified HPI_EXP_metro'!$D:$D,AK2,'Modified HPI_EXP_metro'!$C:$C,"*MS*"),"N/A")</f>
        <v>N/A</v>
      </c>
      <c r="AL26" s="74" t="str">
        <f>IFERROR(SUMIFS('Modified HPI_EXP_metro'!$G:$G,'Modified HPI_EXP_metro'!$D:$D,AL2,'Modified HPI_EXP_metro'!$C:$C,"*MS*")/COUNTIFS('Modified HPI_EXP_metro'!$D:$D,AL2,'Modified HPI_EXP_metro'!$C:$C,"*MS*"),"N/A")</f>
        <v>N/A</v>
      </c>
    </row>
    <row r="27" spans="1:38" x14ac:dyDescent="0.2">
      <c r="A27" s="11" t="s">
        <v>91</v>
      </c>
      <c r="B27" s="11" t="s">
        <v>142</v>
      </c>
      <c r="C27" s="8" t="str">
        <f>INDEX('Modified HPI_EXP_metro'!A:G,MATCH("*MO*",'Modified HPI_EXP_metro'!C:C,0),3)</f>
        <v xml:space="preserve"> MO-KS</v>
      </c>
      <c r="F27" s="11" t="s">
        <v>91</v>
      </c>
      <c r="G27" s="11" t="s">
        <v>142</v>
      </c>
      <c r="H27" s="8">
        <f>IFERROR(SUMIFS('Modified HPI_EXP_metro'!$G:$G,'Modified HPI_EXP_metro'!$D:$D,H2,'Modified HPI_EXP_metro'!$C:$C,"*MO*")/COUNTIFS('Modified HPI_EXP_metro'!$D:$D,H2,'Modified HPI_EXP_metro'!$C:$C,"*MO*"),"N/A")</f>
        <v>100.07625</v>
      </c>
      <c r="I27" s="8">
        <f>IFERROR(SUMIFS('Modified HPI_EXP_metro'!$G:$G,'Modified HPI_EXP_metro'!$D:$D,I2,'Modified HPI_EXP_metro'!$C:$C,"*MO*")/COUNTIFS('Modified HPI_EXP_metro'!$D:$D,I2,'Modified HPI_EXP_metro'!$C:$C,"*MO*"),"N/A")</f>
        <v>101.9825</v>
      </c>
      <c r="J27" s="8">
        <f>IFERROR(SUMIFS('Modified HPI_EXP_metro'!$G:$G,'Modified HPI_EXP_metro'!$D:$D,J2,'Modified HPI_EXP_metro'!$C:$C,"*MO*")/COUNTIFS('Modified HPI_EXP_metro'!$D:$D,J2,'Modified HPI_EXP_metro'!$C:$C,"*MO*"),"N/A")</f>
        <v>104.31125000000002</v>
      </c>
      <c r="K27" s="8">
        <f>IFERROR(SUMIFS('Modified HPI_EXP_metro'!$G:$G,'Modified HPI_EXP_metro'!$D:$D,K2,'Modified HPI_EXP_metro'!$C:$C,"*MO*")/COUNTIFS('Modified HPI_EXP_metro'!$D:$D,K2,'Modified HPI_EXP_metro'!$C:$C,"*MO*"),"N/A")</f>
        <v>109.43124999999998</v>
      </c>
      <c r="L27" s="8">
        <f>IFERROR(SUMIFS('Modified HPI_EXP_metro'!$G:$G,'Modified HPI_EXP_metro'!$D:$D,L2,'Modified HPI_EXP_metro'!$C:$C,"*MO*")/COUNTIFS('Modified HPI_EXP_metro'!$D:$D,L2,'Modified HPI_EXP_metro'!$C:$C,"*MO*"),"N/A")</f>
        <v>113.62499999999999</v>
      </c>
      <c r="M27" s="8">
        <f>IFERROR(SUMIFS('Modified HPI_EXP_metro'!$G:$G,'Modified HPI_EXP_metro'!$D:$D,M2,'Modified HPI_EXP_metro'!$C:$C,"*MO*")/COUNTIFS('Modified HPI_EXP_metro'!$D:$D,M2,'Modified HPI_EXP_metro'!$C:$C,"*MO*"),"N/A")</f>
        <v>118.45124999999999</v>
      </c>
      <c r="N27" s="8">
        <f>IFERROR(SUMIFS('Modified HPI_EXP_metro'!$G:$G,'Modified HPI_EXP_metro'!$D:$D,N2,'Modified HPI_EXP_metro'!$C:$C,"*MO*")/COUNTIFS('Modified HPI_EXP_metro'!$D:$D,N2,'Modified HPI_EXP_metro'!$C:$C,"*MO*"),"N/A")</f>
        <v>123.12625</v>
      </c>
      <c r="O27" s="8">
        <f>IFERROR(SUMIFS('Modified HPI_EXP_metro'!$G:$G,'Modified HPI_EXP_metro'!$D:$D,O2,'Modified HPI_EXP_metro'!$C:$C,"*MO*")/COUNTIFS('Modified HPI_EXP_metro'!$D:$D,O2,'Modified HPI_EXP_metro'!$C:$C,"*MO*"),"N/A")</f>
        <v>129.58750000000001</v>
      </c>
      <c r="P27" s="8">
        <f>IFERROR(SUMIFS('Modified HPI_EXP_metro'!$G:$G,'Modified HPI_EXP_metro'!$D:$D,P2,'Modified HPI_EXP_metro'!$C:$C,"*MO*")/COUNTIFS('Modified HPI_EXP_metro'!$D:$D,P2,'Modified HPI_EXP_metro'!$C:$C,"*MO*"),"N/A")</f>
        <v>138.27249999999998</v>
      </c>
      <c r="Q27" s="8">
        <f>IFERROR(SUMIFS('Modified HPI_EXP_metro'!$G:$G,'Modified HPI_EXP_metro'!$D:$D,Q2,'Modified HPI_EXP_metro'!$C:$C,"*MO*")/COUNTIFS('Modified HPI_EXP_metro'!$D:$D,Q2,'Modified HPI_EXP_metro'!$C:$C,"*MO*"),"N/A")</f>
        <v>147.67874999999998</v>
      </c>
      <c r="R27" s="8">
        <f>IFERROR(SUMIFS('Modified HPI_EXP_metro'!$G:$G,'Modified HPI_EXP_metro'!$D:$D,R2,'Modified HPI_EXP_metro'!$C:$C,"*MO*")/COUNTIFS('Modified HPI_EXP_metro'!$D:$D,R2,'Modified HPI_EXP_metro'!$C:$C,"*MO*"),"N/A")</f>
        <v>156.85499999999999</v>
      </c>
      <c r="S27" s="8">
        <f>IFERROR(SUMIFS('Modified HPI_EXP_metro'!$G:$G,'Modified HPI_EXP_metro'!$D:$D,S2,'Modified HPI_EXP_metro'!$C:$C,"*MO*")/COUNTIFS('Modified HPI_EXP_metro'!$D:$D,S2,'Modified HPI_EXP_metro'!$C:$C,"*MO*"),"N/A")</f>
        <v>165.6925</v>
      </c>
      <c r="T27" s="8">
        <f>IFERROR(SUMIFS('Modified HPI_EXP_metro'!$G:$G,'Modified HPI_EXP_metro'!$D:$D,T2,'Modified HPI_EXP_metro'!$C:$C,"*MO*")/COUNTIFS('Modified HPI_EXP_metro'!$D:$D,T2,'Modified HPI_EXP_metro'!$C:$C,"*MO*"),"N/A")</f>
        <v>174.66249999999999</v>
      </c>
      <c r="U27" s="8">
        <f>IFERROR(SUMIFS('Modified HPI_EXP_metro'!$G:$G,'Modified HPI_EXP_metro'!$D:$D,U2,'Modified HPI_EXP_metro'!$C:$C,"*MO*")/COUNTIFS('Modified HPI_EXP_metro'!$D:$D,U2,'Modified HPI_EXP_metro'!$C:$C,"*MO*"),"N/A")</f>
        <v>183.72625000000002</v>
      </c>
      <c r="V27" s="8">
        <f>IFERROR(SUMIFS('Modified HPI_EXP_metro'!$G:$G,'Modified HPI_EXP_metro'!$D:$D,V2,'Modified HPI_EXP_metro'!$C:$C,"*MO*")/COUNTIFS('Modified HPI_EXP_metro'!$D:$D,V2,'Modified HPI_EXP_metro'!$C:$C,"*MO*"),"N/A")</f>
        <v>192.55499999999998</v>
      </c>
      <c r="W27" s="8">
        <f>IFERROR(SUMIFS('Modified HPI_EXP_metro'!$G:$G,'Modified HPI_EXP_metro'!$D:$D,W2,'Modified HPI_EXP_metro'!$C:$C,"*MO*")/COUNTIFS('Modified HPI_EXP_metro'!$D:$D,W2,'Modified HPI_EXP_metro'!$C:$C,"*MO*"),"N/A")</f>
        <v>197.96625</v>
      </c>
      <c r="X27" s="8">
        <f>IFERROR(SUMIFS('Modified HPI_EXP_metro'!$G:$G,'Modified HPI_EXP_metro'!$D:$D,X2,'Modified HPI_EXP_metro'!$C:$C,"*MO*")/COUNTIFS('Modified HPI_EXP_metro'!$D:$D,X2,'Modified HPI_EXP_metro'!$C:$C,"*MO*"),"N/A")</f>
        <v>194.63</v>
      </c>
      <c r="Y27" s="8">
        <f>IFERROR(SUMIFS('Modified HPI_EXP_metro'!$G:$G,'Modified HPI_EXP_metro'!$D:$D,Y2,'Modified HPI_EXP_metro'!$C:$C,"*MO*")/COUNTIFS('Modified HPI_EXP_metro'!$D:$D,Y2,'Modified HPI_EXP_metro'!$C:$C,"*MO*"),"N/A")</f>
        <v>180.76999999999998</v>
      </c>
      <c r="Z27" s="8">
        <f>IFERROR(SUMIFS('Modified HPI_EXP_metro'!$G:$G,'Modified HPI_EXP_metro'!$D:$D,Z2,'Modified HPI_EXP_metro'!$C:$C,"*MO*")/COUNTIFS('Modified HPI_EXP_metro'!$D:$D,Z2,'Modified HPI_EXP_metro'!$C:$C,"*MO*"),"N/A")</f>
        <v>173.29000000000002</v>
      </c>
      <c r="AA27" s="8">
        <f>IFERROR(SUMIFS('Modified HPI_EXP_metro'!$G:$G,'Modified HPI_EXP_metro'!$D:$D,AA2,'Modified HPI_EXP_metro'!$C:$C,"*MO*")/COUNTIFS('Modified HPI_EXP_metro'!$D:$D,AA2,'Modified HPI_EXP_metro'!$C:$C,"*MO*"),"N/A")</f>
        <v>165.28625</v>
      </c>
      <c r="AB27" s="8">
        <f>IFERROR(SUMIFS('Modified HPI_EXP_metro'!$G:$G,'Modified HPI_EXP_metro'!$D:$D,AB2,'Modified HPI_EXP_metro'!$C:$C,"*MO*")/COUNTIFS('Modified HPI_EXP_metro'!$D:$D,AB2,'Modified HPI_EXP_metro'!$C:$C,"*MO*"),"N/A")</f>
        <v>153.97749999999999</v>
      </c>
      <c r="AC27" s="8">
        <f>IFERROR(SUMIFS('Modified HPI_EXP_metro'!$G:$G,'Modified HPI_EXP_metro'!$D:$D,AC2,'Modified HPI_EXP_metro'!$C:$C,"*MO*")/COUNTIFS('Modified HPI_EXP_metro'!$D:$D,AC2,'Modified HPI_EXP_metro'!$C:$C,"*MO*"),"N/A")</f>
        <v>155.20750000000001</v>
      </c>
      <c r="AD27" s="8">
        <f>IFERROR(SUMIFS('Modified HPI_EXP_metro'!$G:$G,'Modified HPI_EXP_metro'!$D:$D,AD2,'Modified HPI_EXP_metro'!$C:$C,"*MO*")/COUNTIFS('Modified HPI_EXP_metro'!$D:$D,AD2,'Modified HPI_EXP_metro'!$C:$C,"*MO*"),"N/A")</f>
        <v>160.99875</v>
      </c>
      <c r="AE27" s="8">
        <f>IFERROR(SUMIFS('Modified HPI_EXP_metro'!$G:$G,'Modified HPI_EXP_metro'!$D:$D,AE2,'Modified HPI_EXP_metro'!$C:$C,"*MO*")/COUNTIFS('Modified HPI_EXP_metro'!$D:$D,AE2,'Modified HPI_EXP_metro'!$C:$C,"*MO*"),"N/A")</f>
        <v>169.48499999999999</v>
      </c>
      <c r="AF27" s="8">
        <f>IFERROR(SUMIFS('Modified HPI_EXP_metro'!$G:$G,'Modified HPI_EXP_metro'!$D:$D,AF2,'Modified HPI_EXP_metro'!$C:$C,"*MO*")/COUNTIFS('Modified HPI_EXP_metro'!$D:$D,AF2,'Modified HPI_EXP_metro'!$C:$C,"*MO*"),"N/A")</f>
        <v>178.67625000000001</v>
      </c>
      <c r="AG27" s="8">
        <f>IFERROR(SUMIFS('Modified HPI_EXP_metro'!$G:$G,'Modified HPI_EXP_metro'!$D:$D,AG2,'Modified HPI_EXP_metro'!$C:$C,"*MO*")/COUNTIFS('Modified HPI_EXP_metro'!$D:$D,AG2,'Modified HPI_EXP_metro'!$C:$C,"*MO*"),"N/A")</f>
        <v>189.48875000000004</v>
      </c>
      <c r="AH27" s="8">
        <f>IFERROR(SUMIFS('Modified HPI_EXP_metro'!$G:$G,'Modified HPI_EXP_metro'!$D:$D,AH2,'Modified HPI_EXP_metro'!$C:$C,"*MO*")/COUNTIFS('Modified HPI_EXP_metro'!$D:$D,AH2,'Modified HPI_EXP_metro'!$C:$C,"*MO*"),"N/A")</f>
        <v>202.01000000000002</v>
      </c>
      <c r="AI27" s="8">
        <f>IFERROR(SUMIFS('Modified HPI_EXP_metro'!$G:$G,'Modified HPI_EXP_metro'!$D:$D,AI2,'Modified HPI_EXP_metro'!$C:$C,"*MO*")/COUNTIFS('Modified HPI_EXP_metro'!$D:$D,AI2,'Modified HPI_EXP_metro'!$C:$C,"*MO*"),"N/A")</f>
        <v>215.81250000000003</v>
      </c>
      <c r="AJ27" s="8">
        <f>IFERROR(SUMIFS('Modified HPI_EXP_metro'!$G:$G,'Modified HPI_EXP_metro'!$D:$D,AJ2,'Modified HPI_EXP_metro'!$C:$C,"*MO*")/COUNTIFS('Modified HPI_EXP_metro'!$D:$D,AJ2,'Modified HPI_EXP_metro'!$C:$C,"*MO*"),"N/A")</f>
        <v>227.91874999999999</v>
      </c>
      <c r="AK27" s="8">
        <f>IFERROR(SUMIFS('Modified HPI_EXP_metro'!$G:$G,'Modified HPI_EXP_metro'!$D:$D,AK2,'Modified HPI_EXP_metro'!$C:$C,"*MO*")/COUNTIFS('Modified HPI_EXP_metro'!$D:$D,AK2,'Modified HPI_EXP_metro'!$C:$C,"*MO*"),"N/A")</f>
        <v>247.59375</v>
      </c>
      <c r="AL27" s="8">
        <f>IFERROR(SUMIFS('Modified HPI_EXP_metro'!$G:$G,'Modified HPI_EXP_metro'!$D:$D,AL2,'Modified HPI_EXP_metro'!$C:$C,"*MO*")/COUNTIFS('Modified HPI_EXP_metro'!$D:$D,AL2,'Modified HPI_EXP_metro'!$C:$C,"*MO*"),"N/A")</f>
        <v>283.91874999999999</v>
      </c>
    </row>
    <row r="28" spans="1:38" s="75" customFormat="1" x14ac:dyDescent="0.2">
      <c r="A28" s="73" t="s">
        <v>92</v>
      </c>
      <c r="B28" s="73" t="s">
        <v>143</v>
      </c>
      <c r="C28" s="74" t="e">
        <f>INDEX('Modified HPI_EXP_metro'!A:G,MATCH("*MT*",'Modified HPI_EXP_metro'!C:C,0),3)</f>
        <v>#N/A</v>
      </c>
      <c r="F28" s="73" t="s">
        <v>92</v>
      </c>
      <c r="G28" s="73" t="s">
        <v>143</v>
      </c>
      <c r="H28" s="74" t="str">
        <f>IFERROR(SUMIFS('Modified HPI_EXP_metro'!$G:$G,'Modified HPI_EXP_metro'!$D:$D,H2,'Modified HPI_EXP_metro'!$C:$C,"*MT*")/COUNTIFS('Modified HPI_EXP_metro'!$D:$D,H2,'Modified HPI_EXP_metro'!$C:$C,"*MT*"),"N/A")</f>
        <v>N/A</v>
      </c>
      <c r="I28" s="74" t="str">
        <f>IFERROR(SUMIFS('Modified HPI_EXP_metro'!$G:$G,'Modified HPI_EXP_metro'!$D:$D,I2,'Modified HPI_EXP_metro'!$C:$C,"*MT*")/COUNTIFS('Modified HPI_EXP_metro'!$D:$D,I2,'Modified HPI_EXP_metro'!$C:$C,"*MT*"),"N/A")</f>
        <v>N/A</v>
      </c>
      <c r="J28" s="74" t="str">
        <f>IFERROR(SUMIFS('Modified HPI_EXP_metro'!$G:$G,'Modified HPI_EXP_metro'!$D:$D,J2,'Modified HPI_EXP_metro'!$C:$C,"*MT*")/COUNTIFS('Modified HPI_EXP_metro'!$D:$D,J2,'Modified HPI_EXP_metro'!$C:$C,"*MT*"),"N/A")</f>
        <v>N/A</v>
      </c>
      <c r="K28" s="74" t="str">
        <f>IFERROR(SUMIFS('Modified HPI_EXP_metro'!$G:$G,'Modified HPI_EXP_metro'!$D:$D,K2,'Modified HPI_EXP_metro'!$C:$C,"*MT*")/COUNTIFS('Modified HPI_EXP_metro'!$D:$D,K2,'Modified HPI_EXP_metro'!$C:$C,"*MT*"),"N/A")</f>
        <v>N/A</v>
      </c>
      <c r="L28" s="74" t="str">
        <f>IFERROR(SUMIFS('Modified HPI_EXP_metro'!$G:$G,'Modified HPI_EXP_metro'!$D:$D,L2,'Modified HPI_EXP_metro'!$C:$C,"*MT*")/COUNTIFS('Modified HPI_EXP_metro'!$D:$D,L2,'Modified HPI_EXP_metro'!$C:$C,"*MT*"),"N/A")</f>
        <v>N/A</v>
      </c>
      <c r="M28" s="74" t="str">
        <f>IFERROR(SUMIFS('Modified HPI_EXP_metro'!$G:$G,'Modified HPI_EXP_metro'!$D:$D,M2,'Modified HPI_EXP_metro'!$C:$C,"*MT*")/COUNTIFS('Modified HPI_EXP_metro'!$D:$D,M2,'Modified HPI_EXP_metro'!$C:$C,"*MT*"),"N/A")</f>
        <v>N/A</v>
      </c>
      <c r="N28" s="74" t="str">
        <f>IFERROR(SUMIFS('Modified HPI_EXP_metro'!$G:$G,'Modified HPI_EXP_metro'!$D:$D,N2,'Modified HPI_EXP_metro'!$C:$C,"*MT*")/COUNTIFS('Modified HPI_EXP_metro'!$D:$D,N2,'Modified HPI_EXP_metro'!$C:$C,"*MT*"),"N/A")</f>
        <v>N/A</v>
      </c>
      <c r="O28" s="74" t="str">
        <f>IFERROR(SUMIFS('Modified HPI_EXP_metro'!$G:$G,'Modified HPI_EXP_metro'!$D:$D,O2,'Modified HPI_EXP_metro'!$C:$C,"*MT*")/COUNTIFS('Modified HPI_EXP_metro'!$D:$D,O2,'Modified HPI_EXP_metro'!$C:$C,"*MT*"),"N/A")</f>
        <v>N/A</v>
      </c>
      <c r="P28" s="74" t="str">
        <f>IFERROR(SUMIFS('Modified HPI_EXP_metro'!$G:$G,'Modified HPI_EXP_metro'!$D:$D,P2,'Modified HPI_EXP_metro'!$C:$C,"*MT*")/COUNTIFS('Modified HPI_EXP_metro'!$D:$D,P2,'Modified HPI_EXP_metro'!$C:$C,"*MT*"),"N/A")</f>
        <v>N/A</v>
      </c>
      <c r="Q28" s="74" t="str">
        <f>IFERROR(SUMIFS('Modified HPI_EXP_metro'!$G:$G,'Modified HPI_EXP_metro'!$D:$D,Q2,'Modified HPI_EXP_metro'!$C:$C,"*MT*")/COUNTIFS('Modified HPI_EXP_metro'!$D:$D,Q2,'Modified HPI_EXP_metro'!$C:$C,"*MT*"),"N/A")</f>
        <v>N/A</v>
      </c>
      <c r="R28" s="74" t="str">
        <f>IFERROR(SUMIFS('Modified HPI_EXP_metro'!$G:$G,'Modified HPI_EXP_metro'!$D:$D,R2,'Modified HPI_EXP_metro'!$C:$C,"*MT*")/COUNTIFS('Modified HPI_EXP_metro'!$D:$D,R2,'Modified HPI_EXP_metro'!$C:$C,"*MT*"),"N/A")</f>
        <v>N/A</v>
      </c>
      <c r="S28" s="74" t="str">
        <f>IFERROR(SUMIFS('Modified HPI_EXP_metro'!$G:$G,'Modified HPI_EXP_metro'!$D:$D,S2,'Modified HPI_EXP_metro'!$C:$C,"*MT*")/COUNTIFS('Modified HPI_EXP_metro'!$D:$D,S2,'Modified HPI_EXP_metro'!$C:$C,"*MT*"),"N/A")</f>
        <v>N/A</v>
      </c>
      <c r="T28" s="74" t="str">
        <f>IFERROR(SUMIFS('Modified HPI_EXP_metro'!$G:$G,'Modified HPI_EXP_metro'!$D:$D,T2,'Modified HPI_EXP_metro'!$C:$C,"*MT*")/COUNTIFS('Modified HPI_EXP_metro'!$D:$D,T2,'Modified HPI_EXP_metro'!$C:$C,"*MT*"),"N/A")</f>
        <v>N/A</v>
      </c>
      <c r="U28" s="74" t="str">
        <f>IFERROR(SUMIFS('Modified HPI_EXP_metro'!$G:$G,'Modified HPI_EXP_metro'!$D:$D,U2,'Modified HPI_EXP_metro'!$C:$C,"*MT*")/COUNTIFS('Modified HPI_EXP_metro'!$D:$D,U2,'Modified HPI_EXP_metro'!$C:$C,"*MT*"),"N/A")</f>
        <v>N/A</v>
      </c>
      <c r="V28" s="74" t="str">
        <f>IFERROR(SUMIFS('Modified HPI_EXP_metro'!$G:$G,'Modified HPI_EXP_metro'!$D:$D,V2,'Modified HPI_EXP_metro'!$C:$C,"*MT*")/COUNTIFS('Modified HPI_EXP_metro'!$D:$D,V2,'Modified HPI_EXP_metro'!$C:$C,"*MT*"),"N/A")</f>
        <v>N/A</v>
      </c>
      <c r="W28" s="74" t="str">
        <f>IFERROR(SUMIFS('Modified HPI_EXP_metro'!$G:$G,'Modified HPI_EXP_metro'!$D:$D,W2,'Modified HPI_EXP_metro'!$C:$C,"*MT*")/COUNTIFS('Modified HPI_EXP_metro'!$D:$D,W2,'Modified HPI_EXP_metro'!$C:$C,"*MT*"),"N/A")</f>
        <v>N/A</v>
      </c>
      <c r="X28" s="74" t="str">
        <f>IFERROR(SUMIFS('Modified HPI_EXP_metro'!$G:$G,'Modified HPI_EXP_metro'!$D:$D,X2,'Modified HPI_EXP_metro'!$C:$C,"*MT*")/COUNTIFS('Modified HPI_EXP_metro'!$D:$D,X2,'Modified HPI_EXP_metro'!$C:$C,"*MT*"),"N/A")</f>
        <v>N/A</v>
      </c>
      <c r="Y28" s="74" t="str">
        <f>IFERROR(SUMIFS('Modified HPI_EXP_metro'!$G:$G,'Modified HPI_EXP_metro'!$D:$D,Y2,'Modified HPI_EXP_metro'!$C:$C,"*MT*")/COUNTIFS('Modified HPI_EXP_metro'!$D:$D,Y2,'Modified HPI_EXP_metro'!$C:$C,"*MT*"),"N/A")</f>
        <v>N/A</v>
      </c>
      <c r="Z28" s="74" t="str">
        <f>IFERROR(SUMIFS('Modified HPI_EXP_metro'!$G:$G,'Modified HPI_EXP_metro'!$D:$D,Z2,'Modified HPI_EXP_metro'!$C:$C,"*MT*")/COUNTIFS('Modified HPI_EXP_metro'!$D:$D,Z2,'Modified HPI_EXP_metro'!$C:$C,"*MT*"),"N/A")</f>
        <v>N/A</v>
      </c>
      <c r="AA28" s="74" t="str">
        <f>IFERROR(SUMIFS('Modified HPI_EXP_metro'!$G:$G,'Modified HPI_EXP_metro'!$D:$D,AA2,'Modified HPI_EXP_metro'!$C:$C,"*MT*")/COUNTIFS('Modified HPI_EXP_metro'!$D:$D,AA2,'Modified HPI_EXP_metro'!$C:$C,"*MT*"),"N/A")</f>
        <v>N/A</v>
      </c>
      <c r="AB28" s="74" t="str">
        <f>IFERROR(SUMIFS('Modified HPI_EXP_metro'!$G:$G,'Modified HPI_EXP_metro'!$D:$D,AB2,'Modified HPI_EXP_metro'!$C:$C,"*MT*")/COUNTIFS('Modified HPI_EXP_metro'!$D:$D,AB2,'Modified HPI_EXP_metro'!$C:$C,"*MT*"),"N/A")</f>
        <v>N/A</v>
      </c>
      <c r="AC28" s="74" t="str">
        <f>IFERROR(SUMIFS('Modified HPI_EXP_metro'!$G:$G,'Modified HPI_EXP_metro'!$D:$D,AC2,'Modified HPI_EXP_metro'!$C:$C,"*MT*")/COUNTIFS('Modified HPI_EXP_metro'!$D:$D,AC2,'Modified HPI_EXP_metro'!$C:$C,"*MT*"),"N/A")</f>
        <v>N/A</v>
      </c>
      <c r="AD28" s="74" t="str">
        <f>IFERROR(SUMIFS('Modified HPI_EXP_metro'!$G:$G,'Modified HPI_EXP_metro'!$D:$D,AD2,'Modified HPI_EXP_metro'!$C:$C,"*MT*")/COUNTIFS('Modified HPI_EXP_metro'!$D:$D,AD2,'Modified HPI_EXP_metro'!$C:$C,"*MT*"),"N/A")</f>
        <v>N/A</v>
      </c>
      <c r="AE28" s="74" t="str">
        <f>IFERROR(SUMIFS('Modified HPI_EXP_metro'!$G:$G,'Modified HPI_EXP_metro'!$D:$D,AE2,'Modified HPI_EXP_metro'!$C:$C,"*MT*")/COUNTIFS('Modified HPI_EXP_metro'!$D:$D,AE2,'Modified HPI_EXP_metro'!$C:$C,"*MT*"),"N/A")</f>
        <v>N/A</v>
      </c>
      <c r="AF28" s="74" t="str">
        <f>IFERROR(SUMIFS('Modified HPI_EXP_metro'!$G:$G,'Modified HPI_EXP_metro'!$D:$D,AF2,'Modified HPI_EXP_metro'!$C:$C,"*MT*")/COUNTIFS('Modified HPI_EXP_metro'!$D:$D,AF2,'Modified HPI_EXP_metro'!$C:$C,"*MT*"),"N/A")</f>
        <v>N/A</v>
      </c>
      <c r="AG28" s="74" t="str">
        <f>IFERROR(SUMIFS('Modified HPI_EXP_metro'!$G:$G,'Modified HPI_EXP_metro'!$D:$D,AG2,'Modified HPI_EXP_metro'!$C:$C,"*MT*")/COUNTIFS('Modified HPI_EXP_metro'!$D:$D,AG2,'Modified HPI_EXP_metro'!$C:$C,"*MT*"),"N/A")</f>
        <v>N/A</v>
      </c>
      <c r="AH28" s="74" t="str">
        <f>IFERROR(SUMIFS('Modified HPI_EXP_metro'!$G:$G,'Modified HPI_EXP_metro'!$D:$D,AH2,'Modified HPI_EXP_metro'!$C:$C,"*MT*")/COUNTIFS('Modified HPI_EXP_metro'!$D:$D,AH2,'Modified HPI_EXP_metro'!$C:$C,"*MT*"),"N/A")</f>
        <v>N/A</v>
      </c>
      <c r="AI28" s="74" t="str">
        <f>IFERROR(SUMIFS('Modified HPI_EXP_metro'!$G:$G,'Modified HPI_EXP_metro'!$D:$D,AI2,'Modified HPI_EXP_metro'!$C:$C,"*MT*")/COUNTIFS('Modified HPI_EXP_metro'!$D:$D,AI2,'Modified HPI_EXP_metro'!$C:$C,"*MT*"),"N/A")</f>
        <v>N/A</v>
      </c>
      <c r="AJ28" s="74" t="str">
        <f>IFERROR(SUMIFS('Modified HPI_EXP_metro'!$G:$G,'Modified HPI_EXP_metro'!$D:$D,AJ2,'Modified HPI_EXP_metro'!$C:$C,"*MT*")/COUNTIFS('Modified HPI_EXP_metro'!$D:$D,AJ2,'Modified HPI_EXP_metro'!$C:$C,"*MT*"),"N/A")</f>
        <v>N/A</v>
      </c>
      <c r="AK28" s="74" t="str">
        <f>IFERROR(SUMIFS('Modified HPI_EXP_metro'!$G:$G,'Modified HPI_EXP_metro'!$D:$D,AK2,'Modified HPI_EXP_metro'!$C:$C,"*MT*")/COUNTIFS('Modified HPI_EXP_metro'!$D:$D,AK2,'Modified HPI_EXP_metro'!$C:$C,"*MT*"),"N/A")</f>
        <v>N/A</v>
      </c>
      <c r="AL28" s="74" t="str">
        <f>IFERROR(SUMIFS('Modified HPI_EXP_metro'!$G:$G,'Modified HPI_EXP_metro'!$D:$D,AL2,'Modified HPI_EXP_metro'!$C:$C,"*MT*")/COUNTIFS('Modified HPI_EXP_metro'!$D:$D,AL2,'Modified HPI_EXP_metro'!$C:$C,"*MT*"),"N/A")</f>
        <v>N/A</v>
      </c>
    </row>
    <row r="29" spans="1:38" s="75" customFormat="1" x14ac:dyDescent="0.2">
      <c r="A29" s="73" t="s">
        <v>93</v>
      </c>
      <c r="B29" s="73" t="s">
        <v>144</v>
      </c>
      <c r="C29" s="74" t="e">
        <f>INDEX('Modified HPI_EXP_metro'!A:G,MATCH("*NE*",'Modified HPI_EXP_metro'!C:C,0),3)</f>
        <v>#N/A</v>
      </c>
      <c r="F29" s="73" t="s">
        <v>93</v>
      </c>
      <c r="G29" s="73" t="s">
        <v>144</v>
      </c>
      <c r="H29" s="74" t="str">
        <f>IFERROR(SUMIFS('Modified HPI_EXP_metro'!$G:$G,'Modified HPI_EXP_metro'!$D:$D,H2,'Modified HPI_EXP_metro'!$C:$C,"*NE*")/COUNTIFS('Modified HPI_EXP_metro'!$D:$D,H2,'Modified HPI_EXP_metro'!$C:$C,"*NE*"),"N/A")</f>
        <v>N/A</v>
      </c>
      <c r="I29" s="74" t="str">
        <f>IFERROR(SUMIFS('Modified HPI_EXP_metro'!$G:$G,'Modified HPI_EXP_metro'!$D:$D,I2,'Modified HPI_EXP_metro'!$C:$C,"*NE*")/COUNTIFS('Modified HPI_EXP_metro'!$D:$D,I2,'Modified HPI_EXP_metro'!$C:$C,"*NE*"),"N/A")</f>
        <v>N/A</v>
      </c>
      <c r="J29" s="74" t="str">
        <f>IFERROR(SUMIFS('Modified HPI_EXP_metro'!$G:$G,'Modified HPI_EXP_metro'!$D:$D,J2,'Modified HPI_EXP_metro'!$C:$C,"*NE*")/COUNTIFS('Modified HPI_EXP_metro'!$D:$D,J2,'Modified HPI_EXP_metro'!$C:$C,"*NE*"),"N/A")</f>
        <v>N/A</v>
      </c>
      <c r="K29" s="74" t="str">
        <f>IFERROR(SUMIFS('Modified HPI_EXP_metro'!$G:$G,'Modified HPI_EXP_metro'!$D:$D,K2,'Modified HPI_EXP_metro'!$C:$C,"*NE*")/COUNTIFS('Modified HPI_EXP_metro'!$D:$D,K2,'Modified HPI_EXP_metro'!$C:$C,"*NE*"),"N/A")</f>
        <v>N/A</v>
      </c>
      <c r="L29" s="74" t="str">
        <f>IFERROR(SUMIFS('Modified HPI_EXP_metro'!$G:$G,'Modified HPI_EXP_metro'!$D:$D,L2,'Modified HPI_EXP_metro'!$C:$C,"*NE*")/COUNTIFS('Modified HPI_EXP_metro'!$D:$D,L2,'Modified HPI_EXP_metro'!$C:$C,"*NE*"),"N/A")</f>
        <v>N/A</v>
      </c>
      <c r="M29" s="74" t="str">
        <f>IFERROR(SUMIFS('Modified HPI_EXP_metro'!$G:$G,'Modified HPI_EXP_metro'!$D:$D,M2,'Modified HPI_EXP_metro'!$C:$C,"*NE*")/COUNTIFS('Modified HPI_EXP_metro'!$D:$D,M2,'Modified HPI_EXP_metro'!$C:$C,"*NE*"),"N/A")</f>
        <v>N/A</v>
      </c>
      <c r="N29" s="74" t="str">
        <f>IFERROR(SUMIFS('Modified HPI_EXP_metro'!$G:$G,'Modified HPI_EXP_metro'!$D:$D,N2,'Modified HPI_EXP_metro'!$C:$C,"*NE*")/COUNTIFS('Modified HPI_EXP_metro'!$D:$D,N2,'Modified HPI_EXP_metro'!$C:$C,"*NE*"),"N/A")</f>
        <v>N/A</v>
      </c>
      <c r="O29" s="74" t="str">
        <f>IFERROR(SUMIFS('Modified HPI_EXP_metro'!$G:$G,'Modified HPI_EXP_metro'!$D:$D,O2,'Modified HPI_EXP_metro'!$C:$C,"*NE*")/COUNTIFS('Modified HPI_EXP_metro'!$D:$D,O2,'Modified HPI_EXP_metro'!$C:$C,"*NE*"),"N/A")</f>
        <v>N/A</v>
      </c>
      <c r="P29" s="74" t="str">
        <f>IFERROR(SUMIFS('Modified HPI_EXP_metro'!$G:$G,'Modified HPI_EXP_metro'!$D:$D,P2,'Modified HPI_EXP_metro'!$C:$C,"*NE*")/COUNTIFS('Modified HPI_EXP_metro'!$D:$D,P2,'Modified HPI_EXP_metro'!$C:$C,"*NE*"),"N/A")</f>
        <v>N/A</v>
      </c>
      <c r="Q29" s="74" t="str">
        <f>IFERROR(SUMIFS('Modified HPI_EXP_metro'!$G:$G,'Modified HPI_EXP_metro'!$D:$D,Q2,'Modified HPI_EXP_metro'!$C:$C,"*NE*")/COUNTIFS('Modified HPI_EXP_metro'!$D:$D,Q2,'Modified HPI_EXP_metro'!$C:$C,"*NE*"),"N/A")</f>
        <v>N/A</v>
      </c>
      <c r="R29" s="74" t="str">
        <f>IFERROR(SUMIFS('Modified HPI_EXP_metro'!$G:$G,'Modified HPI_EXP_metro'!$D:$D,R2,'Modified HPI_EXP_metro'!$C:$C,"*NE*")/COUNTIFS('Modified HPI_EXP_metro'!$D:$D,R2,'Modified HPI_EXP_metro'!$C:$C,"*NE*"),"N/A")</f>
        <v>N/A</v>
      </c>
      <c r="S29" s="74" t="str">
        <f>IFERROR(SUMIFS('Modified HPI_EXP_metro'!$G:$G,'Modified HPI_EXP_metro'!$D:$D,S2,'Modified HPI_EXP_metro'!$C:$C,"*NE*")/COUNTIFS('Modified HPI_EXP_metro'!$D:$D,S2,'Modified HPI_EXP_metro'!$C:$C,"*NE*"),"N/A")</f>
        <v>N/A</v>
      </c>
      <c r="T29" s="74" t="str">
        <f>IFERROR(SUMIFS('Modified HPI_EXP_metro'!$G:$G,'Modified HPI_EXP_metro'!$D:$D,T2,'Modified HPI_EXP_metro'!$C:$C,"*NE*")/COUNTIFS('Modified HPI_EXP_metro'!$D:$D,T2,'Modified HPI_EXP_metro'!$C:$C,"*NE*"),"N/A")</f>
        <v>N/A</v>
      </c>
      <c r="U29" s="74" t="str">
        <f>IFERROR(SUMIFS('Modified HPI_EXP_metro'!$G:$G,'Modified HPI_EXP_metro'!$D:$D,U2,'Modified HPI_EXP_metro'!$C:$C,"*NE*")/COUNTIFS('Modified HPI_EXP_metro'!$D:$D,U2,'Modified HPI_EXP_metro'!$C:$C,"*NE*"),"N/A")</f>
        <v>N/A</v>
      </c>
      <c r="V29" s="74" t="str">
        <f>IFERROR(SUMIFS('Modified HPI_EXP_metro'!$G:$G,'Modified HPI_EXP_metro'!$D:$D,V2,'Modified HPI_EXP_metro'!$C:$C,"*NE*")/COUNTIFS('Modified HPI_EXP_metro'!$D:$D,V2,'Modified HPI_EXP_metro'!$C:$C,"*NE*"),"N/A")</f>
        <v>N/A</v>
      </c>
      <c r="W29" s="74" t="str">
        <f>IFERROR(SUMIFS('Modified HPI_EXP_metro'!$G:$G,'Modified HPI_EXP_metro'!$D:$D,W2,'Modified HPI_EXP_metro'!$C:$C,"*NE*")/COUNTIFS('Modified HPI_EXP_metro'!$D:$D,W2,'Modified HPI_EXP_metro'!$C:$C,"*NE*"),"N/A")</f>
        <v>N/A</v>
      </c>
      <c r="X29" s="74" t="str">
        <f>IFERROR(SUMIFS('Modified HPI_EXP_metro'!$G:$G,'Modified HPI_EXP_metro'!$D:$D,X2,'Modified HPI_EXP_metro'!$C:$C,"*NE*")/COUNTIFS('Modified HPI_EXP_metro'!$D:$D,X2,'Modified HPI_EXP_metro'!$C:$C,"*NE*"),"N/A")</f>
        <v>N/A</v>
      </c>
      <c r="Y29" s="74" t="str">
        <f>IFERROR(SUMIFS('Modified HPI_EXP_metro'!$G:$G,'Modified HPI_EXP_metro'!$D:$D,Y2,'Modified HPI_EXP_metro'!$C:$C,"*NE*")/COUNTIFS('Modified HPI_EXP_metro'!$D:$D,Y2,'Modified HPI_EXP_metro'!$C:$C,"*NE*"),"N/A")</f>
        <v>N/A</v>
      </c>
      <c r="Z29" s="74" t="str">
        <f>IFERROR(SUMIFS('Modified HPI_EXP_metro'!$G:$G,'Modified HPI_EXP_metro'!$D:$D,Z2,'Modified HPI_EXP_metro'!$C:$C,"*NE*")/COUNTIFS('Modified HPI_EXP_metro'!$D:$D,Z2,'Modified HPI_EXP_metro'!$C:$C,"*NE*"),"N/A")</f>
        <v>N/A</v>
      </c>
      <c r="AA29" s="74" t="str">
        <f>IFERROR(SUMIFS('Modified HPI_EXP_metro'!$G:$G,'Modified HPI_EXP_metro'!$D:$D,AA2,'Modified HPI_EXP_metro'!$C:$C,"*NE*")/COUNTIFS('Modified HPI_EXP_metro'!$D:$D,AA2,'Modified HPI_EXP_metro'!$C:$C,"*NE*"),"N/A")</f>
        <v>N/A</v>
      </c>
      <c r="AB29" s="74" t="str">
        <f>IFERROR(SUMIFS('Modified HPI_EXP_metro'!$G:$G,'Modified HPI_EXP_metro'!$D:$D,AB2,'Modified HPI_EXP_metro'!$C:$C,"*NE*")/COUNTIFS('Modified HPI_EXP_metro'!$D:$D,AB2,'Modified HPI_EXP_metro'!$C:$C,"*NE*"),"N/A")</f>
        <v>N/A</v>
      </c>
      <c r="AC29" s="74" t="str">
        <f>IFERROR(SUMIFS('Modified HPI_EXP_metro'!$G:$G,'Modified HPI_EXP_metro'!$D:$D,AC2,'Modified HPI_EXP_metro'!$C:$C,"*NE*")/COUNTIFS('Modified HPI_EXP_metro'!$D:$D,AC2,'Modified HPI_EXP_metro'!$C:$C,"*NE*"),"N/A")</f>
        <v>N/A</v>
      </c>
      <c r="AD29" s="74" t="str">
        <f>IFERROR(SUMIFS('Modified HPI_EXP_metro'!$G:$G,'Modified HPI_EXP_metro'!$D:$D,AD2,'Modified HPI_EXP_metro'!$C:$C,"*NE*")/COUNTIFS('Modified HPI_EXP_metro'!$D:$D,AD2,'Modified HPI_EXP_metro'!$C:$C,"*NE*"),"N/A")</f>
        <v>N/A</v>
      </c>
      <c r="AE29" s="74" t="str">
        <f>IFERROR(SUMIFS('Modified HPI_EXP_metro'!$G:$G,'Modified HPI_EXP_metro'!$D:$D,AE2,'Modified HPI_EXP_metro'!$C:$C,"*NE*")/COUNTIFS('Modified HPI_EXP_metro'!$D:$D,AE2,'Modified HPI_EXP_metro'!$C:$C,"*NE*"),"N/A")</f>
        <v>N/A</v>
      </c>
      <c r="AF29" s="74" t="str">
        <f>IFERROR(SUMIFS('Modified HPI_EXP_metro'!$G:$G,'Modified HPI_EXP_metro'!$D:$D,AF2,'Modified HPI_EXP_metro'!$C:$C,"*NE*")/COUNTIFS('Modified HPI_EXP_metro'!$D:$D,AF2,'Modified HPI_EXP_metro'!$C:$C,"*NE*"),"N/A")</f>
        <v>N/A</v>
      </c>
      <c r="AG29" s="74" t="str">
        <f>IFERROR(SUMIFS('Modified HPI_EXP_metro'!$G:$G,'Modified HPI_EXP_metro'!$D:$D,AG2,'Modified HPI_EXP_metro'!$C:$C,"*NE*")/COUNTIFS('Modified HPI_EXP_metro'!$D:$D,AG2,'Modified HPI_EXP_metro'!$C:$C,"*NE*"),"N/A")</f>
        <v>N/A</v>
      </c>
      <c r="AH29" s="74" t="str">
        <f>IFERROR(SUMIFS('Modified HPI_EXP_metro'!$G:$G,'Modified HPI_EXP_metro'!$D:$D,AH2,'Modified HPI_EXP_metro'!$C:$C,"*NE*")/COUNTIFS('Modified HPI_EXP_metro'!$D:$D,AH2,'Modified HPI_EXP_metro'!$C:$C,"*NE*"),"N/A")</f>
        <v>N/A</v>
      </c>
      <c r="AI29" s="74" t="str">
        <f>IFERROR(SUMIFS('Modified HPI_EXP_metro'!$G:$G,'Modified HPI_EXP_metro'!$D:$D,AI2,'Modified HPI_EXP_metro'!$C:$C,"*NE*")/COUNTIFS('Modified HPI_EXP_metro'!$D:$D,AI2,'Modified HPI_EXP_metro'!$C:$C,"*NE*"),"N/A")</f>
        <v>N/A</v>
      </c>
      <c r="AJ29" s="74" t="str">
        <f>IFERROR(SUMIFS('Modified HPI_EXP_metro'!$G:$G,'Modified HPI_EXP_metro'!$D:$D,AJ2,'Modified HPI_EXP_metro'!$C:$C,"*NE*")/COUNTIFS('Modified HPI_EXP_metro'!$D:$D,AJ2,'Modified HPI_EXP_metro'!$C:$C,"*NE*"),"N/A")</f>
        <v>N/A</v>
      </c>
      <c r="AK29" s="74" t="str">
        <f>IFERROR(SUMIFS('Modified HPI_EXP_metro'!$G:$G,'Modified HPI_EXP_metro'!$D:$D,AK2,'Modified HPI_EXP_metro'!$C:$C,"*NE*")/COUNTIFS('Modified HPI_EXP_metro'!$D:$D,AK2,'Modified HPI_EXP_metro'!$C:$C,"*NE*"),"N/A")</f>
        <v>N/A</v>
      </c>
      <c r="AL29" s="74" t="str">
        <f>IFERROR(SUMIFS('Modified HPI_EXP_metro'!$G:$G,'Modified HPI_EXP_metro'!$D:$D,AL2,'Modified HPI_EXP_metro'!$C:$C,"*NE*")/COUNTIFS('Modified HPI_EXP_metro'!$D:$D,AL2,'Modified HPI_EXP_metro'!$C:$C,"*NE*"),"N/A")</f>
        <v>N/A</v>
      </c>
    </row>
    <row r="30" spans="1:38" x14ac:dyDescent="0.2">
      <c r="A30" s="11" t="s">
        <v>94</v>
      </c>
      <c r="B30" s="11" t="s">
        <v>145</v>
      </c>
      <c r="C30" s="8" t="str">
        <f>INDEX('Modified HPI_EXP_metro'!A:G,MATCH("*NV*",'Modified HPI_EXP_metro'!C:C,0),3)</f>
        <v xml:space="preserve"> NV</v>
      </c>
      <c r="F30" s="11" t="s">
        <v>94</v>
      </c>
      <c r="G30" s="11" t="s">
        <v>145</v>
      </c>
      <c r="H30" s="8">
        <f>IFERROR(SUMIFS('Modified HPI_EXP_metro'!$G:$G,'Modified HPI_EXP_metro'!$D:$D,H2,'Modified HPI_EXP_metro'!$C:$C,"*NV*")/COUNTIFS('Modified HPI_EXP_metro'!$D:$D,H2,'Modified HPI_EXP_metro'!$C:$C,"*NV*"),"N/A")</f>
        <v>100.5625</v>
      </c>
      <c r="I30" s="8">
        <f>IFERROR(SUMIFS('Modified HPI_EXP_metro'!$G:$G,'Modified HPI_EXP_metro'!$D:$D,I2,'Modified HPI_EXP_metro'!$C:$C,"*NV*")/COUNTIFS('Modified HPI_EXP_metro'!$D:$D,I2,'Modified HPI_EXP_metro'!$C:$C,"*NV*"),"N/A")</f>
        <v>100.69750000000001</v>
      </c>
      <c r="J30" s="8">
        <f>IFERROR(SUMIFS('Modified HPI_EXP_metro'!$G:$G,'Modified HPI_EXP_metro'!$D:$D,J2,'Modified HPI_EXP_metro'!$C:$C,"*NV*")/COUNTIFS('Modified HPI_EXP_metro'!$D:$D,J2,'Modified HPI_EXP_metro'!$C:$C,"*NV*"),"N/A")</f>
        <v>103.22749999999999</v>
      </c>
      <c r="K30" s="8">
        <f>IFERROR(SUMIFS('Modified HPI_EXP_metro'!$G:$G,'Modified HPI_EXP_metro'!$D:$D,K2,'Modified HPI_EXP_metro'!$C:$C,"*NV*")/COUNTIFS('Modified HPI_EXP_metro'!$D:$D,K2,'Modified HPI_EXP_metro'!$C:$C,"*NV*"),"N/A")</f>
        <v>108.66249999999999</v>
      </c>
      <c r="L30" s="8">
        <f>IFERROR(SUMIFS('Modified HPI_EXP_metro'!$G:$G,'Modified HPI_EXP_metro'!$D:$D,L2,'Modified HPI_EXP_metro'!$C:$C,"*NV*")/COUNTIFS('Modified HPI_EXP_metro'!$D:$D,L2,'Modified HPI_EXP_metro'!$C:$C,"*NV*"),"N/A")</f>
        <v>111.955</v>
      </c>
      <c r="M30" s="8">
        <f>IFERROR(SUMIFS('Modified HPI_EXP_metro'!$G:$G,'Modified HPI_EXP_metro'!$D:$D,M2,'Modified HPI_EXP_metro'!$C:$C,"*NV*")/COUNTIFS('Modified HPI_EXP_metro'!$D:$D,M2,'Modified HPI_EXP_metro'!$C:$C,"*NV*"),"N/A")</f>
        <v>114.80000000000001</v>
      </c>
      <c r="N30" s="8">
        <f>IFERROR(SUMIFS('Modified HPI_EXP_metro'!$G:$G,'Modified HPI_EXP_metro'!$D:$D,N2,'Modified HPI_EXP_metro'!$C:$C,"*NV*")/COUNTIFS('Modified HPI_EXP_metro'!$D:$D,N2,'Modified HPI_EXP_metro'!$C:$C,"*NV*"),"N/A")</f>
        <v>118.465</v>
      </c>
      <c r="O30" s="8">
        <f>IFERROR(SUMIFS('Modified HPI_EXP_metro'!$G:$G,'Modified HPI_EXP_metro'!$D:$D,O2,'Modified HPI_EXP_metro'!$C:$C,"*NV*")/COUNTIFS('Modified HPI_EXP_metro'!$D:$D,O2,'Modified HPI_EXP_metro'!$C:$C,"*NV*"),"N/A")</f>
        <v>121.38000000000001</v>
      </c>
      <c r="P30" s="8">
        <f>IFERROR(SUMIFS('Modified HPI_EXP_metro'!$G:$G,'Modified HPI_EXP_metro'!$D:$D,P2,'Modified HPI_EXP_metro'!$C:$C,"*NV*")/COUNTIFS('Modified HPI_EXP_metro'!$D:$D,P2,'Modified HPI_EXP_metro'!$C:$C,"*NV*"),"N/A")</f>
        <v>125.91499999999999</v>
      </c>
      <c r="Q30" s="8">
        <f>IFERROR(SUMIFS('Modified HPI_EXP_metro'!$G:$G,'Modified HPI_EXP_metro'!$D:$D,Q2,'Modified HPI_EXP_metro'!$C:$C,"*NV*")/COUNTIFS('Modified HPI_EXP_metro'!$D:$D,Q2,'Modified HPI_EXP_metro'!$C:$C,"*NV*"),"N/A")</f>
        <v>132.3775</v>
      </c>
      <c r="R30" s="8">
        <f>IFERROR(SUMIFS('Modified HPI_EXP_metro'!$G:$G,'Modified HPI_EXP_metro'!$D:$D,R2,'Modified HPI_EXP_metro'!$C:$C,"*NV*")/COUNTIFS('Modified HPI_EXP_metro'!$D:$D,R2,'Modified HPI_EXP_metro'!$C:$C,"*NV*"),"N/A")</f>
        <v>140.29750000000001</v>
      </c>
      <c r="S30" s="8">
        <f>IFERROR(SUMIFS('Modified HPI_EXP_metro'!$G:$G,'Modified HPI_EXP_metro'!$D:$D,S2,'Modified HPI_EXP_metro'!$C:$C,"*NV*")/COUNTIFS('Modified HPI_EXP_metro'!$D:$D,S2,'Modified HPI_EXP_metro'!$C:$C,"*NV*"),"N/A")</f>
        <v>150.07750000000001</v>
      </c>
      <c r="T30" s="8">
        <f>IFERROR(SUMIFS('Modified HPI_EXP_metro'!$G:$G,'Modified HPI_EXP_metro'!$D:$D,T2,'Modified HPI_EXP_metro'!$C:$C,"*NV*")/COUNTIFS('Modified HPI_EXP_metro'!$D:$D,T2,'Modified HPI_EXP_metro'!$C:$C,"*NV*"),"N/A")</f>
        <v>167.845</v>
      </c>
      <c r="U30" s="8">
        <f>IFERROR(SUMIFS('Modified HPI_EXP_metro'!$G:$G,'Modified HPI_EXP_metro'!$D:$D,U2,'Modified HPI_EXP_metro'!$C:$C,"*NV*")/COUNTIFS('Modified HPI_EXP_metro'!$D:$D,U2,'Modified HPI_EXP_metro'!$C:$C,"*NV*"),"N/A")</f>
        <v>224.465</v>
      </c>
      <c r="V30" s="8">
        <f>IFERROR(SUMIFS('Modified HPI_EXP_metro'!$G:$G,'Modified HPI_EXP_metro'!$D:$D,V2,'Modified HPI_EXP_metro'!$C:$C,"*NV*")/COUNTIFS('Modified HPI_EXP_metro'!$D:$D,V2,'Modified HPI_EXP_metro'!$C:$C,"*NV*"),"N/A")</f>
        <v>269.44</v>
      </c>
      <c r="W30" s="8">
        <f>IFERROR(SUMIFS('Modified HPI_EXP_metro'!$G:$G,'Modified HPI_EXP_metro'!$D:$D,W2,'Modified HPI_EXP_metro'!$C:$C,"*NV*")/COUNTIFS('Modified HPI_EXP_metro'!$D:$D,W2,'Modified HPI_EXP_metro'!$C:$C,"*NV*"),"N/A")</f>
        <v>281.01499999999999</v>
      </c>
      <c r="X30" s="8">
        <f>IFERROR(SUMIFS('Modified HPI_EXP_metro'!$G:$G,'Modified HPI_EXP_metro'!$D:$D,X2,'Modified HPI_EXP_metro'!$C:$C,"*NV*")/COUNTIFS('Modified HPI_EXP_metro'!$D:$D,X2,'Modified HPI_EXP_metro'!$C:$C,"*NV*"),"N/A")</f>
        <v>250.33</v>
      </c>
      <c r="Y30" s="8">
        <f>IFERROR(SUMIFS('Modified HPI_EXP_metro'!$G:$G,'Modified HPI_EXP_metro'!$D:$D,Y2,'Modified HPI_EXP_metro'!$C:$C,"*NV*")/COUNTIFS('Modified HPI_EXP_metro'!$D:$D,Y2,'Modified HPI_EXP_metro'!$C:$C,"*NV*"),"N/A")</f>
        <v>176.79999999999998</v>
      </c>
      <c r="Z30" s="8">
        <f>IFERROR(SUMIFS('Modified HPI_EXP_metro'!$G:$G,'Modified HPI_EXP_metro'!$D:$D,Z2,'Modified HPI_EXP_metro'!$C:$C,"*NV*")/COUNTIFS('Modified HPI_EXP_metro'!$D:$D,Z2,'Modified HPI_EXP_metro'!$C:$C,"*NV*"),"N/A")</f>
        <v>128.4725</v>
      </c>
      <c r="AA30" s="8">
        <f>IFERROR(SUMIFS('Modified HPI_EXP_metro'!$G:$G,'Modified HPI_EXP_metro'!$D:$D,AA2,'Modified HPI_EXP_metro'!$C:$C,"*NV*")/COUNTIFS('Modified HPI_EXP_metro'!$D:$D,AA2,'Modified HPI_EXP_metro'!$C:$C,"*NV*"),"N/A")</f>
        <v>120.14749999999999</v>
      </c>
      <c r="AB30" s="8">
        <f>IFERROR(SUMIFS('Modified HPI_EXP_metro'!$G:$G,'Modified HPI_EXP_metro'!$D:$D,AB2,'Modified HPI_EXP_metro'!$C:$C,"*NV*")/COUNTIFS('Modified HPI_EXP_metro'!$D:$D,AB2,'Modified HPI_EXP_metro'!$C:$C,"*NV*"),"N/A")</f>
        <v>108.7175</v>
      </c>
      <c r="AC30" s="8">
        <f>IFERROR(SUMIFS('Modified HPI_EXP_metro'!$G:$G,'Modified HPI_EXP_metro'!$D:$D,AC2,'Modified HPI_EXP_metro'!$C:$C,"*NV*")/COUNTIFS('Modified HPI_EXP_metro'!$D:$D,AC2,'Modified HPI_EXP_metro'!$C:$C,"*NV*"),"N/A")</f>
        <v>114.41</v>
      </c>
      <c r="AD30" s="8">
        <f>IFERROR(SUMIFS('Modified HPI_EXP_metro'!$G:$G,'Modified HPI_EXP_metro'!$D:$D,AD2,'Modified HPI_EXP_metro'!$C:$C,"*NV*")/COUNTIFS('Modified HPI_EXP_metro'!$D:$D,AD2,'Modified HPI_EXP_metro'!$C:$C,"*NV*"),"N/A")</f>
        <v>141.97999999999999</v>
      </c>
      <c r="AE30" s="8">
        <f>IFERROR(SUMIFS('Modified HPI_EXP_metro'!$G:$G,'Modified HPI_EXP_metro'!$D:$D,AE2,'Modified HPI_EXP_metro'!$C:$C,"*NV*")/COUNTIFS('Modified HPI_EXP_metro'!$D:$D,AE2,'Modified HPI_EXP_metro'!$C:$C,"*NV*"),"N/A")</f>
        <v>161.0925</v>
      </c>
      <c r="AF30" s="8">
        <f>IFERROR(SUMIFS('Modified HPI_EXP_metro'!$G:$G,'Modified HPI_EXP_metro'!$D:$D,AF2,'Modified HPI_EXP_metro'!$C:$C,"*NV*")/COUNTIFS('Modified HPI_EXP_metro'!$D:$D,AF2,'Modified HPI_EXP_metro'!$C:$C,"*NV*"),"N/A")</f>
        <v>174.02500000000001</v>
      </c>
      <c r="AG30" s="8">
        <f>IFERROR(SUMIFS('Modified HPI_EXP_metro'!$G:$G,'Modified HPI_EXP_metro'!$D:$D,AG2,'Modified HPI_EXP_metro'!$C:$C,"*NV*")/COUNTIFS('Modified HPI_EXP_metro'!$D:$D,AG2,'Modified HPI_EXP_metro'!$C:$C,"*NV*"),"N/A")</f>
        <v>186.44</v>
      </c>
      <c r="AH30" s="8">
        <f>IFERROR(SUMIFS('Modified HPI_EXP_metro'!$G:$G,'Modified HPI_EXP_metro'!$D:$D,AH2,'Modified HPI_EXP_metro'!$C:$C,"*NV*")/COUNTIFS('Modified HPI_EXP_metro'!$D:$D,AH2,'Modified HPI_EXP_metro'!$C:$C,"*NV*"),"N/A")</f>
        <v>205.45249999999999</v>
      </c>
      <c r="AI30" s="8">
        <f>IFERROR(SUMIFS('Modified HPI_EXP_metro'!$G:$G,'Modified HPI_EXP_metro'!$D:$D,AI2,'Modified HPI_EXP_metro'!$C:$C,"*NV*")/COUNTIFS('Modified HPI_EXP_metro'!$D:$D,AI2,'Modified HPI_EXP_metro'!$C:$C,"*NV*"),"N/A")</f>
        <v>232.1825</v>
      </c>
      <c r="AJ30" s="8">
        <f>IFERROR(SUMIFS('Modified HPI_EXP_metro'!$G:$G,'Modified HPI_EXP_metro'!$D:$D,AJ2,'Modified HPI_EXP_metro'!$C:$C,"*NV*")/COUNTIFS('Modified HPI_EXP_metro'!$D:$D,AJ2,'Modified HPI_EXP_metro'!$C:$C,"*NV*"),"N/A")</f>
        <v>245.86750000000001</v>
      </c>
      <c r="AK30" s="8">
        <f>IFERROR(SUMIFS('Modified HPI_EXP_metro'!$G:$G,'Modified HPI_EXP_metro'!$D:$D,AK2,'Modified HPI_EXP_metro'!$C:$C,"*NV*")/COUNTIFS('Modified HPI_EXP_metro'!$D:$D,AK2,'Modified HPI_EXP_metro'!$C:$C,"*NV*"),"N/A")</f>
        <v>260.47499999999997</v>
      </c>
      <c r="AL30" s="8">
        <f>IFERROR(SUMIFS('Modified HPI_EXP_metro'!$G:$G,'Modified HPI_EXP_metro'!$D:$D,AL2,'Modified HPI_EXP_metro'!$C:$C,"*NV*")/COUNTIFS('Modified HPI_EXP_metro'!$D:$D,AL2,'Modified HPI_EXP_metro'!$C:$C,"*NV*"),"N/A")</f>
        <v>309.17499999999995</v>
      </c>
    </row>
    <row r="31" spans="1:38" s="75" customFormat="1" x14ac:dyDescent="0.2">
      <c r="A31" s="73" t="s">
        <v>95</v>
      </c>
      <c r="B31" s="73" t="s">
        <v>146</v>
      </c>
      <c r="C31" s="74" t="e">
        <f>INDEX('Modified HPI_EXP_metro'!A:G,MATCH("*NH*",'Modified HPI_EXP_metro'!C:C,0),3)</f>
        <v>#N/A</v>
      </c>
      <c r="F31" s="73" t="s">
        <v>95</v>
      </c>
      <c r="G31" s="73" t="s">
        <v>146</v>
      </c>
      <c r="H31" s="74" t="str">
        <f>IFERROR(SUMIFS('Modified HPI_EXP_metro'!$G:$G,'Modified HPI_EXP_metro'!$D:$D,H2,'Modified HPI_EXP_metro'!$C:$C,"*NH*")/COUNTIFS('Modified HPI_EXP_metro'!$D:$D,H2,'Modified HPI_EXP_metro'!$C:$C,"*NH*"),"N/A")</f>
        <v>N/A</v>
      </c>
      <c r="I31" s="74" t="str">
        <f>IFERROR(SUMIFS('Modified HPI_EXP_metro'!$G:$G,'Modified HPI_EXP_metro'!$D:$D,I2,'Modified HPI_EXP_metro'!$C:$C,"*NH*")/COUNTIFS('Modified HPI_EXP_metro'!$D:$D,I2,'Modified HPI_EXP_metro'!$C:$C,"*NH*"),"N/A")</f>
        <v>N/A</v>
      </c>
      <c r="J31" s="74" t="str">
        <f>IFERROR(SUMIFS('Modified HPI_EXP_metro'!$G:$G,'Modified HPI_EXP_metro'!$D:$D,J2,'Modified HPI_EXP_metro'!$C:$C,"*NH*")/COUNTIFS('Modified HPI_EXP_metro'!$D:$D,J2,'Modified HPI_EXP_metro'!$C:$C,"*NH*"),"N/A")</f>
        <v>N/A</v>
      </c>
      <c r="K31" s="74" t="str">
        <f>IFERROR(SUMIFS('Modified HPI_EXP_metro'!$G:$G,'Modified HPI_EXP_metro'!$D:$D,K2,'Modified HPI_EXP_metro'!$C:$C,"*NH*")/COUNTIFS('Modified HPI_EXP_metro'!$D:$D,K2,'Modified HPI_EXP_metro'!$C:$C,"*NH*"),"N/A")</f>
        <v>N/A</v>
      </c>
      <c r="L31" s="74" t="str">
        <f>IFERROR(SUMIFS('Modified HPI_EXP_metro'!$G:$G,'Modified HPI_EXP_metro'!$D:$D,L2,'Modified HPI_EXP_metro'!$C:$C,"*NH*")/COUNTIFS('Modified HPI_EXP_metro'!$D:$D,L2,'Modified HPI_EXP_metro'!$C:$C,"*NH*"),"N/A")</f>
        <v>N/A</v>
      </c>
      <c r="M31" s="74" t="str">
        <f>IFERROR(SUMIFS('Modified HPI_EXP_metro'!$G:$G,'Modified HPI_EXP_metro'!$D:$D,M2,'Modified HPI_EXP_metro'!$C:$C,"*NH*")/COUNTIFS('Modified HPI_EXP_metro'!$D:$D,M2,'Modified HPI_EXP_metro'!$C:$C,"*NH*"),"N/A")</f>
        <v>N/A</v>
      </c>
      <c r="N31" s="74" t="str">
        <f>IFERROR(SUMIFS('Modified HPI_EXP_metro'!$G:$G,'Modified HPI_EXP_metro'!$D:$D,N2,'Modified HPI_EXP_metro'!$C:$C,"*NH*")/COUNTIFS('Modified HPI_EXP_metro'!$D:$D,N2,'Modified HPI_EXP_metro'!$C:$C,"*NH*"),"N/A")</f>
        <v>N/A</v>
      </c>
      <c r="O31" s="74" t="str">
        <f>IFERROR(SUMIFS('Modified HPI_EXP_metro'!$G:$G,'Modified HPI_EXP_metro'!$D:$D,O2,'Modified HPI_EXP_metro'!$C:$C,"*NH*")/COUNTIFS('Modified HPI_EXP_metro'!$D:$D,O2,'Modified HPI_EXP_metro'!$C:$C,"*NH*"),"N/A")</f>
        <v>N/A</v>
      </c>
      <c r="P31" s="74" t="str">
        <f>IFERROR(SUMIFS('Modified HPI_EXP_metro'!$G:$G,'Modified HPI_EXP_metro'!$D:$D,P2,'Modified HPI_EXP_metro'!$C:$C,"*NH*")/COUNTIFS('Modified HPI_EXP_metro'!$D:$D,P2,'Modified HPI_EXP_metro'!$C:$C,"*NH*"),"N/A")</f>
        <v>N/A</v>
      </c>
      <c r="Q31" s="74" t="str">
        <f>IFERROR(SUMIFS('Modified HPI_EXP_metro'!$G:$G,'Modified HPI_EXP_metro'!$D:$D,Q2,'Modified HPI_EXP_metro'!$C:$C,"*NH*")/COUNTIFS('Modified HPI_EXP_metro'!$D:$D,Q2,'Modified HPI_EXP_metro'!$C:$C,"*NH*"),"N/A")</f>
        <v>N/A</v>
      </c>
      <c r="R31" s="74" t="str">
        <f>IFERROR(SUMIFS('Modified HPI_EXP_metro'!$G:$G,'Modified HPI_EXP_metro'!$D:$D,R2,'Modified HPI_EXP_metro'!$C:$C,"*NH*")/COUNTIFS('Modified HPI_EXP_metro'!$D:$D,R2,'Modified HPI_EXP_metro'!$C:$C,"*NH*"),"N/A")</f>
        <v>N/A</v>
      </c>
      <c r="S31" s="74" t="str">
        <f>IFERROR(SUMIFS('Modified HPI_EXP_metro'!$G:$G,'Modified HPI_EXP_metro'!$D:$D,S2,'Modified HPI_EXP_metro'!$C:$C,"*NH*")/COUNTIFS('Modified HPI_EXP_metro'!$D:$D,S2,'Modified HPI_EXP_metro'!$C:$C,"*NH*"),"N/A")</f>
        <v>N/A</v>
      </c>
      <c r="T31" s="74" t="str">
        <f>IFERROR(SUMIFS('Modified HPI_EXP_metro'!$G:$G,'Modified HPI_EXP_metro'!$D:$D,T2,'Modified HPI_EXP_metro'!$C:$C,"*NH*")/COUNTIFS('Modified HPI_EXP_metro'!$D:$D,T2,'Modified HPI_EXP_metro'!$C:$C,"*NH*"),"N/A")</f>
        <v>N/A</v>
      </c>
      <c r="U31" s="74" t="str">
        <f>IFERROR(SUMIFS('Modified HPI_EXP_metro'!$G:$G,'Modified HPI_EXP_metro'!$D:$D,U2,'Modified HPI_EXP_metro'!$C:$C,"*NH*")/COUNTIFS('Modified HPI_EXP_metro'!$D:$D,U2,'Modified HPI_EXP_metro'!$C:$C,"*NH*"),"N/A")</f>
        <v>N/A</v>
      </c>
      <c r="V31" s="74" t="str">
        <f>IFERROR(SUMIFS('Modified HPI_EXP_metro'!$G:$G,'Modified HPI_EXP_metro'!$D:$D,V2,'Modified HPI_EXP_metro'!$C:$C,"*NH*")/COUNTIFS('Modified HPI_EXP_metro'!$D:$D,V2,'Modified HPI_EXP_metro'!$C:$C,"*NH*"),"N/A")</f>
        <v>N/A</v>
      </c>
      <c r="W31" s="74" t="str">
        <f>IFERROR(SUMIFS('Modified HPI_EXP_metro'!$G:$G,'Modified HPI_EXP_metro'!$D:$D,W2,'Modified HPI_EXP_metro'!$C:$C,"*NH*")/COUNTIFS('Modified HPI_EXP_metro'!$D:$D,W2,'Modified HPI_EXP_metro'!$C:$C,"*NH*"),"N/A")</f>
        <v>N/A</v>
      </c>
      <c r="X31" s="74" t="str">
        <f>IFERROR(SUMIFS('Modified HPI_EXP_metro'!$G:$G,'Modified HPI_EXP_metro'!$D:$D,X2,'Modified HPI_EXP_metro'!$C:$C,"*NH*")/COUNTIFS('Modified HPI_EXP_metro'!$D:$D,X2,'Modified HPI_EXP_metro'!$C:$C,"*NH*"),"N/A")</f>
        <v>N/A</v>
      </c>
      <c r="Y31" s="74" t="str">
        <f>IFERROR(SUMIFS('Modified HPI_EXP_metro'!$G:$G,'Modified HPI_EXP_metro'!$D:$D,Y2,'Modified HPI_EXP_metro'!$C:$C,"*NH*")/COUNTIFS('Modified HPI_EXP_metro'!$D:$D,Y2,'Modified HPI_EXP_metro'!$C:$C,"*NH*"),"N/A")</f>
        <v>N/A</v>
      </c>
      <c r="Z31" s="74" t="str">
        <f>IFERROR(SUMIFS('Modified HPI_EXP_metro'!$G:$G,'Modified HPI_EXP_metro'!$D:$D,Z2,'Modified HPI_EXP_metro'!$C:$C,"*NH*")/COUNTIFS('Modified HPI_EXP_metro'!$D:$D,Z2,'Modified HPI_EXP_metro'!$C:$C,"*NH*"),"N/A")</f>
        <v>N/A</v>
      </c>
      <c r="AA31" s="74" t="str">
        <f>IFERROR(SUMIFS('Modified HPI_EXP_metro'!$G:$G,'Modified HPI_EXP_metro'!$D:$D,AA2,'Modified HPI_EXP_metro'!$C:$C,"*NH*")/COUNTIFS('Modified HPI_EXP_metro'!$D:$D,AA2,'Modified HPI_EXP_metro'!$C:$C,"*NH*"),"N/A")</f>
        <v>N/A</v>
      </c>
      <c r="AB31" s="74" t="str">
        <f>IFERROR(SUMIFS('Modified HPI_EXP_metro'!$G:$G,'Modified HPI_EXP_metro'!$D:$D,AB2,'Modified HPI_EXP_metro'!$C:$C,"*NH*")/COUNTIFS('Modified HPI_EXP_metro'!$D:$D,AB2,'Modified HPI_EXP_metro'!$C:$C,"*NH*"),"N/A")</f>
        <v>N/A</v>
      </c>
      <c r="AC31" s="74" t="str">
        <f>IFERROR(SUMIFS('Modified HPI_EXP_metro'!$G:$G,'Modified HPI_EXP_metro'!$D:$D,AC2,'Modified HPI_EXP_metro'!$C:$C,"*NH*")/COUNTIFS('Modified HPI_EXP_metro'!$D:$D,AC2,'Modified HPI_EXP_metro'!$C:$C,"*NH*"),"N/A")</f>
        <v>N/A</v>
      </c>
      <c r="AD31" s="74" t="str">
        <f>IFERROR(SUMIFS('Modified HPI_EXP_metro'!$G:$G,'Modified HPI_EXP_metro'!$D:$D,AD2,'Modified HPI_EXP_metro'!$C:$C,"*NH*")/COUNTIFS('Modified HPI_EXP_metro'!$D:$D,AD2,'Modified HPI_EXP_metro'!$C:$C,"*NH*"),"N/A")</f>
        <v>N/A</v>
      </c>
      <c r="AE31" s="74" t="str">
        <f>IFERROR(SUMIFS('Modified HPI_EXP_metro'!$G:$G,'Modified HPI_EXP_metro'!$D:$D,AE2,'Modified HPI_EXP_metro'!$C:$C,"*NH*")/COUNTIFS('Modified HPI_EXP_metro'!$D:$D,AE2,'Modified HPI_EXP_metro'!$C:$C,"*NH*"),"N/A")</f>
        <v>N/A</v>
      </c>
      <c r="AF31" s="74" t="str">
        <f>IFERROR(SUMIFS('Modified HPI_EXP_metro'!$G:$G,'Modified HPI_EXP_metro'!$D:$D,AF2,'Modified HPI_EXP_metro'!$C:$C,"*NH*")/COUNTIFS('Modified HPI_EXP_metro'!$D:$D,AF2,'Modified HPI_EXP_metro'!$C:$C,"*NH*"),"N/A")</f>
        <v>N/A</v>
      </c>
      <c r="AG31" s="74" t="str">
        <f>IFERROR(SUMIFS('Modified HPI_EXP_metro'!$G:$G,'Modified HPI_EXP_metro'!$D:$D,AG2,'Modified HPI_EXP_metro'!$C:$C,"*NH*")/COUNTIFS('Modified HPI_EXP_metro'!$D:$D,AG2,'Modified HPI_EXP_metro'!$C:$C,"*NH*"),"N/A")</f>
        <v>N/A</v>
      </c>
      <c r="AH31" s="74" t="str">
        <f>IFERROR(SUMIFS('Modified HPI_EXP_metro'!$G:$G,'Modified HPI_EXP_metro'!$D:$D,AH2,'Modified HPI_EXP_metro'!$C:$C,"*NH*")/COUNTIFS('Modified HPI_EXP_metro'!$D:$D,AH2,'Modified HPI_EXP_metro'!$C:$C,"*NH*"),"N/A")</f>
        <v>N/A</v>
      </c>
      <c r="AI31" s="74" t="str">
        <f>IFERROR(SUMIFS('Modified HPI_EXP_metro'!$G:$G,'Modified HPI_EXP_metro'!$D:$D,AI2,'Modified HPI_EXP_metro'!$C:$C,"*NH*")/COUNTIFS('Modified HPI_EXP_metro'!$D:$D,AI2,'Modified HPI_EXP_metro'!$C:$C,"*NH*"),"N/A")</f>
        <v>N/A</v>
      </c>
      <c r="AJ31" s="74" t="str">
        <f>IFERROR(SUMIFS('Modified HPI_EXP_metro'!$G:$G,'Modified HPI_EXP_metro'!$D:$D,AJ2,'Modified HPI_EXP_metro'!$C:$C,"*NH*")/COUNTIFS('Modified HPI_EXP_metro'!$D:$D,AJ2,'Modified HPI_EXP_metro'!$C:$C,"*NH*"),"N/A")</f>
        <v>N/A</v>
      </c>
      <c r="AK31" s="74" t="str">
        <f>IFERROR(SUMIFS('Modified HPI_EXP_metro'!$G:$G,'Modified HPI_EXP_metro'!$D:$D,AK2,'Modified HPI_EXP_metro'!$C:$C,"*NH*")/COUNTIFS('Modified HPI_EXP_metro'!$D:$D,AK2,'Modified HPI_EXP_metro'!$C:$C,"*NH*"),"N/A")</f>
        <v>N/A</v>
      </c>
      <c r="AL31" s="74" t="str">
        <f>IFERROR(SUMIFS('Modified HPI_EXP_metro'!$G:$G,'Modified HPI_EXP_metro'!$D:$D,AL2,'Modified HPI_EXP_metro'!$C:$C,"*NH*")/COUNTIFS('Modified HPI_EXP_metro'!$D:$D,AL2,'Modified HPI_EXP_metro'!$C:$C,"*NH*"),"N/A")</f>
        <v>N/A</v>
      </c>
    </row>
    <row r="32" spans="1:38" x14ac:dyDescent="0.2">
      <c r="A32" s="11" t="s">
        <v>96</v>
      </c>
      <c r="B32" s="11" t="s">
        <v>147</v>
      </c>
      <c r="C32" s="8" t="str">
        <f>INDEX('Modified HPI_EXP_metro'!A:G,MATCH("*NJ*",'Modified HPI_EXP_metro'!C:C,0),3)</f>
        <v xml:space="preserve"> NJ-PA  </v>
      </c>
      <c r="F32" s="11" t="s">
        <v>96</v>
      </c>
      <c r="G32" s="11" t="s">
        <v>147</v>
      </c>
      <c r="H32" s="8">
        <f>IFERROR(SUMIFS('Modified HPI_EXP_metro'!$G:$G,'Modified HPI_EXP_metro'!$D:$D,H2,'Modified HPI_EXP_metro'!$C:$C,"*NJ*")/COUNTIFS('Modified HPI_EXP_metro'!$D:$D,H2,'Modified HPI_EXP_metro'!$C:$C,"*NJ*"),"N/A")</f>
        <v>99.65124999999999</v>
      </c>
      <c r="I32" s="8">
        <f>IFERROR(SUMIFS('Modified HPI_EXP_metro'!$G:$G,'Modified HPI_EXP_metro'!$D:$D,I2,'Modified HPI_EXP_metro'!$C:$C,"*NJ*")/COUNTIFS('Modified HPI_EXP_metro'!$D:$D,I2,'Modified HPI_EXP_metro'!$C:$C,"*NJ*"),"N/A")</f>
        <v>100.23875</v>
      </c>
      <c r="J32" s="8">
        <f>IFERROR(SUMIFS('Modified HPI_EXP_metro'!$G:$G,'Modified HPI_EXP_metro'!$D:$D,J2,'Modified HPI_EXP_metro'!$C:$C,"*NJ*")/COUNTIFS('Modified HPI_EXP_metro'!$D:$D,J2,'Modified HPI_EXP_metro'!$C:$C,"*NJ*"),"N/A")</f>
        <v>100.79625</v>
      </c>
      <c r="K32" s="8">
        <f>IFERROR(SUMIFS('Modified HPI_EXP_metro'!$G:$G,'Modified HPI_EXP_metro'!$D:$D,K2,'Modified HPI_EXP_metro'!$C:$C,"*NJ*")/COUNTIFS('Modified HPI_EXP_metro'!$D:$D,K2,'Modified HPI_EXP_metro'!$C:$C,"*NJ*"),"N/A")</f>
        <v>101.97375</v>
      </c>
      <c r="L32" s="8">
        <f>IFERROR(SUMIFS('Modified HPI_EXP_metro'!$G:$G,'Modified HPI_EXP_metro'!$D:$D,L2,'Modified HPI_EXP_metro'!$C:$C,"*NJ*")/COUNTIFS('Modified HPI_EXP_metro'!$D:$D,L2,'Modified HPI_EXP_metro'!$C:$C,"*NJ*"),"N/A")</f>
        <v>101.85999999999999</v>
      </c>
      <c r="M32" s="8">
        <f>IFERROR(SUMIFS('Modified HPI_EXP_metro'!$G:$G,'Modified HPI_EXP_metro'!$D:$D,M2,'Modified HPI_EXP_metro'!$C:$C,"*NJ*")/COUNTIFS('Modified HPI_EXP_metro'!$D:$D,M2,'Modified HPI_EXP_metro'!$C:$C,"*NJ*"),"N/A")</f>
        <v>102.66000000000001</v>
      </c>
      <c r="N32" s="8">
        <f>IFERROR(SUMIFS('Modified HPI_EXP_metro'!$G:$G,'Modified HPI_EXP_metro'!$D:$D,N2,'Modified HPI_EXP_metro'!$C:$C,"*NJ*")/COUNTIFS('Modified HPI_EXP_metro'!$D:$D,N2,'Modified HPI_EXP_metro'!$C:$C,"*NJ*"),"N/A")</f>
        <v>105.58624999999999</v>
      </c>
      <c r="O32" s="8">
        <f>IFERROR(SUMIFS('Modified HPI_EXP_metro'!$G:$G,'Modified HPI_EXP_metro'!$D:$D,O2,'Modified HPI_EXP_metro'!$C:$C,"*NJ*")/COUNTIFS('Modified HPI_EXP_metro'!$D:$D,O2,'Modified HPI_EXP_metro'!$C:$C,"*NJ*"),"N/A")</f>
        <v>111.58750000000001</v>
      </c>
      <c r="P32" s="8">
        <f>IFERROR(SUMIFS('Modified HPI_EXP_metro'!$G:$G,'Modified HPI_EXP_metro'!$D:$D,P2,'Modified HPI_EXP_metro'!$C:$C,"*NJ*")/COUNTIFS('Modified HPI_EXP_metro'!$D:$D,P2,'Modified HPI_EXP_metro'!$C:$C,"*NJ*"),"N/A")</f>
        <v>121.2475</v>
      </c>
      <c r="Q32" s="8">
        <f>IFERROR(SUMIFS('Modified HPI_EXP_metro'!$G:$G,'Modified HPI_EXP_metro'!$D:$D,Q2,'Modified HPI_EXP_metro'!$C:$C,"*NJ*")/COUNTIFS('Modified HPI_EXP_metro'!$D:$D,Q2,'Modified HPI_EXP_metro'!$C:$C,"*NJ*"),"N/A")</f>
        <v>133.91874999999999</v>
      </c>
      <c r="R32" s="8">
        <f>IFERROR(SUMIFS('Modified HPI_EXP_metro'!$G:$G,'Modified HPI_EXP_metro'!$D:$D,R2,'Modified HPI_EXP_metro'!$C:$C,"*NJ*")/COUNTIFS('Modified HPI_EXP_metro'!$D:$D,R2,'Modified HPI_EXP_metro'!$C:$C,"*NJ*"),"N/A")</f>
        <v>149.63124999999999</v>
      </c>
      <c r="S32" s="8">
        <f>IFERROR(SUMIFS('Modified HPI_EXP_metro'!$G:$G,'Modified HPI_EXP_metro'!$D:$D,S2,'Modified HPI_EXP_metro'!$C:$C,"*NJ*")/COUNTIFS('Modified HPI_EXP_metro'!$D:$D,S2,'Modified HPI_EXP_metro'!$C:$C,"*NJ*"),"N/A")</f>
        <v>170.58625000000001</v>
      </c>
      <c r="T32" s="8">
        <f>IFERROR(SUMIFS('Modified HPI_EXP_metro'!$G:$G,'Modified HPI_EXP_metro'!$D:$D,T2,'Modified HPI_EXP_metro'!$C:$C,"*NJ*")/COUNTIFS('Modified HPI_EXP_metro'!$D:$D,T2,'Modified HPI_EXP_metro'!$C:$C,"*NJ*"),"N/A")</f>
        <v>195.77375000000001</v>
      </c>
      <c r="U32" s="8">
        <f>IFERROR(SUMIFS('Modified HPI_EXP_metro'!$G:$G,'Modified HPI_EXP_metro'!$D:$D,U2,'Modified HPI_EXP_metro'!$C:$C,"*NJ*")/COUNTIFS('Modified HPI_EXP_metro'!$D:$D,U2,'Modified HPI_EXP_metro'!$C:$C,"*NJ*"),"N/A")</f>
        <v>216.715</v>
      </c>
      <c r="V32" s="8">
        <f>IFERROR(SUMIFS('Modified HPI_EXP_metro'!$G:$G,'Modified HPI_EXP_metro'!$D:$D,V2,'Modified HPI_EXP_metro'!$C:$C,"*NJ*")/COUNTIFS('Modified HPI_EXP_metro'!$D:$D,V2,'Modified HPI_EXP_metro'!$C:$C,"*NJ*"),"N/A")</f>
        <v>247.43374999999997</v>
      </c>
      <c r="W32" s="8">
        <f>IFERROR(SUMIFS('Modified HPI_EXP_metro'!$G:$G,'Modified HPI_EXP_metro'!$D:$D,W2,'Modified HPI_EXP_metro'!$C:$C,"*NJ*")/COUNTIFS('Modified HPI_EXP_metro'!$D:$D,W2,'Modified HPI_EXP_metro'!$C:$C,"*NJ*"),"N/A")</f>
        <v>269.68124999999998</v>
      </c>
      <c r="X32" s="8">
        <f>IFERROR(SUMIFS('Modified HPI_EXP_metro'!$G:$G,'Modified HPI_EXP_metro'!$D:$D,X2,'Modified HPI_EXP_metro'!$C:$C,"*NJ*")/COUNTIFS('Modified HPI_EXP_metro'!$D:$D,X2,'Modified HPI_EXP_metro'!$C:$C,"*NJ*"),"N/A")</f>
        <v>264.32125000000002</v>
      </c>
      <c r="Y32" s="8">
        <f>IFERROR(SUMIFS('Modified HPI_EXP_metro'!$G:$G,'Modified HPI_EXP_metro'!$D:$D,Y2,'Modified HPI_EXP_metro'!$C:$C,"*NJ*")/COUNTIFS('Modified HPI_EXP_metro'!$D:$D,Y2,'Modified HPI_EXP_metro'!$C:$C,"*NJ*"),"N/A")</f>
        <v>238.23124999999999</v>
      </c>
      <c r="Z32" s="8">
        <f>IFERROR(SUMIFS('Modified HPI_EXP_metro'!$G:$G,'Modified HPI_EXP_metro'!$D:$D,Z2,'Modified HPI_EXP_metro'!$C:$C,"*NJ*")/COUNTIFS('Modified HPI_EXP_metro'!$D:$D,Z2,'Modified HPI_EXP_metro'!$C:$C,"*NJ*"),"N/A")</f>
        <v>209.6825</v>
      </c>
      <c r="AA32" s="8">
        <f>IFERROR(SUMIFS('Modified HPI_EXP_metro'!$G:$G,'Modified HPI_EXP_metro'!$D:$D,AA2,'Modified HPI_EXP_metro'!$C:$C,"*NJ*")/COUNTIFS('Modified HPI_EXP_metro'!$D:$D,AA2,'Modified HPI_EXP_metro'!$C:$C,"*NJ*"),"N/A")</f>
        <v>198.73250000000002</v>
      </c>
      <c r="AB32" s="8">
        <f>IFERROR(SUMIFS('Modified HPI_EXP_metro'!$G:$G,'Modified HPI_EXP_metro'!$D:$D,AB2,'Modified HPI_EXP_metro'!$C:$C,"*NJ*")/COUNTIFS('Modified HPI_EXP_metro'!$D:$D,AB2,'Modified HPI_EXP_metro'!$C:$C,"*NJ*"),"N/A")</f>
        <v>189.39874999999998</v>
      </c>
      <c r="AC32" s="8">
        <f>IFERROR(SUMIFS('Modified HPI_EXP_metro'!$G:$G,'Modified HPI_EXP_metro'!$D:$D,AC2,'Modified HPI_EXP_metro'!$C:$C,"*NJ*")/COUNTIFS('Modified HPI_EXP_metro'!$D:$D,AC2,'Modified HPI_EXP_metro'!$C:$C,"*NJ*"),"N/A")</f>
        <v>188.52624999999998</v>
      </c>
      <c r="AD32" s="8">
        <f>IFERROR(SUMIFS('Modified HPI_EXP_metro'!$G:$G,'Modified HPI_EXP_metro'!$D:$D,AD2,'Modified HPI_EXP_metro'!$C:$C,"*NJ*")/COUNTIFS('Modified HPI_EXP_metro'!$D:$D,AD2,'Modified HPI_EXP_metro'!$C:$C,"*NJ*"),"N/A")</f>
        <v>195.72499999999999</v>
      </c>
      <c r="AE32" s="8">
        <f>IFERROR(SUMIFS('Modified HPI_EXP_metro'!$G:$G,'Modified HPI_EXP_metro'!$D:$D,AE2,'Modified HPI_EXP_metro'!$C:$C,"*NJ*")/COUNTIFS('Modified HPI_EXP_metro'!$D:$D,AE2,'Modified HPI_EXP_metro'!$C:$C,"*NJ*"),"N/A")</f>
        <v>202.3775</v>
      </c>
      <c r="AF32" s="8">
        <f>IFERROR(SUMIFS('Modified HPI_EXP_metro'!$G:$G,'Modified HPI_EXP_metro'!$D:$D,AF2,'Modified HPI_EXP_metro'!$C:$C,"*NJ*")/COUNTIFS('Modified HPI_EXP_metro'!$D:$D,AF2,'Modified HPI_EXP_metro'!$C:$C,"*NJ*"),"N/A")</f>
        <v>208.24875</v>
      </c>
      <c r="AG32" s="8">
        <f>IFERROR(SUMIFS('Modified HPI_EXP_metro'!$G:$G,'Modified HPI_EXP_metro'!$D:$D,AG2,'Modified HPI_EXP_metro'!$C:$C,"*NJ*")/COUNTIFS('Modified HPI_EXP_metro'!$D:$D,AG2,'Modified HPI_EXP_metro'!$C:$C,"*NJ*"),"N/A")</f>
        <v>216.68874999999997</v>
      </c>
      <c r="AH32" s="8">
        <f>IFERROR(SUMIFS('Modified HPI_EXP_metro'!$G:$G,'Modified HPI_EXP_metro'!$D:$D,AH2,'Modified HPI_EXP_metro'!$C:$C,"*NJ*")/COUNTIFS('Modified HPI_EXP_metro'!$D:$D,AH2,'Modified HPI_EXP_metro'!$C:$C,"*NJ*"),"N/A")</f>
        <v>225.56875000000002</v>
      </c>
      <c r="AI32" s="8">
        <f>IFERROR(SUMIFS('Modified HPI_EXP_metro'!$G:$G,'Modified HPI_EXP_metro'!$D:$D,AI2,'Modified HPI_EXP_metro'!$C:$C,"*NJ*")/COUNTIFS('Modified HPI_EXP_metro'!$D:$D,AI2,'Modified HPI_EXP_metro'!$C:$C,"*NJ*"),"N/A")</f>
        <v>238.69</v>
      </c>
      <c r="AJ32" s="8">
        <f>IFERROR(SUMIFS('Modified HPI_EXP_metro'!$G:$G,'Modified HPI_EXP_metro'!$D:$D,AJ2,'Modified HPI_EXP_metro'!$C:$C,"*NJ*")/COUNTIFS('Modified HPI_EXP_metro'!$D:$D,AJ2,'Modified HPI_EXP_metro'!$C:$C,"*NJ*"),"N/A")</f>
        <v>252.35249999999996</v>
      </c>
      <c r="AK32" s="8">
        <f>IFERROR(SUMIFS('Modified HPI_EXP_metro'!$G:$G,'Modified HPI_EXP_metro'!$D:$D,AK2,'Modified HPI_EXP_metro'!$C:$C,"*NJ*")/COUNTIFS('Modified HPI_EXP_metro'!$D:$D,AK2,'Modified HPI_EXP_metro'!$C:$C,"*NJ*"),"N/A")</f>
        <v>273.17750000000001</v>
      </c>
      <c r="AL32" s="8">
        <f>IFERROR(SUMIFS('Modified HPI_EXP_metro'!$G:$G,'Modified HPI_EXP_metro'!$D:$D,AL2,'Modified HPI_EXP_metro'!$C:$C,"*NJ*")/COUNTIFS('Modified HPI_EXP_metro'!$D:$D,AL2,'Modified HPI_EXP_metro'!$C:$C,"*NJ*"),"N/A")</f>
        <v>300.6225</v>
      </c>
    </row>
    <row r="33" spans="1:38" s="75" customFormat="1" x14ac:dyDescent="0.2">
      <c r="A33" s="73" t="s">
        <v>97</v>
      </c>
      <c r="B33" s="73" t="s">
        <v>148</v>
      </c>
      <c r="C33" s="74" t="e">
        <f>INDEX('Modified HPI_EXP_metro'!A:G,MATCH("*NM*",'Modified HPI_EXP_metro'!C:C,0),3)</f>
        <v>#N/A</v>
      </c>
      <c r="F33" s="73" t="s">
        <v>97</v>
      </c>
      <c r="G33" s="73" t="s">
        <v>148</v>
      </c>
      <c r="H33" s="74" t="str">
        <f>IFERROR(SUMIFS('Modified HPI_EXP_metro'!$G:$G,'Modified HPI_EXP_metro'!$D:$D,H2,'Modified HPI_EXP_metro'!$C:$C,"*NM*")/COUNTIFS('Modified HPI_EXP_metro'!$D:$D,H2,'Modified HPI_EXP_metro'!$C:$C,"*NM*"),"N/A")</f>
        <v>N/A</v>
      </c>
      <c r="I33" s="74" t="str">
        <f>IFERROR(SUMIFS('Modified HPI_EXP_metro'!$G:$G,'Modified HPI_EXP_metro'!$D:$D,I2,'Modified HPI_EXP_metro'!$C:$C,"*NM*")/COUNTIFS('Modified HPI_EXP_metro'!$D:$D,I2,'Modified HPI_EXP_metro'!$C:$C,"*NM*"),"N/A")</f>
        <v>N/A</v>
      </c>
      <c r="J33" s="74" t="str">
        <f>IFERROR(SUMIFS('Modified HPI_EXP_metro'!$G:$G,'Modified HPI_EXP_metro'!$D:$D,J2,'Modified HPI_EXP_metro'!$C:$C,"*NM*")/COUNTIFS('Modified HPI_EXP_metro'!$D:$D,J2,'Modified HPI_EXP_metro'!$C:$C,"*NM*"),"N/A")</f>
        <v>N/A</v>
      </c>
      <c r="K33" s="74" t="str">
        <f>IFERROR(SUMIFS('Modified HPI_EXP_metro'!$G:$G,'Modified HPI_EXP_metro'!$D:$D,K2,'Modified HPI_EXP_metro'!$C:$C,"*NM*")/COUNTIFS('Modified HPI_EXP_metro'!$D:$D,K2,'Modified HPI_EXP_metro'!$C:$C,"*NM*"),"N/A")</f>
        <v>N/A</v>
      </c>
      <c r="L33" s="74" t="str">
        <f>IFERROR(SUMIFS('Modified HPI_EXP_metro'!$G:$G,'Modified HPI_EXP_metro'!$D:$D,L2,'Modified HPI_EXP_metro'!$C:$C,"*NM*")/COUNTIFS('Modified HPI_EXP_metro'!$D:$D,L2,'Modified HPI_EXP_metro'!$C:$C,"*NM*"),"N/A")</f>
        <v>N/A</v>
      </c>
      <c r="M33" s="74" t="str">
        <f>IFERROR(SUMIFS('Modified HPI_EXP_metro'!$G:$G,'Modified HPI_EXP_metro'!$D:$D,M2,'Modified HPI_EXP_metro'!$C:$C,"*NM*")/COUNTIFS('Modified HPI_EXP_metro'!$D:$D,M2,'Modified HPI_EXP_metro'!$C:$C,"*NM*"),"N/A")</f>
        <v>N/A</v>
      </c>
      <c r="N33" s="74" t="str">
        <f>IFERROR(SUMIFS('Modified HPI_EXP_metro'!$G:$G,'Modified HPI_EXP_metro'!$D:$D,N2,'Modified HPI_EXP_metro'!$C:$C,"*NM*")/COUNTIFS('Modified HPI_EXP_metro'!$D:$D,N2,'Modified HPI_EXP_metro'!$C:$C,"*NM*"),"N/A")</f>
        <v>N/A</v>
      </c>
      <c r="O33" s="74" t="str">
        <f>IFERROR(SUMIFS('Modified HPI_EXP_metro'!$G:$G,'Modified HPI_EXP_metro'!$D:$D,O2,'Modified HPI_EXP_metro'!$C:$C,"*NM*")/COUNTIFS('Modified HPI_EXP_metro'!$D:$D,O2,'Modified HPI_EXP_metro'!$C:$C,"*NM*"),"N/A")</f>
        <v>N/A</v>
      </c>
      <c r="P33" s="74" t="str">
        <f>IFERROR(SUMIFS('Modified HPI_EXP_metro'!$G:$G,'Modified HPI_EXP_metro'!$D:$D,P2,'Modified HPI_EXP_metro'!$C:$C,"*NM*")/COUNTIFS('Modified HPI_EXP_metro'!$D:$D,P2,'Modified HPI_EXP_metro'!$C:$C,"*NM*"),"N/A")</f>
        <v>N/A</v>
      </c>
      <c r="Q33" s="74" t="str">
        <f>IFERROR(SUMIFS('Modified HPI_EXP_metro'!$G:$G,'Modified HPI_EXP_metro'!$D:$D,Q2,'Modified HPI_EXP_metro'!$C:$C,"*NM*")/COUNTIFS('Modified HPI_EXP_metro'!$D:$D,Q2,'Modified HPI_EXP_metro'!$C:$C,"*NM*"),"N/A")</f>
        <v>N/A</v>
      </c>
      <c r="R33" s="74" t="str">
        <f>IFERROR(SUMIFS('Modified HPI_EXP_metro'!$G:$G,'Modified HPI_EXP_metro'!$D:$D,R2,'Modified HPI_EXP_metro'!$C:$C,"*NM*")/COUNTIFS('Modified HPI_EXP_metro'!$D:$D,R2,'Modified HPI_EXP_metro'!$C:$C,"*NM*"),"N/A")</f>
        <v>N/A</v>
      </c>
      <c r="S33" s="74" t="str">
        <f>IFERROR(SUMIFS('Modified HPI_EXP_metro'!$G:$G,'Modified HPI_EXP_metro'!$D:$D,S2,'Modified HPI_EXP_metro'!$C:$C,"*NM*")/COUNTIFS('Modified HPI_EXP_metro'!$D:$D,S2,'Modified HPI_EXP_metro'!$C:$C,"*NM*"),"N/A")</f>
        <v>N/A</v>
      </c>
      <c r="T33" s="74" t="str">
        <f>IFERROR(SUMIFS('Modified HPI_EXP_metro'!$G:$G,'Modified HPI_EXP_metro'!$D:$D,T2,'Modified HPI_EXP_metro'!$C:$C,"*NM*")/COUNTIFS('Modified HPI_EXP_metro'!$D:$D,T2,'Modified HPI_EXP_metro'!$C:$C,"*NM*"),"N/A")</f>
        <v>N/A</v>
      </c>
      <c r="U33" s="74" t="str">
        <f>IFERROR(SUMIFS('Modified HPI_EXP_metro'!$G:$G,'Modified HPI_EXP_metro'!$D:$D,U2,'Modified HPI_EXP_metro'!$C:$C,"*NM*")/COUNTIFS('Modified HPI_EXP_metro'!$D:$D,U2,'Modified HPI_EXP_metro'!$C:$C,"*NM*"),"N/A")</f>
        <v>N/A</v>
      </c>
      <c r="V33" s="74" t="str">
        <f>IFERROR(SUMIFS('Modified HPI_EXP_metro'!$G:$G,'Modified HPI_EXP_metro'!$D:$D,V2,'Modified HPI_EXP_metro'!$C:$C,"*NM*")/COUNTIFS('Modified HPI_EXP_metro'!$D:$D,V2,'Modified HPI_EXP_metro'!$C:$C,"*NM*"),"N/A")</f>
        <v>N/A</v>
      </c>
      <c r="W33" s="74" t="str">
        <f>IFERROR(SUMIFS('Modified HPI_EXP_metro'!$G:$G,'Modified HPI_EXP_metro'!$D:$D,W2,'Modified HPI_EXP_metro'!$C:$C,"*NM*")/COUNTIFS('Modified HPI_EXP_metro'!$D:$D,W2,'Modified HPI_EXP_metro'!$C:$C,"*NM*"),"N/A")</f>
        <v>N/A</v>
      </c>
      <c r="X33" s="74" t="str">
        <f>IFERROR(SUMIFS('Modified HPI_EXP_metro'!$G:$G,'Modified HPI_EXP_metro'!$D:$D,X2,'Modified HPI_EXP_metro'!$C:$C,"*NM*")/COUNTIFS('Modified HPI_EXP_metro'!$D:$D,X2,'Modified HPI_EXP_metro'!$C:$C,"*NM*"),"N/A")</f>
        <v>N/A</v>
      </c>
      <c r="Y33" s="74" t="str">
        <f>IFERROR(SUMIFS('Modified HPI_EXP_metro'!$G:$G,'Modified HPI_EXP_metro'!$D:$D,Y2,'Modified HPI_EXP_metro'!$C:$C,"*NM*")/COUNTIFS('Modified HPI_EXP_metro'!$D:$D,Y2,'Modified HPI_EXP_metro'!$C:$C,"*NM*"),"N/A")</f>
        <v>N/A</v>
      </c>
      <c r="Z33" s="74" t="str">
        <f>IFERROR(SUMIFS('Modified HPI_EXP_metro'!$G:$G,'Modified HPI_EXP_metro'!$D:$D,Z2,'Modified HPI_EXP_metro'!$C:$C,"*NM*")/COUNTIFS('Modified HPI_EXP_metro'!$D:$D,Z2,'Modified HPI_EXP_metro'!$C:$C,"*NM*"),"N/A")</f>
        <v>N/A</v>
      </c>
      <c r="AA33" s="74" t="str">
        <f>IFERROR(SUMIFS('Modified HPI_EXP_metro'!$G:$G,'Modified HPI_EXP_metro'!$D:$D,AA2,'Modified HPI_EXP_metro'!$C:$C,"*NM*")/COUNTIFS('Modified HPI_EXP_metro'!$D:$D,AA2,'Modified HPI_EXP_metro'!$C:$C,"*NM*"),"N/A")</f>
        <v>N/A</v>
      </c>
      <c r="AB33" s="74" t="str">
        <f>IFERROR(SUMIFS('Modified HPI_EXP_metro'!$G:$G,'Modified HPI_EXP_metro'!$D:$D,AB2,'Modified HPI_EXP_metro'!$C:$C,"*NM*")/COUNTIFS('Modified HPI_EXP_metro'!$D:$D,AB2,'Modified HPI_EXP_metro'!$C:$C,"*NM*"),"N/A")</f>
        <v>N/A</v>
      </c>
      <c r="AC33" s="74" t="str">
        <f>IFERROR(SUMIFS('Modified HPI_EXP_metro'!$G:$G,'Modified HPI_EXP_metro'!$D:$D,AC2,'Modified HPI_EXP_metro'!$C:$C,"*NM*")/COUNTIFS('Modified HPI_EXP_metro'!$D:$D,AC2,'Modified HPI_EXP_metro'!$C:$C,"*NM*"),"N/A")</f>
        <v>N/A</v>
      </c>
      <c r="AD33" s="74" t="str">
        <f>IFERROR(SUMIFS('Modified HPI_EXP_metro'!$G:$G,'Modified HPI_EXP_metro'!$D:$D,AD2,'Modified HPI_EXP_metro'!$C:$C,"*NM*")/COUNTIFS('Modified HPI_EXP_metro'!$D:$D,AD2,'Modified HPI_EXP_metro'!$C:$C,"*NM*"),"N/A")</f>
        <v>N/A</v>
      </c>
      <c r="AE33" s="74" t="str">
        <f>IFERROR(SUMIFS('Modified HPI_EXP_metro'!$G:$G,'Modified HPI_EXP_metro'!$D:$D,AE2,'Modified HPI_EXP_metro'!$C:$C,"*NM*")/COUNTIFS('Modified HPI_EXP_metro'!$D:$D,AE2,'Modified HPI_EXP_metro'!$C:$C,"*NM*"),"N/A")</f>
        <v>N/A</v>
      </c>
      <c r="AF33" s="74" t="str">
        <f>IFERROR(SUMIFS('Modified HPI_EXP_metro'!$G:$G,'Modified HPI_EXP_metro'!$D:$D,AF2,'Modified HPI_EXP_metro'!$C:$C,"*NM*")/COUNTIFS('Modified HPI_EXP_metro'!$D:$D,AF2,'Modified HPI_EXP_metro'!$C:$C,"*NM*"),"N/A")</f>
        <v>N/A</v>
      </c>
      <c r="AG33" s="74" t="str">
        <f>IFERROR(SUMIFS('Modified HPI_EXP_metro'!$G:$G,'Modified HPI_EXP_metro'!$D:$D,AG2,'Modified HPI_EXP_metro'!$C:$C,"*NM*")/COUNTIFS('Modified HPI_EXP_metro'!$D:$D,AG2,'Modified HPI_EXP_metro'!$C:$C,"*NM*"),"N/A")</f>
        <v>N/A</v>
      </c>
      <c r="AH33" s="74" t="str">
        <f>IFERROR(SUMIFS('Modified HPI_EXP_metro'!$G:$G,'Modified HPI_EXP_metro'!$D:$D,AH2,'Modified HPI_EXP_metro'!$C:$C,"*NM*")/COUNTIFS('Modified HPI_EXP_metro'!$D:$D,AH2,'Modified HPI_EXP_metro'!$C:$C,"*NM*"),"N/A")</f>
        <v>N/A</v>
      </c>
      <c r="AI33" s="74" t="str">
        <f>IFERROR(SUMIFS('Modified HPI_EXP_metro'!$G:$G,'Modified HPI_EXP_metro'!$D:$D,AI2,'Modified HPI_EXP_metro'!$C:$C,"*NM*")/COUNTIFS('Modified HPI_EXP_metro'!$D:$D,AI2,'Modified HPI_EXP_metro'!$C:$C,"*NM*"),"N/A")</f>
        <v>N/A</v>
      </c>
      <c r="AJ33" s="74" t="str">
        <f>IFERROR(SUMIFS('Modified HPI_EXP_metro'!$G:$G,'Modified HPI_EXP_metro'!$D:$D,AJ2,'Modified HPI_EXP_metro'!$C:$C,"*NM*")/COUNTIFS('Modified HPI_EXP_metro'!$D:$D,AJ2,'Modified HPI_EXP_metro'!$C:$C,"*NM*"),"N/A")</f>
        <v>N/A</v>
      </c>
      <c r="AK33" s="74" t="str">
        <f>IFERROR(SUMIFS('Modified HPI_EXP_metro'!$G:$G,'Modified HPI_EXP_metro'!$D:$D,AK2,'Modified HPI_EXP_metro'!$C:$C,"*NM*")/COUNTIFS('Modified HPI_EXP_metro'!$D:$D,AK2,'Modified HPI_EXP_metro'!$C:$C,"*NM*"),"N/A")</f>
        <v>N/A</v>
      </c>
      <c r="AL33" s="74" t="str">
        <f>IFERROR(SUMIFS('Modified HPI_EXP_metro'!$G:$G,'Modified HPI_EXP_metro'!$D:$D,AL2,'Modified HPI_EXP_metro'!$C:$C,"*NM*")/COUNTIFS('Modified HPI_EXP_metro'!$D:$D,AL2,'Modified HPI_EXP_metro'!$C:$C,"*NM*"),"N/A")</f>
        <v>N/A</v>
      </c>
    </row>
    <row r="34" spans="1:38" x14ac:dyDescent="0.2">
      <c r="A34" s="11" t="s">
        <v>98</v>
      </c>
      <c r="B34" s="11" t="s">
        <v>149</v>
      </c>
      <c r="C34" s="8" t="str">
        <f>INDEX('Modified HPI_EXP_metro'!A:G,MATCH("*NY*",'Modified HPI_EXP_metro'!C:C,0),3)</f>
        <v xml:space="preserve"> NY  </v>
      </c>
      <c r="F34" s="11" t="s">
        <v>98</v>
      </c>
      <c r="G34" s="11" t="s">
        <v>149</v>
      </c>
      <c r="H34" s="8">
        <f>IFERROR(SUMIFS('Modified HPI_EXP_metro'!$G:$G,'Modified HPI_EXP_metro'!$D:$D,H2,'Modified HPI_EXP_metro'!$C:$C,"*NY*")/COUNTIFS('Modified HPI_EXP_metro'!$D:$D,H2,'Modified HPI_EXP_metro'!$C:$C,"*NY*"),"N/A")</f>
        <v>99.308750000000003</v>
      </c>
      <c r="I34" s="8">
        <f>IFERROR(SUMIFS('Modified HPI_EXP_metro'!$G:$G,'Modified HPI_EXP_metro'!$D:$D,I2,'Modified HPI_EXP_metro'!$C:$C,"*NY*")/COUNTIFS('Modified HPI_EXP_metro'!$D:$D,I2,'Modified HPI_EXP_metro'!$C:$C,"*NY*"),"N/A")</f>
        <v>99.46374999999999</v>
      </c>
      <c r="J34" s="8">
        <f>IFERROR(SUMIFS('Modified HPI_EXP_metro'!$G:$G,'Modified HPI_EXP_metro'!$D:$D,J2,'Modified HPI_EXP_metro'!$C:$C,"*NY*")/COUNTIFS('Modified HPI_EXP_metro'!$D:$D,J2,'Modified HPI_EXP_metro'!$C:$C,"*NY*"),"N/A")</f>
        <v>99.08</v>
      </c>
      <c r="K34" s="8">
        <f>IFERROR(SUMIFS('Modified HPI_EXP_metro'!$G:$G,'Modified HPI_EXP_metro'!$D:$D,K2,'Modified HPI_EXP_metro'!$C:$C,"*NY*")/COUNTIFS('Modified HPI_EXP_metro'!$D:$D,K2,'Modified HPI_EXP_metro'!$C:$C,"*NY*"),"N/A")</f>
        <v>99.149999999999991</v>
      </c>
      <c r="L34" s="8">
        <f>IFERROR(SUMIFS('Modified HPI_EXP_metro'!$G:$G,'Modified HPI_EXP_metro'!$D:$D,L2,'Modified HPI_EXP_metro'!$C:$C,"*NY*")/COUNTIFS('Modified HPI_EXP_metro'!$D:$D,L2,'Modified HPI_EXP_metro'!$C:$C,"*NY*"),"N/A")</f>
        <v>99.546250000000001</v>
      </c>
      <c r="M34" s="8">
        <f>IFERROR(SUMIFS('Modified HPI_EXP_metro'!$G:$G,'Modified HPI_EXP_metro'!$D:$D,M2,'Modified HPI_EXP_metro'!$C:$C,"*NY*")/COUNTIFS('Modified HPI_EXP_metro'!$D:$D,M2,'Modified HPI_EXP_metro'!$C:$C,"*NY*"),"N/A")</f>
        <v>101.075</v>
      </c>
      <c r="N34" s="8">
        <f>IFERROR(SUMIFS('Modified HPI_EXP_metro'!$G:$G,'Modified HPI_EXP_metro'!$D:$D,N2,'Modified HPI_EXP_metro'!$C:$C,"*NY*")/COUNTIFS('Modified HPI_EXP_metro'!$D:$D,N2,'Modified HPI_EXP_metro'!$C:$C,"*NY*"),"N/A")</f>
        <v>104.7625</v>
      </c>
      <c r="O34" s="8">
        <f>IFERROR(SUMIFS('Modified HPI_EXP_metro'!$G:$G,'Modified HPI_EXP_metro'!$D:$D,O2,'Modified HPI_EXP_metro'!$C:$C,"*NY*")/COUNTIFS('Modified HPI_EXP_metro'!$D:$D,O2,'Modified HPI_EXP_metro'!$C:$C,"*NY*"),"N/A")</f>
        <v>111.42374999999998</v>
      </c>
      <c r="P34" s="8">
        <f>IFERROR(SUMIFS('Modified HPI_EXP_metro'!$G:$G,'Modified HPI_EXP_metro'!$D:$D,P2,'Modified HPI_EXP_metro'!$C:$C,"*NY*")/COUNTIFS('Modified HPI_EXP_metro'!$D:$D,P2,'Modified HPI_EXP_metro'!$C:$C,"*NY*"),"N/A")</f>
        <v>122.69250000000001</v>
      </c>
      <c r="Q34" s="8">
        <f>IFERROR(SUMIFS('Modified HPI_EXP_metro'!$G:$G,'Modified HPI_EXP_metro'!$D:$D,Q2,'Modified HPI_EXP_metro'!$C:$C,"*NY*")/COUNTIFS('Modified HPI_EXP_metro'!$D:$D,Q2,'Modified HPI_EXP_metro'!$C:$C,"*NY*"),"N/A")</f>
        <v>137.17499999999998</v>
      </c>
      <c r="R34" s="8">
        <f>IFERROR(SUMIFS('Modified HPI_EXP_metro'!$G:$G,'Modified HPI_EXP_metro'!$D:$D,R2,'Modified HPI_EXP_metro'!$C:$C,"*NY*")/COUNTIFS('Modified HPI_EXP_metro'!$D:$D,R2,'Modified HPI_EXP_metro'!$C:$C,"*NY*"),"N/A")</f>
        <v>154.88499999999999</v>
      </c>
      <c r="S34" s="8">
        <f>IFERROR(SUMIFS('Modified HPI_EXP_metro'!$G:$G,'Modified HPI_EXP_metro'!$D:$D,S2,'Modified HPI_EXP_metro'!$C:$C,"*NY*")/COUNTIFS('Modified HPI_EXP_metro'!$D:$D,S2,'Modified HPI_EXP_metro'!$C:$C,"*NY*"),"N/A")</f>
        <v>178.08999999999997</v>
      </c>
      <c r="T34" s="8">
        <f>IFERROR(SUMIFS('Modified HPI_EXP_metro'!$G:$G,'Modified HPI_EXP_metro'!$D:$D,T2,'Modified HPI_EXP_metro'!$C:$C,"*NY*")/COUNTIFS('Modified HPI_EXP_metro'!$D:$D,T2,'Modified HPI_EXP_metro'!$C:$C,"*NY*"),"N/A")</f>
        <v>206.8175</v>
      </c>
      <c r="U34" s="8">
        <f>IFERROR(SUMIFS('Modified HPI_EXP_metro'!$G:$G,'Modified HPI_EXP_metro'!$D:$D,U2,'Modified HPI_EXP_metro'!$C:$C,"*NY*")/COUNTIFS('Modified HPI_EXP_metro'!$D:$D,U2,'Modified HPI_EXP_metro'!$C:$C,"*NY*"),"N/A")</f>
        <v>229.76249999999999</v>
      </c>
      <c r="V34" s="8">
        <f>IFERROR(SUMIFS('Modified HPI_EXP_metro'!$G:$G,'Modified HPI_EXP_metro'!$D:$D,V2,'Modified HPI_EXP_metro'!$C:$C,"*NY*")/COUNTIFS('Modified HPI_EXP_metro'!$D:$D,V2,'Modified HPI_EXP_metro'!$C:$C,"*NY*"),"N/A")</f>
        <v>262.25124999999997</v>
      </c>
      <c r="W34" s="8">
        <f>IFERROR(SUMIFS('Modified HPI_EXP_metro'!$G:$G,'Modified HPI_EXP_metro'!$D:$D,W2,'Modified HPI_EXP_metro'!$C:$C,"*NY*")/COUNTIFS('Modified HPI_EXP_metro'!$D:$D,W2,'Modified HPI_EXP_metro'!$C:$C,"*NY*"),"N/A")</f>
        <v>285.91624999999999</v>
      </c>
      <c r="X34" s="8">
        <f>IFERROR(SUMIFS('Modified HPI_EXP_metro'!$G:$G,'Modified HPI_EXP_metro'!$D:$D,X2,'Modified HPI_EXP_metro'!$C:$C,"*NY*")/COUNTIFS('Modified HPI_EXP_metro'!$D:$D,X2,'Modified HPI_EXP_metro'!$C:$C,"*NY*"),"N/A")</f>
        <v>278.58625000000001</v>
      </c>
      <c r="Y34" s="8">
        <f>IFERROR(SUMIFS('Modified HPI_EXP_metro'!$G:$G,'Modified HPI_EXP_metro'!$D:$D,Y2,'Modified HPI_EXP_metro'!$C:$C,"*NY*")/COUNTIFS('Modified HPI_EXP_metro'!$D:$D,Y2,'Modified HPI_EXP_metro'!$C:$C,"*NY*"),"N/A")</f>
        <v>250.88750000000002</v>
      </c>
      <c r="Z34" s="8">
        <f>IFERROR(SUMIFS('Modified HPI_EXP_metro'!$G:$G,'Modified HPI_EXP_metro'!$D:$D,Z2,'Modified HPI_EXP_metro'!$C:$C,"*NY*")/COUNTIFS('Modified HPI_EXP_metro'!$D:$D,Z2,'Modified HPI_EXP_metro'!$C:$C,"*NY*"),"N/A")</f>
        <v>223.83875</v>
      </c>
      <c r="AA34" s="8">
        <f>IFERROR(SUMIFS('Modified HPI_EXP_metro'!$G:$G,'Modified HPI_EXP_metro'!$D:$D,AA2,'Modified HPI_EXP_metro'!$C:$C,"*NY*")/COUNTIFS('Modified HPI_EXP_metro'!$D:$D,AA2,'Modified HPI_EXP_metro'!$C:$C,"*NY*"),"N/A")</f>
        <v>213.55875000000003</v>
      </c>
      <c r="AB34" s="8">
        <f>IFERROR(SUMIFS('Modified HPI_EXP_metro'!$G:$G,'Modified HPI_EXP_metro'!$D:$D,AB2,'Modified HPI_EXP_metro'!$C:$C,"*NY*")/COUNTIFS('Modified HPI_EXP_metro'!$D:$D,AB2,'Modified HPI_EXP_metro'!$C:$C,"*NY*"),"N/A")</f>
        <v>205.51499999999999</v>
      </c>
      <c r="AC34" s="8">
        <f>IFERROR(SUMIFS('Modified HPI_EXP_metro'!$G:$G,'Modified HPI_EXP_metro'!$D:$D,AC2,'Modified HPI_EXP_metro'!$C:$C,"*NY*")/COUNTIFS('Modified HPI_EXP_metro'!$D:$D,AC2,'Modified HPI_EXP_metro'!$C:$C,"*NY*"),"N/A")</f>
        <v>205.10875000000001</v>
      </c>
      <c r="AD34" s="8">
        <f>IFERROR(SUMIFS('Modified HPI_EXP_metro'!$G:$G,'Modified HPI_EXP_metro'!$D:$D,AD2,'Modified HPI_EXP_metro'!$C:$C,"*NY*")/COUNTIFS('Modified HPI_EXP_metro'!$D:$D,AD2,'Modified HPI_EXP_metro'!$C:$C,"*NY*"),"N/A")</f>
        <v>212.3425</v>
      </c>
      <c r="AE34" s="8">
        <f>IFERROR(SUMIFS('Modified HPI_EXP_metro'!$G:$G,'Modified HPI_EXP_metro'!$D:$D,AE2,'Modified HPI_EXP_metro'!$C:$C,"*NY*")/COUNTIFS('Modified HPI_EXP_metro'!$D:$D,AE2,'Modified HPI_EXP_metro'!$C:$C,"*NY*"),"N/A")</f>
        <v>219.94875000000002</v>
      </c>
      <c r="AF34" s="8">
        <f>IFERROR(SUMIFS('Modified HPI_EXP_metro'!$G:$G,'Modified HPI_EXP_metro'!$D:$D,AF2,'Modified HPI_EXP_metro'!$C:$C,"*NY*")/COUNTIFS('Modified HPI_EXP_metro'!$D:$D,AF2,'Modified HPI_EXP_metro'!$C:$C,"*NY*"),"N/A")</f>
        <v>228.51125000000002</v>
      </c>
      <c r="AG34" s="8">
        <f>IFERROR(SUMIFS('Modified HPI_EXP_metro'!$G:$G,'Modified HPI_EXP_metro'!$D:$D,AG2,'Modified HPI_EXP_metro'!$C:$C,"*NY*")/COUNTIFS('Modified HPI_EXP_metro'!$D:$D,AG2,'Modified HPI_EXP_metro'!$C:$C,"*NY*"),"N/A")</f>
        <v>237.81874999999999</v>
      </c>
      <c r="AH34" s="8">
        <f>IFERROR(SUMIFS('Modified HPI_EXP_metro'!$G:$G,'Modified HPI_EXP_metro'!$D:$D,AH2,'Modified HPI_EXP_metro'!$C:$C,"*NY*")/COUNTIFS('Modified HPI_EXP_metro'!$D:$D,AH2,'Modified HPI_EXP_metro'!$C:$C,"*NY*"),"N/A")</f>
        <v>251.17875000000001</v>
      </c>
      <c r="AI34" s="8">
        <f>IFERROR(SUMIFS('Modified HPI_EXP_metro'!$G:$G,'Modified HPI_EXP_metro'!$D:$D,AI2,'Modified HPI_EXP_metro'!$C:$C,"*NY*")/COUNTIFS('Modified HPI_EXP_metro'!$D:$D,AI2,'Modified HPI_EXP_metro'!$C:$C,"*NY*"),"N/A")</f>
        <v>267.19875000000002</v>
      </c>
      <c r="AJ34" s="8">
        <f>IFERROR(SUMIFS('Modified HPI_EXP_metro'!$G:$G,'Modified HPI_EXP_metro'!$D:$D,AJ2,'Modified HPI_EXP_metro'!$C:$C,"*NY*")/COUNTIFS('Modified HPI_EXP_metro'!$D:$D,AJ2,'Modified HPI_EXP_metro'!$C:$C,"*NY*"),"N/A")</f>
        <v>281.77625</v>
      </c>
      <c r="AK34" s="8">
        <f>IFERROR(SUMIFS('Modified HPI_EXP_metro'!$G:$G,'Modified HPI_EXP_metro'!$D:$D,AK2,'Modified HPI_EXP_metro'!$C:$C,"*NY*")/COUNTIFS('Modified HPI_EXP_metro'!$D:$D,AK2,'Modified HPI_EXP_metro'!$C:$C,"*NY*"),"N/A")</f>
        <v>304.9425</v>
      </c>
      <c r="AL34" s="8">
        <f>IFERROR(SUMIFS('Modified HPI_EXP_metro'!$G:$G,'Modified HPI_EXP_metro'!$D:$D,AL2,'Modified HPI_EXP_metro'!$C:$C,"*NY*")/COUNTIFS('Modified HPI_EXP_metro'!$D:$D,AL2,'Modified HPI_EXP_metro'!$C:$C,"*NY*"),"N/A")</f>
        <v>334.36499999999995</v>
      </c>
    </row>
    <row r="35" spans="1:38" x14ac:dyDescent="0.2">
      <c r="A35" s="11" t="s">
        <v>99</v>
      </c>
      <c r="B35" s="11" t="s">
        <v>150</v>
      </c>
      <c r="C35" s="8" t="str">
        <f>INDEX('Modified HPI_EXP_metro'!A:G,MATCH("*NC*",'Modified HPI_EXP_metro'!C:C,0),3)</f>
        <v xml:space="preserve"> NC-SC</v>
      </c>
      <c r="F35" s="11" t="s">
        <v>99</v>
      </c>
      <c r="G35" s="11" t="s">
        <v>150</v>
      </c>
      <c r="H35" s="8">
        <f>IFERROR(SUMIFS('Modified HPI_EXP_metro'!$G:$G,'Modified HPI_EXP_metro'!$D:$D,H2,'Modified HPI_EXP_metro'!$C:$C,"*NC*")/COUNTIFS('Modified HPI_EXP_metro'!$D:$D,H2,'Modified HPI_EXP_metro'!$C:$C,"*NC*"),"N/A")</f>
        <v>100.26125</v>
      </c>
      <c r="I35" s="8">
        <f>IFERROR(SUMIFS('Modified HPI_EXP_metro'!$G:$G,'Modified HPI_EXP_metro'!$D:$D,I2,'Modified HPI_EXP_metro'!$C:$C,"*NC*")/COUNTIFS('Modified HPI_EXP_metro'!$D:$D,I2,'Modified HPI_EXP_metro'!$C:$C,"*NC*"),"N/A")</f>
        <v>102.64500000000001</v>
      </c>
      <c r="J35" s="8">
        <f>IFERROR(SUMIFS('Modified HPI_EXP_metro'!$G:$G,'Modified HPI_EXP_metro'!$D:$D,J2,'Modified HPI_EXP_metro'!$C:$C,"*NC*")/COUNTIFS('Modified HPI_EXP_metro'!$D:$D,J2,'Modified HPI_EXP_metro'!$C:$C,"*NC*"),"N/A")</f>
        <v>104.82125000000001</v>
      </c>
      <c r="K35" s="8">
        <f>IFERROR(SUMIFS('Modified HPI_EXP_metro'!$G:$G,'Modified HPI_EXP_metro'!$D:$D,K2,'Modified HPI_EXP_metro'!$C:$C,"*NC*")/COUNTIFS('Modified HPI_EXP_metro'!$D:$D,K2,'Modified HPI_EXP_metro'!$C:$C,"*NC*"),"N/A")</f>
        <v>109.07374999999999</v>
      </c>
      <c r="L35" s="8">
        <f>IFERROR(SUMIFS('Modified HPI_EXP_metro'!$G:$G,'Modified HPI_EXP_metro'!$D:$D,L2,'Modified HPI_EXP_metro'!$C:$C,"*NC*")/COUNTIFS('Modified HPI_EXP_metro'!$D:$D,L2,'Modified HPI_EXP_metro'!$C:$C,"*NC*"),"N/A")</f>
        <v>112.16374999999999</v>
      </c>
      <c r="M35" s="8">
        <f>IFERROR(SUMIFS('Modified HPI_EXP_metro'!$G:$G,'Modified HPI_EXP_metro'!$D:$D,M2,'Modified HPI_EXP_metro'!$C:$C,"*NC*")/COUNTIFS('Modified HPI_EXP_metro'!$D:$D,M2,'Modified HPI_EXP_metro'!$C:$C,"*NC*"),"N/A")</f>
        <v>115.71749999999999</v>
      </c>
      <c r="N35" s="8">
        <f>IFERROR(SUMIFS('Modified HPI_EXP_metro'!$G:$G,'Modified HPI_EXP_metro'!$D:$D,N2,'Modified HPI_EXP_metro'!$C:$C,"*NC*")/COUNTIFS('Modified HPI_EXP_metro'!$D:$D,N2,'Modified HPI_EXP_metro'!$C:$C,"*NC*"),"N/A")</f>
        <v>119.2925</v>
      </c>
      <c r="O35" s="8">
        <f>IFERROR(SUMIFS('Modified HPI_EXP_metro'!$G:$G,'Modified HPI_EXP_metro'!$D:$D,O2,'Modified HPI_EXP_metro'!$C:$C,"*NC*")/COUNTIFS('Modified HPI_EXP_metro'!$D:$D,O2,'Modified HPI_EXP_metro'!$C:$C,"*NC*"),"N/A")</f>
        <v>125.19875</v>
      </c>
      <c r="P35" s="8">
        <f>IFERROR(SUMIFS('Modified HPI_EXP_metro'!$G:$G,'Modified HPI_EXP_metro'!$D:$D,P2,'Modified HPI_EXP_metro'!$C:$C,"*NC*")/COUNTIFS('Modified HPI_EXP_metro'!$D:$D,P2,'Modified HPI_EXP_metro'!$C:$C,"*NC*"),"N/A")</f>
        <v>130.99875</v>
      </c>
      <c r="Q35" s="8">
        <f>IFERROR(SUMIFS('Modified HPI_EXP_metro'!$G:$G,'Modified HPI_EXP_metro'!$D:$D,Q2,'Modified HPI_EXP_metro'!$C:$C,"*NC*")/COUNTIFS('Modified HPI_EXP_metro'!$D:$D,Q2,'Modified HPI_EXP_metro'!$C:$C,"*NC*"),"N/A")</f>
        <v>137.14375000000001</v>
      </c>
      <c r="R35" s="8">
        <f>IFERROR(SUMIFS('Modified HPI_EXP_metro'!$G:$G,'Modified HPI_EXP_metro'!$D:$D,R2,'Modified HPI_EXP_metro'!$C:$C,"*NC*")/COUNTIFS('Modified HPI_EXP_metro'!$D:$D,R2,'Modified HPI_EXP_metro'!$C:$C,"*NC*"),"N/A")</f>
        <v>142.70249999999999</v>
      </c>
      <c r="S35" s="8">
        <f>IFERROR(SUMIFS('Modified HPI_EXP_metro'!$G:$G,'Modified HPI_EXP_metro'!$D:$D,S2,'Modified HPI_EXP_metro'!$C:$C,"*NC*")/COUNTIFS('Modified HPI_EXP_metro'!$D:$D,S2,'Modified HPI_EXP_metro'!$C:$C,"*NC*"),"N/A")</f>
        <v>149.63999999999999</v>
      </c>
      <c r="T35" s="8">
        <f>IFERROR(SUMIFS('Modified HPI_EXP_metro'!$G:$G,'Modified HPI_EXP_metro'!$D:$D,T2,'Modified HPI_EXP_metro'!$C:$C,"*NC*")/COUNTIFS('Modified HPI_EXP_metro'!$D:$D,T2,'Modified HPI_EXP_metro'!$C:$C,"*NC*"),"N/A")</f>
        <v>161.13749999999999</v>
      </c>
      <c r="U35" s="8">
        <f>IFERROR(SUMIFS('Modified HPI_EXP_metro'!$G:$G,'Modified HPI_EXP_metro'!$D:$D,U2,'Modified HPI_EXP_metro'!$C:$C,"*NC*")/COUNTIFS('Modified HPI_EXP_metro'!$D:$D,U2,'Modified HPI_EXP_metro'!$C:$C,"*NC*"),"N/A")</f>
        <v>177.37875</v>
      </c>
      <c r="V35" s="8">
        <f>IFERROR(SUMIFS('Modified HPI_EXP_metro'!$G:$G,'Modified HPI_EXP_metro'!$D:$D,V2,'Modified HPI_EXP_metro'!$C:$C,"*NC*")/COUNTIFS('Modified HPI_EXP_metro'!$D:$D,V2,'Modified HPI_EXP_metro'!$C:$C,"*NC*"),"N/A")</f>
        <v>204.64374999999998</v>
      </c>
      <c r="W35" s="8">
        <f>IFERROR(SUMIFS('Modified HPI_EXP_metro'!$G:$G,'Modified HPI_EXP_metro'!$D:$D,W2,'Modified HPI_EXP_metro'!$C:$C,"*NC*")/COUNTIFS('Modified HPI_EXP_metro'!$D:$D,W2,'Modified HPI_EXP_metro'!$C:$C,"*NC*"),"N/A")</f>
        <v>226.13624999999999</v>
      </c>
      <c r="X35" s="8">
        <f>IFERROR(SUMIFS('Modified HPI_EXP_metro'!$G:$G,'Modified HPI_EXP_metro'!$D:$D,X2,'Modified HPI_EXP_metro'!$C:$C,"*NC*")/COUNTIFS('Modified HPI_EXP_metro'!$D:$D,X2,'Modified HPI_EXP_metro'!$C:$C,"*NC*"),"N/A")</f>
        <v>233.45125000000002</v>
      </c>
      <c r="Y35" s="8">
        <f>IFERROR(SUMIFS('Modified HPI_EXP_metro'!$G:$G,'Modified HPI_EXP_metro'!$D:$D,Y2,'Modified HPI_EXP_metro'!$C:$C,"*NC*")/COUNTIFS('Modified HPI_EXP_metro'!$D:$D,Y2,'Modified HPI_EXP_metro'!$C:$C,"*NC*"),"N/A")</f>
        <v>221.4425</v>
      </c>
      <c r="Z35" s="8">
        <f>IFERROR(SUMIFS('Modified HPI_EXP_metro'!$G:$G,'Modified HPI_EXP_metro'!$D:$D,Z2,'Modified HPI_EXP_metro'!$C:$C,"*NC*")/COUNTIFS('Modified HPI_EXP_metro'!$D:$D,Z2,'Modified HPI_EXP_metro'!$C:$C,"*NC*"),"N/A")</f>
        <v>205.07499999999999</v>
      </c>
      <c r="AA35" s="8">
        <f>IFERROR(SUMIFS('Modified HPI_EXP_metro'!$G:$G,'Modified HPI_EXP_metro'!$D:$D,AA2,'Modified HPI_EXP_metro'!$C:$C,"*NC*")/COUNTIFS('Modified HPI_EXP_metro'!$D:$D,AA2,'Modified HPI_EXP_metro'!$C:$C,"*NC*"),"N/A")</f>
        <v>193.29874999999998</v>
      </c>
      <c r="AB35" s="8">
        <f>IFERROR(SUMIFS('Modified HPI_EXP_metro'!$G:$G,'Modified HPI_EXP_metro'!$D:$D,AB2,'Modified HPI_EXP_metro'!$C:$C,"*NC*")/COUNTIFS('Modified HPI_EXP_metro'!$D:$D,AB2,'Modified HPI_EXP_metro'!$C:$C,"*NC*"),"N/A")</f>
        <v>179.44375000000002</v>
      </c>
      <c r="AC35" s="8">
        <f>IFERROR(SUMIFS('Modified HPI_EXP_metro'!$G:$G,'Modified HPI_EXP_metro'!$D:$D,AC2,'Modified HPI_EXP_metro'!$C:$C,"*NC*")/COUNTIFS('Modified HPI_EXP_metro'!$D:$D,AC2,'Modified HPI_EXP_metro'!$C:$C,"*NC*"),"N/A")</f>
        <v>181.27125000000001</v>
      </c>
      <c r="AD35" s="8">
        <f>IFERROR(SUMIFS('Modified HPI_EXP_metro'!$G:$G,'Modified HPI_EXP_metro'!$D:$D,AD2,'Modified HPI_EXP_metro'!$C:$C,"*NC*")/COUNTIFS('Modified HPI_EXP_metro'!$D:$D,AD2,'Modified HPI_EXP_metro'!$C:$C,"*NC*"),"N/A")</f>
        <v>189.50749999999999</v>
      </c>
      <c r="AE35" s="8">
        <f>IFERROR(SUMIFS('Modified HPI_EXP_metro'!$G:$G,'Modified HPI_EXP_metro'!$D:$D,AE2,'Modified HPI_EXP_metro'!$C:$C,"*NC*")/COUNTIFS('Modified HPI_EXP_metro'!$D:$D,AE2,'Modified HPI_EXP_metro'!$C:$C,"*NC*"),"N/A")</f>
        <v>196.03124999999997</v>
      </c>
      <c r="AF35" s="8">
        <f>IFERROR(SUMIFS('Modified HPI_EXP_metro'!$G:$G,'Modified HPI_EXP_metro'!$D:$D,AF2,'Modified HPI_EXP_metro'!$C:$C,"*NC*")/COUNTIFS('Modified HPI_EXP_metro'!$D:$D,AF2,'Modified HPI_EXP_metro'!$C:$C,"*NC*"),"N/A")</f>
        <v>205.79499999999999</v>
      </c>
      <c r="AG35" s="8">
        <f>IFERROR(SUMIFS('Modified HPI_EXP_metro'!$G:$G,'Modified HPI_EXP_metro'!$D:$D,AG2,'Modified HPI_EXP_metro'!$C:$C,"*NC*")/COUNTIFS('Modified HPI_EXP_metro'!$D:$D,AG2,'Modified HPI_EXP_metro'!$C:$C,"*NC*"),"N/A")</f>
        <v>215.21124999999998</v>
      </c>
      <c r="AH35" s="8">
        <f>IFERROR(SUMIFS('Modified HPI_EXP_metro'!$G:$G,'Modified HPI_EXP_metro'!$D:$D,AH2,'Modified HPI_EXP_metro'!$C:$C,"*NC*")/COUNTIFS('Modified HPI_EXP_metro'!$D:$D,AH2,'Modified HPI_EXP_metro'!$C:$C,"*NC*"),"N/A")</f>
        <v>227.01125000000002</v>
      </c>
      <c r="AI35" s="8">
        <f>IFERROR(SUMIFS('Modified HPI_EXP_metro'!$G:$G,'Modified HPI_EXP_metro'!$D:$D,AI2,'Modified HPI_EXP_metro'!$C:$C,"*NC*")/COUNTIFS('Modified HPI_EXP_metro'!$D:$D,AI2,'Modified HPI_EXP_metro'!$C:$C,"*NC*"),"N/A")</f>
        <v>238.94125000000003</v>
      </c>
      <c r="AJ35" s="8">
        <f>IFERROR(SUMIFS('Modified HPI_EXP_metro'!$G:$G,'Modified HPI_EXP_metro'!$D:$D,AJ2,'Modified HPI_EXP_metro'!$C:$C,"*NC*")/COUNTIFS('Modified HPI_EXP_metro'!$D:$D,AJ2,'Modified HPI_EXP_metro'!$C:$C,"*NC*"),"N/A")</f>
        <v>251.46374999999998</v>
      </c>
      <c r="AK35" s="8">
        <f>IFERROR(SUMIFS('Modified HPI_EXP_metro'!$G:$G,'Modified HPI_EXP_metro'!$D:$D,AK2,'Modified HPI_EXP_metro'!$C:$C,"*NC*")/COUNTIFS('Modified HPI_EXP_metro'!$D:$D,AK2,'Modified HPI_EXP_metro'!$C:$C,"*NC*"),"N/A")</f>
        <v>271.97500000000002</v>
      </c>
      <c r="AL35" s="8">
        <f>IFERROR(SUMIFS('Modified HPI_EXP_metro'!$G:$G,'Modified HPI_EXP_metro'!$D:$D,AL2,'Modified HPI_EXP_metro'!$C:$C,"*NC*")/COUNTIFS('Modified HPI_EXP_metro'!$D:$D,AL2,'Modified HPI_EXP_metro'!$C:$C,"*NC*"),"N/A")</f>
        <v>319.35124999999999</v>
      </c>
    </row>
    <row r="36" spans="1:38" s="75" customFormat="1" x14ac:dyDescent="0.2">
      <c r="A36" s="73" t="s">
        <v>100</v>
      </c>
      <c r="B36" s="73" t="s">
        <v>151</v>
      </c>
      <c r="C36" s="74" t="e">
        <f>INDEX('Modified HPI_EXP_metro'!A:G,MATCH("*ND*",'Modified HPI_EXP_metro'!C:C,0),3)</f>
        <v>#N/A</v>
      </c>
      <c r="F36" s="73" t="s">
        <v>100</v>
      </c>
      <c r="G36" s="73" t="s">
        <v>151</v>
      </c>
      <c r="H36" s="74" t="str">
        <f>IFERROR(SUMIFS('Modified HPI_EXP_metro'!$G:$G,'Modified HPI_EXP_metro'!$D:$D,H2,'Modified HPI_EXP_metro'!$C:$C,"*ND*")/COUNTIFS('Modified HPI_EXP_metro'!$D:$D,H2,'Modified HPI_EXP_metro'!$C:$C,"*ND*"),"N/A")</f>
        <v>N/A</v>
      </c>
      <c r="I36" s="74" t="str">
        <f>IFERROR(SUMIFS('Modified HPI_EXP_metro'!$G:$G,'Modified HPI_EXP_metro'!$D:$D,I2,'Modified HPI_EXP_metro'!$C:$C,"*ND*")/COUNTIFS('Modified HPI_EXP_metro'!$D:$D,I2,'Modified HPI_EXP_metro'!$C:$C,"*ND*"),"N/A")</f>
        <v>N/A</v>
      </c>
      <c r="J36" s="74" t="str">
        <f>IFERROR(SUMIFS('Modified HPI_EXP_metro'!$G:$G,'Modified HPI_EXP_metro'!$D:$D,J2,'Modified HPI_EXP_metro'!$C:$C,"*ND*")/COUNTIFS('Modified HPI_EXP_metro'!$D:$D,J2,'Modified HPI_EXP_metro'!$C:$C,"*ND*"),"N/A")</f>
        <v>N/A</v>
      </c>
      <c r="K36" s="74" t="str">
        <f>IFERROR(SUMIFS('Modified HPI_EXP_metro'!$G:$G,'Modified HPI_EXP_metro'!$D:$D,K2,'Modified HPI_EXP_metro'!$C:$C,"*ND*")/COUNTIFS('Modified HPI_EXP_metro'!$D:$D,K2,'Modified HPI_EXP_metro'!$C:$C,"*ND*"),"N/A")</f>
        <v>N/A</v>
      </c>
      <c r="L36" s="74" t="str">
        <f>IFERROR(SUMIFS('Modified HPI_EXP_metro'!$G:$G,'Modified HPI_EXP_metro'!$D:$D,L2,'Modified HPI_EXP_metro'!$C:$C,"*ND*")/COUNTIFS('Modified HPI_EXP_metro'!$D:$D,L2,'Modified HPI_EXP_metro'!$C:$C,"*ND*"),"N/A")</f>
        <v>N/A</v>
      </c>
      <c r="M36" s="74" t="str">
        <f>IFERROR(SUMIFS('Modified HPI_EXP_metro'!$G:$G,'Modified HPI_EXP_metro'!$D:$D,M2,'Modified HPI_EXP_metro'!$C:$C,"*ND*")/COUNTIFS('Modified HPI_EXP_metro'!$D:$D,M2,'Modified HPI_EXP_metro'!$C:$C,"*ND*"),"N/A")</f>
        <v>N/A</v>
      </c>
      <c r="N36" s="74" t="str">
        <f>IFERROR(SUMIFS('Modified HPI_EXP_metro'!$G:$G,'Modified HPI_EXP_metro'!$D:$D,N2,'Modified HPI_EXP_metro'!$C:$C,"*ND*")/COUNTIFS('Modified HPI_EXP_metro'!$D:$D,N2,'Modified HPI_EXP_metro'!$C:$C,"*ND*"),"N/A")</f>
        <v>N/A</v>
      </c>
      <c r="O36" s="74" t="str">
        <f>IFERROR(SUMIFS('Modified HPI_EXP_metro'!$G:$G,'Modified HPI_EXP_metro'!$D:$D,O2,'Modified HPI_EXP_metro'!$C:$C,"*ND*")/COUNTIFS('Modified HPI_EXP_metro'!$D:$D,O2,'Modified HPI_EXP_metro'!$C:$C,"*ND*"),"N/A")</f>
        <v>N/A</v>
      </c>
      <c r="P36" s="74" t="str">
        <f>IFERROR(SUMIFS('Modified HPI_EXP_metro'!$G:$G,'Modified HPI_EXP_metro'!$D:$D,P2,'Modified HPI_EXP_metro'!$C:$C,"*ND*")/COUNTIFS('Modified HPI_EXP_metro'!$D:$D,P2,'Modified HPI_EXP_metro'!$C:$C,"*ND*"),"N/A")</f>
        <v>N/A</v>
      </c>
      <c r="Q36" s="74" t="str">
        <f>IFERROR(SUMIFS('Modified HPI_EXP_metro'!$G:$G,'Modified HPI_EXP_metro'!$D:$D,Q2,'Modified HPI_EXP_metro'!$C:$C,"*ND*")/COUNTIFS('Modified HPI_EXP_metro'!$D:$D,Q2,'Modified HPI_EXP_metro'!$C:$C,"*ND*"),"N/A")</f>
        <v>N/A</v>
      </c>
      <c r="R36" s="74" t="str">
        <f>IFERROR(SUMIFS('Modified HPI_EXP_metro'!$G:$G,'Modified HPI_EXP_metro'!$D:$D,R2,'Modified HPI_EXP_metro'!$C:$C,"*ND*")/COUNTIFS('Modified HPI_EXP_metro'!$D:$D,R2,'Modified HPI_EXP_metro'!$C:$C,"*ND*"),"N/A")</f>
        <v>N/A</v>
      </c>
      <c r="S36" s="74" t="str">
        <f>IFERROR(SUMIFS('Modified HPI_EXP_metro'!$G:$G,'Modified HPI_EXP_metro'!$D:$D,S2,'Modified HPI_EXP_metro'!$C:$C,"*ND*")/COUNTIFS('Modified HPI_EXP_metro'!$D:$D,S2,'Modified HPI_EXP_metro'!$C:$C,"*ND*"),"N/A")</f>
        <v>N/A</v>
      </c>
      <c r="T36" s="74" t="str">
        <f>IFERROR(SUMIFS('Modified HPI_EXP_metro'!$G:$G,'Modified HPI_EXP_metro'!$D:$D,T2,'Modified HPI_EXP_metro'!$C:$C,"*ND*")/COUNTIFS('Modified HPI_EXP_metro'!$D:$D,T2,'Modified HPI_EXP_metro'!$C:$C,"*ND*"),"N/A")</f>
        <v>N/A</v>
      </c>
      <c r="U36" s="74" t="str">
        <f>IFERROR(SUMIFS('Modified HPI_EXP_metro'!$G:$G,'Modified HPI_EXP_metro'!$D:$D,U2,'Modified HPI_EXP_metro'!$C:$C,"*ND*")/COUNTIFS('Modified HPI_EXP_metro'!$D:$D,U2,'Modified HPI_EXP_metro'!$C:$C,"*ND*"),"N/A")</f>
        <v>N/A</v>
      </c>
      <c r="V36" s="74" t="str">
        <f>IFERROR(SUMIFS('Modified HPI_EXP_metro'!$G:$G,'Modified HPI_EXP_metro'!$D:$D,V2,'Modified HPI_EXP_metro'!$C:$C,"*ND*")/COUNTIFS('Modified HPI_EXP_metro'!$D:$D,V2,'Modified HPI_EXP_metro'!$C:$C,"*ND*"),"N/A")</f>
        <v>N/A</v>
      </c>
      <c r="W36" s="74" t="str">
        <f>IFERROR(SUMIFS('Modified HPI_EXP_metro'!$G:$G,'Modified HPI_EXP_metro'!$D:$D,W2,'Modified HPI_EXP_metro'!$C:$C,"*ND*")/COUNTIFS('Modified HPI_EXP_metro'!$D:$D,W2,'Modified HPI_EXP_metro'!$C:$C,"*ND*"),"N/A")</f>
        <v>N/A</v>
      </c>
      <c r="X36" s="74" t="str">
        <f>IFERROR(SUMIFS('Modified HPI_EXP_metro'!$G:$G,'Modified HPI_EXP_metro'!$D:$D,X2,'Modified HPI_EXP_metro'!$C:$C,"*ND*")/COUNTIFS('Modified HPI_EXP_metro'!$D:$D,X2,'Modified HPI_EXP_metro'!$C:$C,"*ND*"),"N/A")</f>
        <v>N/A</v>
      </c>
      <c r="Y36" s="74" t="str">
        <f>IFERROR(SUMIFS('Modified HPI_EXP_metro'!$G:$G,'Modified HPI_EXP_metro'!$D:$D,Y2,'Modified HPI_EXP_metro'!$C:$C,"*ND*")/COUNTIFS('Modified HPI_EXP_metro'!$D:$D,Y2,'Modified HPI_EXP_metro'!$C:$C,"*ND*"),"N/A")</f>
        <v>N/A</v>
      </c>
      <c r="Z36" s="74" t="str">
        <f>IFERROR(SUMIFS('Modified HPI_EXP_metro'!$G:$G,'Modified HPI_EXP_metro'!$D:$D,Z2,'Modified HPI_EXP_metro'!$C:$C,"*ND*")/COUNTIFS('Modified HPI_EXP_metro'!$D:$D,Z2,'Modified HPI_EXP_metro'!$C:$C,"*ND*"),"N/A")</f>
        <v>N/A</v>
      </c>
      <c r="AA36" s="74" t="str">
        <f>IFERROR(SUMIFS('Modified HPI_EXP_metro'!$G:$G,'Modified HPI_EXP_metro'!$D:$D,AA2,'Modified HPI_EXP_metro'!$C:$C,"*ND*")/COUNTIFS('Modified HPI_EXP_metro'!$D:$D,AA2,'Modified HPI_EXP_metro'!$C:$C,"*ND*"),"N/A")</f>
        <v>N/A</v>
      </c>
      <c r="AB36" s="74" t="str">
        <f>IFERROR(SUMIFS('Modified HPI_EXP_metro'!$G:$G,'Modified HPI_EXP_metro'!$D:$D,AB2,'Modified HPI_EXP_metro'!$C:$C,"*ND*")/COUNTIFS('Modified HPI_EXP_metro'!$D:$D,AB2,'Modified HPI_EXP_metro'!$C:$C,"*ND*"),"N/A")</f>
        <v>N/A</v>
      </c>
      <c r="AC36" s="74" t="str">
        <f>IFERROR(SUMIFS('Modified HPI_EXP_metro'!$G:$G,'Modified HPI_EXP_metro'!$D:$D,AC2,'Modified HPI_EXP_metro'!$C:$C,"*ND*")/COUNTIFS('Modified HPI_EXP_metro'!$D:$D,AC2,'Modified HPI_EXP_metro'!$C:$C,"*ND*"),"N/A")</f>
        <v>N/A</v>
      </c>
      <c r="AD36" s="74" t="str">
        <f>IFERROR(SUMIFS('Modified HPI_EXP_metro'!$G:$G,'Modified HPI_EXP_metro'!$D:$D,AD2,'Modified HPI_EXP_metro'!$C:$C,"*ND*")/COUNTIFS('Modified HPI_EXP_metro'!$D:$D,AD2,'Modified HPI_EXP_metro'!$C:$C,"*ND*"),"N/A")</f>
        <v>N/A</v>
      </c>
      <c r="AE36" s="74" t="str">
        <f>IFERROR(SUMIFS('Modified HPI_EXP_metro'!$G:$G,'Modified HPI_EXP_metro'!$D:$D,AE2,'Modified HPI_EXP_metro'!$C:$C,"*ND*")/COUNTIFS('Modified HPI_EXP_metro'!$D:$D,AE2,'Modified HPI_EXP_metro'!$C:$C,"*ND*"),"N/A")</f>
        <v>N/A</v>
      </c>
      <c r="AF36" s="74" t="str">
        <f>IFERROR(SUMIFS('Modified HPI_EXP_metro'!$G:$G,'Modified HPI_EXP_metro'!$D:$D,AF2,'Modified HPI_EXP_metro'!$C:$C,"*ND*")/COUNTIFS('Modified HPI_EXP_metro'!$D:$D,AF2,'Modified HPI_EXP_metro'!$C:$C,"*ND*"),"N/A")</f>
        <v>N/A</v>
      </c>
      <c r="AG36" s="74" t="str">
        <f>IFERROR(SUMIFS('Modified HPI_EXP_metro'!$G:$G,'Modified HPI_EXP_metro'!$D:$D,AG2,'Modified HPI_EXP_metro'!$C:$C,"*ND*")/COUNTIFS('Modified HPI_EXP_metro'!$D:$D,AG2,'Modified HPI_EXP_metro'!$C:$C,"*ND*"),"N/A")</f>
        <v>N/A</v>
      </c>
      <c r="AH36" s="74" t="str">
        <f>IFERROR(SUMIFS('Modified HPI_EXP_metro'!$G:$G,'Modified HPI_EXP_metro'!$D:$D,AH2,'Modified HPI_EXP_metro'!$C:$C,"*ND*")/COUNTIFS('Modified HPI_EXP_metro'!$D:$D,AH2,'Modified HPI_EXP_metro'!$C:$C,"*ND*"),"N/A")</f>
        <v>N/A</v>
      </c>
      <c r="AI36" s="74" t="str">
        <f>IFERROR(SUMIFS('Modified HPI_EXP_metro'!$G:$G,'Modified HPI_EXP_metro'!$D:$D,AI2,'Modified HPI_EXP_metro'!$C:$C,"*ND*")/COUNTIFS('Modified HPI_EXP_metro'!$D:$D,AI2,'Modified HPI_EXP_metro'!$C:$C,"*ND*"),"N/A")</f>
        <v>N/A</v>
      </c>
      <c r="AJ36" s="74" t="str">
        <f>IFERROR(SUMIFS('Modified HPI_EXP_metro'!$G:$G,'Modified HPI_EXP_metro'!$D:$D,AJ2,'Modified HPI_EXP_metro'!$C:$C,"*ND*")/COUNTIFS('Modified HPI_EXP_metro'!$D:$D,AJ2,'Modified HPI_EXP_metro'!$C:$C,"*ND*"),"N/A")</f>
        <v>N/A</v>
      </c>
      <c r="AK36" s="74" t="str">
        <f>IFERROR(SUMIFS('Modified HPI_EXP_metro'!$G:$G,'Modified HPI_EXP_metro'!$D:$D,AK2,'Modified HPI_EXP_metro'!$C:$C,"*ND*")/COUNTIFS('Modified HPI_EXP_metro'!$D:$D,AK2,'Modified HPI_EXP_metro'!$C:$C,"*ND*"),"N/A")</f>
        <v>N/A</v>
      </c>
      <c r="AL36" s="74" t="str">
        <f>IFERROR(SUMIFS('Modified HPI_EXP_metro'!$G:$G,'Modified HPI_EXP_metro'!$D:$D,AL2,'Modified HPI_EXP_metro'!$C:$C,"*ND*")/COUNTIFS('Modified HPI_EXP_metro'!$D:$D,AL2,'Modified HPI_EXP_metro'!$C:$C,"*ND*"),"N/A")</f>
        <v>N/A</v>
      </c>
    </row>
    <row r="37" spans="1:38" x14ac:dyDescent="0.2">
      <c r="A37" s="11" t="s">
        <v>101</v>
      </c>
      <c r="B37" s="11" t="s">
        <v>152</v>
      </c>
      <c r="C37" s="8" t="str">
        <f>INDEX('Modified HPI_EXP_metro'!A:G,MATCH("*OH*",'Modified HPI_EXP_metro'!C:C,0),3)</f>
        <v xml:space="preserve"> OH-KY-IN</v>
      </c>
      <c r="F37" s="11" t="s">
        <v>101</v>
      </c>
      <c r="G37" s="11" t="s">
        <v>152</v>
      </c>
      <c r="H37" s="8">
        <f>IFERROR(SUMIFS('Modified HPI_EXP_metro'!$G:$G,'Modified HPI_EXP_metro'!$D:$D,H2,'Modified HPI_EXP_metro'!$C:$C,"*OH*")/COUNTIFS('Modified HPI_EXP_metro'!$D:$D,H2,'Modified HPI_EXP_metro'!$C:$C,"*OH*"),"N/A")</f>
        <v>101.34583333333335</v>
      </c>
      <c r="I37" s="8">
        <f>IFERROR(SUMIFS('Modified HPI_EXP_metro'!$G:$G,'Modified HPI_EXP_metro'!$D:$D,I2,'Modified HPI_EXP_metro'!$C:$C,"*OH*")/COUNTIFS('Modified HPI_EXP_metro'!$D:$D,I2,'Modified HPI_EXP_metro'!$C:$C,"*OH*"),"N/A")</f>
        <v>105.91833333333331</v>
      </c>
      <c r="J37" s="8">
        <f>IFERROR(SUMIFS('Modified HPI_EXP_metro'!$G:$G,'Modified HPI_EXP_metro'!$D:$D,J2,'Modified HPI_EXP_metro'!$C:$C,"*OH*")/COUNTIFS('Modified HPI_EXP_metro'!$D:$D,J2,'Modified HPI_EXP_metro'!$C:$C,"*OH*"),"N/A")</f>
        <v>110.62166666666668</v>
      </c>
      <c r="K37" s="8">
        <f>IFERROR(SUMIFS('Modified HPI_EXP_metro'!$G:$G,'Modified HPI_EXP_metro'!$D:$D,K2,'Modified HPI_EXP_metro'!$C:$C,"*OH*")/COUNTIFS('Modified HPI_EXP_metro'!$D:$D,K2,'Modified HPI_EXP_metro'!$C:$C,"*OH*"),"N/A")</f>
        <v>116.14499999999997</v>
      </c>
      <c r="L37" s="8">
        <f>IFERROR(SUMIFS('Modified HPI_EXP_metro'!$G:$G,'Modified HPI_EXP_metro'!$D:$D,L2,'Modified HPI_EXP_metro'!$C:$C,"*OH*")/COUNTIFS('Modified HPI_EXP_metro'!$D:$D,L2,'Modified HPI_EXP_metro'!$C:$C,"*OH*"),"N/A")</f>
        <v>120.73916666666668</v>
      </c>
      <c r="M37" s="8">
        <f>IFERROR(SUMIFS('Modified HPI_EXP_metro'!$G:$G,'Modified HPI_EXP_metro'!$D:$D,M2,'Modified HPI_EXP_metro'!$C:$C,"*OH*")/COUNTIFS('Modified HPI_EXP_metro'!$D:$D,M2,'Modified HPI_EXP_metro'!$C:$C,"*OH*"),"N/A")</f>
        <v>126.02916666666665</v>
      </c>
      <c r="N37" s="8">
        <f>IFERROR(SUMIFS('Modified HPI_EXP_metro'!$G:$G,'Modified HPI_EXP_metro'!$D:$D,N2,'Modified HPI_EXP_metro'!$C:$C,"*OH*")/COUNTIFS('Modified HPI_EXP_metro'!$D:$D,N2,'Modified HPI_EXP_metro'!$C:$C,"*OH*"),"N/A")</f>
        <v>129.67583333333332</v>
      </c>
      <c r="O37" s="8">
        <f>IFERROR(SUMIFS('Modified HPI_EXP_metro'!$G:$G,'Modified HPI_EXP_metro'!$D:$D,O2,'Modified HPI_EXP_metro'!$C:$C,"*OH*")/COUNTIFS('Modified HPI_EXP_metro'!$D:$D,O2,'Modified HPI_EXP_metro'!$C:$C,"*OH*"),"N/A")</f>
        <v>135.1525</v>
      </c>
      <c r="P37" s="8">
        <f>IFERROR(SUMIFS('Modified HPI_EXP_metro'!$G:$G,'Modified HPI_EXP_metro'!$D:$D,P2,'Modified HPI_EXP_metro'!$C:$C,"*OH*")/COUNTIFS('Modified HPI_EXP_metro'!$D:$D,P2,'Modified HPI_EXP_metro'!$C:$C,"*OH*"),"N/A")</f>
        <v>142.08250000000001</v>
      </c>
      <c r="Q37" s="8">
        <f>IFERROR(SUMIFS('Modified HPI_EXP_metro'!$G:$G,'Modified HPI_EXP_metro'!$D:$D,Q2,'Modified HPI_EXP_metro'!$C:$C,"*OH*")/COUNTIFS('Modified HPI_EXP_metro'!$D:$D,Q2,'Modified HPI_EXP_metro'!$C:$C,"*OH*"),"N/A")</f>
        <v>148.46416666666667</v>
      </c>
      <c r="R37" s="8">
        <f>IFERROR(SUMIFS('Modified HPI_EXP_metro'!$G:$G,'Modified HPI_EXP_metro'!$D:$D,R2,'Modified HPI_EXP_metro'!$C:$C,"*OH*")/COUNTIFS('Modified HPI_EXP_metro'!$D:$D,R2,'Modified HPI_EXP_metro'!$C:$C,"*OH*"),"N/A")</f>
        <v>153.215</v>
      </c>
      <c r="S37" s="8">
        <f>IFERROR(SUMIFS('Modified HPI_EXP_metro'!$G:$G,'Modified HPI_EXP_metro'!$D:$D,S2,'Modified HPI_EXP_metro'!$C:$C,"*OH*")/COUNTIFS('Modified HPI_EXP_metro'!$D:$D,S2,'Modified HPI_EXP_metro'!$C:$C,"*OH*"),"N/A")</f>
        <v>157.66083333333333</v>
      </c>
      <c r="T37" s="8">
        <f>IFERROR(SUMIFS('Modified HPI_EXP_metro'!$G:$G,'Modified HPI_EXP_metro'!$D:$D,T2,'Modified HPI_EXP_metro'!$C:$C,"*OH*")/COUNTIFS('Modified HPI_EXP_metro'!$D:$D,T2,'Modified HPI_EXP_metro'!$C:$C,"*OH*"),"N/A")</f>
        <v>162.33916666666664</v>
      </c>
      <c r="U37" s="8">
        <f>IFERROR(SUMIFS('Modified HPI_EXP_metro'!$G:$G,'Modified HPI_EXP_metro'!$D:$D,U2,'Modified HPI_EXP_metro'!$C:$C,"*OH*")/COUNTIFS('Modified HPI_EXP_metro'!$D:$D,U2,'Modified HPI_EXP_metro'!$C:$C,"*OH*"),"N/A")</f>
        <v>165.71416666666667</v>
      </c>
      <c r="V37" s="8">
        <f>IFERROR(SUMIFS('Modified HPI_EXP_metro'!$G:$G,'Modified HPI_EXP_metro'!$D:$D,V2,'Modified HPI_EXP_metro'!$C:$C,"*OH*")/COUNTIFS('Modified HPI_EXP_metro'!$D:$D,V2,'Modified HPI_EXP_metro'!$C:$C,"*OH*"),"N/A")</f>
        <v>170.21083333333334</v>
      </c>
      <c r="W37" s="8">
        <f>IFERROR(SUMIFS('Modified HPI_EXP_metro'!$G:$G,'Modified HPI_EXP_metro'!$D:$D,W2,'Modified HPI_EXP_metro'!$C:$C,"*OH*")/COUNTIFS('Modified HPI_EXP_metro'!$D:$D,W2,'Modified HPI_EXP_metro'!$C:$C,"*OH*"),"N/A")</f>
        <v>169.66749999999999</v>
      </c>
      <c r="X37" s="8">
        <f>IFERROR(SUMIFS('Modified HPI_EXP_metro'!$G:$G,'Modified HPI_EXP_metro'!$D:$D,X2,'Modified HPI_EXP_metro'!$C:$C,"*OH*")/COUNTIFS('Modified HPI_EXP_metro'!$D:$D,X2,'Modified HPI_EXP_metro'!$C:$C,"*OH*"),"N/A")</f>
        <v>159.26250000000002</v>
      </c>
      <c r="Y37" s="8">
        <f>IFERROR(SUMIFS('Modified HPI_EXP_metro'!$G:$G,'Modified HPI_EXP_metro'!$D:$D,Y2,'Modified HPI_EXP_metro'!$C:$C,"*OH*")/COUNTIFS('Modified HPI_EXP_metro'!$D:$D,Y2,'Modified HPI_EXP_metro'!$C:$C,"*OH*"),"N/A")</f>
        <v>141.65416666666667</v>
      </c>
      <c r="Z37" s="8">
        <f>IFERROR(SUMIFS('Modified HPI_EXP_metro'!$G:$G,'Modified HPI_EXP_metro'!$D:$D,Z2,'Modified HPI_EXP_metro'!$C:$C,"*OH*")/COUNTIFS('Modified HPI_EXP_metro'!$D:$D,Z2,'Modified HPI_EXP_metro'!$C:$C,"*OH*"),"N/A")</f>
        <v>134.13333333333333</v>
      </c>
      <c r="AA37" s="8">
        <f>IFERROR(SUMIFS('Modified HPI_EXP_metro'!$G:$G,'Modified HPI_EXP_metro'!$D:$D,AA2,'Modified HPI_EXP_metro'!$C:$C,"*OH*")/COUNTIFS('Modified HPI_EXP_metro'!$D:$D,AA2,'Modified HPI_EXP_metro'!$C:$C,"*OH*"),"N/A")</f>
        <v>130.93916666666667</v>
      </c>
      <c r="AB37" s="8">
        <f>IFERROR(SUMIFS('Modified HPI_EXP_metro'!$G:$G,'Modified HPI_EXP_metro'!$D:$D,AB2,'Modified HPI_EXP_metro'!$C:$C,"*OH*")/COUNTIFS('Modified HPI_EXP_metro'!$D:$D,AB2,'Modified HPI_EXP_metro'!$C:$C,"*OH*"),"N/A")</f>
        <v>123.1425</v>
      </c>
      <c r="AC37" s="8">
        <f>IFERROR(SUMIFS('Modified HPI_EXP_metro'!$G:$G,'Modified HPI_EXP_metro'!$D:$D,AC2,'Modified HPI_EXP_metro'!$C:$C,"*OH*")/COUNTIFS('Modified HPI_EXP_metro'!$D:$D,AC2,'Modified HPI_EXP_metro'!$C:$C,"*OH*"),"N/A")</f>
        <v>125.34166666666668</v>
      </c>
      <c r="AD37" s="8">
        <f>IFERROR(SUMIFS('Modified HPI_EXP_metro'!$G:$G,'Modified HPI_EXP_metro'!$D:$D,AD2,'Modified HPI_EXP_metro'!$C:$C,"*OH*")/COUNTIFS('Modified HPI_EXP_metro'!$D:$D,AD2,'Modified HPI_EXP_metro'!$C:$C,"*OH*"),"N/A")</f>
        <v>131.1525</v>
      </c>
      <c r="AE37" s="8">
        <f>IFERROR(SUMIFS('Modified HPI_EXP_metro'!$G:$G,'Modified HPI_EXP_metro'!$D:$D,AE2,'Modified HPI_EXP_metro'!$C:$C,"*OH*")/COUNTIFS('Modified HPI_EXP_metro'!$D:$D,AE2,'Modified HPI_EXP_metro'!$C:$C,"*OH*"),"N/A")</f>
        <v>140.24916666666667</v>
      </c>
      <c r="AF37" s="8">
        <f>IFERROR(SUMIFS('Modified HPI_EXP_metro'!$G:$G,'Modified HPI_EXP_metro'!$D:$D,AF2,'Modified HPI_EXP_metro'!$C:$C,"*OH*")/COUNTIFS('Modified HPI_EXP_metro'!$D:$D,AF2,'Modified HPI_EXP_metro'!$C:$C,"*OH*"),"N/A")</f>
        <v>146.40083333333334</v>
      </c>
      <c r="AG37" s="8">
        <f>IFERROR(SUMIFS('Modified HPI_EXP_metro'!$G:$G,'Modified HPI_EXP_metro'!$D:$D,AG2,'Modified HPI_EXP_metro'!$C:$C,"*OH*")/COUNTIFS('Modified HPI_EXP_metro'!$D:$D,AG2,'Modified HPI_EXP_metro'!$C:$C,"*OH*"),"N/A")</f>
        <v>155.49916666666664</v>
      </c>
      <c r="AH37" s="8">
        <f>IFERROR(SUMIFS('Modified HPI_EXP_metro'!$G:$G,'Modified HPI_EXP_metro'!$D:$D,AH2,'Modified HPI_EXP_metro'!$C:$C,"*OH*")/COUNTIFS('Modified HPI_EXP_metro'!$D:$D,AH2,'Modified HPI_EXP_metro'!$C:$C,"*OH*"),"N/A")</f>
        <v>167.00250000000003</v>
      </c>
      <c r="AI37" s="8">
        <f>IFERROR(SUMIFS('Modified HPI_EXP_metro'!$G:$G,'Modified HPI_EXP_metro'!$D:$D,AI2,'Modified HPI_EXP_metro'!$C:$C,"*OH*")/COUNTIFS('Modified HPI_EXP_metro'!$D:$D,AI2,'Modified HPI_EXP_metro'!$C:$C,"*OH*"),"N/A")</f>
        <v>179.77</v>
      </c>
      <c r="AJ37" s="8">
        <f>IFERROR(SUMIFS('Modified HPI_EXP_metro'!$G:$G,'Modified HPI_EXP_metro'!$D:$D,AJ2,'Modified HPI_EXP_metro'!$C:$C,"*OH*")/COUNTIFS('Modified HPI_EXP_metro'!$D:$D,AJ2,'Modified HPI_EXP_metro'!$C:$C,"*OH*"),"N/A")</f>
        <v>191.71583333333331</v>
      </c>
      <c r="AK37" s="8">
        <f>IFERROR(SUMIFS('Modified HPI_EXP_metro'!$G:$G,'Modified HPI_EXP_metro'!$D:$D,AK2,'Modified HPI_EXP_metro'!$C:$C,"*OH*")/COUNTIFS('Modified HPI_EXP_metro'!$D:$D,AK2,'Modified HPI_EXP_metro'!$C:$C,"*OH*"),"N/A")</f>
        <v>210.26666666666665</v>
      </c>
      <c r="AL37" s="8">
        <f>IFERROR(SUMIFS('Modified HPI_EXP_metro'!$G:$G,'Modified HPI_EXP_metro'!$D:$D,AL2,'Modified HPI_EXP_metro'!$C:$C,"*OH*")/COUNTIFS('Modified HPI_EXP_metro'!$D:$D,AL2,'Modified HPI_EXP_metro'!$C:$C,"*OH*"),"N/A")</f>
        <v>243.56000000000003</v>
      </c>
    </row>
    <row r="38" spans="1:38" s="75" customFormat="1" x14ac:dyDescent="0.2">
      <c r="A38" s="73" t="s">
        <v>102</v>
      </c>
      <c r="B38" s="73" t="s">
        <v>153</v>
      </c>
      <c r="C38" s="74" t="e">
        <f>INDEX('Modified HPI_EXP_metro'!A:G,MATCH("*OK*",'Modified HPI_EXP_metro'!C:C,0),3)</f>
        <v>#N/A</v>
      </c>
      <c r="F38" s="73" t="s">
        <v>102</v>
      </c>
      <c r="G38" s="73" t="s">
        <v>153</v>
      </c>
      <c r="H38" s="74" t="str">
        <f>IFERROR(SUMIFS('Modified HPI_EXP_metro'!$G:$G,'Modified HPI_EXP_metro'!$D:$D,H2,'Modified HPI_EXP_metro'!$C:$C,"*OK*")/COUNTIFS('Modified HPI_EXP_metro'!$D:$D,H2,'Modified HPI_EXP_metro'!$C:$C,"*OK*"),"N/A")</f>
        <v>N/A</v>
      </c>
      <c r="I38" s="74" t="str">
        <f>IFERROR(SUMIFS('Modified HPI_EXP_metro'!$G:$G,'Modified HPI_EXP_metro'!$D:$D,I2,'Modified HPI_EXP_metro'!$C:$C,"*OK*")/COUNTIFS('Modified HPI_EXP_metro'!$D:$D,I2,'Modified HPI_EXP_metro'!$C:$C,"*OK*"),"N/A")</f>
        <v>N/A</v>
      </c>
      <c r="J38" s="74" t="str">
        <f>IFERROR(SUMIFS('Modified HPI_EXP_metro'!$G:$G,'Modified HPI_EXP_metro'!$D:$D,J2,'Modified HPI_EXP_metro'!$C:$C,"*OK*")/COUNTIFS('Modified HPI_EXP_metro'!$D:$D,J2,'Modified HPI_EXP_metro'!$C:$C,"*OK*"),"N/A")</f>
        <v>N/A</v>
      </c>
      <c r="K38" s="74" t="str">
        <f>IFERROR(SUMIFS('Modified HPI_EXP_metro'!$G:$G,'Modified HPI_EXP_metro'!$D:$D,K2,'Modified HPI_EXP_metro'!$C:$C,"*OK*")/COUNTIFS('Modified HPI_EXP_metro'!$D:$D,K2,'Modified HPI_EXP_metro'!$C:$C,"*OK*"),"N/A")</f>
        <v>N/A</v>
      </c>
      <c r="L38" s="74" t="str">
        <f>IFERROR(SUMIFS('Modified HPI_EXP_metro'!$G:$G,'Modified HPI_EXP_metro'!$D:$D,L2,'Modified HPI_EXP_metro'!$C:$C,"*OK*")/COUNTIFS('Modified HPI_EXP_metro'!$D:$D,L2,'Modified HPI_EXP_metro'!$C:$C,"*OK*"),"N/A")</f>
        <v>N/A</v>
      </c>
      <c r="M38" s="74" t="str">
        <f>IFERROR(SUMIFS('Modified HPI_EXP_metro'!$G:$G,'Modified HPI_EXP_metro'!$D:$D,M2,'Modified HPI_EXP_metro'!$C:$C,"*OK*")/COUNTIFS('Modified HPI_EXP_metro'!$D:$D,M2,'Modified HPI_EXP_metro'!$C:$C,"*OK*"),"N/A")</f>
        <v>N/A</v>
      </c>
      <c r="N38" s="74" t="str">
        <f>IFERROR(SUMIFS('Modified HPI_EXP_metro'!$G:$G,'Modified HPI_EXP_metro'!$D:$D,N2,'Modified HPI_EXP_metro'!$C:$C,"*OK*")/COUNTIFS('Modified HPI_EXP_metro'!$D:$D,N2,'Modified HPI_EXP_metro'!$C:$C,"*OK*"),"N/A")</f>
        <v>N/A</v>
      </c>
      <c r="O38" s="74" t="str">
        <f>IFERROR(SUMIFS('Modified HPI_EXP_metro'!$G:$G,'Modified HPI_EXP_metro'!$D:$D,O2,'Modified HPI_EXP_metro'!$C:$C,"*OK*")/COUNTIFS('Modified HPI_EXP_metro'!$D:$D,O2,'Modified HPI_EXP_metro'!$C:$C,"*OK*"),"N/A")</f>
        <v>N/A</v>
      </c>
      <c r="P38" s="74" t="str">
        <f>IFERROR(SUMIFS('Modified HPI_EXP_metro'!$G:$G,'Modified HPI_EXP_metro'!$D:$D,P2,'Modified HPI_EXP_metro'!$C:$C,"*OK*")/COUNTIFS('Modified HPI_EXP_metro'!$D:$D,P2,'Modified HPI_EXP_metro'!$C:$C,"*OK*"),"N/A")</f>
        <v>N/A</v>
      </c>
      <c r="Q38" s="74" t="str">
        <f>IFERROR(SUMIFS('Modified HPI_EXP_metro'!$G:$G,'Modified HPI_EXP_metro'!$D:$D,Q2,'Modified HPI_EXP_metro'!$C:$C,"*OK*")/COUNTIFS('Modified HPI_EXP_metro'!$D:$D,Q2,'Modified HPI_EXP_metro'!$C:$C,"*OK*"),"N/A")</f>
        <v>N/A</v>
      </c>
      <c r="R38" s="74" t="str">
        <f>IFERROR(SUMIFS('Modified HPI_EXP_metro'!$G:$G,'Modified HPI_EXP_metro'!$D:$D,R2,'Modified HPI_EXP_metro'!$C:$C,"*OK*")/COUNTIFS('Modified HPI_EXP_metro'!$D:$D,R2,'Modified HPI_EXP_metro'!$C:$C,"*OK*"),"N/A")</f>
        <v>N/A</v>
      </c>
      <c r="S38" s="74" t="str">
        <f>IFERROR(SUMIFS('Modified HPI_EXP_metro'!$G:$G,'Modified HPI_EXP_metro'!$D:$D,S2,'Modified HPI_EXP_metro'!$C:$C,"*OK*")/COUNTIFS('Modified HPI_EXP_metro'!$D:$D,S2,'Modified HPI_EXP_metro'!$C:$C,"*OK*"),"N/A")</f>
        <v>N/A</v>
      </c>
      <c r="T38" s="74" t="str">
        <f>IFERROR(SUMIFS('Modified HPI_EXP_metro'!$G:$G,'Modified HPI_EXP_metro'!$D:$D,T2,'Modified HPI_EXP_metro'!$C:$C,"*OK*")/COUNTIFS('Modified HPI_EXP_metro'!$D:$D,T2,'Modified HPI_EXP_metro'!$C:$C,"*OK*"),"N/A")</f>
        <v>N/A</v>
      </c>
      <c r="U38" s="74" t="str">
        <f>IFERROR(SUMIFS('Modified HPI_EXP_metro'!$G:$G,'Modified HPI_EXP_metro'!$D:$D,U2,'Modified HPI_EXP_metro'!$C:$C,"*OK*")/COUNTIFS('Modified HPI_EXP_metro'!$D:$D,U2,'Modified HPI_EXP_metro'!$C:$C,"*OK*"),"N/A")</f>
        <v>N/A</v>
      </c>
      <c r="V38" s="74" t="str">
        <f>IFERROR(SUMIFS('Modified HPI_EXP_metro'!$G:$G,'Modified HPI_EXP_metro'!$D:$D,V2,'Modified HPI_EXP_metro'!$C:$C,"*OK*")/COUNTIFS('Modified HPI_EXP_metro'!$D:$D,V2,'Modified HPI_EXP_metro'!$C:$C,"*OK*"),"N/A")</f>
        <v>N/A</v>
      </c>
      <c r="W38" s="74" t="str">
        <f>IFERROR(SUMIFS('Modified HPI_EXP_metro'!$G:$G,'Modified HPI_EXP_metro'!$D:$D,W2,'Modified HPI_EXP_metro'!$C:$C,"*OK*")/COUNTIFS('Modified HPI_EXP_metro'!$D:$D,W2,'Modified HPI_EXP_metro'!$C:$C,"*OK*"),"N/A")</f>
        <v>N/A</v>
      </c>
      <c r="X38" s="74" t="str">
        <f>IFERROR(SUMIFS('Modified HPI_EXP_metro'!$G:$G,'Modified HPI_EXP_metro'!$D:$D,X2,'Modified HPI_EXP_metro'!$C:$C,"*OK*")/COUNTIFS('Modified HPI_EXP_metro'!$D:$D,X2,'Modified HPI_EXP_metro'!$C:$C,"*OK*"),"N/A")</f>
        <v>N/A</v>
      </c>
      <c r="Y38" s="74" t="str">
        <f>IFERROR(SUMIFS('Modified HPI_EXP_metro'!$G:$G,'Modified HPI_EXP_metro'!$D:$D,Y2,'Modified HPI_EXP_metro'!$C:$C,"*OK*")/COUNTIFS('Modified HPI_EXP_metro'!$D:$D,Y2,'Modified HPI_EXP_metro'!$C:$C,"*OK*"),"N/A")</f>
        <v>N/A</v>
      </c>
      <c r="Z38" s="74" t="str">
        <f>IFERROR(SUMIFS('Modified HPI_EXP_metro'!$G:$G,'Modified HPI_EXP_metro'!$D:$D,Z2,'Modified HPI_EXP_metro'!$C:$C,"*OK*")/COUNTIFS('Modified HPI_EXP_metro'!$D:$D,Z2,'Modified HPI_EXP_metro'!$C:$C,"*OK*"),"N/A")</f>
        <v>N/A</v>
      </c>
      <c r="AA38" s="74" t="str">
        <f>IFERROR(SUMIFS('Modified HPI_EXP_metro'!$G:$G,'Modified HPI_EXP_metro'!$D:$D,AA2,'Modified HPI_EXP_metro'!$C:$C,"*OK*")/COUNTIFS('Modified HPI_EXP_metro'!$D:$D,AA2,'Modified HPI_EXP_metro'!$C:$C,"*OK*"),"N/A")</f>
        <v>N/A</v>
      </c>
      <c r="AB38" s="74" t="str">
        <f>IFERROR(SUMIFS('Modified HPI_EXP_metro'!$G:$G,'Modified HPI_EXP_metro'!$D:$D,AB2,'Modified HPI_EXP_metro'!$C:$C,"*OK*")/COUNTIFS('Modified HPI_EXP_metro'!$D:$D,AB2,'Modified HPI_EXP_metro'!$C:$C,"*OK*"),"N/A")</f>
        <v>N/A</v>
      </c>
      <c r="AC38" s="74" t="str">
        <f>IFERROR(SUMIFS('Modified HPI_EXP_metro'!$G:$G,'Modified HPI_EXP_metro'!$D:$D,AC2,'Modified HPI_EXP_metro'!$C:$C,"*OK*")/COUNTIFS('Modified HPI_EXP_metro'!$D:$D,AC2,'Modified HPI_EXP_metro'!$C:$C,"*OK*"),"N/A")</f>
        <v>N/A</v>
      </c>
      <c r="AD38" s="74" t="str">
        <f>IFERROR(SUMIFS('Modified HPI_EXP_metro'!$G:$G,'Modified HPI_EXP_metro'!$D:$D,AD2,'Modified HPI_EXP_metro'!$C:$C,"*OK*")/COUNTIFS('Modified HPI_EXP_metro'!$D:$D,AD2,'Modified HPI_EXP_metro'!$C:$C,"*OK*"),"N/A")</f>
        <v>N/A</v>
      </c>
      <c r="AE38" s="74" t="str">
        <f>IFERROR(SUMIFS('Modified HPI_EXP_metro'!$G:$G,'Modified HPI_EXP_metro'!$D:$D,AE2,'Modified HPI_EXP_metro'!$C:$C,"*OK*")/COUNTIFS('Modified HPI_EXP_metro'!$D:$D,AE2,'Modified HPI_EXP_metro'!$C:$C,"*OK*"),"N/A")</f>
        <v>N/A</v>
      </c>
      <c r="AF38" s="74" t="str">
        <f>IFERROR(SUMIFS('Modified HPI_EXP_metro'!$G:$G,'Modified HPI_EXP_metro'!$D:$D,AF2,'Modified HPI_EXP_metro'!$C:$C,"*OK*")/COUNTIFS('Modified HPI_EXP_metro'!$D:$D,AF2,'Modified HPI_EXP_metro'!$C:$C,"*OK*"),"N/A")</f>
        <v>N/A</v>
      </c>
      <c r="AG38" s="74" t="str">
        <f>IFERROR(SUMIFS('Modified HPI_EXP_metro'!$G:$G,'Modified HPI_EXP_metro'!$D:$D,AG2,'Modified HPI_EXP_metro'!$C:$C,"*OK*")/COUNTIFS('Modified HPI_EXP_metro'!$D:$D,AG2,'Modified HPI_EXP_metro'!$C:$C,"*OK*"),"N/A")</f>
        <v>N/A</v>
      </c>
      <c r="AH38" s="74" t="str">
        <f>IFERROR(SUMIFS('Modified HPI_EXP_metro'!$G:$G,'Modified HPI_EXP_metro'!$D:$D,AH2,'Modified HPI_EXP_metro'!$C:$C,"*OK*")/COUNTIFS('Modified HPI_EXP_metro'!$D:$D,AH2,'Modified HPI_EXP_metro'!$C:$C,"*OK*"),"N/A")</f>
        <v>N/A</v>
      </c>
      <c r="AI38" s="74" t="str">
        <f>IFERROR(SUMIFS('Modified HPI_EXP_metro'!$G:$G,'Modified HPI_EXP_metro'!$D:$D,AI2,'Modified HPI_EXP_metro'!$C:$C,"*OK*")/COUNTIFS('Modified HPI_EXP_metro'!$D:$D,AI2,'Modified HPI_EXP_metro'!$C:$C,"*OK*"),"N/A")</f>
        <v>N/A</v>
      </c>
      <c r="AJ38" s="74" t="str">
        <f>IFERROR(SUMIFS('Modified HPI_EXP_metro'!$G:$G,'Modified HPI_EXP_metro'!$D:$D,AJ2,'Modified HPI_EXP_metro'!$C:$C,"*OK*")/COUNTIFS('Modified HPI_EXP_metro'!$D:$D,AJ2,'Modified HPI_EXP_metro'!$C:$C,"*OK*"),"N/A")</f>
        <v>N/A</v>
      </c>
      <c r="AK38" s="74" t="str">
        <f>IFERROR(SUMIFS('Modified HPI_EXP_metro'!$G:$G,'Modified HPI_EXP_metro'!$D:$D,AK2,'Modified HPI_EXP_metro'!$C:$C,"*OK*")/COUNTIFS('Modified HPI_EXP_metro'!$D:$D,AK2,'Modified HPI_EXP_metro'!$C:$C,"*OK*"),"N/A")</f>
        <v>N/A</v>
      </c>
      <c r="AL38" s="74" t="str">
        <f>IFERROR(SUMIFS('Modified HPI_EXP_metro'!$G:$G,'Modified HPI_EXP_metro'!$D:$D,AL2,'Modified HPI_EXP_metro'!$C:$C,"*OK*")/COUNTIFS('Modified HPI_EXP_metro'!$D:$D,AL2,'Modified HPI_EXP_metro'!$C:$C,"*OK*"),"N/A")</f>
        <v>N/A</v>
      </c>
    </row>
    <row r="39" spans="1:38" x14ac:dyDescent="0.2">
      <c r="A39" s="11" t="s">
        <v>103</v>
      </c>
      <c r="B39" s="11" t="s">
        <v>154</v>
      </c>
      <c r="C39" s="8" t="str">
        <f>INDEX('Modified HPI_EXP_metro'!A:G,MATCH("*OR*",'Modified HPI_EXP_metro'!C:C,0),3)</f>
        <v xml:space="preserve"> OR-WA</v>
      </c>
      <c r="F39" s="11" t="s">
        <v>103</v>
      </c>
      <c r="G39" s="11" t="s">
        <v>154</v>
      </c>
      <c r="H39" s="8">
        <f>IFERROR(SUMIFS('Modified HPI_EXP_metro'!$G:$G,'Modified HPI_EXP_metro'!$D:$D,H2,'Modified HPI_EXP_metro'!$C:$C,"*OR*")/COUNTIFS('Modified HPI_EXP_metro'!$D:$D,H2,'Modified HPI_EXP_metro'!$C:$C,"*OR*"),"N/A")</f>
        <v>104.27749999999999</v>
      </c>
      <c r="I39" s="8">
        <f>IFERROR(SUMIFS('Modified HPI_EXP_metro'!$G:$G,'Modified HPI_EXP_metro'!$D:$D,I2,'Modified HPI_EXP_metro'!$C:$C,"*OR*")/COUNTIFS('Modified HPI_EXP_metro'!$D:$D,I2,'Modified HPI_EXP_metro'!$C:$C,"*OR*"),"N/A")</f>
        <v>114.38000000000001</v>
      </c>
      <c r="J39" s="8">
        <f>IFERROR(SUMIFS('Modified HPI_EXP_metro'!$G:$G,'Modified HPI_EXP_metro'!$D:$D,J2,'Modified HPI_EXP_metro'!$C:$C,"*OR*")/COUNTIFS('Modified HPI_EXP_metro'!$D:$D,J2,'Modified HPI_EXP_metro'!$C:$C,"*OR*"),"N/A")</f>
        <v>125.11500000000001</v>
      </c>
      <c r="K39" s="8">
        <f>IFERROR(SUMIFS('Modified HPI_EXP_metro'!$G:$G,'Modified HPI_EXP_metro'!$D:$D,K2,'Modified HPI_EXP_metro'!$C:$C,"*OR*")/COUNTIFS('Modified HPI_EXP_metro'!$D:$D,K2,'Modified HPI_EXP_metro'!$C:$C,"*OR*"),"N/A")</f>
        <v>138.3125</v>
      </c>
      <c r="L39" s="8">
        <f>IFERROR(SUMIFS('Modified HPI_EXP_metro'!$G:$G,'Modified HPI_EXP_metro'!$D:$D,L2,'Modified HPI_EXP_metro'!$C:$C,"*OR*")/COUNTIFS('Modified HPI_EXP_metro'!$D:$D,L2,'Modified HPI_EXP_metro'!$C:$C,"*OR*"),"N/A")</f>
        <v>151.88999999999999</v>
      </c>
      <c r="M39" s="8">
        <f>IFERROR(SUMIFS('Modified HPI_EXP_metro'!$G:$G,'Modified HPI_EXP_metro'!$D:$D,M2,'Modified HPI_EXP_metro'!$C:$C,"*OR*")/COUNTIFS('Modified HPI_EXP_metro'!$D:$D,M2,'Modified HPI_EXP_metro'!$C:$C,"*OR*"),"N/A")</f>
        <v>165.57250000000002</v>
      </c>
      <c r="N39" s="8">
        <f>IFERROR(SUMIFS('Modified HPI_EXP_metro'!$G:$G,'Modified HPI_EXP_metro'!$D:$D,N2,'Modified HPI_EXP_metro'!$C:$C,"*OR*")/COUNTIFS('Modified HPI_EXP_metro'!$D:$D,N2,'Modified HPI_EXP_metro'!$C:$C,"*OR*"),"N/A")</f>
        <v>178.60249999999999</v>
      </c>
      <c r="O39" s="8">
        <f>IFERROR(SUMIFS('Modified HPI_EXP_metro'!$G:$G,'Modified HPI_EXP_metro'!$D:$D,O2,'Modified HPI_EXP_metro'!$C:$C,"*OR*")/COUNTIFS('Modified HPI_EXP_metro'!$D:$D,O2,'Modified HPI_EXP_metro'!$C:$C,"*OR*"),"N/A")</f>
        <v>187.9725</v>
      </c>
      <c r="P39" s="8">
        <f>IFERROR(SUMIFS('Modified HPI_EXP_metro'!$G:$G,'Modified HPI_EXP_metro'!$D:$D,P2,'Modified HPI_EXP_metro'!$C:$C,"*OR*")/COUNTIFS('Modified HPI_EXP_metro'!$D:$D,P2,'Modified HPI_EXP_metro'!$C:$C,"*OR*"),"N/A")</f>
        <v>195.49250000000001</v>
      </c>
      <c r="Q39" s="8">
        <f>IFERROR(SUMIFS('Modified HPI_EXP_metro'!$G:$G,'Modified HPI_EXP_metro'!$D:$D,Q2,'Modified HPI_EXP_metro'!$C:$C,"*OR*")/COUNTIFS('Modified HPI_EXP_metro'!$D:$D,Q2,'Modified HPI_EXP_metro'!$C:$C,"*OR*"),"N/A")</f>
        <v>202.21750000000003</v>
      </c>
      <c r="R39" s="8">
        <f>IFERROR(SUMIFS('Modified HPI_EXP_metro'!$G:$G,'Modified HPI_EXP_metro'!$D:$D,R2,'Modified HPI_EXP_metro'!$C:$C,"*OR*")/COUNTIFS('Modified HPI_EXP_metro'!$D:$D,R2,'Modified HPI_EXP_metro'!$C:$C,"*OR*"),"N/A")</f>
        <v>211.05</v>
      </c>
      <c r="S39" s="8">
        <f>IFERROR(SUMIFS('Modified HPI_EXP_metro'!$G:$G,'Modified HPI_EXP_metro'!$D:$D,S2,'Modified HPI_EXP_metro'!$C:$C,"*OR*")/COUNTIFS('Modified HPI_EXP_metro'!$D:$D,S2,'Modified HPI_EXP_metro'!$C:$C,"*OR*"),"N/A")</f>
        <v>221.03249999999997</v>
      </c>
      <c r="T39" s="8">
        <f>IFERROR(SUMIFS('Modified HPI_EXP_metro'!$G:$G,'Modified HPI_EXP_metro'!$D:$D,T2,'Modified HPI_EXP_metro'!$C:$C,"*OR*")/COUNTIFS('Modified HPI_EXP_metro'!$D:$D,T2,'Modified HPI_EXP_metro'!$C:$C,"*OR*"),"N/A")</f>
        <v>234.54499999999999</v>
      </c>
      <c r="U39" s="8">
        <f>IFERROR(SUMIFS('Modified HPI_EXP_metro'!$G:$G,'Modified HPI_EXP_metro'!$D:$D,U2,'Modified HPI_EXP_metro'!$C:$C,"*OR*")/COUNTIFS('Modified HPI_EXP_metro'!$D:$D,U2,'Modified HPI_EXP_metro'!$C:$C,"*OR*"),"N/A")</f>
        <v>257.03249999999997</v>
      </c>
      <c r="V39" s="8">
        <f>IFERROR(SUMIFS('Modified HPI_EXP_metro'!$G:$G,'Modified HPI_EXP_metro'!$D:$D,V2,'Modified HPI_EXP_metro'!$C:$C,"*OR*")/COUNTIFS('Modified HPI_EXP_metro'!$D:$D,V2,'Modified HPI_EXP_metro'!$C:$C,"*OR*"),"N/A")</f>
        <v>300.8175</v>
      </c>
      <c r="W39" s="8">
        <f>IFERROR(SUMIFS('Modified HPI_EXP_metro'!$G:$G,'Modified HPI_EXP_metro'!$D:$D,W2,'Modified HPI_EXP_metro'!$C:$C,"*OR*")/COUNTIFS('Modified HPI_EXP_metro'!$D:$D,W2,'Modified HPI_EXP_metro'!$C:$C,"*OR*"),"N/A")</f>
        <v>349.63249999999999</v>
      </c>
      <c r="X39" s="8">
        <f>IFERROR(SUMIFS('Modified HPI_EXP_metro'!$G:$G,'Modified HPI_EXP_metro'!$D:$D,X2,'Modified HPI_EXP_metro'!$C:$C,"*OR*")/COUNTIFS('Modified HPI_EXP_metro'!$D:$D,X2,'Modified HPI_EXP_metro'!$C:$C,"*OR*"),"N/A")</f>
        <v>362.92250000000001</v>
      </c>
      <c r="Y39" s="8">
        <f>IFERROR(SUMIFS('Modified HPI_EXP_metro'!$G:$G,'Modified HPI_EXP_metro'!$D:$D,Y2,'Modified HPI_EXP_metro'!$C:$C,"*OR*")/COUNTIFS('Modified HPI_EXP_metro'!$D:$D,Y2,'Modified HPI_EXP_metro'!$C:$C,"*OR*"),"N/A")</f>
        <v>334.78249999999997</v>
      </c>
      <c r="Z39" s="8">
        <f>IFERROR(SUMIFS('Modified HPI_EXP_metro'!$G:$G,'Modified HPI_EXP_metro'!$D:$D,Z2,'Modified HPI_EXP_metro'!$C:$C,"*OR*")/COUNTIFS('Modified HPI_EXP_metro'!$D:$D,Z2,'Modified HPI_EXP_metro'!$C:$C,"*OR*"),"N/A")</f>
        <v>296.78499999999997</v>
      </c>
      <c r="AA39" s="8">
        <f>IFERROR(SUMIFS('Modified HPI_EXP_metro'!$G:$G,'Modified HPI_EXP_metro'!$D:$D,AA2,'Modified HPI_EXP_metro'!$C:$C,"*OR*")/COUNTIFS('Modified HPI_EXP_metro'!$D:$D,AA2,'Modified HPI_EXP_metro'!$C:$C,"*OR*"),"N/A")</f>
        <v>280.77500000000003</v>
      </c>
      <c r="AB39" s="8">
        <f>IFERROR(SUMIFS('Modified HPI_EXP_metro'!$G:$G,'Modified HPI_EXP_metro'!$D:$D,AB2,'Modified HPI_EXP_metro'!$C:$C,"*OR*")/COUNTIFS('Modified HPI_EXP_metro'!$D:$D,AB2,'Modified HPI_EXP_metro'!$C:$C,"*OR*"),"N/A")</f>
        <v>260.91500000000002</v>
      </c>
      <c r="AC39" s="8">
        <f>IFERROR(SUMIFS('Modified HPI_EXP_metro'!$G:$G,'Modified HPI_EXP_metro'!$D:$D,AC2,'Modified HPI_EXP_metro'!$C:$C,"*OR*")/COUNTIFS('Modified HPI_EXP_metro'!$D:$D,AC2,'Modified HPI_EXP_metro'!$C:$C,"*OR*"),"N/A")</f>
        <v>269.70500000000004</v>
      </c>
      <c r="AD39" s="8">
        <f>IFERROR(SUMIFS('Modified HPI_EXP_metro'!$G:$G,'Modified HPI_EXP_metro'!$D:$D,AD2,'Modified HPI_EXP_metro'!$C:$C,"*OR*")/COUNTIFS('Modified HPI_EXP_metro'!$D:$D,AD2,'Modified HPI_EXP_metro'!$C:$C,"*OR*"),"N/A")</f>
        <v>304.64499999999998</v>
      </c>
      <c r="AE39" s="8">
        <f>IFERROR(SUMIFS('Modified HPI_EXP_metro'!$G:$G,'Modified HPI_EXP_metro'!$D:$D,AE2,'Modified HPI_EXP_metro'!$C:$C,"*OR*")/COUNTIFS('Modified HPI_EXP_metro'!$D:$D,AE2,'Modified HPI_EXP_metro'!$C:$C,"*OR*"),"N/A")</f>
        <v>331.59000000000003</v>
      </c>
      <c r="AF39" s="8">
        <f>IFERROR(SUMIFS('Modified HPI_EXP_metro'!$G:$G,'Modified HPI_EXP_metro'!$D:$D,AF2,'Modified HPI_EXP_metro'!$C:$C,"*OR*")/COUNTIFS('Modified HPI_EXP_metro'!$D:$D,AF2,'Modified HPI_EXP_metro'!$C:$C,"*OR*"),"N/A")</f>
        <v>364.28750000000002</v>
      </c>
      <c r="AG39" s="8">
        <f>IFERROR(SUMIFS('Modified HPI_EXP_metro'!$G:$G,'Modified HPI_EXP_metro'!$D:$D,AG2,'Modified HPI_EXP_metro'!$C:$C,"*OR*")/COUNTIFS('Modified HPI_EXP_metro'!$D:$D,AG2,'Modified HPI_EXP_metro'!$C:$C,"*OR*"),"N/A")</f>
        <v>408.26250000000005</v>
      </c>
      <c r="AH39" s="8">
        <f>IFERROR(SUMIFS('Modified HPI_EXP_metro'!$G:$G,'Modified HPI_EXP_metro'!$D:$D,AH2,'Modified HPI_EXP_metro'!$C:$C,"*OR*")/COUNTIFS('Modified HPI_EXP_metro'!$D:$D,AH2,'Modified HPI_EXP_metro'!$C:$C,"*OR*"),"N/A")</f>
        <v>443.97500000000002</v>
      </c>
      <c r="AI39" s="8">
        <f>IFERROR(SUMIFS('Modified HPI_EXP_metro'!$G:$G,'Modified HPI_EXP_metro'!$D:$D,AI2,'Modified HPI_EXP_metro'!$C:$C,"*OR*")/COUNTIFS('Modified HPI_EXP_metro'!$D:$D,AI2,'Modified HPI_EXP_metro'!$C:$C,"*OR*"),"N/A")</f>
        <v>471.7475</v>
      </c>
      <c r="AJ39" s="8">
        <f>IFERROR(SUMIFS('Modified HPI_EXP_metro'!$G:$G,'Modified HPI_EXP_metro'!$D:$D,AJ2,'Modified HPI_EXP_metro'!$C:$C,"*OR*")/COUNTIFS('Modified HPI_EXP_metro'!$D:$D,AJ2,'Modified HPI_EXP_metro'!$C:$C,"*OR*"),"N/A")</f>
        <v>491.27750000000003</v>
      </c>
      <c r="AK39" s="8">
        <f>IFERROR(SUMIFS('Modified HPI_EXP_metro'!$G:$G,'Modified HPI_EXP_metro'!$D:$D,AK2,'Modified HPI_EXP_metro'!$C:$C,"*OR*")/COUNTIFS('Modified HPI_EXP_metro'!$D:$D,AK2,'Modified HPI_EXP_metro'!$C:$C,"*OR*"),"N/A")</f>
        <v>522.88250000000005</v>
      </c>
      <c r="AL39" s="8">
        <f>IFERROR(SUMIFS('Modified HPI_EXP_metro'!$G:$G,'Modified HPI_EXP_metro'!$D:$D,AL2,'Modified HPI_EXP_metro'!$C:$C,"*OR*")/COUNTIFS('Modified HPI_EXP_metro'!$D:$D,AL2,'Modified HPI_EXP_metro'!$C:$C,"*OR*"),"N/A")</f>
        <v>610.54</v>
      </c>
    </row>
    <row r="40" spans="1:38" x14ac:dyDescent="0.2">
      <c r="A40" s="11" t="s">
        <v>104</v>
      </c>
      <c r="B40" s="11" t="s">
        <v>155</v>
      </c>
      <c r="C40" s="8" t="str">
        <f>INDEX('Modified HPI_EXP_metro'!A:G,MATCH("*PA*",'Modified HPI_EXP_metro'!C:C,0),3)</f>
        <v xml:space="preserve"> PA  </v>
      </c>
      <c r="F40" s="11" t="s">
        <v>104</v>
      </c>
      <c r="G40" s="11" t="s">
        <v>155</v>
      </c>
      <c r="H40" s="8">
        <f>IFERROR(SUMIFS('Modified HPI_EXP_metro'!$G:$G,'Modified HPI_EXP_metro'!$D:$D,H2,'Modified HPI_EXP_metro'!$C:$C,"*PA*")/COUNTIFS('Modified HPI_EXP_metro'!$D:$D,H2,'Modified HPI_EXP_metro'!$C:$C,"*PA*"),"N/A")</f>
        <v>100.36624999999999</v>
      </c>
      <c r="I40" s="8">
        <f>IFERROR(SUMIFS('Modified HPI_EXP_metro'!$G:$G,'Modified HPI_EXP_metro'!$D:$D,I2,'Modified HPI_EXP_metro'!$C:$C,"*PA*")/COUNTIFS('Modified HPI_EXP_metro'!$D:$D,I2,'Modified HPI_EXP_metro'!$C:$C,"*PA*"),"N/A")</f>
        <v>102.52187499999999</v>
      </c>
      <c r="J40" s="8">
        <f>IFERROR(SUMIFS('Modified HPI_EXP_metro'!$G:$G,'Modified HPI_EXP_metro'!$D:$D,J2,'Modified HPI_EXP_metro'!$C:$C,"*PA*")/COUNTIFS('Modified HPI_EXP_metro'!$D:$D,J2,'Modified HPI_EXP_metro'!$C:$C,"*PA*"),"N/A")</f>
        <v>103.43124999999999</v>
      </c>
      <c r="K40" s="8">
        <f>IFERROR(SUMIFS('Modified HPI_EXP_metro'!$G:$G,'Modified HPI_EXP_metro'!$D:$D,K2,'Modified HPI_EXP_metro'!$C:$C,"*PA*")/COUNTIFS('Modified HPI_EXP_metro'!$D:$D,K2,'Modified HPI_EXP_metro'!$C:$C,"*PA*"),"N/A")</f>
        <v>104.97437500000001</v>
      </c>
      <c r="L40" s="8">
        <f>IFERROR(SUMIFS('Modified HPI_EXP_metro'!$G:$G,'Modified HPI_EXP_metro'!$D:$D,L2,'Modified HPI_EXP_metro'!$C:$C,"*PA*")/COUNTIFS('Modified HPI_EXP_metro'!$D:$D,L2,'Modified HPI_EXP_metro'!$C:$C,"*PA*"),"N/A")</f>
        <v>105.30125000000001</v>
      </c>
      <c r="M40" s="8">
        <f>IFERROR(SUMIFS('Modified HPI_EXP_metro'!$G:$G,'Modified HPI_EXP_metro'!$D:$D,M2,'Modified HPI_EXP_metro'!$C:$C,"*PA*")/COUNTIFS('Modified HPI_EXP_metro'!$D:$D,M2,'Modified HPI_EXP_metro'!$C:$C,"*PA*"),"N/A")</f>
        <v>105.895</v>
      </c>
      <c r="N40" s="8">
        <f>IFERROR(SUMIFS('Modified HPI_EXP_metro'!$G:$G,'Modified HPI_EXP_metro'!$D:$D,N2,'Modified HPI_EXP_metro'!$C:$C,"*PA*")/COUNTIFS('Modified HPI_EXP_metro'!$D:$D,N2,'Modified HPI_EXP_metro'!$C:$C,"*PA*"),"N/A")</f>
        <v>106.57937500000001</v>
      </c>
      <c r="O40" s="8">
        <f>IFERROR(SUMIFS('Modified HPI_EXP_metro'!$G:$G,'Modified HPI_EXP_metro'!$D:$D,O2,'Modified HPI_EXP_metro'!$C:$C,"*PA*")/COUNTIFS('Modified HPI_EXP_metro'!$D:$D,O2,'Modified HPI_EXP_metro'!$C:$C,"*PA*"),"N/A")</f>
        <v>109.82499999999999</v>
      </c>
      <c r="P40" s="8">
        <f>IFERROR(SUMIFS('Modified HPI_EXP_metro'!$G:$G,'Modified HPI_EXP_metro'!$D:$D,P2,'Modified HPI_EXP_metro'!$C:$C,"*PA*")/COUNTIFS('Modified HPI_EXP_metro'!$D:$D,P2,'Modified HPI_EXP_metro'!$C:$C,"*PA*"),"N/A")</f>
        <v>115.856875</v>
      </c>
      <c r="Q40" s="8">
        <f>IFERROR(SUMIFS('Modified HPI_EXP_metro'!$G:$G,'Modified HPI_EXP_metro'!$D:$D,Q2,'Modified HPI_EXP_metro'!$C:$C,"*PA*")/COUNTIFS('Modified HPI_EXP_metro'!$D:$D,Q2,'Modified HPI_EXP_metro'!$C:$C,"*PA*"),"N/A")</f>
        <v>123.794375</v>
      </c>
      <c r="R40" s="8">
        <f>IFERROR(SUMIFS('Modified HPI_EXP_metro'!$G:$G,'Modified HPI_EXP_metro'!$D:$D,R2,'Modified HPI_EXP_metro'!$C:$C,"*PA*")/COUNTIFS('Modified HPI_EXP_metro'!$D:$D,R2,'Modified HPI_EXP_metro'!$C:$C,"*PA*"),"N/A")</f>
        <v>132.91062499999995</v>
      </c>
      <c r="S40" s="8">
        <f>IFERROR(SUMIFS('Modified HPI_EXP_metro'!$G:$G,'Modified HPI_EXP_metro'!$D:$D,S2,'Modified HPI_EXP_metro'!$C:$C,"*PA*")/COUNTIFS('Modified HPI_EXP_metro'!$D:$D,S2,'Modified HPI_EXP_metro'!$C:$C,"*PA*"),"N/A")</f>
        <v>146.11750000000001</v>
      </c>
      <c r="T40" s="8">
        <f>IFERROR(SUMIFS('Modified HPI_EXP_metro'!$G:$G,'Modified HPI_EXP_metro'!$D:$D,T2,'Modified HPI_EXP_metro'!$C:$C,"*PA*")/COUNTIFS('Modified HPI_EXP_metro'!$D:$D,T2,'Modified HPI_EXP_metro'!$C:$C,"*PA*"),"N/A")</f>
        <v>162.26625000000001</v>
      </c>
      <c r="U40" s="8">
        <f>IFERROR(SUMIFS('Modified HPI_EXP_metro'!$G:$G,'Modified HPI_EXP_metro'!$D:$D,U2,'Modified HPI_EXP_metro'!$C:$C,"*PA*")/COUNTIFS('Modified HPI_EXP_metro'!$D:$D,U2,'Modified HPI_EXP_metro'!$C:$C,"*PA*"),"N/A")</f>
        <v>178.71249999999998</v>
      </c>
      <c r="V40" s="8">
        <f>IFERROR(SUMIFS('Modified HPI_EXP_metro'!$G:$G,'Modified HPI_EXP_metro'!$D:$D,V2,'Modified HPI_EXP_metro'!$C:$C,"*PA*")/COUNTIFS('Modified HPI_EXP_metro'!$D:$D,V2,'Modified HPI_EXP_metro'!$C:$C,"*PA*"),"N/A")</f>
        <v>199.545625</v>
      </c>
      <c r="W40" s="8">
        <f>IFERROR(SUMIFS('Modified HPI_EXP_metro'!$G:$G,'Modified HPI_EXP_metro'!$D:$D,W2,'Modified HPI_EXP_metro'!$C:$C,"*PA*")/COUNTIFS('Modified HPI_EXP_metro'!$D:$D,W2,'Modified HPI_EXP_metro'!$C:$C,"*PA*"),"N/A")</f>
        <v>215.99312500000005</v>
      </c>
      <c r="X40" s="8">
        <f>IFERROR(SUMIFS('Modified HPI_EXP_metro'!$G:$G,'Modified HPI_EXP_metro'!$D:$D,X2,'Modified HPI_EXP_metro'!$C:$C,"*PA*")/COUNTIFS('Modified HPI_EXP_metro'!$D:$D,X2,'Modified HPI_EXP_metro'!$C:$C,"*PA*"),"N/A")</f>
        <v>215.44687500000003</v>
      </c>
      <c r="Y40" s="8">
        <f>IFERROR(SUMIFS('Modified HPI_EXP_metro'!$G:$G,'Modified HPI_EXP_metro'!$D:$D,Y2,'Modified HPI_EXP_metro'!$C:$C,"*PA*")/COUNTIFS('Modified HPI_EXP_metro'!$D:$D,Y2,'Modified HPI_EXP_metro'!$C:$C,"*PA*"),"N/A")</f>
        <v>204.13249999999996</v>
      </c>
      <c r="Z40" s="8">
        <f>IFERROR(SUMIFS('Modified HPI_EXP_metro'!$G:$G,'Modified HPI_EXP_metro'!$D:$D,Z2,'Modified HPI_EXP_metro'!$C:$C,"*PA*")/COUNTIFS('Modified HPI_EXP_metro'!$D:$D,Z2,'Modified HPI_EXP_metro'!$C:$C,"*PA*"),"N/A")</f>
        <v>192.75812499999998</v>
      </c>
      <c r="AA40" s="8">
        <f>IFERROR(SUMIFS('Modified HPI_EXP_metro'!$G:$G,'Modified HPI_EXP_metro'!$D:$D,AA2,'Modified HPI_EXP_metro'!$C:$C,"*PA*")/COUNTIFS('Modified HPI_EXP_metro'!$D:$D,AA2,'Modified HPI_EXP_metro'!$C:$C,"*PA*"),"N/A")</f>
        <v>186.68437499999999</v>
      </c>
      <c r="AB40" s="8">
        <f>IFERROR(SUMIFS('Modified HPI_EXP_metro'!$G:$G,'Modified HPI_EXP_metro'!$D:$D,AB2,'Modified HPI_EXP_metro'!$C:$C,"*PA*")/COUNTIFS('Modified HPI_EXP_metro'!$D:$D,AB2,'Modified HPI_EXP_metro'!$C:$C,"*PA*"),"N/A")</f>
        <v>178.073125</v>
      </c>
      <c r="AC40" s="8">
        <f>IFERROR(SUMIFS('Modified HPI_EXP_metro'!$G:$G,'Modified HPI_EXP_metro'!$D:$D,AC2,'Modified HPI_EXP_metro'!$C:$C,"*PA*")/COUNTIFS('Modified HPI_EXP_metro'!$D:$D,AC2,'Modified HPI_EXP_metro'!$C:$C,"*PA*"),"N/A")</f>
        <v>177.21062499999999</v>
      </c>
      <c r="AD40" s="8">
        <f>IFERROR(SUMIFS('Modified HPI_EXP_metro'!$G:$G,'Modified HPI_EXP_metro'!$D:$D,AD2,'Modified HPI_EXP_metro'!$C:$C,"*PA*")/COUNTIFS('Modified HPI_EXP_metro'!$D:$D,AD2,'Modified HPI_EXP_metro'!$C:$C,"*PA*"),"N/A")</f>
        <v>182.40562499999999</v>
      </c>
      <c r="AE40" s="8">
        <f>IFERROR(SUMIFS('Modified HPI_EXP_metro'!$G:$G,'Modified HPI_EXP_metro'!$D:$D,AE2,'Modified HPI_EXP_metro'!$C:$C,"*PA*")/COUNTIFS('Modified HPI_EXP_metro'!$D:$D,AE2,'Modified HPI_EXP_metro'!$C:$C,"*PA*"),"N/A")</f>
        <v>187.71375000000003</v>
      </c>
      <c r="AF40" s="8">
        <f>IFERROR(SUMIFS('Modified HPI_EXP_metro'!$G:$G,'Modified HPI_EXP_metro'!$D:$D,AF2,'Modified HPI_EXP_metro'!$C:$C,"*PA*")/COUNTIFS('Modified HPI_EXP_metro'!$D:$D,AF2,'Modified HPI_EXP_metro'!$C:$C,"*PA*"),"N/A")</f>
        <v>192.73187499999997</v>
      </c>
      <c r="AG40" s="8">
        <f>IFERROR(SUMIFS('Modified HPI_EXP_metro'!$G:$G,'Modified HPI_EXP_metro'!$D:$D,AG2,'Modified HPI_EXP_metro'!$C:$C,"*PA*")/COUNTIFS('Modified HPI_EXP_metro'!$D:$D,AG2,'Modified HPI_EXP_metro'!$C:$C,"*PA*"),"N/A")</f>
        <v>200.23625000000001</v>
      </c>
      <c r="AH40" s="8">
        <f>IFERROR(SUMIFS('Modified HPI_EXP_metro'!$G:$G,'Modified HPI_EXP_metro'!$D:$D,AH2,'Modified HPI_EXP_metro'!$C:$C,"*PA*")/COUNTIFS('Modified HPI_EXP_metro'!$D:$D,AH2,'Modified HPI_EXP_metro'!$C:$C,"*PA*"),"N/A")</f>
        <v>209.40687500000001</v>
      </c>
      <c r="AI40" s="8">
        <f>IFERROR(SUMIFS('Modified HPI_EXP_metro'!$G:$G,'Modified HPI_EXP_metro'!$D:$D,AI2,'Modified HPI_EXP_metro'!$C:$C,"*PA*")/COUNTIFS('Modified HPI_EXP_metro'!$D:$D,AI2,'Modified HPI_EXP_metro'!$C:$C,"*PA*"),"N/A")</f>
        <v>223.16249999999997</v>
      </c>
      <c r="AJ40" s="8">
        <f>IFERROR(SUMIFS('Modified HPI_EXP_metro'!$G:$G,'Modified HPI_EXP_metro'!$D:$D,AJ2,'Modified HPI_EXP_metro'!$C:$C,"*PA*")/COUNTIFS('Modified HPI_EXP_metro'!$D:$D,AJ2,'Modified HPI_EXP_metro'!$C:$C,"*PA*"),"N/A")</f>
        <v>236.95500000000001</v>
      </c>
      <c r="AK40" s="8">
        <f>IFERROR(SUMIFS('Modified HPI_EXP_metro'!$G:$G,'Modified HPI_EXP_metro'!$D:$D,AK2,'Modified HPI_EXP_metro'!$C:$C,"*PA*")/COUNTIFS('Modified HPI_EXP_metro'!$D:$D,AK2,'Modified HPI_EXP_metro'!$C:$C,"*PA*"),"N/A")</f>
        <v>257.87124999999997</v>
      </c>
      <c r="AL40" s="8">
        <f>IFERROR(SUMIFS('Modified HPI_EXP_metro'!$G:$G,'Modified HPI_EXP_metro'!$D:$D,AL2,'Modified HPI_EXP_metro'!$C:$C,"*PA*")/COUNTIFS('Modified HPI_EXP_metro'!$D:$D,AL2,'Modified HPI_EXP_metro'!$C:$C,"*PA*"),"N/A")</f>
        <v>290.14187499999997</v>
      </c>
    </row>
    <row r="41" spans="1:38" x14ac:dyDescent="0.2">
      <c r="A41" s="11" t="s">
        <v>105</v>
      </c>
      <c r="B41" s="11" t="s">
        <v>156</v>
      </c>
      <c r="C41" s="8" t="str">
        <f>INDEX('Modified HPI_EXP_metro'!A:G,MATCH("*RI*",'Modified HPI_EXP_metro'!C:C,0),3)</f>
        <v xml:space="preserve"> RI-MA</v>
      </c>
      <c r="F41" s="11" t="s">
        <v>105</v>
      </c>
      <c r="G41" s="11" t="s">
        <v>156</v>
      </c>
      <c r="H41" s="8">
        <f>IFERROR(SUMIFS('Modified HPI_EXP_metro'!$G:$G,'Modified HPI_EXP_metro'!$D:$D,H2,'Modified HPI_EXP_metro'!$C:$C,"*RI*")/COUNTIFS('Modified HPI_EXP_metro'!$D:$D,H2,'Modified HPI_EXP_metro'!$C:$C,"*RI*"),"N/A")</f>
        <v>97.8</v>
      </c>
      <c r="I41" s="8">
        <f>IFERROR(SUMIFS('Modified HPI_EXP_metro'!$G:$G,'Modified HPI_EXP_metro'!$D:$D,I2,'Modified HPI_EXP_metro'!$C:$C,"*RI*")/COUNTIFS('Modified HPI_EXP_metro'!$D:$D,I2,'Modified HPI_EXP_metro'!$C:$C,"*RI*"),"N/A")</f>
        <v>96.544999999999987</v>
      </c>
      <c r="J41" s="8">
        <f>IFERROR(SUMIFS('Modified HPI_EXP_metro'!$G:$G,'Modified HPI_EXP_metro'!$D:$D,J2,'Modified HPI_EXP_metro'!$C:$C,"*RI*")/COUNTIFS('Modified HPI_EXP_metro'!$D:$D,J2,'Modified HPI_EXP_metro'!$C:$C,"*RI*"),"N/A")</f>
        <v>95.47</v>
      </c>
      <c r="K41" s="8">
        <f>IFERROR(SUMIFS('Modified HPI_EXP_metro'!$G:$G,'Modified HPI_EXP_metro'!$D:$D,K2,'Modified HPI_EXP_metro'!$C:$C,"*RI*")/COUNTIFS('Modified HPI_EXP_metro'!$D:$D,K2,'Modified HPI_EXP_metro'!$C:$C,"*RI*"),"N/A")</f>
        <v>95.960000000000008</v>
      </c>
      <c r="L41" s="8">
        <f>IFERROR(SUMIFS('Modified HPI_EXP_metro'!$G:$G,'Modified HPI_EXP_metro'!$D:$D,L2,'Modified HPI_EXP_metro'!$C:$C,"*RI*")/COUNTIFS('Modified HPI_EXP_metro'!$D:$D,L2,'Modified HPI_EXP_metro'!$C:$C,"*RI*"),"N/A")</f>
        <v>95.832499999999996</v>
      </c>
      <c r="M41" s="8">
        <f>IFERROR(SUMIFS('Modified HPI_EXP_metro'!$G:$G,'Modified HPI_EXP_metro'!$D:$D,M2,'Modified HPI_EXP_metro'!$C:$C,"*RI*")/COUNTIFS('Modified HPI_EXP_metro'!$D:$D,M2,'Modified HPI_EXP_metro'!$C:$C,"*RI*"),"N/A")</f>
        <v>96.6</v>
      </c>
      <c r="N41" s="8">
        <f>IFERROR(SUMIFS('Modified HPI_EXP_metro'!$G:$G,'Modified HPI_EXP_metro'!$D:$D,N2,'Modified HPI_EXP_metro'!$C:$C,"*RI*")/COUNTIFS('Modified HPI_EXP_metro'!$D:$D,N2,'Modified HPI_EXP_metro'!$C:$C,"*RI*"),"N/A")</f>
        <v>98.31</v>
      </c>
      <c r="O41" s="8">
        <f>IFERROR(SUMIFS('Modified HPI_EXP_metro'!$G:$G,'Modified HPI_EXP_metro'!$D:$D,O2,'Modified HPI_EXP_metro'!$C:$C,"*RI*")/COUNTIFS('Modified HPI_EXP_metro'!$D:$D,O2,'Modified HPI_EXP_metro'!$C:$C,"*RI*"),"N/A")</f>
        <v>102.04499999999999</v>
      </c>
      <c r="P41" s="8">
        <f>IFERROR(SUMIFS('Modified HPI_EXP_metro'!$G:$G,'Modified HPI_EXP_metro'!$D:$D,P2,'Modified HPI_EXP_metro'!$C:$C,"*RI*")/COUNTIFS('Modified HPI_EXP_metro'!$D:$D,P2,'Modified HPI_EXP_metro'!$C:$C,"*RI*"),"N/A")</f>
        <v>109.86</v>
      </c>
      <c r="Q41" s="8">
        <f>IFERROR(SUMIFS('Modified HPI_EXP_metro'!$G:$G,'Modified HPI_EXP_metro'!$D:$D,Q2,'Modified HPI_EXP_metro'!$C:$C,"*RI*")/COUNTIFS('Modified HPI_EXP_metro'!$D:$D,Q2,'Modified HPI_EXP_metro'!$C:$C,"*RI*"),"N/A")</f>
        <v>122.81</v>
      </c>
      <c r="R41" s="8">
        <f>IFERROR(SUMIFS('Modified HPI_EXP_metro'!$G:$G,'Modified HPI_EXP_metro'!$D:$D,R2,'Modified HPI_EXP_metro'!$C:$C,"*RI*")/COUNTIFS('Modified HPI_EXP_metro'!$D:$D,R2,'Modified HPI_EXP_metro'!$C:$C,"*RI*"),"N/A")</f>
        <v>139.54500000000002</v>
      </c>
      <c r="S41" s="8">
        <f>IFERROR(SUMIFS('Modified HPI_EXP_metro'!$G:$G,'Modified HPI_EXP_metro'!$D:$D,S2,'Modified HPI_EXP_metro'!$C:$C,"*RI*")/COUNTIFS('Modified HPI_EXP_metro'!$D:$D,S2,'Modified HPI_EXP_metro'!$C:$C,"*RI*"),"N/A")</f>
        <v>164.58</v>
      </c>
      <c r="T41" s="8">
        <f>IFERROR(SUMIFS('Modified HPI_EXP_metro'!$G:$G,'Modified HPI_EXP_metro'!$D:$D,T2,'Modified HPI_EXP_metro'!$C:$C,"*RI*")/COUNTIFS('Modified HPI_EXP_metro'!$D:$D,T2,'Modified HPI_EXP_metro'!$C:$C,"*RI*"),"N/A")</f>
        <v>193.9425</v>
      </c>
      <c r="U41" s="8">
        <f>IFERROR(SUMIFS('Modified HPI_EXP_metro'!$G:$G,'Modified HPI_EXP_metro'!$D:$D,U2,'Modified HPI_EXP_metro'!$C:$C,"*RI*")/COUNTIFS('Modified HPI_EXP_metro'!$D:$D,U2,'Modified HPI_EXP_metro'!$C:$C,"*RI*"),"N/A")</f>
        <v>226.26499999999999</v>
      </c>
      <c r="V41" s="8">
        <f>IFERROR(SUMIFS('Modified HPI_EXP_metro'!$G:$G,'Modified HPI_EXP_metro'!$D:$D,V2,'Modified HPI_EXP_metro'!$C:$C,"*RI*")/COUNTIFS('Modified HPI_EXP_metro'!$D:$D,V2,'Modified HPI_EXP_metro'!$C:$C,"*RI*"),"N/A")</f>
        <v>250.19</v>
      </c>
      <c r="W41" s="8">
        <f>IFERROR(SUMIFS('Modified HPI_EXP_metro'!$G:$G,'Modified HPI_EXP_metro'!$D:$D,W2,'Modified HPI_EXP_metro'!$C:$C,"*RI*")/COUNTIFS('Modified HPI_EXP_metro'!$D:$D,W2,'Modified HPI_EXP_metro'!$C:$C,"*RI*"),"N/A")</f>
        <v>254.74749999999997</v>
      </c>
      <c r="X41" s="8">
        <f>IFERROR(SUMIFS('Modified HPI_EXP_metro'!$G:$G,'Modified HPI_EXP_metro'!$D:$D,X2,'Modified HPI_EXP_metro'!$C:$C,"*RI*")/COUNTIFS('Modified HPI_EXP_metro'!$D:$D,X2,'Modified HPI_EXP_metro'!$C:$C,"*RI*"),"N/A")</f>
        <v>237.25749999999999</v>
      </c>
      <c r="Y41" s="8">
        <f>IFERROR(SUMIFS('Modified HPI_EXP_metro'!$G:$G,'Modified HPI_EXP_metro'!$D:$D,Y2,'Modified HPI_EXP_metro'!$C:$C,"*RI*")/COUNTIFS('Modified HPI_EXP_metro'!$D:$D,Y2,'Modified HPI_EXP_metro'!$C:$C,"*RI*"),"N/A")</f>
        <v>206.97</v>
      </c>
      <c r="Z41" s="8">
        <f>IFERROR(SUMIFS('Modified HPI_EXP_metro'!$G:$G,'Modified HPI_EXP_metro'!$D:$D,Z2,'Modified HPI_EXP_metro'!$C:$C,"*RI*")/COUNTIFS('Modified HPI_EXP_metro'!$D:$D,Z2,'Modified HPI_EXP_metro'!$C:$C,"*RI*"),"N/A")</f>
        <v>189.06</v>
      </c>
      <c r="AA41" s="8">
        <f>IFERROR(SUMIFS('Modified HPI_EXP_metro'!$G:$G,'Modified HPI_EXP_metro'!$D:$D,AA2,'Modified HPI_EXP_metro'!$C:$C,"*RI*")/COUNTIFS('Modified HPI_EXP_metro'!$D:$D,AA2,'Modified HPI_EXP_metro'!$C:$C,"*RI*"),"N/A")</f>
        <v>181.905</v>
      </c>
      <c r="AB41" s="8">
        <f>IFERROR(SUMIFS('Modified HPI_EXP_metro'!$G:$G,'Modified HPI_EXP_metro'!$D:$D,AB2,'Modified HPI_EXP_metro'!$C:$C,"*RI*")/COUNTIFS('Modified HPI_EXP_metro'!$D:$D,AB2,'Modified HPI_EXP_metro'!$C:$C,"*RI*"),"N/A")</f>
        <v>173.39</v>
      </c>
      <c r="AC41" s="8">
        <f>IFERROR(SUMIFS('Modified HPI_EXP_metro'!$G:$G,'Modified HPI_EXP_metro'!$D:$D,AC2,'Modified HPI_EXP_metro'!$C:$C,"*RI*")/COUNTIFS('Modified HPI_EXP_metro'!$D:$D,AC2,'Modified HPI_EXP_metro'!$C:$C,"*RI*"),"N/A")</f>
        <v>171.64499999999998</v>
      </c>
      <c r="AD41" s="8">
        <f>IFERROR(SUMIFS('Modified HPI_EXP_metro'!$G:$G,'Modified HPI_EXP_metro'!$D:$D,AD2,'Modified HPI_EXP_metro'!$C:$C,"*RI*")/COUNTIFS('Modified HPI_EXP_metro'!$D:$D,AD2,'Modified HPI_EXP_metro'!$C:$C,"*RI*"),"N/A")</f>
        <v>181.6275</v>
      </c>
      <c r="AE41" s="8">
        <f>IFERROR(SUMIFS('Modified HPI_EXP_metro'!$G:$G,'Modified HPI_EXP_metro'!$D:$D,AE2,'Modified HPI_EXP_metro'!$C:$C,"*RI*")/COUNTIFS('Modified HPI_EXP_metro'!$D:$D,AE2,'Modified HPI_EXP_metro'!$C:$C,"*RI*"),"N/A")</f>
        <v>190.67250000000001</v>
      </c>
      <c r="AF41" s="8">
        <f>IFERROR(SUMIFS('Modified HPI_EXP_metro'!$G:$G,'Modified HPI_EXP_metro'!$D:$D,AF2,'Modified HPI_EXP_metro'!$C:$C,"*RI*")/COUNTIFS('Modified HPI_EXP_metro'!$D:$D,AF2,'Modified HPI_EXP_metro'!$C:$C,"*RI*"),"N/A")</f>
        <v>202.26750000000001</v>
      </c>
      <c r="AG41" s="8">
        <f>IFERROR(SUMIFS('Modified HPI_EXP_metro'!$G:$G,'Modified HPI_EXP_metro'!$D:$D,AG2,'Modified HPI_EXP_metro'!$C:$C,"*RI*")/COUNTIFS('Modified HPI_EXP_metro'!$D:$D,AG2,'Modified HPI_EXP_metro'!$C:$C,"*RI*"),"N/A")</f>
        <v>216.21750000000003</v>
      </c>
      <c r="AH41" s="8">
        <f>IFERROR(SUMIFS('Modified HPI_EXP_metro'!$G:$G,'Modified HPI_EXP_metro'!$D:$D,AH2,'Modified HPI_EXP_metro'!$C:$C,"*RI*")/COUNTIFS('Modified HPI_EXP_metro'!$D:$D,AH2,'Modified HPI_EXP_metro'!$C:$C,"*RI*"),"N/A")</f>
        <v>233.67</v>
      </c>
      <c r="AI41" s="8">
        <f>IFERROR(SUMIFS('Modified HPI_EXP_metro'!$G:$G,'Modified HPI_EXP_metro'!$D:$D,AI2,'Modified HPI_EXP_metro'!$C:$C,"*RI*")/COUNTIFS('Modified HPI_EXP_metro'!$D:$D,AI2,'Modified HPI_EXP_metro'!$C:$C,"*RI*"),"N/A")</f>
        <v>250.6925</v>
      </c>
      <c r="AJ41" s="8">
        <f>IFERROR(SUMIFS('Modified HPI_EXP_metro'!$G:$G,'Modified HPI_EXP_metro'!$D:$D,AJ2,'Modified HPI_EXP_metro'!$C:$C,"*RI*")/COUNTIFS('Modified HPI_EXP_metro'!$D:$D,AJ2,'Modified HPI_EXP_metro'!$C:$C,"*RI*"),"N/A")</f>
        <v>264.89249999999998</v>
      </c>
      <c r="AK41" s="8">
        <f>IFERROR(SUMIFS('Modified HPI_EXP_metro'!$G:$G,'Modified HPI_EXP_metro'!$D:$D,AK2,'Modified HPI_EXP_metro'!$C:$C,"*RI*")/COUNTIFS('Modified HPI_EXP_metro'!$D:$D,AK2,'Modified HPI_EXP_metro'!$C:$C,"*RI*"),"N/A")</f>
        <v>290.61750000000001</v>
      </c>
      <c r="AL41" s="8">
        <f>IFERROR(SUMIFS('Modified HPI_EXP_metro'!$G:$G,'Modified HPI_EXP_metro'!$D:$D,AL2,'Modified HPI_EXP_metro'!$C:$C,"*RI*")/COUNTIFS('Modified HPI_EXP_metro'!$D:$D,AL2,'Modified HPI_EXP_metro'!$C:$C,"*RI*"),"N/A")</f>
        <v>344.40500000000003</v>
      </c>
    </row>
    <row r="42" spans="1:38" x14ac:dyDescent="0.2">
      <c r="A42" s="11" t="s">
        <v>106</v>
      </c>
      <c r="B42" s="11" t="s">
        <v>157</v>
      </c>
      <c r="C42" s="8" t="str">
        <f>INDEX('Modified HPI_EXP_metro'!A:G,MATCH("*SC*",'Modified HPI_EXP_metro'!C:C,0),3)</f>
        <v xml:space="preserve"> NC-SC</v>
      </c>
      <c r="F42" s="11" t="s">
        <v>106</v>
      </c>
      <c r="G42" s="11" t="s">
        <v>157</v>
      </c>
      <c r="H42" s="8">
        <f>IFERROR(SUMIFS('Modified HPI_EXP_metro'!$G:$G,'Modified HPI_EXP_metro'!$D:$D,H2,'Modified HPI_EXP_metro'!$C:$C,"*SC*")/COUNTIFS('Modified HPI_EXP_metro'!$D:$D,H2,'Modified HPI_EXP_metro'!$C:$C,"*SC*"),"N/A")</f>
        <v>100.77250000000001</v>
      </c>
      <c r="I42" s="8">
        <f>IFERROR(SUMIFS('Modified HPI_EXP_metro'!$G:$G,'Modified HPI_EXP_metro'!$D:$D,I2,'Modified HPI_EXP_metro'!$C:$C,"*SC*")/COUNTIFS('Modified HPI_EXP_metro'!$D:$D,I2,'Modified HPI_EXP_metro'!$C:$C,"*SC*"),"N/A")</f>
        <v>103.0825</v>
      </c>
      <c r="J42" s="8">
        <f>IFERROR(SUMIFS('Modified HPI_EXP_metro'!$G:$G,'Modified HPI_EXP_metro'!$D:$D,J2,'Modified HPI_EXP_metro'!$C:$C,"*SC*")/COUNTIFS('Modified HPI_EXP_metro'!$D:$D,J2,'Modified HPI_EXP_metro'!$C:$C,"*SC*"),"N/A")</f>
        <v>104.8725</v>
      </c>
      <c r="K42" s="8">
        <f>IFERROR(SUMIFS('Modified HPI_EXP_metro'!$G:$G,'Modified HPI_EXP_metro'!$D:$D,K2,'Modified HPI_EXP_metro'!$C:$C,"*SC*")/COUNTIFS('Modified HPI_EXP_metro'!$D:$D,K2,'Modified HPI_EXP_metro'!$C:$C,"*SC*"),"N/A")</f>
        <v>110.72999999999999</v>
      </c>
      <c r="L42" s="8">
        <f>IFERROR(SUMIFS('Modified HPI_EXP_metro'!$G:$G,'Modified HPI_EXP_metro'!$D:$D,L2,'Modified HPI_EXP_metro'!$C:$C,"*SC*")/COUNTIFS('Modified HPI_EXP_metro'!$D:$D,L2,'Modified HPI_EXP_metro'!$C:$C,"*SC*"),"N/A")</f>
        <v>114.35249999999999</v>
      </c>
      <c r="M42" s="8">
        <f>IFERROR(SUMIFS('Modified HPI_EXP_metro'!$G:$G,'Modified HPI_EXP_metro'!$D:$D,M2,'Modified HPI_EXP_metro'!$C:$C,"*SC*")/COUNTIFS('Modified HPI_EXP_metro'!$D:$D,M2,'Modified HPI_EXP_metro'!$C:$C,"*SC*"),"N/A")</f>
        <v>118.78999999999999</v>
      </c>
      <c r="N42" s="8">
        <f>IFERROR(SUMIFS('Modified HPI_EXP_metro'!$G:$G,'Modified HPI_EXP_metro'!$D:$D,N2,'Modified HPI_EXP_metro'!$C:$C,"*SC*")/COUNTIFS('Modified HPI_EXP_metro'!$D:$D,N2,'Modified HPI_EXP_metro'!$C:$C,"*SC*"),"N/A")</f>
        <v>124.49249999999999</v>
      </c>
      <c r="O42" s="8">
        <f>IFERROR(SUMIFS('Modified HPI_EXP_metro'!$G:$G,'Modified HPI_EXP_metro'!$D:$D,O2,'Modified HPI_EXP_metro'!$C:$C,"*SC*")/COUNTIFS('Modified HPI_EXP_metro'!$D:$D,O2,'Modified HPI_EXP_metro'!$C:$C,"*SC*"),"N/A")</f>
        <v>134.3075</v>
      </c>
      <c r="P42" s="8">
        <f>IFERROR(SUMIFS('Modified HPI_EXP_metro'!$G:$G,'Modified HPI_EXP_metro'!$D:$D,P2,'Modified HPI_EXP_metro'!$C:$C,"*SC*")/COUNTIFS('Modified HPI_EXP_metro'!$D:$D,P2,'Modified HPI_EXP_metro'!$C:$C,"*SC*"),"N/A")</f>
        <v>140.995</v>
      </c>
      <c r="Q42" s="8">
        <f>IFERROR(SUMIFS('Modified HPI_EXP_metro'!$G:$G,'Modified HPI_EXP_metro'!$D:$D,Q2,'Modified HPI_EXP_metro'!$C:$C,"*SC*")/COUNTIFS('Modified HPI_EXP_metro'!$D:$D,Q2,'Modified HPI_EXP_metro'!$C:$C,"*SC*"),"N/A")</f>
        <v>148.18</v>
      </c>
      <c r="R42" s="8">
        <f>IFERROR(SUMIFS('Modified HPI_EXP_metro'!$G:$G,'Modified HPI_EXP_metro'!$D:$D,R2,'Modified HPI_EXP_metro'!$C:$C,"*SC*")/COUNTIFS('Modified HPI_EXP_metro'!$D:$D,R2,'Modified HPI_EXP_metro'!$C:$C,"*SC*"),"N/A")</f>
        <v>151.67249999999999</v>
      </c>
      <c r="S42" s="8">
        <f>IFERROR(SUMIFS('Modified HPI_EXP_metro'!$G:$G,'Modified HPI_EXP_metro'!$D:$D,S2,'Modified HPI_EXP_metro'!$C:$C,"*SC*")/COUNTIFS('Modified HPI_EXP_metro'!$D:$D,S2,'Modified HPI_EXP_metro'!$C:$C,"*SC*"),"N/A")</f>
        <v>153.97999999999999</v>
      </c>
      <c r="T42" s="8">
        <f>IFERROR(SUMIFS('Modified HPI_EXP_metro'!$G:$G,'Modified HPI_EXP_metro'!$D:$D,T2,'Modified HPI_EXP_metro'!$C:$C,"*SC*")/COUNTIFS('Modified HPI_EXP_metro'!$D:$D,T2,'Modified HPI_EXP_metro'!$C:$C,"*SC*"),"N/A")</f>
        <v>157.1575</v>
      </c>
      <c r="U42" s="8">
        <f>IFERROR(SUMIFS('Modified HPI_EXP_metro'!$G:$G,'Modified HPI_EXP_metro'!$D:$D,U2,'Modified HPI_EXP_metro'!$C:$C,"*SC*")/COUNTIFS('Modified HPI_EXP_metro'!$D:$D,U2,'Modified HPI_EXP_metro'!$C:$C,"*SC*"),"N/A")</f>
        <v>161.51499999999999</v>
      </c>
      <c r="V42" s="8">
        <f>IFERROR(SUMIFS('Modified HPI_EXP_metro'!$G:$G,'Modified HPI_EXP_metro'!$D:$D,V2,'Modified HPI_EXP_metro'!$C:$C,"*SC*")/COUNTIFS('Modified HPI_EXP_metro'!$D:$D,V2,'Modified HPI_EXP_metro'!$C:$C,"*SC*"),"N/A")</f>
        <v>169.75749999999999</v>
      </c>
      <c r="W42" s="8">
        <f>IFERROR(SUMIFS('Modified HPI_EXP_metro'!$G:$G,'Modified HPI_EXP_metro'!$D:$D,W2,'Modified HPI_EXP_metro'!$C:$C,"*SC*")/COUNTIFS('Modified HPI_EXP_metro'!$D:$D,W2,'Modified HPI_EXP_metro'!$C:$C,"*SC*"),"N/A")</f>
        <v>180.78</v>
      </c>
      <c r="X42" s="8">
        <f>IFERROR(SUMIFS('Modified HPI_EXP_metro'!$G:$G,'Modified HPI_EXP_metro'!$D:$D,X2,'Modified HPI_EXP_metro'!$C:$C,"*SC*")/COUNTIFS('Modified HPI_EXP_metro'!$D:$D,X2,'Modified HPI_EXP_metro'!$C:$C,"*SC*"),"N/A")</f>
        <v>187.23750000000001</v>
      </c>
      <c r="Y42" s="8">
        <f>IFERROR(SUMIFS('Modified HPI_EXP_metro'!$G:$G,'Modified HPI_EXP_metro'!$D:$D,Y2,'Modified HPI_EXP_metro'!$C:$C,"*SC*")/COUNTIFS('Modified HPI_EXP_metro'!$D:$D,Y2,'Modified HPI_EXP_metro'!$C:$C,"*SC*"),"N/A")</f>
        <v>178.58249999999998</v>
      </c>
      <c r="Z42" s="8">
        <f>IFERROR(SUMIFS('Modified HPI_EXP_metro'!$G:$G,'Modified HPI_EXP_metro'!$D:$D,Z2,'Modified HPI_EXP_metro'!$C:$C,"*SC*")/COUNTIFS('Modified HPI_EXP_metro'!$D:$D,Z2,'Modified HPI_EXP_metro'!$C:$C,"*SC*"),"N/A")</f>
        <v>166.05249999999998</v>
      </c>
      <c r="AA42" s="8">
        <f>IFERROR(SUMIFS('Modified HPI_EXP_metro'!$G:$G,'Modified HPI_EXP_metro'!$D:$D,AA2,'Modified HPI_EXP_metro'!$C:$C,"*SC*")/COUNTIFS('Modified HPI_EXP_metro'!$D:$D,AA2,'Modified HPI_EXP_metro'!$C:$C,"*SC*"),"N/A")</f>
        <v>157.84500000000003</v>
      </c>
      <c r="AB42" s="8">
        <f>IFERROR(SUMIFS('Modified HPI_EXP_metro'!$G:$G,'Modified HPI_EXP_metro'!$D:$D,AB2,'Modified HPI_EXP_metro'!$C:$C,"*SC*")/COUNTIFS('Modified HPI_EXP_metro'!$D:$D,AB2,'Modified HPI_EXP_metro'!$C:$C,"*SC*"),"N/A")</f>
        <v>150.58750000000001</v>
      </c>
      <c r="AC42" s="8">
        <f>IFERROR(SUMIFS('Modified HPI_EXP_metro'!$G:$G,'Modified HPI_EXP_metro'!$D:$D,AC2,'Modified HPI_EXP_metro'!$C:$C,"*SC*")/COUNTIFS('Modified HPI_EXP_metro'!$D:$D,AC2,'Modified HPI_EXP_metro'!$C:$C,"*SC*"),"N/A")</f>
        <v>153.48750000000001</v>
      </c>
      <c r="AD42" s="8">
        <f>IFERROR(SUMIFS('Modified HPI_EXP_metro'!$G:$G,'Modified HPI_EXP_metro'!$D:$D,AD2,'Modified HPI_EXP_metro'!$C:$C,"*SC*")/COUNTIFS('Modified HPI_EXP_metro'!$D:$D,AD2,'Modified HPI_EXP_metro'!$C:$C,"*SC*"),"N/A")</f>
        <v>165.4725</v>
      </c>
      <c r="AE42" s="8">
        <f>IFERROR(SUMIFS('Modified HPI_EXP_metro'!$G:$G,'Modified HPI_EXP_metro'!$D:$D,AE2,'Modified HPI_EXP_metro'!$C:$C,"*SC*")/COUNTIFS('Modified HPI_EXP_metro'!$D:$D,AE2,'Modified HPI_EXP_metro'!$C:$C,"*SC*"),"N/A")</f>
        <v>174.33499999999998</v>
      </c>
      <c r="AF42" s="8">
        <f>IFERROR(SUMIFS('Modified HPI_EXP_metro'!$G:$G,'Modified HPI_EXP_metro'!$D:$D,AF2,'Modified HPI_EXP_metro'!$C:$C,"*SC*")/COUNTIFS('Modified HPI_EXP_metro'!$D:$D,AF2,'Modified HPI_EXP_metro'!$C:$C,"*SC*"),"N/A")</f>
        <v>185.745</v>
      </c>
      <c r="AG42" s="8">
        <f>IFERROR(SUMIFS('Modified HPI_EXP_metro'!$G:$G,'Modified HPI_EXP_metro'!$D:$D,AG2,'Modified HPI_EXP_metro'!$C:$C,"*SC*")/COUNTIFS('Modified HPI_EXP_metro'!$D:$D,AG2,'Modified HPI_EXP_metro'!$C:$C,"*SC*"),"N/A")</f>
        <v>198.64999999999998</v>
      </c>
      <c r="AH42" s="8">
        <f>IFERROR(SUMIFS('Modified HPI_EXP_metro'!$G:$G,'Modified HPI_EXP_metro'!$D:$D,AH2,'Modified HPI_EXP_metro'!$C:$C,"*SC*")/COUNTIFS('Modified HPI_EXP_metro'!$D:$D,AH2,'Modified HPI_EXP_metro'!$C:$C,"*SC*"),"N/A")</f>
        <v>214.23000000000002</v>
      </c>
      <c r="AI42" s="8">
        <f>IFERROR(SUMIFS('Modified HPI_EXP_metro'!$G:$G,'Modified HPI_EXP_metro'!$D:$D,AI2,'Modified HPI_EXP_metro'!$C:$C,"*SC*")/COUNTIFS('Modified HPI_EXP_metro'!$D:$D,AI2,'Modified HPI_EXP_metro'!$C:$C,"*SC*"),"N/A")</f>
        <v>229.77500000000001</v>
      </c>
      <c r="AJ42" s="8">
        <f>IFERROR(SUMIFS('Modified HPI_EXP_metro'!$G:$G,'Modified HPI_EXP_metro'!$D:$D,AJ2,'Modified HPI_EXP_metro'!$C:$C,"*SC*")/COUNTIFS('Modified HPI_EXP_metro'!$D:$D,AJ2,'Modified HPI_EXP_metro'!$C:$C,"*SC*"),"N/A")</f>
        <v>244.61499999999998</v>
      </c>
      <c r="AK42" s="8">
        <f>IFERROR(SUMIFS('Modified HPI_EXP_metro'!$G:$G,'Modified HPI_EXP_metro'!$D:$D,AK2,'Modified HPI_EXP_metro'!$C:$C,"*SC*")/COUNTIFS('Modified HPI_EXP_metro'!$D:$D,AK2,'Modified HPI_EXP_metro'!$C:$C,"*SC*"),"N/A")</f>
        <v>266.14750000000004</v>
      </c>
      <c r="AL42" s="8">
        <f>IFERROR(SUMIFS('Modified HPI_EXP_metro'!$G:$G,'Modified HPI_EXP_metro'!$D:$D,AL2,'Modified HPI_EXP_metro'!$C:$C,"*SC*")/COUNTIFS('Modified HPI_EXP_metro'!$D:$D,AL2,'Modified HPI_EXP_metro'!$C:$C,"*SC*"),"N/A")</f>
        <v>321.09500000000003</v>
      </c>
    </row>
    <row r="43" spans="1:38" s="75" customFormat="1" x14ac:dyDescent="0.2">
      <c r="A43" s="73" t="s">
        <v>107</v>
      </c>
      <c r="B43" s="73" t="s">
        <v>158</v>
      </c>
      <c r="C43" s="74" t="e">
        <f>INDEX('Modified HPI_EXP_metro'!A:G,MATCH("*SD*",'Modified HPI_EXP_metro'!C:C,0),3)</f>
        <v>#N/A</v>
      </c>
      <c r="F43" s="73" t="s">
        <v>107</v>
      </c>
      <c r="G43" s="73" t="s">
        <v>158</v>
      </c>
      <c r="H43" s="74" t="str">
        <f>IFERROR(SUMIFS('Modified HPI_EXP_metro'!$G:$G,'Modified HPI_EXP_metro'!$D:$D,H2,'Modified HPI_EXP_metro'!$C:$C,"*SD*")/COUNTIFS('Modified HPI_EXP_metro'!$D:$D,H2,'Modified HPI_EXP_metro'!$C:$C,"*SD*"),"N/A")</f>
        <v>N/A</v>
      </c>
      <c r="I43" s="74" t="str">
        <f>IFERROR(SUMIFS('Modified HPI_EXP_metro'!$G:$G,'Modified HPI_EXP_metro'!$D:$D,I2,'Modified HPI_EXP_metro'!$C:$C,"*SD*")/COUNTIFS('Modified HPI_EXP_metro'!$D:$D,I2,'Modified HPI_EXP_metro'!$C:$C,"*SD*"),"N/A")</f>
        <v>N/A</v>
      </c>
      <c r="J43" s="74" t="str">
        <f>IFERROR(SUMIFS('Modified HPI_EXP_metro'!$G:$G,'Modified HPI_EXP_metro'!$D:$D,J2,'Modified HPI_EXP_metro'!$C:$C,"*SD*")/COUNTIFS('Modified HPI_EXP_metro'!$D:$D,J2,'Modified HPI_EXP_metro'!$C:$C,"*SD*"),"N/A")</f>
        <v>N/A</v>
      </c>
      <c r="K43" s="74" t="str">
        <f>IFERROR(SUMIFS('Modified HPI_EXP_metro'!$G:$G,'Modified HPI_EXP_metro'!$D:$D,K2,'Modified HPI_EXP_metro'!$C:$C,"*SD*")/COUNTIFS('Modified HPI_EXP_metro'!$D:$D,K2,'Modified HPI_EXP_metro'!$C:$C,"*SD*"),"N/A")</f>
        <v>N/A</v>
      </c>
      <c r="L43" s="74" t="str">
        <f>IFERROR(SUMIFS('Modified HPI_EXP_metro'!$G:$G,'Modified HPI_EXP_metro'!$D:$D,L2,'Modified HPI_EXP_metro'!$C:$C,"*SD*")/COUNTIFS('Modified HPI_EXP_metro'!$D:$D,L2,'Modified HPI_EXP_metro'!$C:$C,"*SD*"),"N/A")</f>
        <v>N/A</v>
      </c>
      <c r="M43" s="74" t="str">
        <f>IFERROR(SUMIFS('Modified HPI_EXP_metro'!$G:$G,'Modified HPI_EXP_metro'!$D:$D,M2,'Modified HPI_EXP_metro'!$C:$C,"*SD*")/COUNTIFS('Modified HPI_EXP_metro'!$D:$D,M2,'Modified HPI_EXP_metro'!$C:$C,"*SD*"),"N/A")</f>
        <v>N/A</v>
      </c>
      <c r="N43" s="74" t="str">
        <f>IFERROR(SUMIFS('Modified HPI_EXP_metro'!$G:$G,'Modified HPI_EXP_metro'!$D:$D,N2,'Modified HPI_EXP_metro'!$C:$C,"*SD*")/COUNTIFS('Modified HPI_EXP_metro'!$D:$D,N2,'Modified HPI_EXP_metro'!$C:$C,"*SD*"),"N/A")</f>
        <v>N/A</v>
      </c>
      <c r="O43" s="74" t="str">
        <f>IFERROR(SUMIFS('Modified HPI_EXP_metro'!$G:$G,'Modified HPI_EXP_metro'!$D:$D,O2,'Modified HPI_EXP_metro'!$C:$C,"*SD*")/COUNTIFS('Modified HPI_EXP_metro'!$D:$D,O2,'Modified HPI_EXP_metro'!$C:$C,"*SD*"),"N/A")</f>
        <v>N/A</v>
      </c>
      <c r="P43" s="74" t="str">
        <f>IFERROR(SUMIFS('Modified HPI_EXP_metro'!$G:$G,'Modified HPI_EXP_metro'!$D:$D,P2,'Modified HPI_EXP_metro'!$C:$C,"*SD*")/COUNTIFS('Modified HPI_EXP_metro'!$D:$D,P2,'Modified HPI_EXP_metro'!$C:$C,"*SD*"),"N/A")</f>
        <v>N/A</v>
      </c>
      <c r="Q43" s="74" t="str">
        <f>IFERROR(SUMIFS('Modified HPI_EXP_metro'!$G:$G,'Modified HPI_EXP_metro'!$D:$D,Q2,'Modified HPI_EXP_metro'!$C:$C,"*SD*")/COUNTIFS('Modified HPI_EXP_metro'!$D:$D,Q2,'Modified HPI_EXP_metro'!$C:$C,"*SD*"),"N/A")</f>
        <v>N/A</v>
      </c>
      <c r="R43" s="74" t="str">
        <f>IFERROR(SUMIFS('Modified HPI_EXP_metro'!$G:$G,'Modified HPI_EXP_metro'!$D:$D,R2,'Modified HPI_EXP_metro'!$C:$C,"*SD*")/COUNTIFS('Modified HPI_EXP_metro'!$D:$D,R2,'Modified HPI_EXP_metro'!$C:$C,"*SD*"),"N/A")</f>
        <v>N/A</v>
      </c>
      <c r="S43" s="74" t="str">
        <f>IFERROR(SUMIFS('Modified HPI_EXP_metro'!$G:$G,'Modified HPI_EXP_metro'!$D:$D,S2,'Modified HPI_EXP_metro'!$C:$C,"*SD*")/COUNTIFS('Modified HPI_EXP_metro'!$D:$D,S2,'Modified HPI_EXP_metro'!$C:$C,"*SD*"),"N/A")</f>
        <v>N/A</v>
      </c>
      <c r="T43" s="74" t="str">
        <f>IFERROR(SUMIFS('Modified HPI_EXP_metro'!$G:$G,'Modified HPI_EXP_metro'!$D:$D,T2,'Modified HPI_EXP_metro'!$C:$C,"*SD*")/COUNTIFS('Modified HPI_EXP_metro'!$D:$D,T2,'Modified HPI_EXP_metro'!$C:$C,"*SD*"),"N/A")</f>
        <v>N/A</v>
      </c>
      <c r="U43" s="74" t="str">
        <f>IFERROR(SUMIFS('Modified HPI_EXP_metro'!$G:$G,'Modified HPI_EXP_metro'!$D:$D,U2,'Modified HPI_EXP_metro'!$C:$C,"*SD*")/COUNTIFS('Modified HPI_EXP_metro'!$D:$D,U2,'Modified HPI_EXP_metro'!$C:$C,"*SD*"),"N/A")</f>
        <v>N/A</v>
      </c>
      <c r="V43" s="74" t="str">
        <f>IFERROR(SUMIFS('Modified HPI_EXP_metro'!$G:$G,'Modified HPI_EXP_metro'!$D:$D,V2,'Modified HPI_EXP_metro'!$C:$C,"*SD*")/COUNTIFS('Modified HPI_EXP_metro'!$D:$D,V2,'Modified HPI_EXP_metro'!$C:$C,"*SD*"),"N/A")</f>
        <v>N/A</v>
      </c>
      <c r="W43" s="74" t="str">
        <f>IFERROR(SUMIFS('Modified HPI_EXP_metro'!$G:$G,'Modified HPI_EXP_metro'!$D:$D,W2,'Modified HPI_EXP_metro'!$C:$C,"*SD*")/COUNTIFS('Modified HPI_EXP_metro'!$D:$D,W2,'Modified HPI_EXP_metro'!$C:$C,"*SD*"),"N/A")</f>
        <v>N/A</v>
      </c>
      <c r="X43" s="74" t="str">
        <f>IFERROR(SUMIFS('Modified HPI_EXP_metro'!$G:$G,'Modified HPI_EXP_metro'!$D:$D,X2,'Modified HPI_EXP_metro'!$C:$C,"*SD*")/COUNTIFS('Modified HPI_EXP_metro'!$D:$D,X2,'Modified HPI_EXP_metro'!$C:$C,"*SD*"),"N/A")</f>
        <v>N/A</v>
      </c>
      <c r="Y43" s="74" t="str">
        <f>IFERROR(SUMIFS('Modified HPI_EXP_metro'!$G:$G,'Modified HPI_EXP_metro'!$D:$D,Y2,'Modified HPI_EXP_metro'!$C:$C,"*SD*")/COUNTIFS('Modified HPI_EXP_metro'!$D:$D,Y2,'Modified HPI_EXP_metro'!$C:$C,"*SD*"),"N/A")</f>
        <v>N/A</v>
      </c>
      <c r="Z43" s="74" t="str">
        <f>IFERROR(SUMIFS('Modified HPI_EXP_metro'!$G:$G,'Modified HPI_EXP_metro'!$D:$D,Z2,'Modified HPI_EXP_metro'!$C:$C,"*SD*")/COUNTIFS('Modified HPI_EXP_metro'!$D:$D,Z2,'Modified HPI_EXP_metro'!$C:$C,"*SD*"),"N/A")</f>
        <v>N/A</v>
      </c>
      <c r="AA43" s="74" t="str">
        <f>IFERROR(SUMIFS('Modified HPI_EXP_metro'!$G:$G,'Modified HPI_EXP_metro'!$D:$D,AA2,'Modified HPI_EXP_metro'!$C:$C,"*SD*")/COUNTIFS('Modified HPI_EXP_metro'!$D:$D,AA2,'Modified HPI_EXP_metro'!$C:$C,"*SD*"),"N/A")</f>
        <v>N/A</v>
      </c>
      <c r="AB43" s="74" t="str">
        <f>IFERROR(SUMIFS('Modified HPI_EXP_metro'!$G:$G,'Modified HPI_EXP_metro'!$D:$D,AB2,'Modified HPI_EXP_metro'!$C:$C,"*SD*")/COUNTIFS('Modified HPI_EXP_metro'!$D:$D,AB2,'Modified HPI_EXP_metro'!$C:$C,"*SD*"),"N/A")</f>
        <v>N/A</v>
      </c>
      <c r="AC43" s="74" t="str">
        <f>IFERROR(SUMIFS('Modified HPI_EXP_metro'!$G:$G,'Modified HPI_EXP_metro'!$D:$D,AC2,'Modified HPI_EXP_metro'!$C:$C,"*SD*")/COUNTIFS('Modified HPI_EXP_metro'!$D:$D,AC2,'Modified HPI_EXP_metro'!$C:$C,"*SD*"),"N/A")</f>
        <v>N/A</v>
      </c>
      <c r="AD43" s="74" t="str">
        <f>IFERROR(SUMIFS('Modified HPI_EXP_metro'!$G:$G,'Modified HPI_EXP_metro'!$D:$D,AD2,'Modified HPI_EXP_metro'!$C:$C,"*SD*")/COUNTIFS('Modified HPI_EXP_metro'!$D:$D,AD2,'Modified HPI_EXP_metro'!$C:$C,"*SD*"),"N/A")</f>
        <v>N/A</v>
      </c>
      <c r="AE43" s="74" t="str">
        <f>IFERROR(SUMIFS('Modified HPI_EXP_metro'!$G:$G,'Modified HPI_EXP_metro'!$D:$D,AE2,'Modified HPI_EXP_metro'!$C:$C,"*SD*")/COUNTIFS('Modified HPI_EXP_metro'!$D:$D,AE2,'Modified HPI_EXP_metro'!$C:$C,"*SD*"),"N/A")</f>
        <v>N/A</v>
      </c>
      <c r="AF43" s="74" t="str">
        <f>IFERROR(SUMIFS('Modified HPI_EXP_metro'!$G:$G,'Modified HPI_EXP_metro'!$D:$D,AF2,'Modified HPI_EXP_metro'!$C:$C,"*SD*")/COUNTIFS('Modified HPI_EXP_metro'!$D:$D,AF2,'Modified HPI_EXP_metro'!$C:$C,"*SD*"),"N/A")</f>
        <v>N/A</v>
      </c>
      <c r="AG43" s="74" t="str">
        <f>IFERROR(SUMIFS('Modified HPI_EXP_metro'!$G:$G,'Modified HPI_EXP_metro'!$D:$D,AG2,'Modified HPI_EXP_metro'!$C:$C,"*SD*")/COUNTIFS('Modified HPI_EXP_metro'!$D:$D,AG2,'Modified HPI_EXP_metro'!$C:$C,"*SD*"),"N/A")</f>
        <v>N/A</v>
      </c>
      <c r="AH43" s="74" t="str">
        <f>IFERROR(SUMIFS('Modified HPI_EXP_metro'!$G:$G,'Modified HPI_EXP_metro'!$D:$D,AH2,'Modified HPI_EXP_metro'!$C:$C,"*SD*")/COUNTIFS('Modified HPI_EXP_metro'!$D:$D,AH2,'Modified HPI_EXP_metro'!$C:$C,"*SD*"),"N/A")</f>
        <v>N/A</v>
      </c>
      <c r="AI43" s="74" t="str">
        <f>IFERROR(SUMIFS('Modified HPI_EXP_metro'!$G:$G,'Modified HPI_EXP_metro'!$D:$D,AI2,'Modified HPI_EXP_metro'!$C:$C,"*SD*")/COUNTIFS('Modified HPI_EXP_metro'!$D:$D,AI2,'Modified HPI_EXP_metro'!$C:$C,"*SD*"),"N/A")</f>
        <v>N/A</v>
      </c>
      <c r="AJ43" s="74" t="str">
        <f>IFERROR(SUMIFS('Modified HPI_EXP_metro'!$G:$G,'Modified HPI_EXP_metro'!$D:$D,AJ2,'Modified HPI_EXP_metro'!$C:$C,"*SD*")/COUNTIFS('Modified HPI_EXP_metro'!$D:$D,AJ2,'Modified HPI_EXP_metro'!$C:$C,"*SD*"),"N/A")</f>
        <v>N/A</v>
      </c>
      <c r="AK43" s="74" t="str">
        <f>IFERROR(SUMIFS('Modified HPI_EXP_metro'!$G:$G,'Modified HPI_EXP_metro'!$D:$D,AK2,'Modified HPI_EXP_metro'!$C:$C,"*SD*")/COUNTIFS('Modified HPI_EXP_metro'!$D:$D,AK2,'Modified HPI_EXP_metro'!$C:$C,"*SD*"),"N/A")</f>
        <v>N/A</v>
      </c>
      <c r="AL43" s="74" t="str">
        <f>IFERROR(SUMIFS('Modified HPI_EXP_metro'!$G:$G,'Modified HPI_EXP_metro'!$D:$D,AL2,'Modified HPI_EXP_metro'!$C:$C,"*SD*")/COUNTIFS('Modified HPI_EXP_metro'!$D:$D,AL2,'Modified HPI_EXP_metro'!$C:$C,"*SD*"),"N/A")</f>
        <v>N/A</v>
      </c>
    </row>
    <row r="44" spans="1:38" x14ac:dyDescent="0.2">
      <c r="A44" s="11" t="s">
        <v>108</v>
      </c>
      <c r="B44" s="11" t="s">
        <v>159</v>
      </c>
      <c r="C44" s="8" t="str">
        <f>INDEX('Modified HPI_EXP_metro'!A:G,MATCH("*TN*",'Modified HPI_EXP_metro'!C:C,0),3)</f>
        <v xml:space="preserve"> TN</v>
      </c>
      <c r="F44" s="11" t="s">
        <v>108</v>
      </c>
      <c r="G44" s="11" t="s">
        <v>159</v>
      </c>
      <c r="H44" s="8">
        <f>IFERROR(SUMIFS('Modified HPI_EXP_metro'!$G:$G,'Modified HPI_EXP_metro'!$D:$D,H2,'Modified HPI_EXP_metro'!$C:$C,"*TN*")/COUNTIFS('Modified HPI_EXP_metro'!$D:$D,H2,'Modified HPI_EXP_metro'!$C:$C,"*TN*"),"N/A")</f>
        <v>100.08750000000001</v>
      </c>
      <c r="I44" s="8">
        <f>IFERROR(SUMIFS('Modified HPI_EXP_metro'!$G:$G,'Modified HPI_EXP_metro'!$D:$D,I2,'Modified HPI_EXP_metro'!$C:$C,"*TN*")/COUNTIFS('Modified HPI_EXP_metro'!$D:$D,I2,'Modified HPI_EXP_metro'!$C:$C,"*TN*"),"N/A")</f>
        <v>102.2525</v>
      </c>
      <c r="J44" s="8">
        <f>IFERROR(SUMIFS('Modified HPI_EXP_metro'!$G:$G,'Modified HPI_EXP_metro'!$D:$D,J2,'Modified HPI_EXP_metro'!$C:$C,"*TN*")/COUNTIFS('Modified HPI_EXP_metro'!$D:$D,J2,'Modified HPI_EXP_metro'!$C:$C,"*TN*"),"N/A")</f>
        <v>105.91999999999999</v>
      </c>
      <c r="K44" s="8">
        <f>IFERROR(SUMIFS('Modified HPI_EXP_metro'!$G:$G,'Modified HPI_EXP_metro'!$D:$D,K2,'Modified HPI_EXP_metro'!$C:$C,"*TN*")/COUNTIFS('Modified HPI_EXP_metro'!$D:$D,K2,'Modified HPI_EXP_metro'!$C:$C,"*TN*"),"N/A")</f>
        <v>110.49000000000001</v>
      </c>
      <c r="L44" s="8">
        <f>IFERROR(SUMIFS('Modified HPI_EXP_metro'!$G:$G,'Modified HPI_EXP_metro'!$D:$D,L2,'Modified HPI_EXP_metro'!$C:$C,"*TN*")/COUNTIFS('Modified HPI_EXP_metro'!$D:$D,L2,'Modified HPI_EXP_metro'!$C:$C,"*TN*"),"N/A")</f>
        <v>119.02249999999999</v>
      </c>
      <c r="M44" s="8">
        <f>IFERROR(SUMIFS('Modified HPI_EXP_metro'!$G:$G,'Modified HPI_EXP_metro'!$D:$D,M2,'Modified HPI_EXP_metro'!$C:$C,"*TN*")/COUNTIFS('Modified HPI_EXP_metro'!$D:$D,M2,'Modified HPI_EXP_metro'!$C:$C,"*TN*"),"N/A")</f>
        <v>122.2025</v>
      </c>
      <c r="N44" s="8">
        <f>IFERROR(SUMIFS('Modified HPI_EXP_metro'!$G:$G,'Modified HPI_EXP_metro'!$D:$D,N2,'Modified HPI_EXP_metro'!$C:$C,"*TN*")/COUNTIFS('Modified HPI_EXP_metro'!$D:$D,N2,'Modified HPI_EXP_metro'!$C:$C,"*TN*"),"N/A")</f>
        <v>128.16749999999999</v>
      </c>
      <c r="O44" s="8">
        <f>IFERROR(SUMIFS('Modified HPI_EXP_metro'!$G:$G,'Modified HPI_EXP_metro'!$D:$D,O2,'Modified HPI_EXP_metro'!$C:$C,"*TN*")/COUNTIFS('Modified HPI_EXP_metro'!$D:$D,O2,'Modified HPI_EXP_metro'!$C:$C,"*TN*"),"N/A")</f>
        <v>142.66249999999999</v>
      </c>
      <c r="P44" s="8">
        <f>IFERROR(SUMIFS('Modified HPI_EXP_metro'!$G:$G,'Modified HPI_EXP_metro'!$D:$D,P2,'Modified HPI_EXP_metro'!$C:$C,"*TN*")/COUNTIFS('Modified HPI_EXP_metro'!$D:$D,P2,'Modified HPI_EXP_metro'!$C:$C,"*TN*"),"N/A")</f>
        <v>150.10000000000002</v>
      </c>
      <c r="Q44" s="8">
        <f>IFERROR(SUMIFS('Modified HPI_EXP_metro'!$G:$G,'Modified HPI_EXP_metro'!$D:$D,Q2,'Modified HPI_EXP_metro'!$C:$C,"*TN*")/COUNTIFS('Modified HPI_EXP_metro'!$D:$D,Q2,'Modified HPI_EXP_metro'!$C:$C,"*TN*"),"N/A")</f>
        <v>156.14750000000001</v>
      </c>
      <c r="R44" s="8">
        <f>IFERROR(SUMIFS('Modified HPI_EXP_metro'!$G:$G,'Modified HPI_EXP_metro'!$D:$D,R2,'Modified HPI_EXP_metro'!$C:$C,"*TN*")/COUNTIFS('Modified HPI_EXP_metro'!$D:$D,R2,'Modified HPI_EXP_metro'!$C:$C,"*TN*"),"N/A")</f>
        <v>161.0675</v>
      </c>
      <c r="S44" s="8">
        <f>IFERROR(SUMIFS('Modified HPI_EXP_metro'!$G:$G,'Modified HPI_EXP_metro'!$D:$D,S2,'Modified HPI_EXP_metro'!$C:$C,"*TN*")/COUNTIFS('Modified HPI_EXP_metro'!$D:$D,S2,'Modified HPI_EXP_metro'!$C:$C,"*TN*"),"N/A")</f>
        <v>165.07000000000002</v>
      </c>
      <c r="T44" s="8">
        <f>IFERROR(SUMIFS('Modified HPI_EXP_metro'!$G:$G,'Modified HPI_EXP_metro'!$D:$D,T2,'Modified HPI_EXP_metro'!$C:$C,"*TN*")/COUNTIFS('Modified HPI_EXP_metro'!$D:$D,T2,'Modified HPI_EXP_metro'!$C:$C,"*TN*"),"N/A")</f>
        <v>170.36</v>
      </c>
      <c r="U44" s="8">
        <f>IFERROR(SUMIFS('Modified HPI_EXP_metro'!$G:$G,'Modified HPI_EXP_metro'!$D:$D,U2,'Modified HPI_EXP_metro'!$C:$C,"*TN*")/COUNTIFS('Modified HPI_EXP_metro'!$D:$D,U2,'Modified HPI_EXP_metro'!$C:$C,"*TN*"),"N/A")</f>
        <v>179.5575</v>
      </c>
      <c r="V44" s="8">
        <f>IFERROR(SUMIFS('Modified HPI_EXP_metro'!$G:$G,'Modified HPI_EXP_metro'!$D:$D,V2,'Modified HPI_EXP_metro'!$C:$C,"*TN*")/COUNTIFS('Modified HPI_EXP_metro'!$D:$D,V2,'Modified HPI_EXP_metro'!$C:$C,"*TN*"),"N/A")</f>
        <v>193.80500000000001</v>
      </c>
      <c r="W44" s="8">
        <f>IFERROR(SUMIFS('Modified HPI_EXP_metro'!$G:$G,'Modified HPI_EXP_metro'!$D:$D,W2,'Modified HPI_EXP_metro'!$C:$C,"*TN*")/COUNTIFS('Modified HPI_EXP_metro'!$D:$D,W2,'Modified HPI_EXP_metro'!$C:$C,"*TN*"),"N/A")</f>
        <v>209.53749999999999</v>
      </c>
      <c r="X44" s="8">
        <f>IFERROR(SUMIFS('Modified HPI_EXP_metro'!$G:$G,'Modified HPI_EXP_metro'!$D:$D,X2,'Modified HPI_EXP_metro'!$C:$C,"*TN*")/COUNTIFS('Modified HPI_EXP_metro'!$D:$D,X2,'Modified HPI_EXP_metro'!$C:$C,"*TN*"),"N/A")</f>
        <v>216.99749999999997</v>
      </c>
      <c r="Y44" s="8">
        <f>IFERROR(SUMIFS('Modified HPI_EXP_metro'!$G:$G,'Modified HPI_EXP_metro'!$D:$D,Y2,'Modified HPI_EXP_metro'!$C:$C,"*TN*")/COUNTIFS('Modified HPI_EXP_metro'!$D:$D,Y2,'Modified HPI_EXP_metro'!$C:$C,"*TN*"),"N/A")</f>
        <v>208.19</v>
      </c>
      <c r="Z44" s="8">
        <f>IFERROR(SUMIFS('Modified HPI_EXP_metro'!$G:$G,'Modified HPI_EXP_metro'!$D:$D,Z2,'Modified HPI_EXP_metro'!$C:$C,"*TN*")/COUNTIFS('Modified HPI_EXP_metro'!$D:$D,Z2,'Modified HPI_EXP_metro'!$C:$C,"*TN*"),"N/A")</f>
        <v>196.29</v>
      </c>
      <c r="AA44" s="8">
        <f>IFERROR(SUMIFS('Modified HPI_EXP_metro'!$G:$G,'Modified HPI_EXP_metro'!$D:$D,AA2,'Modified HPI_EXP_metro'!$C:$C,"*TN*")/COUNTIFS('Modified HPI_EXP_metro'!$D:$D,AA2,'Modified HPI_EXP_metro'!$C:$C,"*TN*"),"N/A")</f>
        <v>189.05749999999998</v>
      </c>
      <c r="AB44" s="8">
        <f>IFERROR(SUMIFS('Modified HPI_EXP_metro'!$G:$G,'Modified HPI_EXP_metro'!$D:$D,AB2,'Modified HPI_EXP_metro'!$C:$C,"*TN*")/COUNTIFS('Modified HPI_EXP_metro'!$D:$D,AB2,'Modified HPI_EXP_metro'!$C:$C,"*TN*"),"N/A")</f>
        <v>183.22</v>
      </c>
      <c r="AC44" s="8">
        <f>IFERROR(SUMIFS('Modified HPI_EXP_metro'!$G:$G,'Modified HPI_EXP_metro'!$D:$D,AC2,'Modified HPI_EXP_metro'!$C:$C,"*TN*")/COUNTIFS('Modified HPI_EXP_metro'!$D:$D,AC2,'Modified HPI_EXP_metro'!$C:$C,"*TN*"),"N/A")</f>
        <v>188.8</v>
      </c>
      <c r="AD44" s="8">
        <f>IFERROR(SUMIFS('Modified HPI_EXP_metro'!$G:$G,'Modified HPI_EXP_metro'!$D:$D,AD2,'Modified HPI_EXP_metro'!$C:$C,"*TN*")/COUNTIFS('Modified HPI_EXP_metro'!$D:$D,AD2,'Modified HPI_EXP_metro'!$C:$C,"*TN*"),"N/A")</f>
        <v>203.44499999999999</v>
      </c>
      <c r="AE44" s="8">
        <f>IFERROR(SUMIFS('Modified HPI_EXP_metro'!$G:$G,'Modified HPI_EXP_metro'!$D:$D,AE2,'Modified HPI_EXP_metro'!$C:$C,"*TN*")/COUNTIFS('Modified HPI_EXP_metro'!$D:$D,AE2,'Modified HPI_EXP_metro'!$C:$C,"*TN*"),"N/A")</f>
        <v>219.69500000000002</v>
      </c>
      <c r="AF44" s="8">
        <f>IFERROR(SUMIFS('Modified HPI_EXP_metro'!$G:$G,'Modified HPI_EXP_metro'!$D:$D,AF2,'Modified HPI_EXP_metro'!$C:$C,"*TN*")/COUNTIFS('Modified HPI_EXP_metro'!$D:$D,AF2,'Modified HPI_EXP_metro'!$C:$C,"*TN*"),"N/A")</f>
        <v>236.94749999999999</v>
      </c>
      <c r="AG44" s="8">
        <f>IFERROR(SUMIFS('Modified HPI_EXP_metro'!$G:$G,'Modified HPI_EXP_metro'!$D:$D,AG2,'Modified HPI_EXP_metro'!$C:$C,"*TN*")/COUNTIFS('Modified HPI_EXP_metro'!$D:$D,AG2,'Modified HPI_EXP_metro'!$C:$C,"*TN*"),"N/A")</f>
        <v>261.14499999999998</v>
      </c>
      <c r="AH44" s="8">
        <f>IFERROR(SUMIFS('Modified HPI_EXP_metro'!$G:$G,'Modified HPI_EXP_metro'!$D:$D,AH2,'Modified HPI_EXP_metro'!$C:$C,"*TN*")/COUNTIFS('Modified HPI_EXP_metro'!$D:$D,AH2,'Modified HPI_EXP_metro'!$C:$C,"*TN*"),"N/A")</f>
        <v>286.51499999999999</v>
      </c>
      <c r="AI44" s="8">
        <f>IFERROR(SUMIFS('Modified HPI_EXP_metro'!$G:$G,'Modified HPI_EXP_metro'!$D:$D,AI2,'Modified HPI_EXP_metro'!$C:$C,"*TN*")/COUNTIFS('Modified HPI_EXP_metro'!$D:$D,AI2,'Modified HPI_EXP_metro'!$C:$C,"*TN*"),"N/A")</f>
        <v>309.74749999999995</v>
      </c>
      <c r="AJ44" s="8">
        <f>IFERROR(SUMIFS('Modified HPI_EXP_metro'!$G:$G,'Modified HPI_EXP_metro'!$D:$D,AJ2,'Modified HPI_EXP_metro'!$C:$C,"*TN*")/COUNTIFS('Modified HPI_EXP_metro'!$D:$D,AJ2,'Modified HPI_EXP_metro'!$C:$C,"*TN*"),"N/A")</f>
        <v>328.85</v>
      </c>
      <c r="AK44" s="8">
        <f>IFERROR(SUMIFS('Modified HPI_EXP_metro'!$G:$G,'Modified HPI_EXP_metro'!$D:$D,AK2,'Modified HPI_EXP_metro'!$C:$C,"*TN*")/COUNTIFS('Modified HPI_EXP_metro'!$D:$D,AK2,'Modified HPI_EXP_metro'!$C:$C,"*TN*"),"N/A")</f>
        <v>355.65250000000003</v>
      </c>
      <c r="AL44" s="8">
        <f>IFERROR(SUMIFS('Modified HPI_EXP_metro'!$G:$G,'Modified HPI_EXP_metro'!$D:$D,AL2,'Modified HPI_EXP_metro'!$C:$C,"*TN*")/COUNTIFS('Modified HPI_EXP_metro'!$D:$D,AL2,'Modified HPI_EXP_metro'!$C:$C,"*TN*"),"N/A")</f>
        <v>426.39499999999998</v>
      </c>
    </row>
    <row r="45" spans="1:38" x14ac:dyDescent="0.2">
      <c r="A45" s="11" t="s">
        <v>109</v>
      </c>
      <c r="B45" s="11" t="s">
        <v>160</v>
      </c>
      <c r="C45" s="8" t="str">
        <f>INDEX('Modified HPI_EXP_metro'!A:G,MATCH("*TX*",'Modified HPI_EXP_metro'!C:C,0),3)</f>
        <v xml:space="preserve"> TX</v>
      </c>
      <c r="F45" s="11" t="s">
        <v>109</v>
      </c>
      <c r="G45" s="11" t="s">
        <v>160</v>
      </c>
      <c r="H45" s="8">
        <f>IFERROR(SUMIFS('Modified HPI_EXP_metro'!$G:$G,'Modified HPI_EXP_metro'!$D:$D,H2,'Modified HPI_EXP_metro'!$C:$C,"*TX*")/COUNTIFS('Modified HPI_EXP_metro'!$D:$D,H2,'Modified HPI_EXP_metro'!$C:$C,"*TX*"),"N/A")</f>
        <v>100.38199999999999</v>
      </c>
      <c r="I45" s="8">
        <f>IFERROR(SUMIFS('Modified HPI_EXP_metro'!$G:$G,'Modified HPI_EXP_metro'!$D:$D,I2,'Modified HPI_EXP_metro'!$C:$C,"*TX*")/COUNTIFS('Modified HPI_EXP_metro'!$D:$D,I2,'Modified HPI_EXP_metro'!$C:$C,"*TX*"),"N/A")</f>
        <v>103.2145</v>
      </c>
      <c r="J45" s="8">
        <f>IFERROR(SUMIFS('Modified HPI_EXP_metro'!$G:$G,'Modified HPI_EXP_metro'!$D:$D,J2,'Modified HPI_EXP_metro'!$C:$C,"*TX*")/COUNTIFS('Modified HPI_EXP_metro'!$D:$D,J2,'Modified HPI_EXP_metro'!$C:$C,"*TX*"),"N/A")</f>
        <v>108.88050000000001</v>
      </c>
      <c r="K45" s="8">
        <f>IFERROR(SUMIFS('Modified HPI_EXP_metro'!$G:$G,'Modified HPI_EXP_metro'!$D:$D,K2,'Modified HPI_EXP_metro'!$C:$C,"*TX*")/COUNTIFS('Modified HPI_EXP_metro'!$D:$D,K2,'Modified HPI_EXP_metro'!$C:$C,"*TX*"),"N/A")</f>
        <v>114.28849999999997</v>
      </c>
      <c r="L45" s="8">
        <f>IFERROR(SUMIFS('Modified HPI_EXP_metro'!$G:$G,'Modified HPI_EXP_metro'!$D:$D,L2,'Modified HPI_EXP_metro'!$C:$C,"*TX*")/COUNTIFS('Modified HPI_EXP_metro'!$D:$D,L2,'Modified HPI_EXP_metro'!$C:$C,"*TX*"),"N/A")</f>
        <v>117.48350000000001</v>
      </c>
      <c r="M45" s="8">
        <f>IFERROR(SUMIFS('Modified HPI_EXP_metro'!$G:$G,'Modified HPI_EXP_metro'!$D:$D,M2,'Modified HPI_EXP_metro'!$C:$C,"*TX*")/COUNTIFS('Modified HPI_EXP_metro'!$D:$D,M2,'Modified HPI_EXP_metro'!$C:$C,"*TX*"),"N/A")</f>
        <v>120.79699999999998</v>
      </c>
      <c r="N45" s="8">
        <f>IFERROR(SUMIFS('Modified HPI_EXP_metro'!$G:$G,'Modified HPI_EXP_metro'!$D:$D,N2,'Modified HPI_EXP_metro'!$C:$C,"*TX*")/COUNTIFS('Modified HPI_EXP_metro'!$D:$D,N2,'Modified HPI_EXP_metro'!$C:$C,"*TX*"),"N/A")</f>
        <v>122.833</v>
      </c>
      <c r="O45" s="8">
        <f>IFERROR(SUMIFS('Modified HPI_EXP_metro'!$G:$G,'Modified HPI_EXP_metro'!$D:$D,O2,'Modified HPI_EXP_metro'!$C:$C,"*TX*")/COUNTIFS('Modified HPI_EXP_metro'!$D:$D,O2,'Modified HPI_EXP_metro'!$C:$C,"*TX*"),"N/A")</f>
        <v>128.42949999999999</v>
      </c>
      <c r="P45" s="8">
        <f>IFERROR(SUMIFS('Modified HPI_EXP_metro'!$G:$G,'Modified HPI_EXP_metro'!$D:$D,P2,'Modified HPI_EXP_metro'!$C:$C,"*TX*")/COUNTIFS('Modified HPI_EXP_metro'!$D:$D,P2,'Modified HPI_EXP_metro'!$C:$C,"*TX*"),"N/A")</f>
        <v>137.42449999999999</v>
      </c>
      <c r="Q45" s="8">
        <f>IFERROR(SUMIFS('Modified HPI_EXP_metro'!$G:$G,'Modified HPI_EXP_metro'!$D:$D,Q2,'Modified HPI_EXP_metro'!$C:$C,"*TX*")/COUNTIFS('Modified HPI_EXP_metro'!$D:$D,Q2,'Modified HPI_EXP_metro'!$C:$C,"*TX*"),"N/A")</f>
        <v>149.435</v>
      </c>
      <c r="R45" s="8">
        <f>IFERROR(SUMIFS('Modified HPI_EXP_metro'!$G:$G,'Modified HPI_EXP_metro'!$D:$D,R2,'Modified HPI_EXP_metro'!$C:$C,"*TX*")/COUNTIFS('Modified HPI_EXP_metro'!$D:$D,R2,'Modified HPI_EXP_metro'!$C:$C,"*TX*"),"N/A")</f>
        <v>158.98699999999999</v>
      </c>
      <c r="S45" s="8">
        <f>IFERROR(SUMIFS('Modified HPI_EXP_metro'!$G:$G,'Modified HPI_EXP_metro'!$D:$D,S2,'Modified HPI_EXP_metro'!$C:$C,"*TX*")/COUNTIFS('Modified HPI_EXP_metro'!$D:$D,S2,'Modified HPI_EXP_metro'!$C:$C,"*TX*"),"N/A")</f>
        <v>164.22300000000001</v>
      </c>
      <c r="T45" s="8">
        <f>IFERROR(SUMIFS('Modified HPI_EXP_metro'!$G:$G,'Modified HPI_EXP_metro'!$D:$D,T2,'Modified HPI_EXP_metro'!$C:$C,"*TX*")/COUNTIFS('Modified HPI_EXP_metro'!$D:$D,T2,'Modified HPI_EXP_metro'!$C:$C,"*TX*"),"N/A")</f>
        <v>166.36150000000001</v>
      </c>
      <c r="U45" s="8">
        <f>IFERROR(SUMIFS('Modified HPI_EXP_metro'!$G:$G,'Modified HPI_EXP_metro'!$D:$D,U2,'Modified HPI_EXP_metro'!$C:$C,"*TX*")/COUNTIFS('Modified HPI_EXP_metro'!$D:$D,U2,'Modified HPI_EXP_metro'!$C:$C,"*TX*"),"N/A")</f>
        <v>168.52100000000002</v>
      </c>
      <c r="V45" s="8">
        <f>IFERROR(SUMIFS('Modified HPI_EXP_metro'!$G:$G,'Modified HPI_EXP_metro'!$D:$D,V2,'Modified HPI_EXP_metro'!$C:$C,"*TX*")/COUNTIFS('Modified HPI_EXP_metro'!$D:$D,V2,'Modified HPI_EXP_metro'!$C:$C,"*TX*"),"N/A")</f>
        <v>175.08349999999999</v>
      </c>
      <c r="W45" s="8">
        <f>IFERROR(SUMIFS('Modified HPI_EXP_metro'!$G:$G,'Modified HPI_EXP_metro'!$D:$D,W2,'Modified HPI_EXP_metro'!$C:$C,"*TX*")/COUNTIFS('Modified HPI_EXP_metro'!$D:$D,W2,'Modified HPI_EXP_metro'!$C:$C,"*TX*"),"N/A")</f>
        <v>184.80350000000004</v>
      </c>
      <c r="X45" s="8">
        <f>IFERROR(SUMIFS('Modified HPI_EXP_metro'!$G:$G,'Modified HPI_EXP_metro'!$D:$D,X2,'Modified HPI_EXP_metro'!$C:$C,"*TX*")/COUNTIFS('Modified HPI_EXP_metro'!$D:$D,X2,'Modified HPI_EXP_metro'!$C:$C,"*TX*"),"N/A")</f>
        <v>192.99299999999994</v>
      </c>
      <c r="Y45" s="8">
        <f>IFERROR(SUMIFS('Modified HPI_EXP_metro'!$G:$G,'Modified HPI_EXP_metro'!$D:$D,Y2,'Modified HPI_EXP_metro'!$C:$C,"*TX*")/COUNTIFS('Modified HPI_EXP_metro'!$D:$D,Y2,'Modified HPI_EXP_metro'!$C:$C,"*TX*"),"N/A")</f>
        <v>190.99950000000001</v>
      </c>
      <c r="Z45" s="8">
        <f>IFERROR(SUMIFS('Modified HPI_EXP_metro'!$G:$G,'Modified HPI_EXP_metro'!$D:$D,Z2,'Modified HPI_EXP_metro'!$C:$C,"*TX*")/COUNTIFS('Modified HPI_EXP_metro'!$D:$D,Z2,'Modified HPI_EXP_metro'!$C:$C,"*TX*"),"N/A")</f>
        <v>185.26500000000001</v>
      </c>
      <c r="AA45" s="8">
        <f>IFERROR(SUMIFS('Modified HPI_EXP_metro'!$G:$G,'Modified HPI_EXP_metro'!$D:$D,AA2,'Modified HPI_EXP_metro'!$C:$C,"*TX*")/COUNTIFS('Modified HPI_EXP_metro'!$D:$D,AA2,'Modified HPI_EXP_metro'!$C:$C,"*TX*"),"N/A")</f>
        <v>183.42499999999998</v>
      </c>
      <c r="AB45" s="8">
        <f>IFERROR(SUMIFS('Modified HPI_EXP_metro'!$G:$G,'Modified HPI_EXP_metro'!$D:$D,AB2,'Modified HPI_EXP_metro'!$C:$C,"*TX*")/COUNTIFS('Modified HPI_EXP_metro'!$D:$D,AB2,'Modified HPI_EXP_metro'!$C:$C,"*TX*"),"N/A")</f>
        <v>178.86099999999999</v>
      </c>
      <c r="AC45" s="8">
        <f>IFERROR(SUMIFS('Modified HPI_EXP_metro'!$G:$G,'Modified HPI_EXP_metro'!$D:$D,AC2,'Modified HPI_EXP_metro'!$C:$C,"*TX*")/COUNTIFS('Modified HPI_EXP_metro'!$D:$D,AC2,'Modified HPI_EXP_metro'!$C:$C,"*TX*"),"N/A")</f>
        <v>186.7655</v>
      </c>
      <c r="AD45" s="8">
        <f>IFERROR(SUMIFS('Modified HPI_EXP_metro'!$G:$G,'Modified HPI_EXP_metro'!$D:$D,AD2,'Modified HPI_EXP_metro'!$C:$C,"*TX*")/COUNTIFS('Modified HPI_EXP_metro'!$D:$D,AD2,'Modified HPI_EXP_metro'!$C:$C,"*TX*"),"N/A")</f>
        <v>202.31100000000001</v>
      </c>
      <c r="AE45" s="8">
        <f>IFERROR(SUMIFS('Modified HPI_EXP_metro'!$G:$G,'Modified HPI_EXP_metro'!$D:$D,AE2,'Modified HPI_EXP_metro'!$C:$C,"*TX*")/COUNTIFS('Modified HPI_EXP_metro'!$D:$D,AE2,'Modified HPI_EXP_metro'!$C:$C,"*TX*"),"N/A")</f>
        <v>220.84</v>
      </c>
      <c r="AF45" s="8">
        <f>IFERROR(SUMIFS('Modified HPI_EXP_metro'!$G:$G,'Modified HPI_EXP_metro'!$D:$D,AF2,'Modified HPI_EXP_metro'!$C:$C,"*TX*")/COUNTIFS('Modified HPI_EXP_metro'!$D:$D,AF2,'Modified HPI_EXP_metro'!$C:$C,"*TX*"),"N/A")</f>
        <v>240.42150000000001</v>
      </c>
      <c r="AG45" s="8">
        <f>IFERROR(SUMIFS('Modified HPI_EXP_metro'!$G:$G,'Modified HPI_EXP_metro'!$D:$D,AG2,'Modified HPI_EXP_metro'!$C:$C,"*TX*")/COUNTIFS('Modified HPI_EXP_metro'!$D:$D,AG2,'Modified HPI_EXP_metro'!$C:$C,"*TX*"),"N/A")</f>
        <v>260.17900000000003</v>
      </c>
      <c r="AH45" s="8">
        <f>IFERROR(SUMIFS('Modified HPI_EXP_metro'!$G:$G,'Modified HPI_EXP_metro'!$D:$D,AH2,'Modified HPI_EXP_metro'!$C:$C,"*TX*")/COUNTIFS('Modified HPI_EXP_metro'!$D:$D,AH2,'Modified HPI_EXP_metro'!$C:$C,"*TX*"),"N/A")</f>
        <v>280.50450000000001</v>
      </c>
      <c r="AI45" s="8">
        <f>IFERROR(SUMIFS('Modified HPI_EXP_metro'!$G:$G,'Modified HPI_EXP_metro'!$D:$D,AI2,'Modified HPI_EXP_metro'!$C:$C,"*TX*")/COUNTIFS('Modified HPI_EXP_metro'!$D:$D,AI2,'Modified HPI_EXP_metro'!$C:$C,"*TX*"),"N/A")</f>
        <v>297.572</v>
      </c>
      <c r="AJ45" s="8">
        <f>IFERROR(SUMIFS('Modified HPI_EXP_metro'!$G:$G,'Modified HPI_EXP_metro'!$D:$D,AJ2,'Modified HPI_EXP_metro'!$C:$C,"*TX*")/COUNTIFS('Modified HPI_EXP_metro'!$D:$D,AJ2,'Modified HPI_EXP_metro'!$C:$C,"*TX*"),"N/A")</f>
        <v>313.65599999999995</v>
      </c>
      <c r="AK45" s="8">
        <f>IFERROR(SUMIFS('Modified HPI_EXP_metro'!$G:$G,'Modified HPI_EXP_metro'!$D:$D,AK2,'Modified HPI_EXP_metro'!$C:$C,"*TX*")/COUNTIFS('Modified HPI_EXP_metro'!$D:$D,AK2,'Modified HPI_EXP_metro'!$C:$C,"*TX*"),"N/A")</f>
        <v>335.87099999999998</v>
      </c>
      <c r="AL45" s="8">
        <f>IFERROR(SUMIFS('Modified HPI_EXP_metro'!$G:$G,'Modified HPI_EXP_metro'!$D:$D,AL2,'Modified HPI_EXP_metro'!$C:$C,"*TX*")/COUNTIFS('Modified HPI_EXP_metro'!$D:$D,AL2,'Modified HPI_EXP_metro'!$C:$C,"*TX*"),"N/A")</f>
        <v>407.76900000000001</v>
      </c>
    </row>
    <row r="46" spans="1:38" s="75" customFormat="1" x14ac:dyDescent="0.2">
      <c r="A46" s="73" t="s">
        <v>110</v>
      </c>
      <c r="B46" s="73" t="s">
        <v>161</v>
      </c>
      <c r="C46" s="74" t="e">
        <f>INDEX('Modified HPI_EXP_metro'!A:G,MATCH("*UT*",'Modified HPI_EXP_metro'!C:C,0),3)</f>
        <v>#N/A</v>
      </c>
      <c r="F46" s="73" t="s">
        <v>110</v>
      </c>
      <c r="G46" s="73" t="s">
        <v>161</v>
      </c>
      <c r="H46" s="74" t="str">
        <f>IFERROR(SUMIFS('Modified HPI_EXP_metro'!$G:$G,'Modified HPI_EXP_metro'!$D:$D,H2,'Modified HPI_EXP_metro'!$C:$C,"*UT*")/COUNTIFS('Modified HPI_EXP_metro'!$D:$D,H2,'Modified HPI_EXP_metro'!$C:$C,"*UT*"),"N/A")</f>
        <v>N/A</v>
      </c>
      <c r="I46" s="74" t="str">
        <f>IFERROR(SUMIFS('Modified HPI_EXP_metro'!$G:$G,'Modified HPI_EXP_metro'!$D:$D,I2,'Modified HPI_EXP_metro'!$C:$C,"*UT*")/COUNTIFS('Modified HPI_EXP_metro'!$D:$D,I2,'Modified HPI_EXP_metro'!$C:$C,"*UT*"),"N/A")</f>
        <v>N/A</v>
      </c>
      <c r="J46" s="74" t="str">
        <f>IFERROR(SUMIFS('Modified HPI_EXP_metro'!$G:$G,'Modified HPI_EXP_metro'!$D:$D,J2,'Modified HPI_EXP_metro'!$C:$C,"*UT*")/COUNTIFS('Modified HPI_EXP_metro'!$D:$D,J2,'Modified HPI_EXP_metro'!$C:$C,"*UT*"),"N/A")</f>
        <v>N/A</v>
      </c>
      <c r="K46" s="74" t="str">
        <f>IFERROR(SUMIFS('Modified HPI_EXP_metro'!$G:$G,'Modified HPI_EXP_metro'!$D:$D,K2,'Modified HPI_EXP_metro'!$C:$C,"*UT*")/COUNTIFS('Modified HPI_EXP_metro'!$D:$D,K2,'Modified HPI_EXP_metro'!$C:$C,"*UT*"),"N/A")</f>
        <v>N/A</v>
      </c>
      <c r="L46" s="74" t="str">
        <f>IFERROR(SUMIFS('Modified HPI_EXP_metro'!$G:$G,'Modified HPI_EXP_metro'!$D:$D,L2,'Modified HPI_EXP_metro'!$C:$C,"*UT*")/COUNTIFS('Modified HPI_EXP_metro'!$D:$D,L2,'Modified HPI_EXP_metro'!$C:$C,"*UT*"),"N/A")</f>
        <v>N/A</v>
      </c>
      <c r="M46" s="74" t="str">
        <f>IFERROR(SUMIFS('Modified HPI_EXP_metro'!$G:$G,'Modified HPI_EXP_metro'!$D:$D,M2,'Modified HPI_EXP_metro'!$C:$C,"*UT*")/COUNTIFS('Modified HPI_EXP_metro'!$D:$D,M2,'Modified HPI_EXP_metro'!$C:$C,"*UT*"),"N/A")</f>
        <v>N/A</v>
      </c>
      <c r="N46" s="74" t="str">
        <f>IFERROR(SUMIFS('Modified HPI_EXP_metro'!$G:$G,'Modified HPI_EXP_metro'!$D:$D,N2,'Modified HPI_EXP_metro'!$C:$C,"*UT*")/COUNTIFS('Modified HPI_EXP_metro'!$D:$D,N2,'Modified HPI_EXP_metro'!$C:$C,"*UT*"),"N/A")</f>
        <v>N/A</v>
      </c>
      <c r="O46" s="74" t="str">
        <f>IFERROR(SUMIFS('Modified HPI_EXP_metro'!$G:$G,'Modified HPI_EXP_metro'!$D:$D,O2,'Modified HPI_EXP_metro'!$C:$C,"*UT*")/COUNTIFS('Modified HPI_EXP_metro'!$D:$D,O2,'Modified HPI_EXP_metro'!$C:$C,"*UT*"),"N/A")</f>
        <v>N/A</v>
      </c>
      <c r="P46" s="74" t="str">
        <f>IFERROR(SUMIFS('Modified HPI_EXP_metro'!$G:$G,'Modified HPI_EXP_metro'!$D:$D,P2,'Modified HPI_EXP_metro'!$C:$C,"*UT*")/COUNTIFS('Modified HPI_EXP_metro'!$D:$D,P2,'Modified HPI_EXP_metro'!$C:$C,"*UT*"),"N/A")</f>
        <v>N/A</v>
      </c>
      <c r="Q46" s="74" t="str">
        <f>IFERROR(SUMIFS('Modified HPI_EXP_metro'!$G:$G,'Modified HPI_EXP_metro'!$D:$D,Q2,'Modified HPI_EXP_metro'!$C:$C,"*UT*")/COUNTIFS('Modified HPI_EXP_metro'!$D:$D,Q2,'Modified HPI_EXP_metro'!$C:$C,"*UT*"),"N/A")</f>
        <v>N/A</v>
      </c>
      <c r="R46" s="74" t="str">
        <f>IFERROR(SUMIFS('Modified HPI_EXP_metro'!$G:$G,'Modified HPI_EXP_metro'!$D:$D,R2,'Modified HPI_EXP_metro'!$C:$C,"*UT*")/COUNTIFS('Modified HPI_EXP_metro'!$D:$D,R2,'Modified HPI_EXP_metro'!$C:$C,"*UT*"),"N/A")</f>
        <v>N/A</v>
      </c>
      <c r="S46" s="74" t="str">
        <f>IFERROR(SUMIFS('Modified HPI_EXP_metro'!$G:$G,'Modified HPI_EXP_metro'!$D:$D,S2,'Modified HPI_EXP_metro'!$C:$C,"*UT*")/COUNTIFS('Modified HPI_EXP_metro'!$D:$D,S2,'Modified HPI_EXP_metro'!$C:$C,"*UT*"),"N/A")</f>
        <v>N/A</v>
      </c>
      <c r="T46" s="74" t="str">
        <f>IFERROR(SUMIFS('Modified HPI_EXP_metro'!$G:$G,'Modified HPI_EXP_metro'!$D:$D,T2,'Modified HPI_EXP_metro'!$C:$C,"*UT*")/COUNTIFS('Modified HPI_EXP_metro'!$D:$D,T2,'Modified HPI_EXP_metro'!$C:$C,"*UT*"),"N/A")</f>
        <v>N/A</v>
      </c>
      <c r="U46" s="74" t="str">
        <f>IFERROR(SUMIFS('Modified HPI_EXP_metro'!$G:$G,'Modified HPI_EXP_metro'!$D:$D,U2,'Modified HPI_EXP_metro'!$C:$C,"*UT*")/COUNTIFS('Modified HPI_EXP_metro'!$D:$D,U2,'Modified HPI_EXP_metro'!$C:$C,"*UT*"),"N/A")</f>
        <v>N/A</v>
      </c>
      <c r="V46" s="74" t="str">
        <f>IFERROR(SUMIFS('Modified HPI_EXP_metro'!$G:$G,'Modified HPI_EXP_metro'!$D:$D,V2,'Modified HPI_EXP_metro'!$C:$C,"*UT*")/COUNTIFS('Modified HPI_EXP_metro'!$D:$D,V2,'Modified HPI_EXP_metro'!$C:$C,"*UT*"),"N/A")</f>
        <v>N/A</v>
      </c>
      <c r="W46" s="74" t="str">
        <f>IFERROR(SUMIFS('Modified HPI_EXP_metro'!$G:$G,'Modified HPI_EXP_metro'!$D:$D,W2,'Modified HPI_EXP_metro'!$C:$C,"*UT*")/COUNTIFS('Modified HPI_EXP_metro'!$D:$D,W2,'Modified HPI_EXP_metro'!$C:$C,"*UT*"),"N/A")</f>
        <v>N/A</v>
      </c>
      <c r="X46" s="74" t="str">
        <f>IFERROR(SUMIFS('Modified HPI_EXP_metro'!$G:$G,'Modified HPI_EXP_metro'!$D:$D,X2,'Modified HPI_EXP_metro'!$C:$C,"*UT*")/COUNTIFS('Modified HPI_EXP_metro'!$D:$D,X2,'Modified HPI_EXP_metro'!$C:$C,"*UT*"),"N/A")</f>
        <v>N/A</v>
      </c>
      <c r="Y46" s="74" t="str">
        <f>IFERROR(SUMIFS('Modified HPI_EXP_metro'!$G:$G,'Modified HPI_EXP_metro'!$D:$D,Y2,'Modified HPI_EXP_metro'!$C:$C,"*UT*")/COUNTIFS('Modified HPI_EXP_metro'!$D:$D,Y2,'Modified HPI_EXP_metro'!$C:$C,"*UT*"),"N/A")</f>
        <v>N/A</v>
      </c>
      <c r="Z46" s="74" t="str">
        <f>IFERROR(SUMIFS('Modified HPI_EXP_metro'!$G:$G,'Modified HPI_EXP_metro'!$D:$D,Z2,'Modified HPI_EXP_metro'!$C:$C,"*UT*")/COUNTIFS('Modified HPI_EXP_metro'!$D:$D,Z2,'Modified HPI_EXP_metro'!$C:$C,"*UT*"),"N/A")</f>
        <v>N/A</v>
      </c>
      <c r="AA46" s="74" t="str">
        <f>IFERROR(SUMIFS('Modified HPI_EXP_metro'!$G:$G,'Modified HPI_EXP_metro'!$D:$D,AA2,'Modified HPI_EXP_metro'!$C:$C,"*UT*")/COUNTIFS('Modified HPI_EXP_metro'!$D:$D,AA2,'Modified HPI_EXP_metro'!$C:$C,"*UT*"),"N/A")</f>
        <v>N/A</v>
      </c>
      <c r="AB46" s="74" t="str">
        <f>IFERROR(SUMIFS('Modified HPI_EXP_metro'!$G:$G,'Modified HPI_EXP_metro'!$D:$D,AB2,'Modified HPI_EXP_metro'!$C:$C,"*UT*")/COUNTIFS('Modified HPI_EXP_metro'!$D:$D,AB2,'Modified HPI_EXP_metro'!$C:$C,"*UT*"),"N/A")</f>
        <v>N/A</v>
      </c>
      <c r="AC46" s="74" t="str">
        <f>IFERROR(SUMIFS('Modified HPI_EXP_metro'!$G:$G,'Modified HPI_EXP_metro'!$D:$D,AC2,'Modified HPI_EXP_metro'!$C:$C,"*UT*")/COUNTIFS('Modified HPI_EXP_metro'!$D:$D,AC2,'Modified HPI_EXP_metro'!$C:$C,"*UT*"),"N/A")</f>
        <v>N/A</v>
      </c>
      <c r="AD46" s="74" t="str">
        <f>IFERROR(SUMIFS('Modified HPI_EXP_metro'!$G:$G,'Modified HPI_EXP_metro'!$D:$D,AD2,'Modified HPI_EXP_metro'!$C:$C,"*UT*")/COUNTIFS('Modified HPI_EXP_metro'!$D:$D,AD2,'Modified HPI_EXP_metro'!$C:$C,"*UT*"),"N/A")</f>
        <v>N/A</v>
      </c>
      <c r="AE46" s="74" t="str">
        <f>IFERROR(SUMIFS('Modified HPI_EXP_metro'!$G:$G,'Modified HPI_EXP_metro'!$D:$D,AE2,'Modified HPI_EXP_metro'!$C:$C,"*UT*")/COUNTIFS('Modified HPI_EXP_metro'!$D:$D,AE2,'Modified HPI_EXP_metro'!$C:$C,"*UT*"),"N/A")</f>
        <v>N/A</v>
      </c>
      <c r="AF46" s="74" t="str">
        <f>IFERROR(SUMIFS('Modified HPI_EXP_metro'!$G:$G,'Modified HPI_EXP_metro'!$D:$D,AF2,'Modified HPI_EXP_metro'!$C:$C,"*UT*")/COUNTIFS('Modified HPI_EXP_metro'!$D:$D,AF2,'Modified HPI_EXP_metro'!$C:$C,"*UT*"),"N/A")</f>
        <v>N/A</v>
      </c>
      <c r="AG46" s="74" t="str">
        <f>IFERROR(SUMIFS('Modified HPI_EXP_metro'!$G:$G,'Modified HPI_EXP_metro'!$D:$D,AG2,'Modified HPI_EXP_metro'!$C:$C,"*UT*")/COUNTIFS('Modified HPI_EXP_metro'!$D:$D,AG2,'Modified HPI_EXP_metro'!$C:$C,"*UT*"),"N/A")</f>
        <v>N/A</v>
      </c>
      <c r="AH46" s="74" t="str">
        <f>IFERROR(SUMIFS('Modified HPI_EXP_metro'!$G:$G,'Modified HPI_EXP_metro'!$D:$D,AH2,'Modified HPI_EXP_metro'!$C:$C,"*UT*")/COUNTIFS('Modified HPI_EXP_metro'!$D:$D,AH2,'Modified HPI_EXP_metro'!$C:$C,"*UT*"),"N/A")</f>
        <v>N/A</v>
      </c>
      <c r="AI46" s="74" t="str">
        <f>IFERROR(SUMIFS('Modified HPI_EXP_metro'!$G:$G,'Modified HPI_EXP_metro'!$D:$D,AI2,'Modified HPI_EXP_metro'!$C:$C,"*UT*")/COUNTIFS('Modified HPI_EXP_metro'!$D:$D,AI2,'Modified HPI_EXP_metro'!$C:$C,"*UT*"),"N/A")</f>
        <v>N/A</v>
      </c>
      <c r="AJ46" s="74" t="str">
        <f>IFERROR(SUMIFS('Modified HPI_EXP_metro'!$G:$G,'Modified HPI_EXP_metro'!$D:$D,AJ2,'Modified HPI_EXP_metro'!$C:$C,"*UT*")/COUNTIFS('Modified HPI_EXP_metro'!$D:$D,AJ2,'Modified HPI_EXP_metro'!$C:$C,"*UT*"),"N/A")</f>
        <v>N/A</v>
      </c>
      <c r="AK46" s="74" t="str">
        <f>IFERROR(SUMIFS('Modified HPI_EXP_metro'!$G:$G,'Modified HPI_EXP_metro'!$D:$D,AK2,'Modified HPI_EXP_metro'!$C:$C,"*UT*")/COUNTIFS('Modified HPI_EXP_metro'!$D:$D,AK2,'Modified HPI_EXP_metro'!$C:$C,"*UT*"),"N/A")</f>
        <v>N/A</v>
      </c>
      <c r="AL46" s="74" t="str">
        <f>IFERROR(SUMIFS('Modified HPI_EXP_metro'!$G:$G,'Modified HPI_EXP_metro'!$D:$D,AL2,'Modified HPI_EXP_metro'!$C:$C,"*UT*")/COUNTIFS('Modified HPI_EXP_metro'!$D:$D,AL2,'Modified HPI_EXP_metro'!$C:$C,"*UT*"),"N/A")</f>
        <v>N/A</v>
      </c>
    </row>
    <row r="47" spans="1:38" s="75" customFormat="1" x14ac:dyDescent="0.2">
      <c r="A47" s="73" t="s">
        <v>111</v>
      </c>
      <c r="B47" s="73" t="s">
        <v>162</v>
      </c>
      <c r="C47" s="74" t="e">
        <f>INDEX('Modified HPI_EXP_metro'!A:G,MATCH("*VT*",'Modified HPI_EXP_metro'!C:C,0),3)</f>
        <v>#N/A</v>
      </c>
      <c r="F47" s="73" t="s">
        <v>111</v>
      </c>
      <c r="G47" s="73" t="s">
        <v>162</v>
      </c>
      <c r="H47" s="74" t="str">
        <f>IFERROR(SUMIFS('Modified HPI_EXP_metro'!$G:$G,'Modified HPI_EXP_metro'!$D:$D,H2,'Modified HPI_EXP_metro'!$C:$C,"*VT*")/COUNTIFS('Modified HPI_EXP_metro'!$D:$D,H2,'Modified HPI_EXP_metro'!$C:$C,"*VT*"),"N/A")</f>
        <v>N/A</v>
      </c>
      <c r="I47" s="74" t="str">
        <f>IFERROR(SUMIFS('Modified HPI_EXP_metro'!$G:$G,'Modified HPI_EXP_metro'!$D:$D,I2,'Modified HPI_EXP_metro'!$C:$C,"*VT*")/COUNTIFS('Modified HPI_EXP_metro'!$D:$D,I2,'Modified HPI_EXP_metro'!$C:$C,"*VT*"),"N/A")</f>
        <v>N/A</v>
      </c>
      <c r="J47" s="74" t="str">
        <f>IFERROR(SUMIFS('Modified HPI_EXP_metro'!$G:$G,'Modified HPI_EXP_metro'!$D:$D,J2,'Modified HPI_EXP_metro'!$C:$C,"*VT*")/COUNTIFS('Modified HPI_EXP_metro'!$D:$D,J2,'Modified HPI_EXP_metro'!$C:$C,"*VT*"),"N/A")</f>
        <v>N/A</v>
      </c>
      <c r="K47" s="74" t="str">
        <f>IFERROR(SUMIFS('Modified HPI_EXP_metro'!$G:$G,'Modified HPI_EXP_metro'!$D:$D,K2,'Modified HPI_EXP_metro'!$C:$C,"*VT*")/COUNTIFS('Modified HPI_EXP_metro'!$D:$D,K2,'Modified HPI_EXP_metro'!$C:$C,"*VT*"),"N/A")</f>
        <v>N/A</v>
      </c>
      <c r="L47" s="74" t="str">
        <f>IFERROR(SUMIFS('Modified HPI_EXP_metro'!$G:$G,'Modified HPI_EXP_metro'!$D:$D,L2,'Modified HPI_EXP_metro'!$C:$C,"*VT*")/COUNTIFS('Modified HPI_EXP_metro'!$D:$D,L2,'Modified HPI_EXP_metro'!$C:$C,"*VT*"),"N/A")</f>
        <v>N/A</v>
      </c>
      <c r="M47" s="74" t="str">
        <f>IFERROR(SUMIFS('Modified HPI_EXP_metro'!$G:$G,'Modified HPI_EXP_metro'!$D:$D,M2,'Modified HPI_EXP_metro'!$C:$C,"*VT*")/COUNTIFS('Modified HPI_EXP_metro'!$D:$D,M2,'Modified HPI_EXP_metro'!$C:$C,"*VT*"),"N/A")</f>
        <v>N/A</v>
      </c>
      <c r="N47" s="74" t="str">
        <f>IFERROR(SUMIFS('Modified HPI_EXP_metro'!$G:$G,'Modified HPI_EXP_metro'!$D:$D,N2,'Modified HPI_EXP_metro'!$C:$C,"*VT*")/COUNTIFS('Modified HPI_EXP_metro'!$D:$D,N2,'Modified HPI_EXP_metro'!$C:$C,"*VT*"),"N/A")</f>
        <v>N/A</v>
      </c>
      <c r="O47" s="74" t="str">
        <f>IFERROR(SUMIFS('Modified HPI_EXP_metro'!$G:$G,'Modified HPI_EXP_metro'!$D:$D,O2,'Modified HPI_EXP_metro'!$C:$C,"*VT*")/COUNTIFS('Modified HPI_EXP_metro'!$D:$D,O2,'Modified HPI_EXP_metro'!$C:$C,"*VT*"),"N/A")</f>
        <v>N/A</v>
      </c>
      <c r="P47" s="74" t="str">
        <f>IFERROR(SUMIFS('Modified HPI_EXP_metro'!$G:$G,'Modified HPI_EXP_metro'!$D:$D,P2,'Modified HPI_EXP_metro'!$C:$C,"*VT*")/COUNTIFS('Modified HPI_EXP_metro'!$D:$D,P2,'Modified HPI_EXP_metro'!$C:$C,"*VT*"),"N/A")</f>
        <v>N/A</v>
      </c>
      <c r="Q47" s="74" t="str">
        <f>IFERROR(SUMIFS('Modified HPI_EXP_metro'!$G:$G,'Modified HPI_EXP_metro'!$D:$D,Q2,'Modified HPI_EXP_metro'!$C:$C,"*VT*")/COUNTIFS('Modified HPI_EXP_metro'!$D:$D,Q2,'Modified HPI_EXP_metro'!$C:$C,"*VT*"),"N/A")</f>
        <v>N/A</v>
      </c>
      <c r="R47" s="74" t="str">
        <f>IFERROR(SUMIFS('Modified HPI_EXP_metro'!$G:$G,'Modified HPI_EXP_metro'!$D:$D,R2,'Modified HPI_EXP_metro'!$C:$C,"*VT*")/COUNTIFS('Modified HPI_EXP_metro'!$D:$D,R2,'Modified HPI_EXP_metro'!$C:$C,"*VT*"),"N/A")</f>
        <v>N/A</v>
      </c>
      <c r="S47" s="74" t="str">
        <f>IFERROR(SUMIFS('Modified HPI_EXP_metro'!$G:$G,'Modified HPI_EXP_metro'!$D:$D,S2,'Modified HPI_EXP_metro'!$C:$C,"*VT*")/COUNTIFS('Modified HPI_EXP_metro'!$D:$D,S2,'Modified HPI_EXP_metro'!$C:$C,"*VT*"),"N/A")</f>
        <v>N/A</v>
      </c>
      <c r="T47" s="74" t="str">
        <f>IFERROR(SUMIFS('Modified HPI_EXP_metro'!$G:$G,'Modified HPI_EXP_metro'!$D:$D,T2,'Modified HPI_EXP_metro'!$C:$C,"*VT*")/COUNTIFS('Modified HPI_EXP_metro'!$D:$D,T2,'Modified HPI_EXP_metro'!$C:$C,"*VT*"),"N/A")</f>
        <v>N/A</v>
      </c>
      <c r="U47" s="74" t="str">
        <f>IFERROR(SUMIFS('Modified HPI_EXP_metro'!$G:$G,'Modified HPI_EXP_metro'!$D:$D,U2,'Modified HPI_EXP_metro'!$C:$C,"*VT*")/COUNTIFS('Modified HPI_EXP_metro'!$D:$D,U2,'Modified HPI_EXP_metro'!$C:$C,"*VT*"),"N/A")</f>
        <v>N/A</v>
      </c>
      <c r="V47" s="74" t="str">
        <f>IFERROR(SUMIFS('Modified HPI_EXP_metro'!$G:$G,'Modified HPI_EXP_metro'!$D:$D,V2,'Modified HPI_EXP_metro'!$C:$C,"*VT*")/COUNTIFS('Modified HPI_EXP_metro'!$D:$D,V2,'Modified HPI_EXP_metro'!$C:$C,"*VT*"),"N/A")</f>
        <v>N/A</v>
      </c>
      <c r="W47" s="74" t="str">
        <f>IFERROR(SUMIFS('Modified HPI_EXP_metro'!$G:$G,'Modified HPI_EXP_metro'!$D:$D,W2,'Modified HPI_EXP_metro'!$C:$C,"*VT*")/COUNTIFS('Modified HPI_EXP_metro'!$D:$D,W2,'Modified HPI_EXP_metro'!$C:$C,"*VT*"),"N/A")</f>
        <v>N/A</v>
      </c>
      <c r="X47" s="74" t="str">
        <f>IFERROR(SUMIFS('Modified HPI_EXP_metro'!$G:$G,'Modified HPI_EXP_metro'!$D:$D,X2,'Modified HPI_EXP_metro'!$C:$C,"*VT*")/COUNTIFS('Modified HPI_EXP_metro'!$D:$D,X2,'Modified HPI_EXP_metro'!$C:$C,"*VT*"),"N/A")</f>
        <v>N/A</v>
      </c>
      <c r="Y47" s="74" t="str">
        <f>IFERROR(SUMIFS('Modified HPI_EXP_metro'!$G:$G,'Modified HPI_EXP_metro'!$D:$D,Y2,'Modified HPI_EXP_metro'!$C:$C,"*VT*")/COUNTIFS('Modified HPI_EXP_metro'!$D:$D,Y2,'Modified HPI_EXP_metro'!$C:$C,"*VT*"),"N/A")</f>
        <v>N/A</v>
      </c>
      <c r="Z47" s="74" t="str">
        <f>IFERROR(SUMIFS('Modified HPI_EXP_metro'!$G:$G,'Modified HPI_EXP_metro'!$D:$D,Z2,'Modified HPI_EXP_metro'!$C:$C,"*VT*")/COUNTIFS('Modified HPI_EXP_metro'!$D:$D,Z2,'Modified HPI_EXP_metro'!$C:$C,"*VT*"),"N/A")</f>
        <v>N/A</v>
      </c>
      <c r="AA47" s="74" t="str">
        <f>IFERROR(SUMIFS('Modified HPI_EXP_metro'!$G:$G,'Modified HPI_EXP_metro'!$D:$D,AA2,'Modified HPI_EXP_metro'!$C:$C,"*VT*")/COUNTIFS('Modified HPI_EXP_metro'!$D:$D,AA2,'Modified HPI_EXP_metro'!$C:$C,"*VT*"),"N/A")</f>
        <v>N/A</v>
      </c>
      <c r="AB47" s="74" t="str">
        <f>IFERROR(SUMIFS('Modified HPI_EXP_metro'!$G:$G,'Modified HPI_EXP_metro'!$D:$D,AB2,'Modified HPI_EXP_metro'!$C:$C,"*VT*")/COUNTIFS('Modified HPI_EXP_metro'!$D:$D,AB2,'Modified HPI_EXP_metro'!$C:$C,"*VT*"),"N/A")</f>
        <v>N/A</v>
      </c>
      <c r="AC47" s="74" t="str">
        <f>IFERROR(SUMIFS('Modified HPI_EXP_metro'!$G:$G,'Modified HPI_EXP_metro'!$D:$D,AC2,'Modified HPI_EXP_metro'!$C:$C,"*VT*")/COUNTIFS('Modified HPI_EXP_metro'!$D:$D,AC2,'Modified HPI_EXP_metro'!$C:$C,"*VT*"),"N/A")</f>
        <v>N/A</v>
      </c>
      <c r="AD47" s="74" t="str">
        <f>IFERROR(SUMIFS('Modified HPI_EXP_metro'!$G:$G,'Modified HPI_EXP_metro'!$D:$D,AD2,'Modified HPI_EXP_metro'!$C:$C,"*VT*")/COUNTIFS('Modified HPI_EXP_metro'!$D:$D,AD2,'Modified HPI_EXP_metro'!$C:$C,"*VT*"),"N/A")</f>
        <v>N/A</v>
      </c>
      <c r="AE47" s="74" t="str">
        <f>IFERROR(SUMIFS('Modified HPI_EXP_metro'!$G:$G,'Modified HPI_EXP_metro'!$D:$D,AE2,'Modified HPI_EXP_metro'!$C:$C,"*VT*")/COUNTIFS('Modified HPI_EXP_metro'!$D:$D,AE2,'Modified HPI_EXP_metro'!$C:$C,"*VT*"),"N/A")</f>
        <v>N/A</v>
      </c>
      <c r="AF47" s="74" t="str">
        <f>IFERROR(SUMIFS('Modified HPI_EXP_metro'!$G:$G,'Modified HPI_EXP_metro'!$D:$D,AF2,'Modified HPI_EXP_metro'!$C:$C,"*VT*")/COUNTIFS('Modified HPI_EXP_metro'!$D:$D,AF2,'Modified HPI_EXP_metro'!$C:$C,"*VT*"),"N/A")</f>
        <v>N/A</v>
      </c>
      <c r="AG47" s="74" t="str">
        <f>IFERROR(SUMIFS('Modified HPI_EXP_metro'!$G:$G,'Modified HPI_EXP_metro'!$D:$D,AG2,'Modified HPI_EXP_metro'!$C:$C,"*VT*")/COUNTIFS('Modified HPI_EXP_metro'!$D:$D,AG2,'Modified HPI_EXP_metro'!$C:$C,"*VT*"),"N/A")</f>
        <v>N/A</v>
      </c>
      <c r="AH47" s="74" t="str">
        <f>IFERROR(SUMIFS('Modified HPI_EXP_metro'!$G:$G,'Modified HPI_EXP_metro'!$D:$D,AH2,'Modified HPI_EXP_metro'!$C:$C,"*VT*")/COUNTIFS('Modified HPI_EXP_metro'!$D:$D,AH2,'Modified HPI_EXP_metro'!$C:$C,"*VT*"),"N/A")</f>
        <v>N/A</v>
      </c>
      <c r="AI47" s="74" t="str">
        <f>IFERROR(SUMIFS('Modified HPI_EXP_metro'!$G:$G,'Modified HPI_EXP_metro'!$D:$D,AI2,'Modified HPI_EXP_metro'!$C:$C,"*VT*")/COUNTIFS('Modified HPI_EXP_metro'!$D:$D,AI2,'Modified HPI_EXP_metro'!$C:$C,"*VT*"),"N/A")</f>
        <v>N/A</v>
      </c>
      <c r="AJ47" s="74" t="str">
        <f>IFERROR(SUMIFS('Modified HPI_EXP_metro'!$G:$G,'Modified HPI_EXP_metro'!$D:$D,AJ2,'Modified HPI_EXP_metro'!$C:$C,"*VT*")/COUNTIFS('Modified HPI_EXP_metro'!$D:$D,AJ2,'Modified HPI_EXP_metro'!$C:$C,"*VT*"),"N/A")</f>
        <v>N/A</v>
      </c>
      <c r="AK47" s="74" t="str">
        <f>IFERROR(SUMIFS('Modified HPI_EXP_metro'!$G:$G,'Modified HPI_EXP_metro'!$D:$D,AK2,'Modified HPI_EXP_metro'!$C:$C,"*VT*")/COUNTIFS('Modified HPI_EXP_metro'!$D:$D,AK2,'Modified HPI_EXP_metro'!$C:$C,"*VT*"),"N/A")</f>
        <v>N/A</v>
      </c>
      <c r="AL47" s="74" t="str">
        <f>IFERROR(SUMIFS('Modified HPI_EXP_metro'!$G:$G,'Modified HPI_EXP_metro'!$D:$D,AL2,'Modified HPI_EXP_metro'!$C:$C,"*VT*")/COUNTIFS('Modified HPI_EXP_metro'!$D:$D,AL2,'Modified HPI_EXP_metro'!$C:$C,"*VT*"),"N/A")</f>
        <v>N/A</v>
      </c>
    </row>
    <row r="48" spans="1:38" x14ac:dyDescent="0.2">
      <c r="A48" s="11" t="s">
        <v>112</v>
      </c>
      <c r="B48" s="11" t="s">
        <v>163</v>
      </c>
      <c r="C48" s="8" t="str">
        <f>INDEX('Modified HPI_EXP_metro'!A:G,MATCH("*VA*",'Modified HPI_EXP_metro'!C:C,0),3)</f>
        <v xml:space="preserve"> VA-NC</v>
      </c>
      <c r="F48" s="11" t="s">
        <v>112</v>
      </c>
      <c r="G48" s="11" t="s">
        <v>163</v>
      </c>
      <c r="H48" s="8">
        <f>IFERROR(SUMIFS('Modified HPI_EXP_metro'!$G:$G,'Modified HPI_EXP_metro'!$D:$D,H2,'Modified HPI_EXP_metro'!$C:$C,"*VA*")/COUNTIFS('Modified HPI_EXP_metro'!$D:$D,H2,'Modified HPI_EXP_metro'!$C:$C,"*VA*"),"N/A")</f>
        <v>99.833750000000009</v>
      </c>
      <c r="I48" s="8">
        <f>IFERROR(SUMIFS('Modified HPI_EXP_metro'!$G:$G,'Modified HPI_EXP_metro'!$D:$D,I2,'Modified HPI_EXP_metro'!$C:$C,"*VA*")/COUNTIFS('Modified HPI_EXP_metro'!$D:$D,I2,'Modified HPI_EXP_metro'!$C:$C,"*VA*"),"N/A")</f>
        <v>101.29249999999999</v>
      </c>
      <c r="J48" s="8">
        <f>IFERROR(SUMIFS('Modified HPI_EXP_metro'!$G:$G,'Modified HPI_EXP_metro'!$D:$D,J2,'Modified HPI_EXP_metro'!$C:$C,"*VA*")/COUNTIFS('Modified HPI_EXP_metro'!$D:$D,J2,'Modified HPI_EXP_metro'!$C:$C,"*VA*"),"N/A")</f>
        <v>102.22999999999999</v>
      </c>
      <c r="K48" s="8">
        <f>IFERROR(SUMIFS('Modified HPI_EXP_metro'!$G:$G,'Modified HPI_EXP_metro'!$D:$D,K2,'Modified HPI_EXP_metro'!$C:$C,"*VA*")/COUNTIFS('Modified HPI_EXP_metro'!$D:$D,K2,'Modified HPI_EXP_metro'!$C:$C,"*VA*"),"N/A")</f>
        <v>103.99375000000001</v>
      </c>
      <c r="L48" s="8">
        <f>IFERROR(SUMIFS('Modified HPI_EXP_metro'!$G:$G,'Modified HPI_EXP_metro'!$D:$D,L2,'Modified HPI_EXP_metro'!$C:$C,"*VA*")/COUNTIFS('Modified HPI_EXP_metro'!$D:$D,L2,'Modified HPI_EXP_metro'!$C:$C,"*VA*"),"N/A")</f>
        <v>105.22375</v>
      </c>
      <c r="M48" s="8">
        <f>IFERROR(SUMIFS('Modified HPI_EXP_metro'!$G:$G,'Modified HPI_EXP_metro'!$D:$D,M2,'Modified HPI_EXP_metro'!$C:$C,"*VA*")/COUNTIFS('Modified HPI_EXP_metro'!$D:$D,M2,'Modified HPI_EXP_metro'!$C:$C,"*VA*"),"N/A")</f>
        <v>106.12125</v>
      </c>
      <c r="N48" s="8">
        <f>IFERROR(SUMIFS('Modified HPI_EXP_metro'!$G:$G,'Modified HPI_EXP_metro'!$D:$D,N2,'Modified HPI_EXP_metro'!$C:$C,"*VA*")/COUNTIFS('Modified HPI_EXP_metro'!$D:$D,N2,'Modified HPI_EXP_metro'!$C:$C,"*VA*"),"N/A")</f>
        <v>106.96375</v>
      </c>
      <c r="O48" s="8">
        <f>IFERROR(SUMIFS('Modified HPI_EXP_metro'!$G:$G,'Modified HPI_EXP_metro'!$D:$D,O2,'Modified HPI_EXP_metro'!$C:$C,"*VA*")/COUNTIFS('Modified HPI_EXP_metro'!$D:$D,O2,'Modified HPI_EXP_metro'!$C:$C,"*VA*"),"N/A")</f>
        <v>109.09875000000001</v>
      </c>
      <c r="P48" s="8">
        <f>IFERROR(SUMIFS('Modified HPI_EXP_metro'!$G:$G,'Modified HPI_EXP_metro'!$D:$D,P2,'Modified HPI_EXP_metro'!$C:$C,"*VA*")/COUNTIFS('Modified HPI_EXP_metro'!$D:$D,P2,'Modified HPI_EXP_metro'!$C:$C,"*VA*"),"N/A")</f>
        <v>114.11125</v>
      </c>
      <c r="Q48" s="8">
        <f>IFERROR(SUMIFS('Modified HPI_EXP_metro'!$G:$G,'Modified HPI_EXP_metro'!$D:$D,Q2,'Modified HPI_EXP_metro'!$C:$C,"*VA*")/COUNTIFS('Modified HPI_EXP_metro'!$D:$D,Q2,'Modified HPI_EXP_metro'!$C:$C,"*VA*"),"N/A")</f>
        <v>121.1725</v>
      </c>
      <c r="R48" s="8">
        <f>IFERROR(SUMIFS('Modified HPI_EXP_metro'!$G:$G,'Modified HPI_EXP_metro'!$D:$D,R2,'Modified HPI_EXP_metro'!$C:$C,"*VA*")/COUNTIFS('Modified HPI_EXP_metro'!$D:$D,R2,'Modified HPI_EXP_metro'!$C:$C,"*VA*"),"N/A")</f>
        <v>132.48750000000001</v>
      </c>
      <c r="S48" s="8">
        <f>IFERROR(SUMIFS('Modified HPI_EXP_metro'!$G:$G,'Modified HPI_EXP_metro'!$D:$D,S2,'Modified HPI_EXP_metro'!$C:$C,"*VA*")/COUNTIFS('Modified HPI_EXP_metro'!$D:$D,S2,'Modified HPI_EXP_metro'!$C:$C,"*VA*"),"N/A")</f>
        <v>147.32499999999999</v>
      </c>
      <c r="T48" s="8">
        <f>IFERROR(SUMIFS('Modified HPI_EXP_metro'!$G:$G,'Modified HPI_EXP_metro'!$D:$D,T2,'Modified HPI_EXP_metro'!$C:$C,"*VA*")/COUNTIFS('Modified HPI_EXP_metro'!$D:$D,T2,'Modified HPI_EXP_metro'!$C:$C,"*VA*"),"N/A")</f>
        <v>168.52875</v>
      </c>
      <c r="U48" s="8">
        <f>IFERROR(SUMIFS('Modified HPI_EXP_metro'!$G:$G,'Modified HPI_EXP_metro'!$D:$D,U2,'Modified HPI_EXP_metro'!$C:$C,"*VA*")/COUNTIFS('Modified HPI_EXP_metro'!$D:$D,U2,'Modified HPI_EXP_metro'!$C:$C,"*VA*"),"N/A")</f>
        <v>200.2525</v>
      </c>
      <c r="V48" s="8">
        <f>IFERROR(SUMIFS('Modified HPI_EXP_metro'!$G:$G,'Modified HPI_EXP_metro'!$D:$D,V2,'Modified HPI_EXP_metro'!$C:$C,"*VA*")/COUNTIFS('Modified HPI_EXP_metro'!$D:$D,V2,'Modified HPI_EXP_metro'!$C:$C,"*VA*"),"N/A")</f>
        <v>248.92500000000001</v>
      </c>
      <c r="W48" s="8">
        <f>IFERROR(SUMIFS('Modified HPI_EXP_metro'!$G:$G,'Modified HPI_EXP_metro'!$D:$D,W2,'Modified HPI_EXP_metro'!$C:$C,"*VA*")/COUNTIFS('Modified HPI_EXP_metro'!$D:$D,W2,'Modified HPI_EXP_metro'!$C:$C,"*VA*"),"N/A")</f>
        <v>274.23374999999999</v>
      </c>
      <c r="X48" s="8">
        <f>IFERROR(SUMIFS('Modified HPI_EXP_metro'!$G:$G,'Modified HPI_EXP_metro'!$D:$D,X2,'Modified HPI_EXP_metro'!$C:$C,"*VA*")/COUNTIFS('Modified HPI_EXP_metro'!$D:$D,X2,'Modified HPI_EXP_metro'!$C:$C,"*VA*"),"N/A")</f>
        <v>265.53625</v>
      </c>
      <c r="Y48" s="8">
        <f>IFERROR(SUMIFS('Modified HPI_EXP_metro'!$G:$G,'Modified HPI_EXP_metro'!$D:$D,Y2,'Modified HPI_EXP_metro'!$C:$C,"*VA*")/COUNTIFS('Modified HPI_EXP_metro'!$D:$D,Y2,'Modified HPI_EXP_metro'!$C:$C,"*VA*"),"N/A")</f>
        <v>230.67250000000001</v>
      </c>
      <c r="Z48" s="8">
        <f>IFERROR(SUMIFS('Modified HPI_EXP_metro'!$G:$G,'Modified HPI_EXP_metro'!$D:$D,Z2,'Modified HPI_EXP_metro'!$C:$C,"*VA*")/COUNTIFS('Modified HPI_EXP_metro'!$D:$D,Z2,'Modified HPI_EXP_metro'!$C:$C,"*VA*"),"N/A")</f>
        <v>211.10249999999996</v>
      </c>
      <c r="AA48" s="8">
        <f>IFERROR(SUMIFS('Modified HPI_EXP_metro'!$G:$G,'Modified HPI_EXP_metro'!$D:$D,AA2,'Modified HPI_EXP_metro'!$C:$C,"*VA*")/COUNTIFS('Modified HPI_EXP_metro'!$D:$D,AA2,'Modified HPI_EXP_metro'!$C:$C,"*VA*"),"N/A")</f>
        <v>205.21375</v>
      </c>
      <c r="AB48" s="8">
        <f>IFERROR(SUMIFS('Modified HPI_EXP_metro'!$G:$G,'Modified HPI_EXP_metro'!$D:$D,AB2,'Modified HPI_EXP_metro'!$C:$C,"*VA*")/COUNTIFS('Modified HPI_EXP_metro'!$D:$D,AB2,'Modified HPI_EXP_metro'!$C:$C,"*VA*"),"N/A")</f>
        <v>194.36</v>
      </c>
      <c r="AC48" s="8">
        <f>IFERROR(SUMIFS('Modified HPI_EXP_metro'!$G:$G,'Modified HPI_EXP_metro'!$D:$D,AC2,'Modified HPI_EXP_metro'!$C:$C,"*VA*")/COUNTIFS('Modified HPI_EXP_metro'!$D:$D,AC2,'Modified HPI_EXP_metro'!$C:$C,"*VA*"),"N/A")</f>
        <v>199.36750000000001</v>
      </c>
      <c r="AD48" s="8">
        <f>IFERROR(SUMIFS('Modified HPI_EXP_metro'!$G:$G,'Modified HPI_EXP_metro'!$D:$D,AD2,'Modified HPI_EXP_metro'!$C:$C,"*VA*")/COUNTIFS('Modified HPI_EXP_metro'!$D:$D,AD2,'Modified HPI_EXP_metro'!$C:$C,"*VA*"),"N/A")</f>
        <v>209.73624999999998</v>
      </c>
      <c r="AE48" s="8">
        <f>IFERROR(SUMIFS('Modified HPI_EXP_metro'!$G:$G,'Modified HPI_EXP_metro'!$D:$D,AE2,'Modified HPI_EXP_metro'!$C:$C,"*VA*")/COUNTIFS('Modified HPI_EXP_metro'!$D:$D,AE2,'Modified HPI_EXP_metro'!$C:$C,"*VA*"),"N/A")</f>
        <v>216.47624999999999</v>
      </c>
      <c r="AF48" s="8">
        <f>IFERROR(SUMIFS('Modified HPI_EXP_metro'!$G:$G,'Modified HPI_EXP_metro'!$D:$D,AF2,'Modified HPI_EXP_metro'!$C:$C,"*VA*")/COUNTIFS('Modified HPI_EXP_metro'!$D:$D,AF2,'Modified HPI_EXP_metro'!$C:$C,"*VA*"),"N/A")</f>
        <v>223.74499999999998</v>
      </c>
      <c r="AG48" s="8">
        <f>IFERROR(SUMIFS('Modified HPI_EXP_metro'!$G:$G,'Modified HPI_EXP_metro'!$D:$D,AG2,'Modified HPI_EXP_metro'!$C:$C,"*VA*")/COUNTIFS('Modified HPI_EXP_metro'!$D:$D,AG2,'Modified HPI_EXP_metro'!$C:$C,"*VA*"),"N/A")</f>
        <v>230.09875000000002</v>
      </c>
      <c r="AH48" s="8">
        <f>IFERROR(SUMIFS('Modified HPI_EXP_metro'!$G:$G,'Modified HPI_EXP_metro'!$D:$D,AH2,'Modified HPI_EXP_metro'!$C:$C,"*VA*")/COUNTIFS('Modified HPI_EXP_metro'!$D:$D,AH2,'Modified HPI_EXP_metro'!$C:$C,"*VA*"),"N/A")</f>
        <v>238.76625000000001</v>
      </c>
      <c r="AI48" s="8">
        <f>IFERROR(SUMIFS('Modified HPI_EXP_metro'!$G:$G,'Modified HPI_EXP_metro'!$D:$D,AI2,'Modified HPI_EXP_metro'!$C:$C,"*VA*")/COUNTIFS('Modified HPI_EXP_metro'!$D:$D,AI2,'Modified HPI_EXP_metro'!$C:$C,"*VA*"),"N/A")</f>
        <v>247.57500000000002</v>
      </c>
      <c r="AJ48" s="8">
        <f>IFERROR(SUMIFS('Modified HPI_EXP_metro'!$G:$G,'Modified HPI_EXP_metro'!$D:$D,AJ2,'Modified HPI_EXP_metro'!$C:$C,"*VA*")/COUNTIFS('Modified HPI_EXP_metro'!$D:$D,AJ2,'Modified HPI_EXP_metro'!$C:$C,"*VA*"),"N/A")</f>
        <v>258.435</v>
      </c>
      <c r="AK48" s="8">
        <f>IFERROR(SUMIFS('Modified HPI_EXP_metro'!$G:$G,'Modified HPI_EXP_metro'!$D:$D,AK2,'Modified HPI_EXP_metro'!$C:$C,"*VA*")/COUNTIFS('Modified HPI_EXP_metro'!$D:$D,AK2,'Modified HPI_EXP_metro'!$C:$C,"*VA*"),"N/A")</f>
        <v>278.29499999999996</v>
      </c>
      <c r="AL48" s="8">
        <f>IFERROR(SUMIFS('Modified HPI_EXP_metro'!$G:$G,'Modified HPI_EXP_metro'!$D:$D,AL2,'Modified HPI_EXP_metro'!$C:$C,"*VA*")/COUNTIFS('Modified HPI_EXP_metro'!$D:$D,AL2,'Modified HPI_EXP_metro'!$C:$C,"*VA*"),"N/A")</f>
        <v>315.17250000000001</v>
      </c>
    </row>
    <row r="49" spans="1:38" x14ac:dyDescent="0.2">
      <c r="A49" s="11" t="s">
        <v>113</v>
      </c>
      <c r="B49" s="11" t="s">
        <v>164</v>
      </c>
      <c r="C49" s="8" t="str">
        <f>INDEX('Modified HPI_EXP_metro'!A:G,MATCH("*WA*",'Modified HPI_EXP_metro'!C:C,0),3)</f>
        <v xml:space="preserve"> OR-WA</v>
      </c>
      <c r="F49" s="11" t="s">
        <v>113</v>
      </c>
      <c r="G49" s="11" t="s">
        <v>164</v>
      </c>
      <c r="H49" s="8">
        <f>IFERROR(SUMIFS('Modified HPI_EXP_metro'!$G:$G,'Modified HPI_EXP_metro'!$D:$D,H2,'Modified HPI_EXP_metro'!$C:$C,"*WA*")/COUNTIFS('Modified HPI_EXP_metro'!$D:$D,H2,'Modified HPI_EXP_metro'!$C:$C,"*WA*"),"N/A")</f>
        <v>102.95874999999998</v>
      </c>
      <c r="I49" s="8">
        <f>IFERROR(SUMIFS('Modified HPI_EXP_metro'!$G:$G,'Modified HPI_EXP_metro'!$D:$D,I2,'Modified HPI_EXP_metro'!$C:$C,"*WA*")/COUNTIFS('Modified HPI_EXP_metro'!$D:$D,I2,'Modified HPI_EXP_metro'!$C:$C,"*WA*"),"N/A")</f>
        <v>109.24875</v>
      </c>
      <c r="J49" s="8">
        <f>IFERROR(SUMIFS('Modified HPI_EXP_metro'!$G:$G,'Modified HPI_EXP_metro'!$D:$D,J2,'Modified HPI_EXP_metro'!$C:$C,"*WA*")/COUNTIFS('Modified HPI_EXP_metro'!$D:$D,J2,'Modified HPI_EXP_metro'!$C:$C,"*WA*"),"N/A")</f>
        <v>115.66249999999999</v>
      </c>
      <c r="K49" s="8">
        <f>IFERROR(SUMIFS('Modified HPI_EXP_metro'!$G:$G,'Modified HPI_EXP_metro'!$D:$D,K2,'Modified HPI_EXP_metro'!$C:$C,"*WA*")/COUNTIFS('Modified HPI_EXP_metro'!$D:$D,K2,'Modified HPI_EXP_metro'!$C:$C,"*WA*"),"N/A")</f>
        <v>124.63124999999999</v>
      </c>
      <c r="L49" s="8">
        <f>IFERROR(SUMIFS('Modified HPI_EXP_metro'!$G:$G,'Modified HPI_EXP_metro'!$D:$D,L2,'Modified HPI_EXP_metro'!$C:$C,"*WA*")/COUNTIFS('Modified HPI_EXP_metro'!$D:$D,L2,'Modified HPI_EXP_metro'!$C:$C,"*WA*"),"N/A")</f>
        <v>132.80374999999998</v>
      </c>
      <c r="M49" s="8">
        <f>IFERROR(SUMIFS('Modified HPI_EXP_metro'!$G:$G,'Modified HPI_EXP_metro'!$D:$D,M2,'Modified HPI_EXP_metro'!$C:$C,"*WA*")/COUNTIFS('Modified HPI_EXP_metro'!$D:$D,M2,'Modified HPI_EXP_metro'!$C:$C,"*WA*"),"N/A")</f>
        <v>141.85250000000002</v>
      </c>
      <c r="N49" s="8">
        <f>IFERROR(SUMIFS('Modified HPI_EXP_metro'!$G:$G,'Modified HPI_EXP_metro'!$D:$D,N2,'Modified HPI_EXP_metro'!$C:$C,"*WA*")/COUNTIFS('Modified HPI_EXP_metro'!$D:$D,N2,'Modified HPI_EXP_metro'!$C:$C,"*WA*"),"N/A")</f>
        <v>152.91624999999999</v>
      </c>
      <c r="O49" s="8">
        <f>IFERROR(SUMIFS('Modified HPI_EXP_metro'!$G:$G,'Modified HPI_EXP_metro'!$D:$D,O2,'Modified HPI_EXP_metro'!$C:$C,"*WA*")/COUNTIFS('Modified HPI_EXP_metro'!$D:$D,O2,'Modified HPI_EXP_metro'!$C:$C,"*WA*"),"N/A")</f>
        <v>164.35</v>
      </c>
      <c r="P49" s="8">
        <f>IFERROR(SUMIFS('Modified HPI_EXP_metro'!$G:$G,'Modified HPI_EXP_metro'!$D:$D,P2,'Modified HPI_EXP_metro'!$C:$C,"*WA*")/COUNTIFS('Modified HPI_EXP_metro'!$D:$D,P2,'Modified HPI_EXP_metro'!$C:$C,"*WA*"),"N/A")</f>
        <v>174.72749999999999</v>
      </c>
      <c r="Q49" s="8">
        <f>IFERROR(SUMIFS('Modified HPI_EXP_metro'!$G:$G,'Modified HPI_EXP_metro'!$D:$D,Q2,'Modified HPI_EXP_metro'!$C:$C,"*WA*")/COUNTIFS('Modified HPI_EXP_metro'!$D:$D,Q2,'Modified HPI_EXP_metro'!$C:$C,"*WA*"),"N/A")</f>
        <v>184.41750000000005</v>
      </c>
      <c r="R49" s="8">
        <f>IFERROR(SUMIFS('Modified HPI_EXP_metro'!$G:$G,'Modified HPI_EXP_metro'!$D:$D,R2,'Modified HPI_EXP_metro'!$C:$C,"*WA*")/COUNTIFS('Modified HPI_EXP_metro'!$D:$D,R2,'Modified HPI_EXP_metro'!$C:$C,"*WA*"),"N/A")</f>
        <v>193.63249999999999</v>
      </c>
      <c r="S49" s="8">
        <f>IFERROR(SUMIFS('Modified HPI_EXP_metro'!$G:$G,'Modified HPI_EXP_metro'!$D:$D,S2,'Modified HPI_EXP_metro'!$C:$C,"*WA*")/COUNTIFS('Modified HPI_EXP_metro'!$D:$D,S2,'Modified HPI_EXP_metro'!$C:$C,"*WA*"),"N/A")</f>
        <v>202.58499999999998</v>
      </c>
      <c r="T49" s="8">
        <f>IFERROR(SUMIFS('Modified HPI_EXP_metro'!$G:$G,'Modified HPI_EXP_metro'!$D:$D,T2,'Modified HPI_EXP_metro'!$C:$C,"*WA*")/COUNTIFS('Modified HPI_EXP_metro'!$D:$D,T2,'Modified HPI_EXP_metro'!$C:$C,"*WA*"),"N/A")</f>
        <v>214.53125</v>
      </c>
      <c r="U49" s="8">
        <f>IFERROR(SUMIFS('Modified HPI_EXP_metro'!$G:$G,'Modified HPI_EXP_metro'!$D:$D,U2,'Modified HPI_EXP_metro'!$C:$C,"*WA*")/COUNTIFS('Modified HPI_EXP_metro'!$D:$D,U2,'Modified HPI_EXP_metro'!$C:$C,"*WA*"),"N/A")</f>
        <v>235.77625</v>
      </c>
      <c r="V49" s="8">
        <f>IFERROR(SUMIFS('Modified HPI_EXP_metro'!$G:$G,'Modified HPI_EXP_metro'!$D:$D,V2,'Modified HPI_EXP_metro'!$C:$C,"*WA*")/COUNTIFS('Modified HPI_EXP_metro'!$D:$D,V2,'Modified HPI_EXP_metro'!$C:$C,"*WA*"),"N/A")</f>
        <v>274.73874999999998</v>
      </c>
      <c r="W49" s="8">
        <f>IFERROR(SUMIFS('Modified HPI_EXP_metro'!$G:$G,'Modified HPI_EXP_metro'!$D:$D,W2,'Modified HPI_EXP_metro'!$C:$C,"*WA*")/COUNTIFS('Modified HPI_EXP_metro'!$D:$D,W2,'Modified HPI_EXP_metro'!$C:$C,"*WA*"),"N/A")</f>
        <v>319.41874999999999</v>
      </c>
      <c r="X49" s="8">
        <f>IFERROR(SUMIFS('Modified HPI_EXP_metro'!$G:$G,'Modified HPI_EXP_metro'!$D:$D,X2,'Modified HPI_EXP_metro'!$C:$C,"*WA*")/COUNTIFS('Modified HPI_EXP_metro'!$D:$D,X2,'Modified HPI_EXP_metro'!$C:$C,"*WA*"),"N/A")</f>
        <v>334.15375</v>
      </c>
      <c r="Y49" s="8">
        <f>IFERROR(SUMIFS('Modified HPI_EXP_metro'!$G:$G,'Modified HPI_EXP_metro'!$D:$D,Y2,'Modified HPI_EXP_metro'!$C:$C,"*WA*")/COUNTIFS('Modified HPI_EXP_metro'!$D:$D,Y2,'Modified HPI_EXP_metro'!$C:$C,"*WA*"),"N/A")</f>
        <v>306.8</v>
      </c>
      <c r="Z49" s="8">
        <f>IFERROR(SUMIFS('Modified HPI_EXP_metro'!$G:$G,'Modified HPI_EXP_metro'!$D:$D,Z2,'Modified HPI_EXP_metro'!$C:$C,"*WA*")/COUNTIFS('Modified HPI_EXP_metro'!$D:$D,Z2,'Modified HPI_EXP_metro'!$C:$C,"*WA*"),"N/A")</f>
        <v>268.89625000000001</v>
      </c>
      <c r="AA49" s="8">
        <f>IFERROR(SUMIFS('Modified HPI_EXP_metro'!$G:$G,'Modified HPI_EXP_metro'!$D:$D,AA2,'Modified HPI_EXP_metro'!$C:$C,"*WA*")/COUNTIFS('Modified HPI_EXP_metro'!$D:$D,AA2,'Modified HPI_EXP_metro'!$C:$C,"*WA*"),"N/A")</f>
        <v>252.98499999999999</v>
      </c>
      <c r="AB49" s="8">
        <f>IFERROR(SUMIFS('Modified HPI_EXP_metro'!$G:$G,'Modified HPI_EXP_metro'!$D:$D,AB2,'Modified HPI_EXP_metro'!$C:$C,"*WA*")/COUNTIFS('Modified HPI_EXP_metro'!$D:$D,AB2,'Modified HPI_EXP_metro'!$C:$C,"*WA*"),"N/A")</f>
        <v>233.03125000000003</v>
      </c>
      <c r="AC49" s="8">
        <f>IFERROR(SUMIFS('Modified HPI_EXP_metro'!$G:$G,'Modified HPI_EXP_metro'!$D:$D,AC2,'Modified HPI_EXP_metro'!$C:$C,"*WA*")/COUNTIFS('Modified HPI_EXP_metro'!$D:$D,AC2,'Modified HPI_EXP_metro'!$C:$C,"*WA*"),"N/A")</f>
        <v>241.45500000000004</v>
      </c>
      <c r="AD49" s="8">
        <f>IFERROR(SUMIFS('Modified HPI_EXP_metro'!$G:$G,'Modified HPI_EXP_metro'!$D:$D,AD2,'Modified HPI_EXP_metro'!$C:$C,"*WA*")/COUNTIFS('Modified HPI_EXP_metro'!$D:$D,AD2,'Modified HPI_EXP_metro'!$C:$C,"*WA*"),"N/A")</f>
        <v>273.97000000000003</v>
      </c>
      <c r="AE49" s="8">
        <f>IFERROR(SUMIFS('Modified HPI_EXP_metro'!$G:$G,'Modified HPI_EXP_metro'!$D:$D,AE2,'Modified HPI_EXP_metro'!$C:$C,"*WA*")/COUNTIFS('Modified HPI_EXP_metro'!$D:$D,AE2,'Modified HPI_EXP_metro'!$C:$C,"*WA*"),"N/A")</f>
        <v>298.59500000000003</v>
      </c>
      <c r="AF49" s="8">
        <f>IFERROR(SUMIFS('Modified HPI_EXP_metro'!$G:$G,'Modified HPI_EXP_metro'!$D:$D,AF2,'Modified HPI_EXP_metro'!$C:$C,"*WA*")/COUNTIFS('Modified HPI_EXP_metro'!$D:$D,AF2,'Modified HPI_EXP_metro'!$C:$C,"*WA*"),"N/A")</f>
        <v>328.21250000000003</v>
      </c>
      <c r="AG49" s="8">
        <f>IFERROR(SUMIFS('Modified HPI_EXP_metro'!$G:$G,'Modified HPI_EXP_metro'!$D:$D,AG2,'Modified HPI_EXP_metro'!$C:$C,"*WA*")/COUNTIFS('Modified HPI_EXP_metro'!$D:$D,AG2,'Modified HPI_EXP_metro'!$C:$C,"*WA*"),"N/A")</f>
        <v>368.20125000000007</v>
      </c>
      <c r="AH49" s="8">
        <f>IFERROR(SUMIFS('Modified HPI_EXP_metro'!$G:$G,'Modified HPI_EXP_metro'!$D:$D,AH2,'Modified HPI_EXP_metro'!$C:$C,"*WA*")/COUNTIFS('Modified HPI_EXP_metro'!$D:$D,AH2,'Modified HPI_EXP_metro'!$C:$C,"*WA*"),"N/A")</f>
        <v>406.35249999999996</v>
      </c>
      <c r="AI49" s="8">
        <f>IFERROR(SUMIFS('Modified HPI_EXP_metro'!$G:$G,'Modified HPI_EXP_metro'!$D:$D,AI2,'Modified HPI_EXP_metro'!$C:$C,"*WA*")/COUNTIFS('Modified HPI_EXP_metro'!$D:$D,AI2,'Modified HPI_EXP_metro'!$C:$C,"*WA*"),"N/A")</f>
        <v>437.4</v>
      </c>
      <c r="AJ49" s="8">
        <f>IFERROR(SUMIFS('Modified HPI_EXP_metro'!$G:$G,'Modified HPI_EXP_metro'!$D:$D,AJ2,'Modified HPI_EXP_metro'!$C:$C,"*WA*")/COUNTIFS('Modified HPI_EXP_metro'!$D:$D,AJ2,'Modified HPI_EXP_metro'!$C:$C,"*WA*"),"N/A")</f>
        <v>453.94875000000002</v>
      </c>
      <c r="AK49" s="8">
        <f>IFERROR(SUMIFS('Modified HPI_EXP_metro'!$G:$G,'Modified HPI_EXP_metro'!$D:$D,AK2,'Modified HPI_EXP_metro'!$C:$C,"*WA*")/COUNTIFS('Modified HPI_EXP_metro'!$D:$D,AK2,'Modified HPI_EXP_metro'!$C:$C,"*WA*"),"N/A")</f>
        <v>488.95749999999998</v>
      </c>
      <c r="AL49" s="8">
        <f>IFERROR(SUMIFS('Modified HPI_EXP_metro'!$G:$G,'Modified HPI_EXP_metro'!$D:$D,AL2,'Modified HPI_EXP_metro'!$C:$C,"*WA*")/COUNTIFS('Modified HPI_EXP_metro'!$D:$D,AL2,'Modified HPI_EXP_metro'!$C:$C,"*WA*"),"N/A")</f>
        <v>578.41125</v>
      </c>
    </row>
    <row r="50" spans="1:38" x14ac:dyDescent="0.2">
      <c r="A50" s="11" t="s">
        <v>114</v>
      </c>
      <c r="B50" s="11" t="s">
        <v>165</v>
      </c>
      <c r="C50" s="8" t="str">
        <f>INDEX('Modified HPI_EXP_metro'!A:G,MATCH("*WV*",'Modified HPI_EXP_metro'!C:C,0),3)</f>
        <v xml:space="preserve"> DC-VA-MD-WV  </v>
      </c>
      <c r="F50" s="11" t="s">
        <v>114</v>
      </c>
      <c r="G50" s="11" t="s">
        <v>165</v>
      </c>
      <c r="H50" s="8">
        <f>IFERROR(SUMIFS('Modified HPI_EXP_metro'!$G:$G,'Modified HPI_EXP_metro'!$D:$D,H2,'Modified HPI_EXP_metro'!$C:$C,"*WV*")/COUNTIFS('Modified HPI_EXP_metro'!$D:$D,H2,'Modified HPI_EXP_metro'!$C:$C,"*WV*"),"N/A")</f>
        <v>99.917500000000004</v>
      </c>
      <c r="I50" s="8">
        <f>IFERROR(SUMIFS('Modified HPI_EXP_metro'!$G:$G,'Modified HPI_EXP_metro'!$D:$D,I2,'Modified HPI_EXP_metro'!$C:$C,"*WV*")/COUNTIFS('Modified HPI_EXP_metro'!$D:$D,I2,'Modified HPI_EXP_metro'!$C:$C,"*WV*"),"N/A")</f>
        <v>100.3775</v>
      </c>
      <c r="J50" s="8">
        <f>IFERROR(SUMIFS('Modified HPI_EXP_metro'!$G:$G,'Modified HPI_EXP_metro'!$D:$D,J2,'Modified HPI_EXP_metro'!$C:$C,"*WV*")/COUNTIFS('Modified HPI_EXP_metro'!$D:$D,J2,'Modified HPI_EXP_metro'!$C:$C,"*WV*"),"N/A")</f>
        <v>99.690000000000012</v>
      </c>
      <c r="K50" s="8">
        <f>IFERROR(SUMIFS('Modified HPI_EXP_metro'!$G:$G,'Modified HPI_EXP_metro'!$D:$D,K2,'Modified HPI_EXP_metro'!$C:$C,"*WV*")/COUNTIFS('Modified HPI_EXP_metro'!$D:$D,K2,'Modified HPI_EXP_metro'!$C:$C,"*WV*"),"N/A")</f>
        <v>100.57000000000001</v>
      </c>
      <c r="L50" s="8">
        <f>IFERROR(SUMIFS('Modified HPI_EXP_metro'!$G:$G,'Modified HPI_EXP_metro'!$D:$D,L2,'Modified HPI_EXP_metro'!$C:$C,"*WV*")/COUNTIFS('Modified HPI_EXP_metro'!$D:$D,L2,'Modified HPI_EXP_metro'!$C:$C,"*WV*"),"N/A")</f>
        <v>100.4725</v>
      </c>
      <c r="M50" s="8">
        <f>IFERROR(SUMIFS('Modified HPI_EXP_metro'!$G:$G,'Modified HPI_EXP_metro'!$D:$D,M2,'Modified HPI_EXP_metro'!$C:$C,"*WV*")/COUNTIFS('Modified HPI_EXP_metro'!$D:$D,M2,'Modified HPI_EXP_metro'!$C:$C,"*WV*"),"N/A")</f>
        <v>99.597499999999997</v>
      </c>
      <c r="N50" s="8">
        <f>IFERROR(SUMIFS('Modified HPI_EXP_metro'!$G:$G,'Modified HPI_EXP_metro'!$D:$D,N2,'Modified HPI_EXP_metro'!$C:$C,"*WV*")/COUNTIFS('Modified HPI_EXP_metro'!$D:$D,N2,'Modified HPI_EXP_metro'!$C:$C,"*WV*"),"N/A")</f>
        <v>99.834999999999994</v>
      </c>
      <c r="O50" s="8">
        <f>IFERROR(SUMIFS('Modified HPI_EXP_metro'!$G:$G,'Modified HPI_EXP_metro'!$D:$D,O2,'Modified HPI_EXP_metro'!$C:$C,"*WV*")/COUNTIFS('Modified HPI_EXP_metro'!$D:$D,O2,'Modified HPI_EXP_metro'!$C:$C,"*WV*"),"N/A")</f>
        <v>102.10749999999999</v>
      </c>
      <c r="P50" s="8">
        <f>IFERROR(SUMIFS('Modified HPI_EXP_metro'!$G:$G,'Modified HPI_EXP_metro'!$D:$D,P2,'Modified HPI_EXP_metro'!$C:$C,"*WV*")/COUNTIFS('Modified HPI_EXP_metro'!$D:$D,P2,'Modified HPI_EXP_metro'!$C:$C,"*WV*"),"N/A")</f>
        <v>107.22</v>
      </c>
      <c r="Q50" s="8">
        <f>IFERROR(SUMIFS('Modified HPI_EXP_metro'!$G:$G,'Modified HPI_EXP_metro'!$D:$D,Q2,'Modified HPI_EXP_metro'!$C:$C,"*WV*")/COUNTIFS('Modified HPI_EXP_metro'!$D:$D,Q2,'Modified HPI_EXP_metro'!$C:$C,"*WV*"),"N/A")</f>
        <v>116.23750000000001</v>
      </c>
      <c r="R50" s="8">
        <f>IFERROR(SUMIFS('Modified HPI_EXP_metro'!$G:$G,'Modified HPI_EXP_metro'!$D:$D,R2,'Modified HPI_EXP_metro'!$C:$C,"*WV*")/COUNTIFS('Modified HPI_EXP_metro'!$D:$D,R2,'Modified HPI_EXP_metro'!$C:$C,"*WV*"),"N/A")</f>
        <v>131.24250000000001</v>
      </c>
      <c r="S50" s="8">
        <f>IFERROR(SUMIFS('Modified HPI_EXP_metro'!$G:$G,'Modified HPI_EXP_metro'!$D:$D,S2,'Modified HPI_EXP_metro'!$C:$C,"*WV*")/COUNTIFS('Modified HPI_EXP_metro'!$D:$D,S2,'Modified HPI_EXP_metro'!$C:$C,"*WV*"),"N/A")</f>
        <v>149.35000000000002</v>
      </c>
      <c r="T50" s="8">
        <f>IFERROR(SUMIFS('Modified HPI_EXP_metro'!$G:$G,'Modified HPI_EXP_metro'!$D:$D,T2,'Modified HPI_EXP_metro'!$C:$C,"*WV*")/COUNTIFS('Modified HPI_EXP_metro'!$D:$D,T2,'Modified HPI_EXP_metro'!$C:$C,"*WV*"),"N/A")</f>
        <v>171.94</v>
      </c>
      <c r="U50" s="8">
        <f>IFERROR(SUMIFS('Modified HPI_EXP_metro'!$G:$G,'Modified HPI_EXP_metro'!$D:$D,U2,'Modified HPI_EXP_metro'!$C:$C,"*WV*")/COUNTIFS('Modified HPI_EXP_metro'!$D:$D,U2,'Modified HPI_EXP_metro'!$C:$C,"*WV*"),"N/A")</f>
        <v>207.26249999999999</v>
      </c>
      <c r="V50" s="8">
        <f>IFERROR(SUMIFS('Modified HPI_EXP_metro'!$G:$G,'Modified HPI_EXP_metro'!$D:$D,V2,'Modified HPI_EXP_metro'!$C:$C,"*WV*")/COUNTIFS('Modified HPI_EXP_metro'!$D:$D,V2,'Modified HPI_EXP_metro'!$C:$C,"*WV*"),"N/A")</f>
        <v>258.32</v>
      </c>
      <c r="W50" s="8">
        <f>IFERROR(SUMIFS('Modified HPI_EXP_metro'!$G:$G,'Modified HPI_EXP_metro'!$D:$D,W2,'Modified HPI_EXP_metro'!$C:$C,"*WV*")/COUNTIFS('Modified HPI_EXP_metro'!$D:$D,W2,'Modified HPI_EXP_metro'!$C:$C,"*WV*"),"N/A")</f>
        <v>276.97500000000002</v>
      </c>
      <c r="X50" s="8">
        <f>IFERROR(SUMIFS('Modified HPI_EXP_metro'!$G:$G,'Modified HPI_EXP_metro'!$D:$D,X2,'Modified HPI_EXP_metro'!$C:$C,"*WV*")/COUNTIFS('Modified HPI_EXP_metro'!$D:$D,X2,'Modified HPI_EXP_metro'!$C:$C,"*WV*"),"N/A")</f>
        <v>251.40749999999997</v>
      </c>
      <c r="Y50" s="8">
        <f>IFERROR(SUMIFS('Modified HPI_EXP_metro'!$G:$G,'Modified HPI_EXP_metro'!$D:$D,Y2,'Modified HPI_EXP_metro'!$C:$C,"*WV*")/COUNTIFS('Modified HPI_EXP_metro'!$D:$D,Y2,'Modified HPI_EXP_metro'!$C:$C,"*WV*"),"N/A")</f>
        <v>197.04250000000002</v>
      </c>
      <c r="Z50" s="8">
        <f>IFERROR(SUMIFS('Modified HPI_EXP_metro'!$G:$G,'Modified HPI_EXP_metro'!$D:$D,Z2,'Modified HPI_EXP_metro'!$C:$C,"*WV*")/COUNTIFS('Modified HPI_EXP_metro'!$D:$D,Z2,'Modified HPI_EXP_metro'!$C:$C,"*WV*"),"N/A")</f>
        <v>178.10749999999999</v>
      </c>
      <c r="AA50" s="8">
        <f>IFERROR(SUMIFS('Modified HPI_EXP_metro'!$G:$G,'Modified HPI_EXP_metro'!$D:$D,AA2,'Modified HPI_EXP_metro'!$C:$C,"*WV*")/COUNTIFS('Modified HPI_EXP_metro'!$D:$D,AA2,'Modified HPI_EXP_metro'!$C:$C,"*WV*"),"N/A")</f>
        <v>181.67500000000001</v>
      </c>
      <c r="AB50" s="8">
        <f>IFERROR(SUMIFS('Modified HPI_EXP_metro'!$G:$G,'Modified HPI_EXP_metro'!$D:$D,AB2,'Modified HPI_EXP_metro'!$C:$C,"*WV*")/COUNTIFS('Modified HPI_EXP_metro'!$D:$D,AB2,'Modified HPI_EXP_metro'!$C:$C,"*WV*"),"N/A")</f>
        <v>180.42000000000002</v>
      </c>
      <c r="AC50" s="8">
        <f>IFERROR(SUMIFS('Modified HPI_EXP_metro'!$G:$G,'Modified HPI_EXP_metro'!$D:$D,AC2,'Modified HPI_EXP_metro'!$C:$C,"*WV*")/COUNTIFS('Modified HPI_EXP_metro'!$D:$D,AC2,'Modified HPI_EXP_metro'!$C:$C,"*WV*"),"N/A")</f>
        <v>189.68</v>
      </c>
      <c r="AD50" s="8">
        <f>IFERROR(SUMIFS('Modified HPI_EXP_metro'!$G:$G,'Modified HPI_EXP_metro'!$D:$D,AD2,'Modified HPI_EXP_metro'!$C:$C,"*WV*")/COUNTIFS('Modified HPI_EXP_metro'!$D:$D,AD2,'Modified HPI_EXP_metro'!$C:$C,"*WV*"),"N/A")</f>
        <v>205.93</v>
      </c>
      <c r="AE50" s="8">
        <f>IFERROR(SUMIFS('Modified HPI_EXP_metro'!$G:$G,'Modified HPI_EXP_metro'!$D:$D,AE2,'Modified HPI_EXP_metro'!$C:$C,"*WV*")/COUNTIFS('Modified HPI_EXP_metro'!$D:$D,AE2,'Modified HPI_EXP_metro'!$C:$C,"*WV*"),"N/A")</f>
        <v>215.22499999999999</v>
      </c>
      <c r="AF50" s="8">
        <f>IFERROR(SUMIFS('Modified HPI_EXP_metro'!$G:$G,'Modified HPI_EXP_metro'!$D:$D,AF2,'Modified HPI_EXP_metro'!$C:$C,"*WV*")/COUNTIFS('Modified HPI_EXP_metro'!$D:$D,AF2,'Modified HPI_EXP_metro'!$C:$C,"*WV*"),"N/A")</f>
        <v>221.64499999999998</v>
      </c>
      <c r="AG50" s="8">
        <f>IFERROR(SUMIFS('Modified HPI_EXP_metro'!$G:$G,'Modified HPI_EXP_metro'!$D:$D,AG2,'Modified HPI_EXP_metro'!$C:$C,"*WV*")/COUNTIFS('Modified HPI_EXP_metro'!$D:$D,AG2,'Modified HPI_EXP_metro'!$C:$C,"*WV*"),"N/A")</f>
        <v>228.42500000000001</v>
      </c>
      <c r="AH50" s="8">
        <f>IFERROR(SUMIFS('Modified HPI_EXP_metro'!$G:$G,'Modified HPI_EXP_metro'!$D:$D,AH2,'Modified HPI_EXP_metro'!$C:$C,"*WV*")/COUNTIFS('Modified HPI_EXP_metro'!$D:$D,AH2,'Modified HPI_EXP_metro'!$C:$C,"*WV*"),"N/A")</f>
        <v>237.73999999999998</v>
      </c>
      <c r="AI50" s="8">
        <f>IFERROR(SUMIFS('Modified HPI_EXP_metro'!$G:$G,'Modified HPI_EXP_metro'!$D:$D,AI2,'Modified HPI_EXP_metro'!$C:$C,"*WV*")/COUNTIFS('Modified HPI_EXP_metro'!$D:$D,AI2,'Modified HPI_EXP_metro'!$C:$C,"*WV*"),"N/A")</f>
        <v>247.04249999999999</v>
      </c>
      <c r="AJ50" s="8">
        <f>IFERROR(SUMIFS('Modified HPI_EXP_metro'!$G:$G,'Modified HPI_EXP_metro'!$D:$D,AJ2,'Modified HPI_EXP_metro'!$C:$C,"*WV*")/COUNTIFS('Modified HPI_EXP_metro'!$D:$D,AJ2,'Modified HPI_EXP_metro'!$C:$C,"*WV*"),"N/A")</f>
        <v>258.5575</v>
      </c>
      <c r="AK50" s="8">
        <f>IFERROR(SUMIFS('Modified HPI_EXP_metro'!$G:$G,'Modified HPI_EXP_metro'!$D:$D,AK2,'Modified HPI_EXP_metro'!$C:$C,"*WV*")/COUNTIFS('Modified HPI_EXP_metro'!$D:$D,AK2,'Modified HPI_EXP_metro'!$C:$C,"*WV*"),"N/A")</f>
        <v>278.78749999999997</v>
      </c>
      <c r="AL50" s="8">
        <f>IFERROR(SUMIFS('Modified HPI_EXP_metro'!$G:$G,'Modified HPI_EXP_metro'!$D:$D,AL2,'Modified HPI_EXP_metro'!$C:$C,"*WV*")/COUNTIFS('Modified HPI_EXP_metro'!$D:$D,AL2,'Modified HPI_EXP_metro'!$C:$C,"*WV*"),"N/A")</f>
        <v>312.73749999999995</v>
      </c>
    </row>
    <row r="51" spans="1:38" x14ac:dyDescent="0.2">
      <c r="A51" s="11" t="s">
        <v>115</v>
      </c>
      <c r="B51" s="11" t="s">
        <v>166</v>
      </c>
      <c r="C51" s="8" t="str">
        <f>INDEX('Modified HPI_EXP_metro'!A:G,MATCH("*WI*",'Modified HPI_EXP_metro'!C:C,0),3)</f>
        <v xml:space="preserve"> WI</v>
      </c>
      <c r="F51" s="11" t="s">
        <v>115</v>
      </c>
      <c r="G51" s="11" t="s">
        <v>166</v>
      </c>
      <c r="H51" s="8">
        <f>IFERROR(SUMIFS('Modified HPI_EXP_metro'!$G:$G,'Modified HPI_EXP_metro'!$D:$D,H2,'Modified HPI_EXP_metro'!$C:$C,"*WI*")/COUNTIFS('Modified HPI_EXP_metro'!$D:$D,H2,'Modified HPI_EXP_metro'!$C:$C,"*WI*"),"N/A")</f>
        <v>100.77375000000001</v>
      </c>
      <c r="I51" s="8">
        <f>IFERROR(SUMIFS('Modified HPI_EXP_metro'!$G:$G,'Modified HPI_EXP_metro'!$D:$D,I2,'Modified HPI_EXP_metro'!$C:$C,"*WI*")/COUNTIFS('Modified HPI_EXP_metro'!$D:$D,I2,'Modified HPI_EXP_metro'!$C:$C,"*WI*"),"N/A")</f>
        <v>105.13249999999999</v>
      </c>
      <c r="J51" s="8">
        <f>IFERROR(SUMIFS('Modified HPI_EXP_metro'!$G:$G,'Modified HPI_EXP_metro'!$D:$D,J2,'Modified HPI_EXP_metro'!$C:$C,"*WI*")/COUNTIFS('Modified HPI_EXP_metro'!$D:$D,J2,'Modified HPI_EXP_metro'!$C:$C,"*WI*"),"N/A")</f>
        <v>110.69375000000001</v>
      </c>
      <c r="K51" s="8">
        <f>IFERROR(SUMIFS('Modified HPI_EXP_metro'!$G:$G,'Modified HPI_EXP_metro'!$D:$D,K2,'Modified HPI_EXP_metro'!$C:$C,"*WI*")/COUNTIFS('Modified HPI_EXP_metro'!$D:$D,K2,'Modified HPI_EXP_metro'!$C:$C,"*WI*"),"N/A")</f>
        <v>116.60874999999999</v>
      </c>
      <c r="L51" s="8">
        <f>IFERROR(SUMIFS('Modified HPI_EXP_metro'!$G:$G,'Modified HPI_EXP_metro'!$D:$D,L2,'Modified HPI_EXP_metro'!$C:$C,"*WI*")/COUNTIFS('Modified HPI_EXP_metro'!$D:$D,L2,'Modified HPI_EXP_metro'!$C:$C,"*WI*"),"N/A")</f>
        <v>120.99625</v>
      </c>
      <c r="M51" s="8">
        <f>IFERROR(SUMIFS('Modified HPI_EXP_metro'!$G:$G,'Modified HPI_EXP_metro'!$D:$D,M2,'Modified HPI_EXP_metro'!$C:$C,"*WI*")/COUNTIFS('Modified HPI_EXP_metro'!$D:$D,M2,'Modified HPI_EXP_metro'!$C:$C,"*WI*"),"N/A")</f>
        <v>125.8425</v>
      </c>
      <c r="N51" s="8">
        <f>IFERROR(SUMIFS('Modified HPI_EXP_metro'!$G:$G,'Modified HPI_EXP_metro'!$D:$D,N2,'Modified HPI_EXP_metro'!$C:$C,"*WI*")/COUNTIFS('Modified HPI_EXP_metro'!$D:$D,N2,'Modified HPI_EXP_metro'!$C:$C,"*WI*"),"N/A")</f>
        <v>131.00375</v>
      </c>
      <c r="O51" s="8">
        <f>IFERROR(SUMIFS('Modified HPI_EXP_metro'!$G:$G,'Modified HPI_EXP_metro'!$D:$D,O2,'Modified HPI_EXP_metro'!$C:$C,"*WI*")/COUNTIFS('Modified HPI_EXP_metro'!$D:$D,O2,'Modified HPI_EXP_metro'!$C:$C,"*WI*"),"N/A")</f>
        <v>137.745</v>
      </c>
      <c r="P51" s="8">
        <f>IFERROR(SUMIFS('Modified HPI_EXP_metro'!$G:$G,'Modified HPI_EXP_metro'!$D:$D,P2,'Modified HPI_EXP_metro'!$C:$C,"*WI*")/COUNTIFS('Modified HPI_EXP_metro'!$D:$D,P2,'Modified HPI_EXP_metro'!$C:$C,"*WI*"),"N/A")</f>
        <v>147.98875000000001</v>
      </c>
      <c r="Q51" s="8">
        <f>IFERROR(SUMIFS('Modified HPI_EXP_metro'!$G:$G,'Modified HPI_EXP_metro'!$D:$D,Q2,'Modified HPI_EXP_metro'!$C:$C,"*WI*")/COUNTIFS('Modified HPI_EXP_metro'!$D:$D,Q2,'Modified HPI_EXP_metro'!$C:$C,"*WI*"),"N/A")</f>
        <v>164.035</v>
      </c>
      <c r="R51" s="8">
        <f>IFERROR(SUMIFS('Modified HPI_EXP_metro'!$G:$G,'Modified HPI_EXP_metro'!$D:$D,R2,'Modified HPI_EXP_metro'!$C:$C,"*WI*")/COUNTIFS('Modified HPI_EXP_metro'!$D:$D,R2,'Modified HPI_EXP_metro'!$C:$C,"*WI*"),"N/A")</f>
        <v>181.04124999999999</v>
      </c>
      <c r="S51" s="8">
        <f>IFERROR(SUMIFS('Modified HPI_EXP_metro'!$G:$G,'Modified HPI_EXP_metro'!$D:$D,S2,'Modified HPI_EXP_metro'!$C:$C,"*WI*")/COUNTIFS('Modified HPI_EXP_metro'!$D:$D,S2,'Modified HPI_EXP_metro'!$C:$C,"*WI*"),"N/A")</f>
        <v>197.10750000000002</v>
      </c>
      <c r="T51" s="8">
        <f>IFERROR(SUMIFS('Modified HPI_EXP_metro'!$G:$G,'Modified HPI_EXP_metro'!$D:$D,T2,'Modified HPI_EXP_metro'!$C:$C,"*WI*")/COUNTIFS('Modified HPI_EXP_metro'!$D:$D,T2,'Modified HPI_EXP_metro'!$C:$C,"*WI*"),"N/A")</f>
        <v>214.44125</v>
      </c>
      <c r="U51" s="8">
        <f>IFERROR(SUMIFS('Modified HPI_EXP_metro'!$G:$G,'Modified HPI_EXP_metro'!$D:$D,U2,'Modified HPI_EXP_metro'!$C:$C,"*WI*")/COUNTIFS('Modified HPI_EXP_metro'!$D:$D,U2,'Modified HPI_EXP_metro'!$C:$C,"*WI*"),"N/A")</f>
        <v>229.16</v>
      </c>
      <c r="V51" s="8">
        <f>IFERROR(SUMIFS('Modified HPI_EXP_metro'!$G:$G,'Modified HPI_EXP_metro'!$D:$D,V2,'Modified HPI_EXP_metro'!$C:$C,"*WI*")/COUNTIFS('Modified HPI_EXP_metro'!$D:$D,V2,'Modified HPI_EXP_metro'!$C:$C,"*WI*"),"N/A")</f>
        <v>246.73500000000001</v>
      </c>
      <c r="W51" s="8">
        <f>IFERROR(SUMIFS('Modified HPI_EXP_metro'!$G:$G,'Modified HPI_EXP_metro'!$D:$D,W2,'Modified HPI_EXP_metro'!$C:$C,"*WI*")/COUNTIFS('Modified HPI_EXP_metro'!$D:$D,W2,'Modified HPI_EXP_metro'!$C:$C,"*WI*"),"N/A")</f>
        <v>254.18999999999997</v>
      </c>
      <c r="X51" s="8">
        <f>IFERROR(SUMIFS('Modified HPI_EXP_metro'!$G:$G,'Modified HPI_EXP_metro'!$D:$D,X2,'Modified HPI_EXP_metro'!$C:$C,"*WI*")/COUNTIFS('Modified HPI_EXP_metro'!$D:$D,X2,'Modified HPI_EXP_metro'!$C:$C,"*WI*"),"N/A")</f>
        <v>243.03749999999997</v>
      </c>
      <c r="Y51" s="8">
        <f>IFERROR(SUMIFS('Modified HPI_EXP_metro'!$G:$G,'Modified HPI_EXP_metro'!$D:$D,Y2,'Modified HPI_EXP_metro'!$C:$C,"*WI*")/COUNTIFS('Modified HPI_EXP_metro'!$D:$D,Y2,'Modified HPI_EXP_metro'!$C:$C,"*WI*"),"N/A")</f>
        <v>213.99124999999998</v>
      </c>
      <c r="Z51" s="8">
        <f>IFERROR(SUMIFS('Modified HPI_EXP_metro'!$G:$G,'Modified HPI_EXP_metro'!$D:$D,Z2,'Modified HPI_EXP_metro'!$C:$C,"*WI*")/COUNTIFS('Modified HPI_EXP_metro'!$D:$D,Z2,'Modified HPI_EXP_metro'!$C:$C,"*WI*"),"N/A")</f>
        <v>193.38624999999999</v>
      </c>
      <c r="AA51" s="8">
        <f>IFERROR(SUMIFS('Modified HPI_EXP_metro'!$G:$G,'Modified HPI_EXP_metro'!$D:$D,AA2,'Modified HPI_EXP_metro'!$C:$C,"*WI*")/COUNTIFS('Modified HPI_EXP_metro'!$D:$D,AA2,'Modified HPI_EXP_metro'!$C:$C,"*WI*"),"N/A")</f>
        <v>188.08500000000001</v>
      </c>
      <c r="AB51" s="8">
        <f>IFERROR(SUMIFS('Modified HPI_EXP_metro'!$G:$G,'Modified HPI_EXP_metro'!$D:$D,AB2,'Modified HPI_EXP_metro'!$C:$C,"*WI*")/COUNTIFS('Modified HPI_EXP_metro'!$D:$D,AB2,'Modified HPI_EXP_metro'!$C:$C,"*WI*"),"N/A")</f>
        <v>176.84125000000003</v>
      </c>
      <c r="AC51" s="8">
        <f>IFERROR(SUMIFS('Modified HPI_EXP_metro'!$G:$G,'Modified HPI_EXP_metro'!$D:$D,AC2,'Modified HPI_EXP_metro'!$C:$C,"*WI*")/COUNTIFS('Modified HPI_EXP_metro'!$D:$D,AC2,'Modified HPI_EXP_metro'!$C:$C,"*WI*"),"N/A")</f>
        <v>180.64625000000001</v>
      </c>
      <c r="AD51" s="8">
        <f>IFERROR(SUMIFS('Modified HPI_EXP_metro'!$G:$G,'Modified HPI_EXP_metro'!$D:$D,AD2,'Modified HPI_EXP_metro'!$C:$C,"*WI*")/COUNTIFS('Modified HPI_EXP_metro'!$D:$D,AD2,'Modified HPI_EXP_metro'!$C:$C,"*WI*"),"N/A")</f>
        <v>193.57499999999999</v>
      </c>
      <c r="AE51" s="8">
        <f>IFERROR(SUMIFS('Modified HPI_EXP_metro'!$G:$G,'Modified HPI_EXP_metro'!$D:$D,AE2,'Modified HPI_EXP_metro'!$C:$C,"*WI*")/COUNTIFS('Modified HPI_EXP_metro'!$D:$D,AE2,'Modified HPI_EXP_metro'!$C:$C,"*WI*"),"N/A")</f>
        <v>203.98625000000001</v>
      </c>
      <c r="AF51" s="8">
        <f>IFERROR(SUMIFS('Modified HPI_EXP_metro'!$G:$G,'Modified HPI_EXP_metro'!$D:$D,AF2,'Modified HPI_EXP_metro'!$C:$C,"*WI*")/COUNTIFS('Modified HPI_EXP_metro'!$D:$D,AF2,'Modified HPI_EXP_metro'!$C:$C,"*WI*"),"N/A")</f>
        <v>214.97125</v>
      </c>
      <c r="AG51" s="8">
        <f>IFERROR(SUMIFS('Modified HPI_EXP_metro'!$G:$G,'Modified HPI_EXP_metro'!$D:$D,AG2,'Modified HPI_EXP_metro'!$C:$C,"*WI*")/COUNTIFS('Modified HPI_EXP_metro'!$D:$D,AG2,'Modified HPI_EXP_metro'!$C:$C,"*WI*"),"N/A")</f>
        <v>227.01874999999998</v>
      </c>
      <c r="AH51" s="8">
        <f>IFERROR(SUMIFS('Modified HPI_EXP_metro'!$G:$G,'Modified HPI_EXP_metro'!$D:$D,AH2,'Modified HPI_EXP_metro'!$C:$C,"*WI*")/COUNTIFS('Modified HPI_EXP_metro'!$D:$D,AH2,'Modified HPI_EXP_metro'!$C:$C,"*WI*"),"N/A")</f>
        <v>241.74625</v>
      </c>
      <c r="AI51" s="8">
        <f>IFERROR(SUMIFS('Modified HPI_EXP_metro'!$G:$G,'Modified HPI_EXP_metro'!$D:$D,AI2,'Modified HPI_EXP_metro'!$C:$C,"*WI*")/COUNTIFS('Modified HPI_EXP_metro'!$D:$D,AI2,'Modified HPI_EXP_metro'!$C:$C,"*WI*"),"N/A")</f>
        <v>258.76</v>
      </c>
      <c r="AJ51" s="8">
        <f>IFERROR(SUMIFS('Modified HPI_EXP_metro'!$G:$G,'Modified HPI_EXP_metro'!$D:$D,AJ2,'Modified HPI_EXP_metro'!$C:$C,"*WI*")/COUNTIFS('Modified HPI_EXP_metro'!$D:$D,AJ2,'Modified HPI_EXP_metro'!$C:$C,"*WI*"),"N/A")</f>
        <v>273.85500000000002</v>
      </c>
      <c r="AK51" s="8">
        <f>IFERROR(SUMIFS('Modified HPI_EXP_metro'!$G:$G,'Modified HPI_EXP_metro'!$D:$D,AK2,'Modified HPI_EXP_metro'!$C:$C,"*WI*")/COUNTIFS('Modified HPI_EXP_metro'!$D:$D,AK2,'Modified HPI_EXP_metro'!$C:$C,"*WI*"),"N/A")</f>
        <v>296.75375000000003</v>
      </c>
      <c r="AL51" s="8">
        <f>IFERROR(SUMIFS('Modified HPI_EXP_metro'!$G:$G,'Modified HPI_EXP_metro'!$D:$D,AL2,'Modified HPI_EXP_metro'!$C:$C,"*WI*")/COUNTIFS('Modified HPI_EXP_metro'!$D:$D,AL2,'Modified HPI_EXP_metro'!$C:$C,"*WI*"),"N/A")</f>
        <v>333.92624999999998</v>
      </c>
    </row>
    <row r="52" spans="1:38" s="75" customFormat="1" x14ac:dyDescent="0.2">
      <c r="A52" s="73" t="s">
        <v>116</v>
      </c>
      <c r="B52" s="73" t="s">
        <v>167</v>
      </c>
      <c r="C52" s="74" t="e">
        <f>INDEX('Modified HPI_EXP_metro'!A:G,MATCH("*WY*",'Modified HPI_EXP_metro'!C:C,0),3)</f>
        <v>#N/A</v>
      </c>
      <c r="F52" s="73" t="s">
        <v>116</v>
      </c>
      <c r="G52" s="73" t="s">
        <v>167</v>
      </c>
      <c r="H52" s="74" t="str">
        <f>IFERROR(SUMIFS('Modified HPI_EXP_metro'!$G:$G,'Modified HPI_EXP_metro'!$D:$D,H2,'Modified HPI_EXP_metro'!$C:$C,"*WY*")/COUNTIFS('Modified HPI_EXP_metro'!$D:$D,H2,'Modified HPI_EXP_metro'!$C:$C,"*WY*"),"N/A")</f>
        <v>N/A</v>
      </c>
      <c r="I52" s="74" t="str">
        <f>IFERROR(SUMIFS('Modified HPI_EXP_metro'!$G:$G,'Modified HPI_EXP_metro'!$D:$D,I2,'Modified HPI_EXP_metro'!$C:$C,"*WY*")/COUNTIFS('Modified HPI_EXP_metro'!$D:$D,I2,'Modified HPI_EXP_metro'!$C:$C,"*WY*"),"N/A")</f>
        <v>N/A</v>
      </c>
      <c r="J52" s="74" t="str">
        <f>IFERROR(SUMIFS('Modified HPI_EXP_metro'!$G:$G,'Modified HPI_EXP_metro'!$D:$D,J2,'Modified HPI_EXP_metro'!$C:$C,"*WY*")/COUNTIFS('Modified HPI_EXP_metro'!$D:$D,J2,'Modified HPI_EXP_metro'!$C:$C,"*WY*"),"N/A")</f>
        <v>N/A</v>
      </c>
      <c r="K52" s="74" t="str">
        <f>IFERROR(SUMIFS('Modified HPI_EXP_metro'!$G:$G,'Modified HPI_EXP_metro'!$D:$D,K2,'Modified HPI_EXP_metro'!$C:$C,"*WY*")/COUNTIFS('Modified HPI_EXP_metro'!$D:$D,K2,'Modified HPI_EXP_metro'!$C:$C,"*WY*"),"N/A")</f>
        <v>N/A</v>
      </c>
      <c r="L52" s="74" t="str">
        <f>IFERROR(SUMIFS('Modified HPI_EXP_metro'!$G:$G,'Modified HPI_EXP_metro'!$D:$D,L2,'Modified HPI_EXP_metro'!$C:$C,"*WY*")/COUNTIFS('Modified HPI_EXP_metro'!$D:$D,L2,'Modified HPI_EXP_metro'!$C:$C,"*WY*"),"N/A")</f>
        <v>N/A</v>
      </c>
      <c r="M52" s="74" t="str">
        <f>IFERROR(SUMIFS('Modified HPI_EXP_metro'!$G:$G,'Modified HPI_EXP_metro'!$D:$D,M2,'Modified HPI_EXP_metro'!$C:$C,"*WY*")/COUNTIFS('Modified HPI_EXP_metro'!$D:$D,M2,'Modified HPI_EXP_metro'!$C:$C,"*WY*"),"N/A")</f>
        <v>N/A</v>
      </c>
      <c r="N52" s="74" t="str">
        <f>IFERROR(SUMIFS('Modified HPI_EXP_metro'!$G:$G,'Modified HPI_EXP_metro'!$D:$D,N2,'Modified HPI_EXP_metro'!$C:$C,"*WY*")/COUNTIFS('Modified HPI_EXP_metro'!$D:$D,N2,'Modified HPI_EXP_metro'!$C:$C,"*WY*"),"N/A")</f>
        <v>N/A</v>
      </c>
      <c r="O52" s="74" t="str">
        <f>IFERROR(SUMIFS('Modified HPI_EXP_metro'!$G:$G,'Modified HPI_EXP_metro'!$D:$D,O2,'Modified HPI_EXP_metro'!$C:$C,"*WY*")/COUNTIFS('Modified HPI_EXP_metro'!$D:$D,O2,'Modified HPI_EXP_metro'!$C:$C,"*WY*"),"N/A")</f>
        <v>N/A</v>
      </c>
      <c r="P52" s="74" t="str">
        <f>IFERROR(SUMIFS('Modified HPI_EXP_metro'!$G:$G,'Modified HPI_EXP_metro'!$D:$D,P2,'Modified HPI_EXP_metro'!$C:$C,"*WY*")/COUNTIFS('Modified HPI_EXP_metro'!$D:$D,P2,'Modified HPI_EXP_metro'!$C:$C,"*WY*"),"N/A")</f>
        <v>N/A</v>
      </c>
      <c r="Q52" s="74" t="str">
        <f>IFERROR(SUMIFS('Modified HPI_EXP_metro'!$G:$G,'Modified HPI_EXP_metro'!$D:$D,Q2,'Modified HPI_EXP_metro'!$C:$C,"*WY*")/COUNTIFS('Modified HPI_EXP_metro'!$D:$D,Q2,'Modified HPI_EXP_metro'!$C:$C,"*WY*"),"N/A")</f>
        <v>N/A</v>
      </c>
      <c r="R52" s="74" t="str">
        <f>IFERROR(SUMIFS('Modified HPI_EXP_metro'!$G:$G,'Modified HPI_EXP_metro'!$D:$D,R2,'Modified HPI_EXP_metro'!$C:$C,"*WY*")/COUNTIFS('Modified HPI_EXP_metro'!$D:$D,R2,'Modified HPI_EXP_metro'!$C:$C,"*WY*"),"N/A")</f>
        <v>N/A</v>
      </c>
      <c r="S52" s="74" t="str">
        <f>IFERROR(SUMIFS('Modified HPI_EXP_metro'!$G:$G,'Modified HPI_EXP_metro'!$D:$D,S2,'Modified HPI_EXP_metro'!$C:$C,"*WY*")/COUNTIFS('Modified HPI_EXP_metro'!$D:$D,S2,'Modified HPI_EXP_metro'!$C:$C,"*WY*"),"N/A")</f>
        <v>N/A</v>
      </c>
      <c r="T52" s="74" t="str">
        <f>IFERROR(SUMIFS('Modified HPI_EXP_metro'!$G:$G,'Modified HPI_EXP_metro'!$D:$D,T2,'Modified HPI_EXP_metro'!$C:$C,"*WY*")/COUNTIFS('Modified HPI_EXP_metro'!$D:$D,T2,'Modified HPI_EXP_metro'!$C:$C,"*WY*"),"N/A")</f>
        <v>N/A</v>
      </c>
      <c r="U52" s="74" t="str">
        <f>IFERROR(SUMIFS('Modified HPI_EXP_metro'!$G:$G,'Modified HPI_EXP_metro'!$D:$D,U2,'Modified HPI_EXP_metro'!$C:$C,"*WY*")/COUNTIFS('Modified HPI_EXP_metro'!$D:$D,U2,'Modified HPI_EXP_metro'!$C:$C,"*WY*"),"N/A")</f>
        <v>N/A</v>
      </c>
      <c r="V52" s="74" t="str">
        <f>IFERROR(SUMIFS('Modified HPI_EXP_metro'!$G:$G,'Modified HPI_EXP_metro'!$D:$D,V2,'Modified HPI_EXP_metro'!$C:$C,"*WY*")/COUNTIFS('Modified HPI_EXP_metro'!$D:$D,V2,'Modified HPI_EXP_metro'!$C:$C,"*WY*"),"N/A")</f>
        <v>N/A</v>
      </c>
      <c r="W52" s="74" t="str">
        <f>IFERROR(SUMIFS('Modified HPI_EXP_metro'!$G:$G,'Modified HPI_EXP_metro'!$D:$D,W2,'Modified HPI_EXP_metro'!$C:$C,"*WY*")/COUNTIFS('Modified HPI_EXP_metro'!$D:$D,W2,'Modified HPI_EXP_metro'!$C:$C,"*WY*"),"N/A")</f>
        <v>N/A</v>
      </c>
      <c r="X52" s="74" t="str">
        <f>IFERROR(SUMIFS('Modified HPI_EXP_metro'!$G:$G,'Modified HPI_EXP_metro'!$D:$D,X2,'Modified HPI_EXP_metro'!$C:$C,"*WY*")/COUNTIFS('Modified HPI_EXP_metro'!$D:$D,X2,'Modified HPI_EXP_metro'!$C:$C,"*WY*"),"N/A")</f>
        <v>N/A</v>
      </c>
      <c r="Y52" s="74" t="str">
        <f>IFERROR(SUMIFS('Modified HPI_EXP_metro'!$G:$G,'Modified HPI_EXP_metro'!$D:$D,Y2,'Modified HPI_EXP_metro'!$C:$C,"*WY*")/COUNTIFS('Modified HPI_EXP_metro'!$D:$D,Y2,'Modified HPI_EXP_metro'!$C:$C,"*WY*"),"N/A")</f>
        <v>N/A</v>
      </c>
      <c r="Z52" s="74" t="str">
        <f>IFERROR(SUMIFS('Modified HPI_EXP_metro'!$G:$G,'Modified HPI_EXP_metro'!$D:$D,Z2,'Modified HPI_EXP_metro'!$C:$C,"*WY*")/COUNTIFS('Modified HPI_EXP_metro'!$D:$D,Z2,'Modified HPI_EXP_metro'!$C:$C,"*WY*"),"N/A")</f>
        <v>N/A</v>
      </c>
      <c r="AA52" s="74" t="str">
        <f>IFERROR(SUMIFS('Modified HPI_EXP_metro'!$G:$G,'Modified HPI_EXP_metro'!$D:$D,AA2,'Modified HPI_EXP_metro'!$C:$C,"*WY*")/COUNTIFS('Modified HPI_EXP_metro'!$D:$D,AA2,'Modified HPI_EXP_metro'!$C:$C,"*WY*"),"N/A")</f>
        <v>N/A</v>
      </c>
      <c r="AB52" s="74" t="str">
        <f>IFERROR(SUMIFS('Modified HPI_EXP_metro'!$G:$G,'Modified HPI_EXP_metro'!$D:$D,AB2,'Modified HPI_EXP_metro'!$C:$C,"*WY*")/COUNTIFS('Modified HPI_EXP_metro'!$D:$D,AB2,'Modified HPI_EXP_metro'!$C:$C,"*WY*"),"N/A")</f>
        <v>N/A</v>
      </c>
      <c r="AC52" s="74" t="str">
        <f>IFERROR(SUMIFS('Modified HPI_EXP_metro'!$G:$G,'Modified HPI_EXP_metro'!$D:$D,AC2,'Modified HPI_EXP_metro'!$C:$C,"*WY*")/COUNTIFS('Modified HPI_EXP_metro'!$D:$D,AC2,'Modified HPI_EXP_metro'!$C:$C,"*WY*"),"N/A")</f>
        <v>N/A</v>
      </c>
      <c r="AD52" s="74" t="str">
        <f>IFERROR(SUMIFS('Modified HPI_EXP_metro'!$G:$G,'Modified HPI_EXP_metro'!$D:$D,AD2,'Modified HPI_EXP_metro'!$C:$C,"*WY*")/COUNTIFS('Modified HPI_EXP_metro'!$D:$D,AD2,'Modified HPI_EXP_metro'!$C:$C,"*WY*"),"N/A")</f>
        <v>N/A</v>
      </c>
      <c r="AE52" s="74" t="str">
        <f>IFERROR(SUMIFS('Modified HPI_EXP_metro'!$G:$G,'Modified HPI_EXP_metro'!$D:$D,AE2,'Modified HPI_EXP_metro'!$C:$C,"*WY*")/COUNTIFS('Modified HPI_EXP_metro'!$D:$D,AE2,'Modified HPI_EXP_metro'!$C:$C,"*WY*"),"N/A")</f>
        <v>N/A</v>
      </c>
      <c r="AF52" s="74" t="str">
        <f>IFERROR(SUMIFS('Modified HPI_EXP_metro'!$G:$G,'Modified HPI_EXP_metro'!$D:$D,AF2,'Modified HPI_EXP_metro'!$C:$C,"*WY*")/COUNTIFS('Modified HPI_EXP_metro'!$D:$D,AF2,'Modified HPI_EXP_metro'!$C:$C,"*WY*"),"N/A")</f>
        <v>N/A</v>
      </c>
      <c r="AG52" s="74" t="str">
        <f>IFERROR(SUMIFS('Modified HPI_EXP_metro'!$G:$G,'Modified HPI_EXP_metro'!$D:$D,AG2,'Modified HPI_EXP_metro'!$C:$C,"*WY*")/COUNTIFS('Modified HPI_EXP_metro'!$D:$D,AG2,'Modified HPI_EXP_metro'!$C:$C,"*WY*"),"N/A")</f>
        <v>N/A</v>
      </c>
      <c r="AH52" s="74" t="str">
        <f>IFERROR(SUMIFS('Modified HPI_EXP_metro'!$G:$G,'Modified HPI_EXP_metro'!$D:$D,AH2,'Modified HPI_EXP_metro'!$C:$C,"*WY*")/COUNTIFS('Modified HPI_EXP_metro'!$D:$D,AH2,'Modified HPI_EXP_metro'!$C:$C,"*WY*"),"N/A")</f>
        <v>N/A</v>
      </c>
      <c r="AI52" s="74" t="str">
        <f>IFERROR(SUMIFS('Modified HPI_EXP_metro'!$G:$G,'Modified HPI_EXP_metro'!$D:$D,AI2,'Modified HPI_EXP_metro'!$C:$C,"*WY*")/COUNTIFS('Modified HPI_EXP_metro'!$D:$D,AI2,'Modified HPI_EXP_metro'!$C:$C,"*WY*"),"N/A")</f>
        <v>N/A</v>
      </c>
      <c r="AJ52" s="74" t="str">
        <f>IFERROR(SUMIFS('Modified HPI_EXP_metro'!$G:$G,'Modified HPI_EXP_metro'!$D:$D,AJ2,'Modified HPI_EXP_metro'!$C:$C,"*WY*")/COUNTIFS('Modified HPI_EXP_metro'!$D:$D,AJ2,'Modified HPI_EXP_metro'!$C:$C,"*WY*"),"N/A")</f>
        <v>N/A</v>
      </c>
      <c r="AK52" s="74" t="str">
        <f>IFERROR(SUMIFS('Modified HPI_EXP_metro'!$G:$G,'Modified HPI_EXP_metro'!$D:$D,AK2,'Modified HPI_EXP_metro'!$C:$C,"*WY*")/COUNTIFS('Modified HPI_EXP_metro'!$D:$D,AK2,'Modified HPI_EXP_metro'!$C:$C,"*WY*"),"N/A")</f>
        <v>N/A</v>
      </c>
      <c r="AL52" s="74" t="str">
        <f>IFERROR(SUMIFS('Modified HPI_EXP_metro'!$G:$G,'Modified HPI_EXP_metro'!$D:$D,AL2,'Modified HPI_EXP_metro'!$C:$C,"*WY*")/COUNTIFS('Modified HPI_EXP_metro'!$D:$D,AL2,'Modified HPI_EXP_metro'!$C:$C,"*WY*"),"N/A")</f>
        <v>N/A</v>
      </c>
    </row>
  </sheetData>
  <mergeCells count="1">
    <mergeCell ref="H1:AL1"/>
  </mergeCells>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85561-CD59-6142-AC9D-2C4EE5F99C6A}">
  <dimension ref="A1:AG52"/>
  <sheetViews>
    <sheetView workbookViewId="0">
      <selection activeCell="H29" sqref="H29"/>
    </sheetView>
  </sheetViews>
  <sheetFormatPr baseColWidth="10" defaultColWidth="10.83203125" defaultRowHeight="20" x14ac:dyDescent="0.2"/>
  <cols>
    <col min="1" max="1" width="18.6640625" style="12" customWidth="1"/>
    <col min="2" max="2" width="14.1640625" style="12" customWidth="1"/>
    <col min="3" max="3" width="10.83203125" style="8"/>
    <col min="4" max="16384" width="10.83203125" style="12"/>
  </cols>
  <sheetData>
    <row r="1" spans="1:33" x14ac:dyDescent="0.2">
      <c r="C1" s="105" t="s">
        <v>172</v>
      </c>
      <c r="D1" s="105"/>
      <c r="E1" s="105"/>
      <c r="F1" s="105"/>
      <c r="G1" s="105"/>
      <c r="H1" s="105"/>
      <c r="I1" s="105"/>
      <c r="J1" s="105"/>
      <c r="K1" s="105"/>
      <c r="L1" s="105"/>
      <c r="M1" s="105"/>
      <c r="N1" s="105"/>
      <c r="O1" s="105"/>
      <c r="P1" s="105"/>
      <c r="Q1" s="105"/>
      <c r="R1" s="105"/>
      <c r="S1" s="105"/>
      <c r="T1" s="105"/>
      <c r="U1" s="105"/>
      <c r="V1" s="105"/>
      <c r="W1" s="105"/>
      <c r="X1" s="105"/>
      <c r="Y1" s="105"/>
      <c r="Z1" s="105"/>
      <c r="AA1" s="105"/>
      <c r="AB1" s="105"/>
      <c r="AC1" s="105"/>
      <c r="AD1" s="105"/>
      <c r="AE1" s="105"/>
      <c r="AF1" s="105"/>
      <c r="AG1" s="105"/>
    </row>
    <row r="2" spans="1:33" x14ac:dyDescent="0.2">
      <c r="A2" s="10" t="s">
        <v>117</v>
      </c>
      <c r="B2" s="10" t="s">
        <v>171</v>
      </c>
      <c r="C2" s="9">
        <v>1991</v>
      </c>
      <c r="D2" s="9">
        <v>1992</v>
      </c>
      <c r="E2" s="9">
        <v>1993</v>
      </c>
      <c r="F2" s="9">
        <v>1994</v>
      </c>
      <c r="G2" s="9">
        <v>1995</v>
      </c>
      <c r="H2" s="9">
        <v>1996</v>
      </c>
      <c r="I2" s="9">
        <v>1997</v>
      </c>
      <c r="J2" s="9">
        <v>1998</v>
      </c>
      <c r="K2" s="9">
        <v>1999</v>
      </c>
      <c r="L2" s="9">
        <v>2000</v>
      </c>
      <c r="M2" s="9">
        <v>2001</v>
      </c>
      <c r="N2" s="9">
        <v>2002</v>
      </c>
      <c r="O2" s="9">
        <v>2003</v>
      </c>
      <c r="P2" s="9">
        <v>2004</v>
      </c>
      <c r="Q2" s="9">
        <v>2005</v>
      </c>
      <c r="R2" s="9">
        <v>2006</v>
      </c>
      <c r="S2" s="9">
        <v>2007</v>
      </c>
      <c r="T2" s="9">
        <v>2008</v>
      </c>
      <c r="U2" s="9">
        <v>2009</v>
      </c>
      <c r="V2" s="9">
        <v>2010</v>
      </c>
      <c r="W2" s="9">
        <v>2011</v>
      </c>
      <c r="X2" s="9">
        <v>2012</v>
      </c>
      <c r="Y2" s="9">
        <v>2013</v>
      </c>
      <c r="Z2" s="9">
        <v>2014</v>
      </c>
      <c r="AA2" s="9">
        <v>2015</v>
      </c>
      <c r="AB2" s="9">
        <v>2016</v>
      </c>
      <c r="AC2" s="9">
        <v>2017</v>
      </c>
      <c r="AD2" s="9">
        <v>2018</v>
      </c>
      <c r="AE2" s="9">
        <v>2019</v>
      </c>
      <c r="AF2" s="9">
        <v>2020</v>
      </c>
      <c r="AG2" s="9">
        <v>2021</v>
      </c>
    </row>
    <row r="3" spans="1:33" x14ac:dyDescent="0.2">
      <c r="A3" s="11" t="s">
        <v>67</v>
      </c>
      <c r="B3" s="11" t="s">
        <v>118</v>
      </c>
      <c r="C3" s="8" t="str">
        <f>IFERROR(SUMIFS('Modified HPI_EXP_metro'!$G:$G,'Modified HPI_EXP_metro'!$D:$D,C2,'Modified HPI_EXP_metro'!$C:$C,"*AL*")/COUNTIFS('Modified HPI_EXP_metro'!$D:$D,C2,'Modified HPI_EXP_metro'!$C:$C,"*AL*"),"N/A")</f>
        <v>N/A</v>
      </c>
      <c r="D3" s="8" t="str">
        <f>IFERROR(SUMIFS('Modified HPI_EXP_metro'!$G:$G,'Modified HPI_EXP_metro'!$D:$D,D2,'Modified HPI_EXP_metro'!$C:$C,"*AL*")/COUNTIFS('Modified HPI_EXP_metro'!$D:$D,D2,'Modified HPI_EXP_metro'!$C:$C,"*AL*"),"N/A")</f>
        <v>N/A</v>
      </c>
      <c r="E3" s="8" t="str">
        <f>IFERROR(SUMIFS('Modified HPI_EXP_metro'!$G:$G,'Modified HPI_EXP_metro'!$D:$D,E2,'Modified HPI_EXP_metro'!$C:$C,"*AL*")/COUNTIFS('Modified HPI_EXP_metro'!$D:$D,E2,'Modified HPI_EXP_metro'!$C:$C,"*AL*"),"N/A")</f>
        <v>N/A</v>
      </c>
      <c r="F3" s="8" t="str">
        <f>IFERROR(SUMIFS('Modified HPI_EXP_metro'!$G:$G,'Modified HPI_EXP_metro'!$D:$D,F2,'Modified HPI_EXP_metro'!$C:$C,"*AL*")/COUNTIFS('Modified HPI_EXP_metro'!$D:$D,F2,'Modified HPI_EXP_metro'!$C:$C,"*AL*"),"N/A")</f>
        <v>N/A</v>
      </c>
      <c r="G3" s="8" t="str">
        <f>IFERROR(SUMIFS('Modified HPI_EXP_metro'!$G:$G,'Modified HPI_EXP_metro'!$D:$D,G2,'Modified HPI_EXP_metro'!$C:$C,"*AL*")/COUNTIFS('Modified HPI_EXP_metro'!$D:$D,G2,'Modified HPI_EXP_metro'!$C:$C,"*AL*"),"N/A")</f>
        <v>N/A</v>
      </c>
      <c r="H3" s="8" t="str">
        <f>IFERROR(SUMIFS('Modified HPI_EXP_metro'!$G:$G,'Modified HPI_EXP_metro'!$D:$D,H2,'Modified HPI_EXP_metro'!$C:$C,"*AL*")/COUNTIFS('Modified HPI_EXP_metro'!$D:$D,H2,'Modified HPI_EXP_metro'!$C:$C,"*AL*"),"N/A")</f>
        <v>N/A</v>
      </c>
      <c r="I3" s="8" t="str">
        <f>IFERROR(SUMIFS('Modified HPI_EXP_metro'!$G:$G,'Modified HPI_EXP_metro'!$D:$D,I2,'Modified HPI_EXP_metro'!$C:$C,"*AL*")/COUNTIFS('Modified HPI_EXP_metro'!$D:$D,I2,'Modified HPI_EXP_metro'!$C:$C,"*AL*"),"N/A")</f>
        <v>N/A</v>
      </c>
      <c r="J3" s="8" t="str">
        <f>IFERROR(SUMIFS('Modified HPI_EXP_metro'!$G:$G,'Modified HPI_EXP_metro'!$D:$D,J2,'Modified HPI_EXP_metro'!$C:$C,"*AL*")/COUNTIFS('Modified HPI_EXP_metro'!$D:$D,J2,'Modified HPI_EXP_metro'!$C:$C,"*AL*"),"N/A")</f>
        <v>N/A</v>
      </c>
      <c r="K3" s="8" t="str">
        <f>IFERROR(SUMIFS('Modified HPI_EXP_metro'!$G:$G,'Modified HPI_EXP_metro'!$D:$D,K2,'Modified HPI_EXP_metro'!$C:$C,"*AL*")/COUNTIFS('Modified HPI_EXP_metro'!$D:$D,K2,'Modified HPI_EXP_metro'!$C:$C,"*AL*"),"N/A")</f>
        <v>N/A</v>
      </c>
      <c r="L3" s="8" t="str">
        <f>IFERROR(SUMIFS('Modified HPI_EXP_metro'!$G:$G,'Modified HPI_EXP_metro'!$D:$D,L2,'Modified HPI_EXP_metro'!$C:$C,"*AL*")/COUNTIFS('Modified HPI_EXP_metro'!$D:$D,L2,'Modified HPI_EXP_metro'!$C:$C,"*AL*"),"N/A")</f>
        <v>N/A</v>
      </c>
      <c r="M3" s="8" t="str">
        <f>IFERROR(SUMIFS('Modified HPI_EXP_metro'!$G:$G,'Modified HPI_EXP_metro'!$D:$D,M2,'Modified HPI_EXP_metro'!$C:$C,"*AL*")/COUNTIFS('Modified HPI_EXP_metro'!$D:$D,M2,'Modified HPI_EXP_metro'!$C:$C,"*AL*"),"N/A")</f>
        <v>N/A</v>
      </c>
      <c r="N3" s="8" t="str">
        <f>IFERROR(SUMIFS('Modified HPI_EXP_metro'!$G:$G,'Modified HPI_EXP_metro'!$D:$D,N2,'Modified HPI_EXP_metro'!$C:$C,"*AL*")/COUNTIFS('Modified HPI_EXP_metro'!$D:$D,N2,'Modified HPI_EXP_metro'!$C:$C,"*AL*"),"N/A")</f>
        <v>N/A</v>
      </c>
      <c r="O3" s="8" t="str">
        <f>IFERROR(SUMIFS('Modified HPI_EXP_metro'!$G:$G,'Modified HPI_EXP_metro'!$D:$D,O2,'Modified HPI_EXP_metro'!$C:$C,"*AL*")/COUNTIFS('Modified HPI_EXP_metro'!$D:$D,O2,'Modified HPI_EXP_metro'!$C:$C,"*AL*"),"N/A")</f>
        <v>N/A</v>
      </c>
      <c r="P3" s="8" t="str">
        <f>IFERROR(SUMIFS('Modified HPI_EXP_metro'!$G:$G,'Modified HPI_EXP_metro'!$D:$D,P2,'Modified HPI_EXP_metro'!$C:$C,"*AL*")/COUNTIFS('Modified HPI_EXP_metro'!$D:$D,P2,'Modified HPI_EXP_metro'!$C:$C,"*AL*"),"N/A")</f>
        <v>N/A</v>
      </c>
      <c r="Q3" s="8" t="str">
        <f>IFERROR(SUMIFS('Modified HPI_EXP_metro'!$G:$G,'Modified HPI_EXP_metro'!$D:$D,Q2,'Modified HPI_EXP_metro'!$C:$C,"*AL*")/COUNTIFS('Modified HPI_EXP_metro'!$D:$D,Q2,'Modified HPI_EXP_metro'!$C:$C,"*AL*"),"N/A")</f>
        <v>N/A</v>
      </c>
      <c r="R3" s="8" t="str">
        <f>IFERROR(SUMIFS('Modified HPI_EXP_metro'!$G:$G,'Modified HPI_EXP_metro'!$D:$D,R2,'Modified HPI_EXP_metro'!$C:$C,"*AL*")/COUNTIFS('Modified HPI_EXP_metro'!$D:$D,R2,'Modified HPI_EXP_metro'!$C:$C,"*AL*"),"N/A")</f>
        <v>N/A</v>
      </c>
      <c r="S3" s="8" t="str">
        <f>IFERROR(SUMIFS('Modified HPI_EXP_metro'!$G:$G,'Modified HPI_EXP_metro'!$D:$D,S2,'Modified HPI_EXP_metro'!$C:$C,"*AL*")/COUNTIFS('Modified HPI_EXP_metro'!$D:$D,S2,'Modified HPI_EXP_metro'!$C:$C,"*AL*"),"N/A")</f>
        <v>N/A</v>
      </c>
      <c r="T3" s="8" t="str">
        <f>IFERROR(SUMIFS('Modified HPI_EXP_metro'!$G:$G,'Modified HPI_EXP_metro'!$D:$D,T2,'Modified HPI_EXP_metro'!$C:$C,"*AL*")/COUNTIFS('Modified HPI_EXP_metro'!$D:$D,T2,'Modified HPI_EXP_metro'!$C:$C,"*AL*"),"N/A")</f>
        <v>N/A</v>
      </c>
      <c r="U3" s="8" t="str">
        <f>IFERROR(SUMIFS('Modified HPI_EXP_metro'!$G:$G,'Modified HPI_EXP_metro'!$D:$D,U2,'Modified HPI_EXP_metro'!$C:$C,"*AL*")/COUNTIFS('Modified HPI_EXP_metro'!$D:$D,U2,'Modified HPI_EXP_metro'!$C:$C,"*AL*"),"N/A")</f>
        <v>N/A</v>
      </c>
      <c r="V3" s="8" t="str">
        <f>IFERROR(SUMIFS('Modified HPI_EXP_metro'!$G:$G,'Modified HPI_EXP_metro'!$D:$D,V2,'Modified HPI_EXP_metro'!$C:$C,"*AL*")/COUNTIFS('Modified HPI_EXP_metro'!$D:$D,V2,'Modified HPI_EXP_metro'!$C:$C,"*AL*"),"N/A")</f>
        <v>N/A</v>
      </c>
      <c r="W3" s="8" t="str">
        <f>IFERROR(SUMIFS('Modified HPI_EXP_metro'!$G:$G,'Modified HPI_EXP_metro'!$D:$D,W2,'Modified HPI_EXP_metro'!$C:$C,"*AL*")/COUNTIFS('Modified HPI_EXP_metro'!$D:$D,W2,'Modified HPI_EXP_metro'!$C:$C,"*AL*"),"N/A")</f>
        <v>N/A</v>
      </c>
      <c r="X3" s="8" t="str">
        <f>IFERROR(SUMIFS('Modified HPI_EXP_metro'!$G:$G,'Modified HPI_EXP_metro'!$D:$D,X2,'Modified HPI_EXP_metro'!$C:$C,"*AL*")/COUNTIFS('Modified HPI_EXP_metro'!$D:$D,X2,'Modified HPI_EXP_metro'!$C:$C,"*AL*"),"N/A")</f>
        <v>N/A</v>
      </c>
      <c r="Y3" s="8" t="str">
        <f>IFERROR(SUMIFS('Modified HPI_EXP_metro'!$G:$G,'Modified HPI_EXP_metro'!$D:$D,Y2,'Modified HPI_EXP_metro'!$C:$C,"*AL*")/COUNTIFS('Modified HPI_EXP_metro'!$D:$D,Y2,'Modified HPI_EXP_metro'!$C:$C,"*AL*"),"N/A")</f>
        <v>N/A</v>
      </c>
      <c r="Z3" s="8" t="str">
        <f>IFERROR(SUMIFS('Modified HPI_EXP_metro'!$G:$G,'Modified HPI_EXP_metro'!$D:$D,Z2,'Modified HPI_EXP_metro'!$C:$C,"*AL*")/COUNTIFS('Modified HPI_EXP_metro'!$D:$D,Z2,'Modified HPI_EXP_metro'!$C:$C,"*AL*"),"N/A")</f>
        <v>N/A</v>
      </c>
      <c r="AA3" s="8" t="str">
        <f>IFERROR(SUMIFS('Modified HPI_EXP_metro'!$G:$G,'Modified HPI_EXP_metro'!$D:$D,AA2,'Modified HPI_EXP_metro'!$C:$C,"*AL*")/COUNTIFS('Modified HPI_EXP_metro'!$D:$D,AA2,'Modified HPI_EXP_metro'!$C:$C,"*AL*"),"N/A")</f>
        <v>N/A</v>
      </c>
      <c r="AB3" s="8" t="str">
        <f>IFERROR(SUMIFS('Modified HPI_EXP_metro'!$G:$G,'Modified HPI_EXP_metro'!$D:$D,AB2,'Modified HPI_EXP_metro'!$C:$C,"*AL*")/COUNTIFS('Modified HPI_EXP_metro'!$D:$D,AB2,'Modified HPI_EXP_metro'!$C:$C,"*AL*"),"N/A")</f>
        <v>N/A</v>
      </c>
      <c r="AC3" s="8" t="str">
        <f>IFERROR(SUMIFS('Modified HPI_EXP_metro'!$G:$G,'Modified HPI_EXP_metro'!$D:$D,AC2,'Modified HPI_EXP_metro'!$C:$C,"*AL*")/COUNTIFS('Modified HPI_EXP_metro'!$D:$D,AC2,'Modified HPI_EXP_metro'!$C:$C,"*AL*"),"N/A")</f>
        <v>N/A</v>
      </c>
      <c r="AD3" s="8" t="str">
        <f>IFERROR(SUMIFS('Modified HPI_EXP_metro'!$G:$G,'Modified HPI_EXP_metro'!$D:$D,AD2,'Modified HPI_EXP_metro'!$C:$C,"*AL*")/COUNTIFS('Modified HPI_EXP_metro'!$D:$D,AD2,'Modified HPI_EXP_metro'!$C:$C,"*AL*"),"N/A")</f>
        <v>N/A</v>
      </c>
      <c r="AE3" s="8" t="str">
        <f>IFERROR(SUMIFS('Modified HPI_EXP_metro'!$G:$G,'Modified HPI_EXP_metro'!$D:$D,AE2,'Modified HPI_EXP_metro'!$C:$C,"*AL*")/COUNTIFS('Modified HPI_EXP_metro'!$D:$D,AE2,'Modified HPI_EXP_metro'!$C:$C,"*AL*"),"N/A")</f>
        <v>N/A</v>
      </c>
      <c r="AF3" s="8" t="str">
        <f>IFERROR(SUMIFS('Modified HPI_EXP_metro'!$G:$G,'Modified HPI_EXP_metro'!$D:$D,AF2,'Modified HPI_EXP_metro'!$C:$C,"*AL*")/COUNTIFS('Modified HPI_EXP_metro'!$D:$D,AF2,'Modified HPI_EXP_metro'!$C:$C,"*AL*"),"N/A")</f>
        <v>N/A</v>
      </c>
      <c r="AG3" s="8" t="str">
        <f>IFERROR(SUMIFS('Modified HPI_EXP_metro'!$G:$G,'Modified HPI_EXP_metro'!$D:$D,AG2,'Modified HPI_EXP_metro'!$C:$C,"*AL*")/COUNTIFS('Modified HPI_EXP_metro'!$D:$D,AG2,'Modified HPI_EXP_metro'!$C:$C,"*AL*"),"N/A")</f>
        <v>N/A</v>
      </c>
    </row>
    <row r="4" spans="1:33" x14ac:dyDescent="0.2">
      <c r="A4" s="11" t="s">
        <v>68</v>
      </c>
      <c r="B4" s="11" t="s">
        <v>119</v>
      </c>
      <c r="C4" s="8" t="str">
        <f>IFERROR(SUMIFS('Modified HPI_EXP_metro'!$G:$G,'Modified HPI_EXP_metro'!$D:$D,C2,'Modified HPI_EXP_metro'!$C:$C,"*AK*")/COUNTIFS('Modified HPI_EXP_metro'!$D:$D,C2,'Modified HPI_EXP_metro'!$C:$C,"*AK*"),"N/A")</f>
        <v>N/A</v>
      </c>
      <c r="D4" s="8" t="str">
        <f>IFERROR(SUMIFS('Modified HPI_EXP_metro'!$G:$G,'Modified HPI_EXP_metro'!$D:$D,D2,'Modified HPI_EXP_metro'!$C:$C,"*AK*")/COUNTIFS('Modified HPI_EXP_metro'!$D:$D,D2,'Modified HPI_EXP_metro'!$C:$C,"*AK*"),"N/A")</f>
        <v>N/A</v>
      </c>
      <c r="E4" s="8" t="str">
        <f>IFERROR(SUMIFS('Modified HPI_EXP_metro'!$G:$G,'Modified HPI_EXP_metro'!$D:$D,E2,'Modified HPI_EXP_metro'!$C:$C,"*AK*")/COUNTIFS('Modified HPI_EXP_metro'!$D:$D,E2,'Modified HPI_EXP_metro'!$C:$C,"*AK*"),"N/A")</f>
        <v>N/A</v>
      </c>
      <c r="F4" s="8" t="str">
        <f>IFERROR(SUMIFS('Modified HPI_EXP_metro'!$G:$G,'Modified HPI_EXP_metro'!$D:$D,F2,'Modified HPI_EXP_metro'!$C:$C,"*AK*")/COUNTIFS('Modified HPI_EXP_metro'!$D:$D,F2,'Modified HPI_EXP_metro'!$C:$C,"*AK*"),"N/A")</f>
        <v>N/A</v>
      </c>
      <c r="G4" s="8" t="str">
        <f>IFERROR(SUMIFS('Modified HPI_EXP_metro'!$G:$G,'Modified HPI_EXP_metro'!$D:$D,G2,'Modified HPI_EXP_metro'!$C:$C,"*AK*")/COUNTIFS('Modified HPI_EXP_metro'!$D:$D,G2,'Modified HPI_EXP_metro'!$C:$C,"*AK*"),"N/A")</f>
        <v>N/A</v>
      </c>
      <c r="H4" s="8" t="str">
        <f>IFERROR(SUMIFS('Modified HPI_EXP_metro'!$G:$G,'Modified HPI_EXP_metro'!$D:$D,H2,'Modified HPI_EXP_metro'!$C:$C,"*AK*")/COUNTIFS('Modified HPI_EXP_metro'!$D:$D,H2,'Modified HPI_EXP_metro'!$C:$C,"*AK*"),"N/A")</f>
        <v>N/A</v>
      </c>
      <c r="I4" s="8" t="str">
        <f>IFERROR(SUMIFS('Modified HPI_EXP_metro'!$G:$G,'Modified HPI_EXP_metro'!$D:$D,I2,'Modified HPI_EXP_metro'!$C:$C,"*AK*")/COUNTIFS('Modified HPI_EXP_metro'!$D:$D,I2,'Modified HPI_EXP_metro'!$C:$C,"*AK*"),"N/A")</f>
        <v>N/A</v>
      </c>
      <c r="J4" s="8" t="str">
        <f>IFERROR(SUMIFS('Modified HPI_EXP_metro'!$G:$G,'Modified HPI_EXP_metro'!$D:$D,J2,'Modified HPI_EXP_metro'!$C:$C,"*AK*")/COUNTIFS('Modified HPI_EXP_metro'!$D:$D,J2,'Modified HPI_EXP_metro'!$C:$C,"*AK*"),"N/A")</f>
        <v>N/A</v>
      </c>
      <c r="K4" s="8" t="str">
        <f>IFERROR(SUMIFS('Modified HPI_EXP_metro'!$G:$G,'Modified HPI_EXP_metro'!$D:$D,K2,'Modified HPI_EXP_metro'!$C:$C,"*AK*")/COUNTIFS('Modified HPI_EXP_metro'!$D:$D,K2,'Modified HPI_EXP_metro'!$C:$C,"*AK*"),"N/A")</f>
        <v>N/A</v>
      </c>
      <c r="L4" s="8" t="str">
        <f>IFERROR(SUMIFS('Modified HPI_EXP_metro'!$G:$G,'Modified HPI_EXP_metro'!$D:$D,L2,'Modified HPI_EXP_metro'!$C:$C,"*AK*")/COUNTIFS('Modified HPI_EXP_metro'!$D:$D,L2,'Modified HPI_EXP_metro'!$C:$C,"*AK*"),"N/A")</f>
        <v>N/A</v>
      </c>
      <c r="M4" s="8" t="str">
        <f>IFERROR(SUMIFS('Modified HPI_EXP_metro'!$G:$G,'Modified HPI_EXP_metro'!$D:$D,M2,'Modified HPI_EXP_metro'!$C:$C,"*AK*")/COUNTIFS('Modified HPI_EXP_metro'!$D:$D,M2,'Modified HPI_EXP_metro'!$C:$C,"*AK*"),"N/A")</f>
        <v>N/A</v>
      </c>
      <c r="N4" s="8" t="str">
        <f>IFERROR(SUMIFS('Modified HPI_EXP_metro'!$G:$G,'Modified HPI_EXP_metro'!$D:$D,N2,'Modified HPI_EXP_metro'!$C:$C,"*AK*")/COUNTIFS('Modified HPI_EXP_metro'!$D:$D,N2,'Modified HPI_EXP_metro'!$C:$C,"*AK*"),"N/A")</f>
        <v>N/A</v>
      </c>
      <c r="O4" s="8" t="str">
        <f>IFERROR(SUMIFS('Modified HPI_EXP_metro'!$G:$G,'Modified HPI_EXP_metro'!$D:$D,O2,'Modified HPI_EXP_metro'!$C:$C,"*AK*")/COUNTIFS('Modified HPI_EXP_metro'!$D:$D,O2,'Modified HPI_EXP_metro'!$C:$C,"*AK*"),"N/A")</f>
        <v>N/A</v>
      </c>
      <c r="P4" s="8" t="str">
        <f>IFERROR(SUMIFS('Modified HPI_EXP_metro'!$G:$G,'Modified HPI_EXP_metro'!$D:$D,P2,'Modified HPI_EXP_metro'!$C:$C,"*AK*")/COUNTIFS('Modified HPI_EXP_metro'!$D:$D,P2,'Modified HPI_EXP_metro'!$C:$C,"*AK*"),"N/A")</f>
        <v>N/A</v>
      </c>
      <c r="Q4" s="8" t="str">
        <f>IFERROR(SUMIFS('Modified HPI_EXP_metro'!$G:$G,'Modified HPI_EXP_metro'!$D:$D,Q2,'Modified HPI_EXP_metro'!$C:$C,"*AK*")/COUNTIFS('Modified HPI_EXP_metro'!$D:$D,Q2,'Modified HPI_EXP_metro'!$C:$C,"*AK*"),"N/A")</f>
        <v>N/A</v>
      </c>
      <c r="R4" s="8" t="str">
        <f>IFERROR(SUMIFS('Modified HPI_EXP_metro'!$G:$G,'Modified HPI_EXP_metro'!$D:$D,R2,'Modified HPI_EXP_metro'!$C:$C,"*AK*")/COUNTIFS('Modified HPI_EXP_metro'!$D:$D,R2,'Modified HPI_EXP_metro'!$C:$C,"*AK*"),"N/A")</f>
        <v>N/A</v>
      </c>
      <c r="S4" s="8" t="str">
        <f>IFERROR(SUMIFS('Modified HPI_EXP_metro'!$G:$G,'Modified HPI_EXP_metro'!$D:$D,S2,'Modified HPI_EXP_metro'!$C:$C,"*AK*")/COUNTIFS('Modified HPI_EXP_metro'!$D:$D,S2,'Modified HPI_EXP_metro'!$C:$C,"*AK*"),"N/A")</f>
        <v>N/A</v>
      </c>
      <c r="T4" s="8" t="str">
        <f>IFERROR(SUMIFS('Modified HPI_EXP_metro'!$G:$G,'Modified HPI_EXP_metro'!$D:$D,T2,'Modified HPI_EXP_metro'!$C:$C,"*AK*")/COUNTIFS('Modified HPI_EXP_metro'!$D:$D,T2,'Modified HPI_EXP_metro'!$C:$C,"*AK*"),"N/A")</f>
        <v>N/A</v>
      </c>
      <c r="U4" s="8" t="str">
        <f>IFERROR(SUMIFS('Modified HPI_EXP_metro'!$G:$G,'Modified HPI_EXP_metro'!$D:$D,U2,'Modified HPI_EXP_metro'!$C:$C,"*AK*")/COUNTIFS('Modified HPI_EXP_metro'!$D:$D,U2,'Modified HPI_EXP_metro'!$C:$C,"*AK*"),"N/A")</f>
        <v>N/A</v>
      </c>
      <c r="V4" s="8" t="str">
        <f>IFERROR(SUMIFS('Modified HPI_EXP_metro'!$G:$G,'Modified HPI_EXP_metro'!$D:$D,V2,'Modified HPI_EXP_metro'!$C:$C,"*AK*")/COUNTIFS('Modified HPI_EXP_metro'!$D:$D,V2,'Modified HPI_EXP_metro'!$C:$C,"*AK*"),"N/A")</f>
        <v>N/A</v>
      </c>
      <c r="W4" s="8" t="str">
        <f>IFERROR(SUMIFS('Modified HPI_EXP_metro'!$G:$G,'Modified HPI_EXP_metro'!$D:$D,W2,'Modified HPI_EXP_metro'!$C:$C,"*AK*")/COUNTIFS('Modified HPI_EXP_metro'!$D:$D,W2,'Modified HPI_EXP_metro'!$C:$C,"*AK*"),"N/A")</f>
        <v>N/A</v>
      </c>
      <c r="X4" s="8" t="str">
        <f>IFERROR(SUMIFS('Modified HPI_EXP_metro'!$G:$G,'Modified HPI_EXP_metro'!$D:$D,X2,'Modified HPI_EXP_metro'!$C:$C,"*AK*")/COUNTIFS('Modified HPI_EXP_metro'!$D:$D,X2,'Modified HPI_EXP_metro'!$C:$C,"*AK*"),"N/A")</f>
        <v>N/A</v>
      </c>
      <c r="Y4" s="8" t="str">
        <f>IFERROR(SUMIFS('Modified HPI_EXP_metro'!$G:$G,'Modified HPI_EXP_metro'!$D:$D,Y2,'Modified HPI_EXP_metro'!$C:$C,"*AK*")/COUNTIFS('Modified HPI_EXP_metro'!$D:$D,Y2,'Modified HPI_EXP_metro'!$C:$C,"*AK*"),"N/A")</f>
        <v>N/A</v>
      </c>
      <c r="Z4" s="8" t="str">
        <f>IFERROR(SUMIFS('Modified HPI_EXP_metro'!$G:$G,'Modified HPI_EXP_metro'!$D:$D,Z2,'Modified HPI_EXP_metro'!$C:$C,"*AK*")/COUNTIFS('Modified HPI_EXP_metro'!$D:$D,Z2,'Modified HPI_EXP_metro'!$C:$C,"*AK*"),"N/A")</f>
        <v>N/A</v>
      </c>
      <c r="AA4" s="8" t="str">
        <f>IFERROR(SUMIFS('Modified HPI_EXP_metro'!$G:$G,'Modified HPI_EXP_metro'!$D:$D,AA2,'Modified HPI_EXP_metro'!$C:$C,"*AK*")/COUNTIFS('Modified HPI_EXP_metro'!$D:$D,AA2,'Modified HPI_EXP_metro'!$C:$C,"*AK*"),"N/A")</f>
        <v>N/A</v>
      </c>
      <c r="AB4" s="8" t="str">
        <f>IFERROR(SUMIFS('Modified HPI_EXP_metro'!$G:$G,'Modified HPI_EXP_metro'!$D:$D,AB2,'Modified HPI_EXP_metro'!$C:$C,"*AK*")/COUNTIFS('Modified HPI_EXP_metro'!$D:$D,AB2,'Modified HPI_EXP_metro'!$C:$C,"*AK*"),"N/A")</f>
        <v>N/A</v>
      </c>
      <c r="AC4" s="8" t="str">
        <f>IFERROR(SUMIFS('Modified HPI_EXP_metro'!$G:$G,'Modified HPI_EXP_metro'!$D:$D,AC2,'Modified HPI_EXP_metro'!$C:$C,"*AK*")/COUNTIFS('Modified HPI_EXP_metro'!$D:$D,AC2,'Modified HPI_EXP_metro'!$C:$C,"*AK*"),"N/A")</f>
        <v>N/A</v>
      </c>
      <c r="AD4" s="8" t="str">
        <f>IFERROR(SUMIFS('Modified HPI_EXP_metro'!$G:$G,'Modified HPI_EXP_metro'!$D:$D,AD2,'Modified HPI_EXP_metro'!$C:$C,"*AK*")/COUNTIFS('Modified HPI_EXP_metro'!$D:$D,AD2,'Modified HPI_EXP_metro'!$C:$C,"*AK*"),"N/A")</f>
        <v>N/A</v>
      </c>
      <c r="AE4" s="8" t="str">
        <f>IFERROR(SUMIFS('Modified HPI_EXP_metro'!$G:$G,'Modified HPI_EXP_metro'!$D:$D,AE2,'Modified HPI_EXP_metro'!$C:$C,"*AK*")/COUNTIFS('Modified HPI_EXP_metro'!$D:$D,AE2,'Modified HPI_EXP_metro'!$C:$C,"*AK*"),"N/A")</f>
        <v>N/A</v>
      </c>
      <c r="AF4" s="8" t="str">
        <f>IFERROR(SUMIFS('Modified HPI_EXP_metro'!$G:$G,'Modified HPI_EXP_metro'!$D:$D,AF2,'Modified HPI_EXP_metro'!$C:$C,"*AK*")/COUNTIFS('Modified HPI_EXP_metro'!$D:$D,AF2,'Modified HPI_EXP_metro'!$C:$C,"*AK*"),"N/A")</f>
        <v>N/A</v>
      </c>
      <c r="AG4" s="8" t="str">
        <f>IFERROR(SUMIFS('Modified HPI_EXP_metro'!$G:$G,'Modified HPI_EXP_metro'!$D:$D,AG2,'Modified HPI_EXP_metro'!$C:$C,"*AK*")/COUNTIFS('Modified HPI_EXP_metro'!$D:$D,AG2,'Modified HPI_EXP_metro'!$C:$C,"*AK*"),"N/A")</f>
        <v>N/A</v>
      </c>
    </row>
    <row r="5" spans="1:33" x14ac:dyDescent="0.2">
      <c r="A5" s="11" t="s">
        <v>69</v>
      </c>
      <c r="B5" s="11" t="s">
        <v>120</v>
      </c>
      <c r="C5" s="8">
        <f>IFERROR(SUMIFS('Modified HPI_EXP_metro'!$G:$G,'Modified HPI_EXP_metro'!$D:$D,C2,'Modified HPI_EXP_metro'!$C:$C,"*AZ*")/COUNTIFS('Modified HPI_EXP_metro'!$D:$D,C2,'Modified HPI_EXP_metro'!$C:$C,"*AZ*"),"N/A")</f>
        <v>100.2975</v>
      </c>
      <c r="D5" s="8">
        <f>IFERROR(SUMIFS('Modified HPI_EXP_metro'!$G:$G,'Modified HPI_EXP_metro'!$D:$D,D2,'Modified HPI_EXP_metro'!$C:$C,"*AZ*")/COUNTIFS('Modified HPI_EXP_metro'!$D:$D,D2,'Modified HPI_EXP_metro'!$C:$C,"*AZ*"),"N/A")</f>
        <v>101.4425</v>
      </c>
      <c r="E5" s="8">
        <f>IFERROR(SUMIFS('Modified HPI_EXP_metro'!$G:$G,'Modified HPI_EXP_metro'!$D:$D,E2,'Modified HPI_EXP_metro'!$C:$C,"*AZ*")/COUNTIFS('Modified HPI_EXP_metro'!$D:$D,E2,'Modified HPI_EXP_metro'!$C:$C,"*AZ*"),"N/A")</f>
        <v>104.6575</v>
      </c>
      <c r="F5" s="8">
        <f>IFERROR(SUMIFS('Modified HPI_EXP_metro'!$G:$G,'Modified HPI_EXP_metro'!$D:$D,F2,'Modified HPI_EXP_metro'!$C:$C,"*AZ*")/COUNTIFS('Modified HPI_EXP_metro'!$D:$D,F2,'Modified HPI_EXP_metro'!$C:$C,"*AZ*"),"N/A")</f>
        <v>111.245</v>
      </c>
      <c r="G5" s="8">
        <f>IFERROR(SUMIFS('Modified HPI_EXP_metro'!$G:$G,'Modified HPI_EXP_metro'!$D:$D,G2,'Modified HPI_EXP_metro'!$C:$C,"*AZ*")/COUNTIFS('Modified HPI_EXP_metro'!$D:$D,G2,'Modified HPI_EXP_metro'!$C:$C,"*AZ*"),"N/A")</f>
        <v>118.61750000000001</v>
      </c>
      <c r="H5" s="8">
        <f>IFERROR(SUMIFS('Modified HPI_EXP_metro'!$G:$G,'Modified HPI_EXP_metro'!$D:$D,H2,'Modified HPI_EXP_metro'!$C:$C,"*AZ*")/COUNTIFS('Modified HPI_EXP_metro'!$D:$D,H2,'Modified HPI_EXP_metro'!$C:$C,"*AZ*"),"N/A")</f>
        <v>125.45</v>
      </c>
      <c r="I5" s="8">
        <f>IFERROR(SUMIFS('Modified HPI_EXP_metro'!$G:$G,'Modified HPI_EXP_metro'!$D:$D,I2,'Modified HPI_EXP_metro'!$C:$C,"*AZ*")/COUNTIFS('Modified HPI_EXP_metro'!$D:$D,I2,'Modified HPI_EXP_metro'!$C:$C,"*AZ*"),"N/A")</f>
        <v>131.2525</v>
      </c>
      <c r="J5" s="8">
        <f>IFERROR(SUMIFS('Modified HPI_EXP_metro'!$G:$G,'Modified HPI_EXP_metro'!$D:$D,J2,'Modified HPI_EXP_metro'!$C:$C,"*AZ*")/COUNTIFS('Modified HPI_EXP_metro'!$D:$D,J2,'Modified HPI_EXP_metro'!$C:$C,"*AZ*"),"N/A")</f>
        <v>139.04499999999999</v>
      </c>
      <c r="K5" s="8">
        <f>IFERROR(SUMIFS('Modified HPI_EXP_metro'!$G:$G,'Modified HPI_EXP_metro'!$D:$D,K2,'Modified HPI_EXP_metro'!$C:$C,"*AZ*")/COUNTIFS('Modified HPI_EXP_metro'!$D:$D,K2,'Modified HPI_EXP_metro'!$C:$C,"*AZ*"),"N/A")</f>
        <v>148.79499999999999</v>
      </c>
      <c r="L5" s="8">
        <f>IFERROR(SUMIFS('Modified HPI_EXP_metro'!$G:$G,'Modified HPI_EXP_metro'!$D:$D,L2,'Modified HPI_EXP_metro'!$C:$C,"*AZ*")/COUNTIFS('Modified HPI_EXP_metro'!$D:$D,L2,'Modified HPI_EXP_metro'!$C:$C,"*AZ*"),"N/A")</f>
        <v>159.64500000000001</v>
      </c>
      <c r="M5" s="8">
        <f>IFERROR(SUMIFS('Modified HPI_EXP_metro'!$G:$G,'Modified HPI_EXP_metro'!$D:$D,M2,'Modified HPI_EXP_metro'!$C:$C,"*AZ*")/COUNTIFS('Modified HPI_EXP_metro'!$D:$D,M2,'Modified HPI_EXP_metro'!$C:$C,"*AZ*"),"N/A")</f>
        <v>168.49999999999997</v>
      </c>
      <c r="N5" s="8">
        <f>IFERROR(SUMIFS('Modified HPI_EXP_metro'!$G:$G,'Modified HPI_EXP_metro'!$D:$D,N2,'Modified HPI_EXP_metro'!$C:$C,"*AZ*")/COUNTIFS('Modified HPI_EXP_metro'!$D:$D,N2,'Modified HPI_EXP_metro'!$C:$C,"*AZ*"),"N/A")</f>
        <v>176.91749999999999</v>
      </c>
      <c r="O5" s="8">
        <f>IFERROR(SUMIFS('Modified HPI_EXP_metro'!$G:$G,'Modified HPI_EXP_metro'!$D:$D,O2,'Modified HPI_EXP_metro'!$C:$C,"*AZ*")/COUNTIFS('Modified HPI_EXP_metro'!$D:$D,O2,'Modified HPI_EXP_metro'!$C:$C,"*AZ*"),"N/A")</f>
        <v>188.11750000000001</v>
      </c>
      <c r="P5" s="8">
        <f>IFERROR(SUMIFS('Modified HPI_EXP_metro'!$G:$G,'Modified HPI_EXP_metro'!$D:$D,P2,'Modified HPI_EXP_metro'!$C:$C,"*AZ*")/COUNTIFS('Modified HPI_EXP_metro'!$D:$D,P2,'Modified HPI_EXP_metro'!$C:$C,"*AZ*"),"N/A")</f>
        <v>213.33250000000001</v>
      </c>
      <c r="Q5" s="8">
        <f>IFERROR(SUMIFS('Modified HPI_EXP_metro'!$G:$G,'Modified HPI_EXP_metro'!$D:$D,Q2,'Modified HPI_EXP_metro'!$C:$C,"*AZ*")/COUNTIFS('Modified HPI_EXP_metro'!$D:$D,Q2,'Modified HPI_EXP_metro'!$C:$C,"*AZ*"),"N/A")</f>
        <v>285.85750000000002</v>
      </c>
      <c r="R5" s="8">
        <f>IFERROR(SUMIFS('Modified HPI_EXP_metro'!$G:$G,'Modified HPI_EXP_metro'!$D:$D,R2,'Modified HPI_EXP_metro'!$C:$C,"*AZ*")/COUNTIFS('Modified HPI_EXP_metro'!$D:$D,R2,'Modified HPI_EXP_metro'!$C:$C,"*AZ*"),"N/A")</f>
        <v>327.245</v>
      </c>
      <c r="S5" s="8">
        <f>IFERROR(SUMIFS('Modified HPI_EXP_metro'!$G:$G,'Modified HPI_EXP_metro'!$D:$D,S2,'Modified HPI_EXP_metro'!$C:$C,"*AZ*")/COUNTIFS('Modified HPI_EXP_metro'!$D:$D,S2,'Modified HPI_EXP_metro'!$C:$C,"*AZ*"),"N/A")</f>
        <v>297.89</v>
      </c>
      <c r="T5" s="8">
        <f>IFERROR(SUMIFS('Modified HPI_EXP_metro'!$G:$G,'Modified HPI_EXP_metro'!$D:$D,T2,'Modified HPI_EXP_metro'!$C:$C,"*AZ*")/COUNTIFS('Modified HPI_EXP_metro'!$D:$D,T2,'Modified HPI_EXP_metro'!$C:$C,"*AZ*"),"N/A")</f>
        <v>220.65249999999997</v>
      </c>
      <c r="U5" s="8">
        <f>IFERROR(SUMIFS('Modified HPI_EXP_metro'!$G:$G,'Modified HPI_EXP_metro'!$D:$D,U2,'Modified HPI_EXP_metro'!$C:$C,"*AZ*")/COUNTIFS('Modified HPI_EXP_metro'!$D:$D,U2,'Modified HPI_EXP_metro'!$C:$C,"*AZ*"),"N/A")</f>
        <v>161.715</v>
      </c>
      <c r="V5" s="8">
        <f>IFERROR(SUMIFS('Modified HPI_EXP_metro'!$G:$G,'Modified HPI_EXP_metro'!$D:$D,V2,'Modified HPI_EXP_metro'!$C:$C,"*AZ*")/COUNTIFS('Modified HPI_EXP_metro'!$D:$D,V2,'Modified HPI_EXP_metro'!$C:$C,"*AZ*"),"N/A")</f>
        <v>154.10500000000002</v>
      </c>
      <c r="W5" s="8">
        <f>IFERROR(SUMIFS('Modified HPI_EXP_metro'!$G:$G,'Modified HPI_EXP_metro'!$D:$D,W2,'Modified HPI_EXP_metro'!$C:$C,"*AZ*")/COUNTIFS('Modified HPI_EXP_metro'!$D:$D,W2,'Modified HPI_EXP_metro'!$C:$C,"*AZ*"),"N/A")</f>
        <v>144.8125</v>
      </c>
      <c r="X5" s="8">
        <f>IFERROR(SUMIFS('Modified HPI_EXP_metro'!$G:$G,'Modified HPI_EXP_metro'!$D:$D,X2,'Modified HPI_EXP_metro'!$C:$C,"*AZ*")/COUNTIFS('Modified HPI_EXP_metro'!$D:$D,X2,'Modified HPI_EXP_metro'!$C:$C,"*AZ*"),"N/A")</f>
        <v>170.0325</v>
      </c>
      <c r="Y5" s="8">
        <f>IFERROR(SUMIFS('Modified HPI_EXP_metro'!$G:$G,'Modified HPI_EXP_metro'!$D:$D,Y2,'Modified HPI_EXP_metro'!$C:$C,"*AZ*")/COUNTIFS('Modified HPI_EXP_metro'!$D:$D,Y2,'Modified HPI_EXP_metro'!$C:$C,"*AZ*"),"N/A")</f>
        <v>203.49249999999998</v>
      </c>
      <c r="Z5" s="8">
        <f>IFERROR(SUMIFS('Modified HPI_EXP_metro'!$G:$G,'Modified HPI_EXP_metro'!$D:$D,Z2,'Modified HPI_EXP_metro'!$C:$C,"*AZ*")/COUNTIFS('Modified HPI_EXP_metro'!$D:$D,Z2,'Modified HPI_EXP_metro'!$C:$C,"*AZ*"),"N/A")</f>
        <v>220.64250000000001</v>
      </c>
      <c r="AA5" s="8">
        <f>IFERROR(SUMIFS('Modified HPI_EXP_metro'!$G:$G,'Modified HPI_EXP_metro'!$D:$D,AA2,'Modified HPI_EXP_metro'!$C:$C,"*AZ*")/COUNTIFS('Modified HPI_EXP_metro'!$D:$D,AA2,'Modified HPI_EXP_metro'!$C:$C,"*AZ*"),"N/A")</f>
        <v>235.17749999999998</v>
      </c>
      <c r="AB5" s="8">
        <f>IFERROR(SUMIFS('Modified HPI_EXP_metro'!$G:$G,'Modified HPI_EXP_metro'!$D:$D,AB2,'Modified HPI_EXP_metro'!$C:$C,"*AZ*")/COUNTIFS('Modified HPI_EXP_metro'!$D:$D,AB2,'Modified HPI_EXP_metro'!$C:$C,"*AZ*"),"N/A")</f>
        <v>252.45</v>
      </c>
      <c r="AC5" s="8">
        <f>IFERROR(SUMIFS('Modified HPI_EXP_metro'!$G:$G,'Modified HPI_EXP_metro'!$D:$D,AC2,'Modified HPI_EXP_metro'!$C:$C,"*AZ*")/COUNTIFS('Modified HPI_EXP_metro'!$D:$D,AC2,'Modified HPI_EXP_metro'!$C:$C,"*AZ*"),"N/A")</f>
        <v>272.04250000000002</v>
      </c>
      <c r="AD5" s="8">
        <f>IFERROR(SUMIFS('Modified HPI_EXP_metro'!$G:$G,'Modified HPI_EXP_metro'!$D:$D,AD2,'Modified HPI_EXP_metro'!$C:$C,"*AZ*")/COUNTIFS('Modified HPI_EXP_metro'!$D:$D,AD2,'Modified HPI_EXP_metro'!$C:$C,"*AZ*"),"N/A")</f>
        <v>294.17750000000001</v>
      </c>
      <c r="AE5" s="8">
        <f>IFERROR(SUMIFS('Modified HPI_EXP_metro'!$G:$G,'Modified HPI_EXP_metro'!$D:$D,AE2,'Modified HPI_EXP_metro'!$C:$C,"*AZ*")/COUNTIFS('Modified HPI_EXP_metro'!$D:$D,AE2,'Modified HPI_EXP_metro'!$C:$C,"*AZ*"),"N/A")</f>
        <v>315.86750000000001</v>
      </c>
      <c r="AF5" s="8">
        <f>IFERROR(SUMIFS('Modified HPI_EXP_metro'!$G:$G,'Modified HPI_EXP_metro'!$D:$D,AF2,'Modified HPI_EXP_metro'!$C:$C,"*AZ*")/COUNTIFS('Modified HPI_EXP_metro'!$D:$D,AF2,'Modified HPI_EXP_metro'!$C:$C,"*AZ*"),"N/A")</f>
        <v>351.69749999999999</v>
      </c>
      <c r="AG5" s="8">
        <f>IFERROR(SUMIFS('Modified HPI_EXP_metro'!$G:$G,'Modified HPI_EXP_metro'!$D:$D,AG2,'Modified HPI_EXP_metro'!$C:$C,"*AZ*")/COUNTIFS('Modified HPI_EXP_metro'!$D:$D,AG2,'Modified HPI_EXP_metro'!$C:$C,"*AZ*"),"N/A")</f>
        <v>449.00749999999999</v>
      </c>
    </row>
    <row r="6" spans="1:33" x14ac:dyDescent="0.2">
      <c r="A6" s="11" t="s">
        <v>70</v>
      </c>
      <c r="B6" s="11" t="s">
        <v>121</v>
      </c>
      <c r="C6" s="8" t="str">
        <f>IFERROR(SUMIFS('Modified HPI_EXP_metro'!$G:$G,'Modified HPI_EXP_metro'!$D:$D,C2,'Modified HPI_EXP_metro'!$C:$C,"*AR*")/COUNTIFS('Modified HPI_EXP_metro'!$D:$D,C2,'Modified HPI_EXP_metro'!$C:$C,"*AR*"),"N/A")</f>
        <v>N/A</v>
      </c>
      <c r="D6" s="8" t="str">
        <f>IFERROR(SUMIFS('Modified HPI_EXP_metro'!$G:$G,'Modified HPI_EXP_metro'!$D:$D,D2,'Modified HPI_EXP_metro'!$C:$C,"*AR*")/COUNTIFS('Modified HPI_EXP_metro'!$D:$D,D2,'Modified HPI_EXP_metro'!$C:$C,"*AR*"),"N/A")</f>
        <v>N/A</v>
      </c>
      <c r="E6" s="8" t="str">
        <f>IFERROR(SUMIFS('Modified HPI_EXP_metro'!$G:$G,'Modified HPI_EXP_metro'!$D:$D,E2,'Modified HPI_EXP_metro'!$C:$C,"*AR*")/COUNTIFS('Modified HPI_EXP_metro'!$D:$D,E2,'Modified HPI_EXP_metro'!$C:$C,"*AR*"),"N/A")</f>
        <v>N/A</v>
      </c>
      <c r="F6" s="8" t="str">
        <f>IFERROR(SUMIFS('Modified HPI_EXP_metro'!$G:$G,'Modified HPI_EXP_metro'!$D:$D,F2,'Modified HPI_EXP_metro'!$C:$C,"*AR*")/COUNTIFS('Modified HPI_EXP_metro'!$D:$D,F2,'Modified HPI_EXP_metro'!$C:$C,"*AR*"),"N/A")</f>
        <v>N/A</v>
      </c>
      <c r="G6" s="8" t="str">
        <f>IFERROR(SUMIFS('Modified HPI_EXP_metro'!$G:$G,'Modified HPI_EXP_metro'!$D:$D,G2,'Modified HPI_EXP_metro'!$C:$C,"*AR*")/COUNTIFS('Modified HPI_EXP_metro'!$D:$D,G2,'Modified HPI_EXP_metro'!$C:$C,"*AR*"),"N/A")</f>
        <v>N/A</v>
      </c>
      <c r="H6" s="8" t="str">
        <f>IFERROR(SUMIFS('Modified HPI_EXP_metro'!$G:$G,'Modified HPI_EXP_metro'!$D:$D,H2,'Modified HPI_EXP_metro'!$C:$C,"*AR*")/COUNTIFS('Modified HPI_EXP_metro'!$D:$D,H2,'Modified HPI_EXP_metro'!$C:$C,"*AR*"),"N/A")</f>
        <v>N/A</v>
      </c>
      <c r="I6" s="8" t="str">
        <f>IFERROR(SUMIFS('Modified HPI_EXP_metro'!$G:$G,'Modified HPI_EXP_metro'!$D:$D,I2,'Modified HPI_EXP_metro'!$C:$C,"*AR*")/COUNTIFS('Modified HPI_EXP_metro'!$D:$D,I2,'Modified HPI_EXP_metro'!$C:$C,"*AR*"),"N/A")</f>
        <v>N/A</v>
      </c>
      <c r="J6" s="8" t="str">
        <f>IFERROR(SUMIFS('Modified HPI_EXP_metro'!$G:$G,'Modified HPI_EXP_metro'!$D:$D,J2,'Modified HPI_EXP_metro'!$C:$C,"*AR*")/COUNTIFS('Modified HPI_EXP_metro'!$D:$D,J2,'Modified HPI_EXP_metro'!$C:$C,"*AR*"),"N/A")</f>
        <v>N/A</v>
      </c>
      <c r="K6" s="8" t="str">
        <f>IFERROR(SUMIFS('Modified HPI_EXP_metro'!$G:$G,'Modified HPI_EXP_metro'!$D:$D,K2,'Modified HPI_EXP_metro'!$C:$C,"*AR*")/COUNTIFS('Modified HPI_EXP_metro'!$D:$D,K2,'Modified HPI_EXP_metro'!$C:$C,"*AR*"),"N/A")</f>
        <v>N/A</v>
      </c>
      <c r="L6" s="8" t="str">
        <f>IFERROR(SUMIFS('Modified HPI_EXP_metro'!$G:$G,'Modified HPI_EXP_metro'!$D:$D,L2,'Modified HPI_EXP_metro'!$C:$C,"*AR*")/COUNTIFS('Modified HPI_EXP_metro'!$D:$D,L2,'Modified HPI_EXP_metro'!$C:$C,"*AR*"),"N/A")</f>
        <v>N/A</v>
      </c>
      <c r="M6" s="8" t="str">
        <f>IFERROR(SUMIFS('Modified HPI_EXP_metro'!$G:$G,'Modified HPI_EXP_metro'!$D:$D,M2,'Modified HPI_EXP_metro'!$C:$C,"*AR*")/COUNTIFS('Modified HPI_EXP_metro'!$D:$D,M2,'Modified HPI_EXP_metro'!$C:$C,"*AR*"),"N/A")</f>
        <v>N/A</v>
      </c>
      <c r="N6" s="8" t="str">
        <f>IFERROR(SUMIFS('Modified HPI_EXP_metro'!$G:$G,'Modified HPI_EXP_metro'!$D:$D,N2,'Modified HPI_EXP_metro'!$C:$C,"*AR*")/COUNTIFS('Modified HPI_EXP_metro'!$D:$D,N2,'Modified HPI_EXP_metro'!$C:$C,"*AR*"),"N/A")</f>
        <v>N/A</v>
      </c>
      <c r="O6" s="8" t="str">
        <f>IFERROR(SUMIFS('Modified HPI_EXP_metro'!$G:$G,'Modified HPI_EXP_metro'!$D:$D,O2,'Modified HPI_EXP_metro'!$C:$C,"*AR*")/COUNTIFS('Modified HPI_EXP_metro'!$D:$D,O2,'Modified HPI_EXP_metro'!$C:$C,"*AR*"),"N/A")</f>
        <v>N/A</v>
      </c>
      <c r="P6" s="8" t="str">
        <f>IFERROR(SUMIFS('Modified HPI_EXP_metro'!$G:$G,'Modified HPI_EXP_metro'!$D:$D,P2,'Modified HPI_EXP_metro'!$C:$C,"*AR*")/COUNTIFS('Modified HPI_EXP_metro'!$D:$D,P2,'Modified HPI_EXP_metro'!$C:$C,"*AR*"),"N/A")</f>
        <v>N/A</v>
      </c>
      <c r="Q6" s="8" t="str">
        <f>IFERROR(SUMIFS('Modified HPI_EXP_metro'!$G:$G,'Modified HPI_EXP_metro'!$D:$D,Q2,'Modified HPI_EXP_metro'!$C:$C,"*AR*")/COUNTIFS('Modified HPI_EXP_metro'!$D:$D,Q2,'Modified HPI_EXP_metro'!$C:$C,"*AR*"),"N/A")</f>
        <v>N/A</v>
      </c>
      <c r="R6" s="8" t="str">
        <f>IFERROR(SUMIFS('Modified HPI_EXP_metro'!$G:$G,'Modified HPI_EXP_metro'!$D:$D,R2,'Modified HPI_EXP_metro'!$C:$C,"*AR*")/COUNTIFS('Modified HPI_EXP_metro'!$D:$D,R2,'Modified HPI_EXP_metro'!$C:$C,"*AR*"),"N/A")</f>
        <v>N/A</v>
      </c>
      <c r="S6" s="8" t="str">
        <f>IFERROR(SUMIFS('Modified HPI_EXP_metro'!$G:$G,'Modified HPI_EXP_metro'!$D:$D,S2,'Modified HPI_EXP_metro'!$C:$C,"*AR*")/COUNTIFS('Modified HPI_EXP_metro'!$D:$D,S2,'Modified HPI_EXP_metro'!$C:$C,"*AR*"),"N/A")</f>
        <v>N/A</v>
      </c>
      <c r="T6" s="8" t="str">
        <f>IFERROR(SUMIFS('Modified HPI_EXP_metro'!$G:$G,'Modified HPI_EXP_metro'!$D:$D,T2,'Modified HPI_EXP_metro'!$C:$C,"*AR*")/COUNTIFS('Modified HPI_EXP_metro'!$D:$D,T2,'Modified HPI_EXP_metro'!$C:$C,"*AR*"),"N/A")</f>
        <v>N/A</v>
      </c>
      <c r="U6" s="8" t="str">
        <f>IFERROR(SUMIFS('Modified HPI_EXP_metro'!$G:$G,'Modified HPI_EXP_metro'!$D:$D,U2,'Modified HPI_EXP_metro'!$C:$C,"*AR*")/COUNTIFS('Modified HPI_EXP_metro'!$D:$D,U2,'Modified HPI_EXP_metro'!$C:$C,"*AR*"),"N/A")</f>
        <v>N/A</v>
      </c>
      <c r="V6" s="8" t="str">
        <f>IFERROR(SUMIFS('Modified HPI_EXP_metro'!$G:$G,'Modified HPI_EXP_metro'!$D:$D,V2,'Modified HPI_EXP_metro'!$C:$C,"*AR*")/COUNTIFS('Modified HPI_EXP_metro'!$D:$D,V2,'Modified HPI_EXP_metro'!$C:$C,"*AR*"),"N/A")</f>
        <v>N/A</v>
      </c>
      <c r="W6" s="8" t="str">
        <f>IFERROR(SUMIFS('Modified HPI_EXP_metro'!$G:$G,'Modified HPI_EXP_metro'!$D:$D,W2,'Modified HPI_EXP_metro'!$C:$C,"*AR*")/COUNTIFS('Modified HPI_EXP_metro'!$D:$D,W2,'Modified HPI_EXP_metro'!$C:$C,"*AR*"),"N/A")</f>
        <v>N/A</v>
      </c>
      <c r="X6" s="8" t="str">
        <f>IFERROR(SUMIFS('Modified HPI_EXP_metro'!$G:$G,'Modified HPI_EXP_metro'!$D:$D,X2,'Modified HPI_EXP_metro'!$C:$C,"*AR*")/COUNTIFS('Modified HPI_EXP_metro'!$D:$D,X2,'Modified HPI_EXP_metro'!$C:$C,"*AR*"),"N/A")</f>
        <v>N/A</v>
      </c>
      <c r="Y6" s="8" t="str">
        <f>IFERROR(SUMIFS('Modified HPI_EXP_metro'!$G:$G,'Modified HPI_EXP_metro'!$D:$D,Y2,'Modified HPI_EXP_metro'!$C:$C,"*AR*")/COUNTIFS('Modified HPI_EXP_metro'!$D:$D,Y2,'Modified HPI_EXP_metro'!$C:$C,"*AR*"),"N/A")</f>
        <v>N/A</v>
      </c>
      <c r="Z6" s="8" t="str">
        <f>IFERROR(SUMIFS('Modified HPI_EXP_metro'!$G:$G,'Modified HPI_EXP_metro'!$D:$D,Z2,'Modified HPI_EXP_metro'!$C:$C,"*AR*")/COUNTIFS('Modified HPI_EXP_metro'!$D:$D,Z2,'Modified HPI_EXP_metro'!$C:$C,"*AR*"),"N/A")</f>
        <v>N/A</v>
      </c>
      <c r="AA6" s="8" t="str">
        <f>IFERROR(SUMIFS('Modified HPI_EXP_metro'!$G:$G,'Modified HPI_EXP_metro'!$D:$D,AA2,'Modified HPI_EXP_metro'!$C:$C,"*AR*")/COUNTIFS('Modified HPI_EXP_metro'!$D:$D,AA2,'Modified HPI_EXP_metro'!$C:$C,"*AR*"),"N/A")</f>
        <v>N/A</v>
      </c>
      <c r="AB6" s="8" t="str">
        <f>IFERROR(SUMIFS('Modified HPI_EXP_metro'!$G:$G,'Modified HPI_EXP_metro'!$D:$D,AB2,'Modified HPI_EXP_metro'!$C:$C,"*AR*")/COUNTIFS('Modified HPI_EXP_metro'!$D:$D,AB2,'Modified HPI_EXP_metro'!$C:$C,"*AR*"),"N/A")</f>
        <v>N/A</v>
      </c>
      <c r="AC6" s="8" t="str">
        <f>IFERROR(SUMIFS('Modified HPI_EXP_metro'!$G:$G,'Modified HPI_EXP_metro'!$D:$D,AC2,'Modified HPI_EXP_metro'!$C:$C,"*AR*")/COUNTIFS('Modified HPI_EXP_metro'!$D:$D,AC2,'Modified HPI_EXP_metro'!$C:$C,"*AR*"),"N/A")</f>
        <v>N/A</v>
      </c>
      <c r="AD6" s="8" t="str">
        <f>IFERROR(SUMIFS('Modified HPI_EXP_metro'!$G:$G,'Modified HPI_EXP_metro'!$D:$D,AD2,'Modified HPI_EXP_metro'!$C:$C,"*AR*")/COUNTIFS('Modified HPI_EXP_metro'!$D:$D,AD2,'Modified HPI_EXP_metro'!$C:$C,"*AR*"),"N/A")</f>
        <v>N/A</v>
      </c>
      <c r="AE6" s="8" t="str">
        <f>IFERROR(SUMIFS('Modified HPI_EXP_metro'!$G:$G,'Modified HPI_EXP_metro'!$D:$D,AE2,'Modified HPI_EXP_metro'!$C:$C,"*AR*")/COUNTIFS('Modified HPI_EXP_metro'!$D:$D,AE2,'Modified HPI_EXP_metro'!$C:$C,"*AR*"),"N/A")</f>
        <v>N/A</v>
      </c>
      <c r="AF6" s="8" t="str">
        <f>IFERROR(SUMIFS('Modified HPI_EXP_metro'!$G:$G,'Modified HPI_EXP_metro'!$D:$D,AF2,'Modified HPI_EXP_metro'!$C:$C,"*AR*")/COUNTIFS('Modified HPI_EXP_metro'!$D:$D,AF2,'Modified HPI_EXP_metro'!$C:$C,"*AR*"),"N/A")</f>
        <v>N/A</v>
      </c>
      <c r="AG6" s="8" t="str">
        <f>IFERROR(SUMIFS('Modified HPI_EXP_metro'!$G:$G,'Modified HPI_EXP_metro'!$D:$D,AG2,'Modified HPI_EXP_metro'!$C:$C,"*AR*")/COUNTIFS('Modified HPI_EXP_metro'!$D:$D,AG2,'Modified HPI_EXP_metro'!$C:$C,"*AR*"),"N/A")</f>
        <v>N/A</v>
      </c>
    </row>
    <row r="7" spans="1:33" x14ac:dyDescent="0.2">
      <c r="A7" s="11" t="s">
        <v>71</v>
      </c>
      <c r="B7" s="11" t="s">
        <v>122</v>
      </c>
      <c r="C7" s="8">
        <f>IFERROR(SUMIFS('Modified HPI_EXP_metro'!$G:$G,'Modified HPI_EXP_metro'!$D:$D,C2,'Modified HPI_EXP_metro'!$C:$C,"*CA*")/COUNTIFS('Modified HPI_EXP_metro'!$D:$D,C2,'Modified HPI_EXP_metro'!$C:$C,"*CA*"),"N/A")</f>
        <v>99.479687499999983</v>
      </c>
      <c r="D7" s="8">
        <f>IFERROR(SUMIFS('Modified HPI_EXP_metro'!$G:$G,'Modified HPI_EXP_metro'!$D:$D,D2,'Modified HPI_EXP_metro'!$C:$C,"*CA*")/COUNTIFS('Modified HPI_EXP_metro'!$D:$D,D2,'Modified HPI_EXP_metro'!$C:$C,"*CA*"),"N/A")</f>
        <v>96.161562499999988</v>
      </c>
      <c r="E7" s="8">
        <f>IFERROR(SUMIFS('Modified HPI_EXP_metro'!$G:$G,'Modified HPI_EXP_metro'!$D:$D,E2,'Modified HPI_EXP_metro'!$C:$C,"*CA*")/COUNTIFS('Modified HPI_EXP_metro'!$D:$D,E2,'Modified HPI_EXP_metro'!$C:$C,"*CA*"),"N/A")</f>
        <v>91.026875000000004</v>
      </c>
      <c r="F7" s="8">
        <f>IFERROR(SUMIFS('Modified HPI_EXP_metro'!$G:$G,'Modified HPI_EXP_metro'!$D:$D,F2,'Modified HPI_EXP_metro'!$C:$C,"*CA*")/COUNTIFS('Modified HPI_EXP_metro'!$D:$D,F2,'Modified HPI_EXP_metro'!$C:$C,"*CA*"),"N/A")</f>
        <v>89.033124999999984</v>
      </c>
      <c r="G7" s="8">
        <f>IFERROR(SUMIFS('Modified HPI_EXP_metro'!$G:$G,'Modified HPI_EXP_metro'!$D:$D,G2,'Modified HPI_EXP_metro'!$C:$C,"*CA*")/COUNTIFS('Modified HPI_EXP_metro'!$D:$D,G2,'Modified HPI_EXP_metro'!$C:$C,"*CA*"),"N/A")</f>
        <v>87.896250000000009</v>
      </c>
      <c r="H7" s="8">
        <f>IFERROR(SUMIFS('Modified HPI_EXP_metro'!$G:$G,'Modified HPI_EXP_metro'!$D:$D,H2,'Modified HPI_EXP_metro'!$C:$C,"*CA*")/COUNTIFS('Modified HPI_EXP_metro'!$D:$D,H2,'Modified HPI_EXP_metro'!$C:$C,"*CA*"),"N/A")</f>
        <v>88.214062499999983</v>
      </c>
      <c r="I7" s="8">
        <f>IFERROR(SUMIFS('Modified HPI_EXP_metro'!$G:$G,'Modified HPI_EXP_metro'!$D:$D,I2,'Modified HPI_EXP_metro'!$C:$C,"*CA*")/COUNTIFS('Modified HPI_EXP_metro'!$D:$D,I2,'Modified HPI_EXP_metro'!$C:$C,"*CA*"),"N/A")</f>
        <v>92.514375000000015</v>
      </c>
      <c r="J7" s="8">
        <f>IFERROR(SUMIFS('Modified HPI_EXP_metro'!$G:$G,'Modified HPI_EXP_metro'!$D:$D,J2,'Modified HPI_EXP_metro'!$C:$C,"*CA*")/COUNTIFS('Modified HPI_EXP_metro'!$D:$D,J2,'Modified HPI_EXP_metro'!$C:$C,"*CA*"),"N/A")</f>
        <v>101.68625000000002</v>
      </c>
      <c r="K7" s="8">
        <f>IFERROR(SUMIFS('Modified HPI_EXP_metro'!$G:$G,'Modified HPI_EXP_metro'!$D:$D,K2,'Modified HPI_EXP_metro'!$C:$C,"*CA*")/COUNTIFS('Modified HPI_EXP_metro'!$D:$D,K2,'Modified HPI_EXP_metro'!$C:$C,"*CA*"),"N/A")</f>
        <v>113.56468750000002</v>
      </c>
      <c r="L7" s="8">
        <f>IFERROR(SUMIFS('Modified HPI_EXP_metro'!$G:$G,'Modified HPI_EXP_metro'!$D:$D,L2,'Modified HPI_EXP_metro'!$C:$C,"*CA*")/COUNTIFS('Modified HPI_EXP_metro'!$D:$D,L2,'Modified HPI_EXP_metro'!$C:$C,"*CA*"),"N/A")</f>
        <v>133.30031249999999</v>
      </c>
      <c r="M7" s="8">
        <f>IFERROR(SUMIFS('Modified HPI_EXP_metro'!$G:$G,'Modified HPI_EXP_metro'!$D:$D,M2,'Modified HPI_EXP_metro'!$C:$C,"*CA*")/COUNTIFS('Modified HPI_EXP_metro'!$D:$D,M2,'Modified HPI_EXP_metro'!$C:$C,"*CA*"),"N/A")</f>
        <v>147.27781250000004</v>
      </c>
      <c r="N7" s="8">
        <f>IFERROR(SUMIFS('Modified HPI_EXP_metro'!$G:$G,'Modified HPI_EXP_metro'!$D:$D,N2,'Modified HPI_EXP_metro'!$C:$C,"*CA*")/COUNTIFS('Modified HPI_EXP_metro'!$D:$D,N2,'Modified HPI_EXP_metro'!$C:$C,"*CA*"),"N/A")</f>
        <v>163.19375000000002</v>
      </c>
      <c r="O7" s="8">
        <f>IFERROR(SUMIFS('Modified HPI_EXP_metro'!$G:$G,'Modified HPI_EXP_metro'!$D:$D,O2,'Modified HPI_EXP_metro'!$C:$C,"*CA*")/COUNTIFS('Modified HPI_EXP_metro'!$D:$D,O2,'Modified HPI_EXP_metro'!$C:$C,"*CA*"),"N/A")</f>
        <v>185.49843749999999</v>
      </c>
      <c r="P7" s="8">
        <f>IFERROR(SUMIFS('Modified HPI_EXP_metro'!$G:$G,'Modified HPI_EXP_metro'!$D:$D,P2,'Modified HPI_EXP_metro'!$C:$C,"*CA*")/COUNTIFS('Modified HPI_EXP_metro'!$D:$D,P2,'Modified HPI_EXP_metro'!$C:$C,"*CA*"),"N/A")</f>
        <v>227.75187499999993</v>
      </c>
      <c r="Q7" s="8">
        <f>IFERROR(SUMIFS('Modified HPI_EXP_metro'!$G:$G,'Modified HPI_EXP_metro'!$D:$D,Q2,'Modified HPI_EXP_metro'!$C:$C,"*CA*")/COUNTIFS('Modified HPI_EXP_metro'!$D:$D,Q2,'Modified HPI_EXP_metro'!$C:$C,"*CA*"),"N/A")</f>
        <v>271.1978125</v>
      </c>
      <c r="R7" s="8">
        <f>IFERROR(SUMIFS('Modified HPI_EXP_metro'!$G:$G,'Modified HPI_EXP_metro'!$D:$D,R2,'Modified HPI_EXP_metro'!$C:$C,"*CA*")/COUNTIFS('Modified HPI_EXP_metro'!$D:$D,R2,'Modified HPI_EXP_metro'!$C:$C,"*CA*"),"N/A")</f>
        <v>285.68375000000003</v>
      </c>
      <c r="S7" s="8">
        <f>IFERROR(SUMIFS('Modified HPI_EXP_metro'!$G:$G,'Modified HPI_EXP_metro'!$D:$D,S2,'Modified HPI_EXP_metro'!$C:$C,"*CA*")/COUNTIFS('Modified HPI_EXP_metro'!$D:$D,S2,'Modified HPI_EXP_metro'!$C:$C,"*CA*"),"N/A")</f>
        <v>260.13593749999995</v>
      </c>
      <c r="T7" s="8">
        <f>IFERROR(SUMIFS('Modified HPI_EXP_metro'!$G:$G,'Modified HPI_EXP_metro'!$D:$D,T2,'Modified HPI_EXP_metro'!$C:$C,"*CA*")/COUNTIFS('Modified HPI_EXP_metro'!$D:$D,T2,'Modified HPI_EXP_metro'!$C:$C,"*CA*"),"N/A")</f>
        <v>198.79750000000001</v>
      </c>
      <c r="U7" s="8">
        <f>IFERROR(SUMIFS('Modified HPI_EXP_metro'!$G:$G,'Modified HPI_EXP_metro'!$D:$D,U2,'Modified HPI_EXP_metro'!$C:$C,"*CA*")/COUNTIFS('Modified HPI_EXP_metro'!$D:$D,U2,'Modified HPI_EXP_metro'!$C:$C,"*CA*"),"N/A")</f>
        <v>170.84218749999999</v>
      </c>
      <c r="V7" s="8">
        <f>IFERROR(SUMIFS('Modified HPI_EXP_metro'!$G:$G,'Modified HPI_EXP_metro'!$D:$D,V2,'Modified HPI_EXP_metro'!$C:$C,"*CA*")/COUNTIFS('Modified HPI_EXP_metro'!$D:$D,V2,'Modified HPI_EXP_metro'!$C:$C,"*CA*"),"N/A")</f>
        <v>173.85718750000001</v>
      </c>
      <c r="W7" s="8">
        <f>IFERROR(SUMIFS('Modified HPI_EXP_metro'!$G:$G,'Modified HPI_EXP_metro'!$D:$D,W2,'Modified HPI_EXP_metro'!$C:$C,"*CA*")/COUNTIFS('Modified HPI_EXP_metro'!$D:$D,W2,'Modified HPI_EXP_metro'!$C:$C,"*CA*"),"N/A")</f>
        <v>168.35</v>
      </c>
      <c r="X7" s="8">
        <f>IFERROR(SUMIFS('Modified HPI_EXP_metro'!$G:$G,'Modified HPI_EXP_metro'!$D:$D,X2,'Modified HPI_EXP_metro'!$C:$C,"*CA*")/COUNTIFS('Modified HPI_EXP_metro'!$D:$D,X2,'Modified HPI_EXP_metro'!$C:$C,"*CA*"),"N/A")</f>
        <v>176.96437499999999</v>
      </c>
      <c r="Y7" s="8">
        <f>IFERROR(SUMIFS('Modified HPI_EXP_metro'!$G:$G,'Modified HPI_EXP_metro'!$D:$D,Y2,'Modified HPI_EXP_metro'!$C:$C,"*CA*")/COUNTIFS('Modified HPI_EXP_metro'!$D:$D,Y2,'Modified HPI_EXP_metro'!$C:$C,"*CA*"),"N/A")</f>
        <v>209.05718750000005</v>
      </c>
      <c r="Z7" s="8">
        <f>IFERROR(SUMIFS('Modified HPI_EXP_metro'!$G:$G,'Modified HPI_EXP_metro'!$D:$D,Z2,'Modified HPI_EXP_metro'!$C:$C,"*CA*")/COUNTIFS('Modified HPI_EXP_metro'!$D:$D,Z2,'Modified HPI_EXP_metro'!$C:$C,"*CA*"),"N/A")</f>
        <v>232.80093750000003</v>
      </c>
      <c r="AA7" s="8">
        <f>IFERROR(SUMIFS('Modified HPI_EXP_metro'!$G:$G,'Modified HPI_EXP_metro'!$D:$D,AA2,'Modified HPI_EXP_metro'!$C:$C,"*CA*")/COUNTIFS('Modified HPI_EXP_metro'!$D:$D,AA2,'Modified HPI_EXP_metro'!$C:$C,"*CA*"),"N/A")</f>
        <v>252.60187499999998</v>
      </c>
      <c r="AB7" s="8">
        <f>IFERROR(SUMIFS('Modified HPI_EXP_metro'!$G:$G,'Modified HPI_EXP_metro'!$D:$D,AB2,'Modified HPI_EXP_metro'!$C:$C,"*CA*")/COUNTIFS('Modified HPI_EXP_metro'!$D:$D,AB2,'Modified HPI_EXP_metro'!$C:$C,"*CA*"),"N/A")</f>
        <v>270.55656249999998</v>
      </c>
      <c r="AC7" s="8">
        <f>IFERROR(SUMIFS('Modified HPI_EXP_metro'!$G:$G,'Modified HPI_EXP_metro'!$D:$D,AC2,'Modified HPI_EXP_metro'!$C:$C,"*CA*")/COUNTIFS('Modified HPI_EXP_metro'!$D:$D,AC2,'Modified HPI_EXP_metro'!$C:$C,"*CA*"),"N/A")</f>
        <v>292.32374999999996</v>
      </c>
      <c r="AD7" s="8">
        <f>IFERROR(SUMIFS('Modified HPI_EXP_metro'!$G:$G,'Modified HPI_EXP_metro'!$D:$D,AD2,'Modified HPI_EXP_metro'!$C:$C,"*CA*")/COUNTIFS('Modified HPI_EXP_metro'!$D:$D,AD2,'Modified HPI_EXP_metro'!$C:$C,"*CA*"),"N/A")</f>
        <v>315.41031249999997</v>
      </c>
      <c r="AE7" s="8">
        <f>IFERROR(SUMIFS('Modified HPI_EXP_metro'!$G:$G,'Modified HPI_EXP_metro'!$D:$D,AE2,'Modified HPI_EXP_metro'!$C:$C,"*CA*")/COUNTIFS('Modified HPI_EXP_metro'!$D:$D,AE2,'Modified HPI_EXP_metro'!$C:$C,"*CA*"),"N/A")</f>
        <v>325.87687500000004</v>
      </c>
      <c r="AF7" s="8">
        <f>IFERROR(SUMIFS('Modified HPI_EXP_metro'!$G:$G,'Modified HPI_EXP_metro'!$D:$D,AF2,'Modified HPI_EXP_metro'!$C:$C,"*CA*")/COUNTIFS('Modified HPI_EXP_metro'!$D:$D,AF2,'Modified HPI_EXP_metro'!$C:$C,"*CA*"),"N/A")</f>
        <v>343.17562499999991</v>
      </c>
      <c r="AG7" s="8">
        <f>IFERROR(SUMIFS('Modified HPI_EXP_metro'!$G:$G,'Modified HPI_EXP_metro'!$D:$D,AG2,'Modified HPI_EXP_metro'!$C:$C,"*CA*")/COUNTIFS('Modified HPI_EXP_metro'!$D:$D,AG2,'Modified HPI_EXP_metro'!$C:$C,"*CA*"),"N/A")</f>
        <v>397.29687500000006</v>
      </c>
    </row>
    <row r="8" spans="1:33" x14ac:dyDescent="0.2">
      <c r="A8" s="11" t="s">
        <v>72</v>
      </c>
      <c r="B8" s="11" t="s">
        <v>123</v>
      </c>
      <c r="C8" s="8">
        <f>IFERROR(SUMIFS('Modified HPI_EXP_metro'!$G:$G,'Modified HPI_EXP_metro'!$D:$D,C2,'Modified HPI_EXP_metro'!$C:$C,"*CO*")/COUNTIFS('Modified HPI_EXP_metro'!$D:$D,C2,'Modified HPI_EXP_metro'!$C:$C,"*CO*"),"N/A")</f>
        <v>100.995</v>
      </c>
      <c r="D8" s="8">
        <f>IFERROR(SUMIFS('Modified HPI_EXP_metro'!$G:$G,'Modified HPI_EXP_metro'!$D:$D,D2,'Modified HPI_EXP_metro'!$C:$C,"*CO*")/COUNTIFS('Modified HPI_EXP_metro'!$D:$D,D2,'Modified HPI_EXP_metro'!$C:$C,"*CO*"),"N/A")</f>
        <v>108.0575</v>
      </c>
      <c r="E8" s="8">
        <f>IFERROR(SUMIFS('Modified HPI_EXP_metro'!$G:$G,'Modified HPI_EXP_metro'!$D:$D,E2,'Modified HPI_EXP_metro'!$C:$C,"*CO*")/COUNTIFS('Modified HPI_EXP_metro'!$D:$D,E2,'Modified HPI_EXP_metro'!$C:$C,"*CO*"),"N/A")</f>
        <v>118.89750000000001</v>
      </c>
      <c r="F8" s="8">
        <f>IFERROR(SUMIFS('Modified HPI_EXP_metro'!$G:$G,'Modified HPI_EXP_metro'!$D:$D,F2,'Modified HPI_EXP_metro'!$C:$C,"*CO*")/COUNTIFS('Modified HPI_EXP_metro'!$D:$D,F2,'Modified HPI_EXP_metro'!$C:$C,"*CO*"),"N/A")</f>
        <v>132.1275</v>
      </c>
      <c r="G8" s="8">
        <f>IFERROR(SUMIFS('Modified HPI_EXP_metro'!$G:$G,'Modified HPI_EXP_metro'!$D:$D,G2,'Modified HPI_EXP_metro'!$C:$C,"*CO*")/COUNTIFS('Modified HPI_EXP_metro'!$D:$D,G2,'Modified HPI_EXP_metro'!$C:$C,"*CO*"),"N/A")</f>
        <v>142.23250000000002</v>
      </c>
      <c r="H8" s="8">
        <f>IFERROR(SUMIFS('Modified HPI_EXP_metro'!$G:$G,'Modified HPI_EXP_metro'!$D:$D,H2,'Modified HPI_EXP_metro'!$C:$C,"*CO*")/COUNTIFS('Modified HPI_EXP_metro'!$D:$D,H2,'Modified HPI_EXP_metro'!$C:$C,"*CO*"),"N/A")</f>
        <v>151.46250000000001</v>
      </c>
      <c r="I8" s="8">
        <f>IFERROR(SUMIFS('Modified HPI_EXP_metro'!$G:$G,'Modified HPI_EXP_metro'!$D:$D,I2,'Modified HPI_EXP_metro'!$C:$C,"*CO*")/COUNTIFS('Modified HPI_EXP_metro'!$D:$D,I2,'Modified HPI_EXP_metro'!$C:$C,"*CO*"),"N/A")</f>
        <v>161.10750000000002</v>
      </c>
      <c r="J8" s="8">
        <f>IFERROR(SUMIFS('Modified HPI_EXP_metro'!$G:$G,'Modified HPI_EXP_metro'!$D:$D,J2,'Modified HPI_EXP_metro'!$C:$C,"*CO*")/COUNTIFS('Modified HPI_EXP_metro'!$D:$D,J2,'Modified HPI_EXP_metro'!$C:$C,"*CO*"),"N/A")</f>
        <v>175.08750000000001</v>
      </c>
      <c r="K8" s="8">
        <f>IFERROR(SUMIFS('Modified HPI_EXP_metro'!$G:$G,'Modified HPI_EXP_metro'!$D:$D,K2,'Modified HPI_EXP_metro'!$C:$C,"*CO*")/COUNTIFS('Modified HPI_EXP_metro'!$D:$D,K2,'Modified HPI_EXP_metro'!$C:$C,"*CO*"),"N/A")</f>
        <v>196.82749999999999</v>
      </c>
      <c r="L8" s="8">
        <f>IFERROR(SUMIFS('Modified HPI_EXP_metro'!$G:$G,'Modified HPI_EXP_metro'!$D:$D,L2,'Modified HPI_EXP_metro'!$C:$C,"*CO*")/COUNTIFS('Modified HPI_EXP_metro'!$D:$D,L2,'Modified HPI_EXP_metro'!$C:$C,"*CO*"),"N/A")</f>
        <v>225.98999999999998</v>
      </c>
      <c r="M8" s="8">
        <f>IFERROR(SUMIFS('Modified HPI_EXP_metro'!$G:$G,'Modified HPI_EXP_metro'!$D:$D,M2,'Modified HPI_EXP_metro'!$C:$C,"*CO*")/COUNTIFS('Modified HPI_EXP_metro'!$D:$D,M2,'Modified HPI_EXP_metro'!$C:$C,"*CO*"),"N/A")</f>
        <v>251.0575</v>
      </c>
      <c r="N8" s="8">
        <f>IFERROR(SUMIFS('Modified HPI_EXP_metro'!$G:$G,'Modified HPI_EXP_metro'!$D:$D,N2,'Modified HPI_EXP_metro'!$C:$C,"*CO*")/COUNTIFS('Modified HPI_EXP_metro'!$D:$D,N2,'Modified HPI_EXP_metro'!$C:$C,"*CO*"),"N/A")</f>
        <v>261.64499999999998</v>
      </c>
      <c r="O8" s="8">
        <f>IFERROR(SUMIFS('Modified HPI_EXP_metro'!$G:$G,'Modified HPI_EXP_metro'!$D:$D,O2,'Modified HPI_EXP_metro'!$C:$C,"*CO*")/COUNTIFS('Modified HPI_EXP_metro'!$D:$D,O2,'Modified HPI_EXP_metro'!$C:$C,"*CO*"),"N/A")</f>
        <v>264.57</v>
      </c>
      <c r="P8" s="8">
        <f>IFERROR(SUMIFS('Modified HPI_EXP_metro'!$G:$G,'Modified HPI_EXP_metro'!$D:$D,P2,'Modified HPI_EXP_metro'!$C:$C,"*CO*")/COUNTIFS('Modified HPI_EXP_metro'!$D:$D,P2,'Modified HPI_EXP_metro'!$C:$C,"*CO*"),"N/A")</f>
        <v>270.17250000000001</v>
      </c>
      <c r="Q8" s="8">
        <f>IFERROR(SUMIFS('Modified HPI_EXP_metro'!$G:$G,'Modified HPI_EXP_metro'!$D:$D,Q2,'Modified HPI_EXP_metro'!$C:$C,"*CO*")/COUNTIFS('Modified HPI_EXP_metro'!$D:$D,Q2,'Modified HPI_EXP_metro'!$C:$C,"*CO*"),"N/A")</f>
        <v>276.86</v>
      </c>
      <c r="R8" s="8">
        <f>IFERROR(SUMIFS('Modified HPI_EXP_metro'!$G:$G,'Modified HPI_EXP_metro'!$D:$D,R2,'Modified HPI_EXP_metro'!$C:$C,"*CO*")/COUNTIFS('Modified HPI_EXP_metro'!$D:$D,R2,'Modified HPI_EXP_metro'!$C:$C,"*CO*"),"N/A")</f>
        <v>277.77999999999997</v>
      </c>
      <c r="S8" s="8">
        <f>IFERROR(SUMIFS('Modified HPI_EXP_metro'!$G:$G,'Modified HPI_EXP_metro'!$D:$D,S2,'Modified HPI_EXP_metro'!$C:$C,"*CO*")/COUNTIFS('Modified HPI_EXP_metro'!$D:$D,S2,'Modified HPI_EXP_metro'!$C:$C,"*CO*"),"N/A")</f>
        <v>262.53999999999996</v>
      </c>
      <c r="T8" s="8">
        <f>IFERROR(SUMIFS('Modified HPI_EXP_metro'!$G:$G,'Modified HPI_EXP_metro'!$D:$D,T2,'Modified HPI_EXP_metro'!$C:$C,"*CO*")/COUNTIFS('Modified HPI_EXP_metro'!$D:$D,T2,'Modified HPI_EXP_metro'!$C:$C,"*CO*"),"N/A")</f>
        <v>236.45500000000001</v>
      </c>
      <c r="U8" s="8">
        <f>IFERROR(SUMIFS('Modified HPI_EXP_metro'!$G:$G,'Modified HPI_EXP_metro'!$D:$D,U2,'Modified HPI_EXP_metro'!$C:$C,"*CO*")/COUNTIFS('Modified HPI_EXP_metro'!$D:$D,U2,'Modified HPI_EXP_metro'!$C:$C,"*CO*"),"N/A")</f>
        <v>235.48500000000001</v>
      </c>
      <c r="V8" s="8">
        <f>IFERROR(SUMIFS('Modified HPI_EXP_metro'!$G:$G,'Modified HPI_EXP_metro'!$D:$D,V2,'Modified HPI_EXP_metro'!$C:$C,"*CO*")/COUNTIFS('Modified HPI_EXP_metro'!$D:$D,V2,'Modified HPI_EXP_metro'!$C:$C,"*CO*"),"N/A")</f>
        <v>239.80500000000001</v>
      </c>
      <c r="W8" s="8">
        <f>IFERROR(SUMIFS('Modified HPI_EXP_metro'!$G:$G,'Modified HPI_EXP_metro'!$D:$D,W2,'Modified HPI_EXP_metro'!$C:$C,"*CO*")/COUNTIFS('Modified HPI_EXP_metro'!$D:$D,W2,'Modified HPI_EXP_metro'!$C:$C,"*CO*"),"N/A")</f>
        <v>237.7175</v>
      </c>
      <c r="X8" s="8">
        <f>IFERROR(SUMIFS('Modified HPI_EXP_metro'!$G:$G,'Modified HPI_EXP_metro'!$D:$D,X2,'Modified HPI_EXP_metro'!$C:$C,"*CO*")/COUNTIFS('Modified HPI_EXP_metro'!$D:$D,X2,'Modified HPI_EXP_metro'!$C:$C,"*CO*"),"N/A")</f>
        <v>256.16000000000003</v>
      </c>
      <c r="Y8" s="8">
        <f>IFERROR(SUMIFS('Modified HPI_EXP_metro'!$G:$G,'Modified HPI_EXP_metro'!$D:$D,Y2,'Modified HPI_EXP_metro'!$C:$C,"*CO*")/COUNTIFS('Modified HPI_EXP_metro'!$D:$D,Y2,'Modified HPI_EXP_metro'!$C:$C,"*CO*"),"N/A")</f>
        <v>284.60000000000002</v>
      </c>
      <c r="Z8" s="8">
        <f>IFERROR(SUMIFS('Modified HPI_EXP_metro'!$G:$G,'Modified HPI_EXP_metro'!$D:$D,Z2,'Modified HPI_EXP_metro'!$C:$C,"*CO*")/COUNTIFS('Modified HPI_EXP_metro'!$D:$D,Z2,'Modified HPI_EXP_metro'!$C:$C,"*CO*"),"N/A")</f>
        <v>314.35500000000002</v>
      </c>
      <c r="AA8" s="8">
        <f>IFERROR(SUMIFS('Modified HPI_EXP_metro'!$G:$G,'Modified HPI_EXP_metro'!$D:$D,AA2,'Modified HPI_EXP_metro'!$C:$C,"*CO*")/COUNTIFS('Modified HPI_EXP_metro'!$D:$D,AA2,'Modified HPI_EXP_metro'!$C:$C,"*CO*"),"N/A")</f>
        <v>353.26</v>
      </c>
      <c r="AB8" s="8">
        <f>IFERROR(SUMIFS('Modified HPI_EXP_metro'!$G:$G,'Modified HPI_EXP_metro'!$D:$D,AB2,'Modified HPI_EXP_metro'!$C:$C,"*CO*")/COUNTIFS('Modified HPI_EXP_metro'!$D:$D,AB2,'Modified HPI_EXP_metro'!$C:$C,"*CO*"),"N/A")</f>
        <v>390.60750000000002</v>
      </c>
      <c r="AC8" s="8">
        <f>IFERROR(SUMIFS('Modified HPI_EXP_metro'!$G:$G,'Modified HPI_EXP_metro'!$D:$D,AC2,'Modified HPI_EXP_metro'!$C:$C,"*CO*")/COUNTIFS('Modified HPI_EXP_metro'!$D:$D,AC2,'Modified HPI_EXP_metro'!$C:$C,"*CO*"),"N/A")</f>
        <v>425.66750000000002</v>
      </c>
      <c r="AD8" s="8">
        <f>IFERROR(SUMIFS('Modified HPI_EXP_metro'!$G:$G,'Modified HPI_EXP_metro'!$D:$D,AD2,'Modified HPI_EXP_metro'!$C:$C,"*CO*")/COUNTIFS('Modified HPI_EXP_metro'!$D:$D,AD2,'Modified HPI_EXP_metro'!$C:$C,"*CO*"),"N/A")</f>
        <v>457.63249999999999</v>
      </c>
      <c r="AE8" s="8">
        <f>IFERROR(SUMIFS('Modified HPI_EXP_metro'!$G:$G,'Modified HPI_EXP_metro'!$D:$D,AE2,'Modified HPI_EXP_metro'!$C:$C,"*CO*")/COUNTIFS('Modified HPI_EXP_metro'!$D:$D,AE2,'Modified HPI_EXP_metro'!$C:$C,"*CO*"),"N/A")</f>
        <v>479.03499999999997</v>
      </c>
      <c r="AF8" s="8">
        <f>IFERROR(SUMIFS('Modified HPI_EXP_metro'!$G:$G,'Modified HPI_EXP_metro'!$D:$D,AF2,'Modified HPI_EXP_metro'!$C:$C,"*CO*")/COUNTIFS('Modified HPI_EXP_metro'!$D:$D,AF2,'Modified HPI_EXP_metro'!$C:$C,"*CO*"),"N/A")</f>
        <v>511.255</v>
      </c>
      <c r="AG8" s="8">
        <f>IFERROR(SUMIFS('Modified HPI_EXP_metro'!$G:$G,'Modified HPI_EXP_metro'!$D:$D,AG2,'Modified HPI_EXP_metro'!$C:$C,"*CO*")/COUNTIFS('Modified HPI_EXP_metro'!$D:$D,AG2,'Modified HPI_EXP_metro'!$C:$C,"*CO*"),"N/A")</f>
        <v>601.92750000000001</v>
      </c>
    </row>
    <row r="9" spans="1:33" x14ac:dyDescent="0.2">
      <c r="A9" s="11" t="s">
        <v>73</v>
      </c>
      <c r="B9" s="11" t="s">
        <v>124</v>
      </c>
      <c r="C9" s="8" t="str">
        <f>IFERROR(SUMIFS('Modified HPI_EXP_metro'!$G:$G,'Modified HPI_EXP_metro'!$D:$D,C2,'Modified HPI_EXP_metro'!$C:$C,"*CT*")/COUNTIFS('Modified HPI_EXP_metro'!$D:$D,C2,'Modified HPI_EXP_metro'!$C:$C,"*CT*"),"N/A")</f>
        <v>N/A</v>
      </c>
      <c r="D9" s="8" t="str">
        <f>IFERROR(SUMIFS('Modified HPI_EXP_metro'!$G:$G,'Modified HPI_EXP_metro'!$D:$D,D2,'Modified HPI_EXP_metro'!$C:$C,"*CT*")/COUNTIFS('Modified HPI_EXP_metro'!$D:$D,D2,'Modified HPI_EXP_metro'!$C:$C,"*CT*"),"N/A")</f>
        <v>N/A</v>
      </c>
      <c r="E9" s="8" t="str">
        <f>IFERROR(SUMIFS('Modified HPI_EXP_metro'!$G:$G,'Modified HPI_EXP_metro'!$D:$D,E2,'Modified HPI_EXP_metro'!$C:$C,"*CT*")/COUNTIFS('Modified HPI_EXP_metro'!$D:$D,E2,'Modified HPI_EXP_metro'!$C:$C,"*CT*"),"N/A")</f>
        <v>N/A</v>
      </c>
      <c r="F9" s="8" t="str">
        <f>IFERROR(SUMIFS('Modified HPI_EXP_metro'!$G:$G,'Modified HPI_EXP_metro'!$D:$D,F2,'Modified HPI_EXP_metro'!$C:$C,"*CT*")/COUNTIFS('Modified HPI_EXP_metro'!$D:$D,F2,'Modified HPI_EXP_metro'!$C:$C,"*CT*"),"N/A")</f>
        <v>N/A</v>
      </c>
      <c r="G9" s="8" t="str">
        <f>IFERROR(SUMIFS('Modified HPI_EXP_metro'!$G:$G,'Modified HPI_EXP_metro'!$D:$D,G2,'Modified HPI_EXP_metro'!$C:$C,"*CT*")/COUNTIFS('Modified HPI_EXP_metro'!$D:$D,G2,'Modified HPI_EXP_metro'!$C:$C,"*CT*"),"N/A")</f>
        <v>N/A</v>
      </c>
      <c r="H9" s="8" t="str">
        <f>IFERROR(SUMIFS('Modified HPI_EXP_metro'!$G:$G,'Modified HPI_EXP_metro'!$D:$D,H2,'Modified HPI_EXP_metro'!$C:$C,"*CT*")/COUNTIFS('Modified HPI_EXP_metro'!$D:$D,H2,'Modified HPI_EXP_metro'!$C:$C,"*CT*"),"N/A")</f>
        <v>N/A</v>
      </c>
      <c r="I9" s="8" t="str">
        <f>IFERROR(SUMIFS('Modified HPI_EXP_metro'!$G:$G,'Modified HPI_EXP_metro'!$D:$D,I2,'Modified HPI_EXP_metro'!$C:$C,"*CT*")/COUNTIFS('Modified HPI_EXP_metro'!$D:$D,I2,'Modified HPI_EXP_metro'!$C:$C,"*CT*"),"N/A")</f>
        <v>N/A</v>
      </c>
      <c r="J9" s="8" t="str">
        <f>IFERROR(SUMIFS('Modified HPI_EXP_metro'!$G:$G,'Modified HPI_EXP_metro'!$D:$D,J2,'Modified HPI_EXP_metro'!$C:$C,"*CT*")/COUNTIFS('Modified HPI_EXP_metro'!$D:$D,J2,'Modified HPI_EXP_metro'!$C:$C,"*CT*"),"N/A")</f>
        <v>N/A</v>
      </c>
      <c r="K9" s="8" t="str">
        <f>IFERROR(SUMIFS('Modified HPI_EXP_metro'!$G:$G,'Modified HPI_EXP_metro'!$D:$D,K2,'Modified HPI_EXP_metro'!$C:$C,"*CT*")/COUNTIFS('Modified HPI_EXP_metro'!$D:$D,K2,'Modified HPI_EXP_metro'!$C:$C,"*CT*"),"N/A")</f>
        <v>N/A</v>
      </c>
      <c r="L9" s="8" t="str">
        <f>IFERROR(SUMIFS('Modified HPI_EXP_metro'!$G:$G,'Modified HPI_EXP_metro'!$D:$D,L2,'Modified HPI_EXP_metro'!$C:$C,"*CT*")/COUNTIFS('Modified HPI_EXP_metro'!$D:$D,L2,'Modified HPI_EXP_metro'!$C:$C,"*CT*"),"N/A")</f>
        <v>N/A</v>
      </c>
      <c r="M9" s="8" t="str">
        <f>IFERROR(SUMIFS('Modified HPI_EXP_metro'!$G:$G,'Modified HPI_EXP_metro'!$D:$D,M2,'Modified HPI_EXP_metro'!$C:$C,"*CT*")/COUNTIFS('Modified HPI_EXP_metro'!$D:$D,M2,'Modified HPI_EXP_metro'!$C:$C,"*CT*"),"N/A")</f>
        <v>N/A</v>
      </c>
      <c r="N9" s="8" t="str">
        <f>IFERROR(SUMIFS('Modified HPI_EXP_metro'!$G:$G,'Modified HPI_EXP_metro'!$D:$D,N2,'Modified HPI_EXP_metro'!$C:$C,"*CT*")/COUNTIFS('Modified HPI_EXP_metro'!$D:$D,N2,'Modified HPI_EXP_metro'!$C:$C,"*CT*"),"N/A")</f>
        <v>N/A</v>
      </c>
      <c r="O9" s="8" t="str">
        <f>IFERROR(SUMIFS('Modified HPI_EXP_metro'!$G:$G,'Modified HPI_EXP_metro'!$D:$D,O2,'Modified HPI_EXP_metro'!$C:$C,"*CT*")/COUNTIFS('Modified HPI_EXP_metro'!$D:$D,O2,'Modified HPI_EXP_metro'!$C:$C,"*CT*"),"N/A")</f>
        <v>N/A</v>
      </c>
      <c r="P9" s="8" t="str">
        <f>IFERROR(SUMIFS('Modified HPI_EXP_metro'!$G:$G,'Modified HPI_EXP_metro'!$D:$D,P2,'Modified HPI_EXP_metro'!$C:$C,"*CT*")/COUNTIFS('Modified HPI_EXP_metro'!$D:$D,P2,'Modified HPI_EXP_metro'!$C:$C,"*CT*"),"N/A")</f>
        <v>N/A</v>
      </c>
      <c r="Q9" s="8" t="str">
        <f>IFERROR(SUMIFS('Modified HPI_EXP_metro'!$G:$G,'Modified HPI_EXP_metro'!$D:$D,Q2,'Modified HPI_EXP_metro'!$C:$C,"*CT*")/COUNTIFS('Modified HPI_EXP_metro'!$D:$D,Q2,'Modified HPI_EXP_metro'!$C:$C,"*CT*"),"N/A")</f>
        <v>N/A</v>
      </c>
      <c r="R9" s="8" t="str">
        <f>IFERROR(SUMIFS('Modified HPI_EXP_metro'!$G:$G,'Modified HPI_EXP_metro'!$D:$D,R2,'Modified HPI_EXP_metro'!$C:$C,"*CT*")/COUNTIFS('Modified HPI_EXP_metro'!$D:$D,R2,'Modified HPI_EXP_metro'!$C:$C,"*CT*"),"N/A")</f>
        <v>N/A</v>
      </c>
      <c r="S9" s="8" t="str">
        <f>IFERROR(SUMIFS('Modified HPI_EXP_metro'!$G:$G,'Modified HPI_EXP_metro'!$D:$D,S2,'Modified HPI_EXP_metro'!$C:$C,"*CT*")/COUNTIFS('Modified HPI_EXP_metro'!$D:$D,S2,'Modified HPI_EXP_metro'!$C:$C,"*CT*"),"N/A")</f>
        <v>N/A</v>
      </c>
      <c r="T9" s="8" t="str">
        <f>IFERROR(SUMIFS('Modified HPI_EXP_metro'!$G:$G,'Modified HPI_EXP_metro'!$D:$D,T2,'Modified HPI_EXP_metro'!$C:$C,"*CT*")/COUNTIFS('Modified HPI_EXP_metro'!$D:$D,T2,'Modified HPI_EXP_metro'!$C:$C,"*CT*"),"N/A")</f>
        <v>N/A</v>
      </c>
      <c r="U9" s="8" t="str">
        <f>IFERROR(SUMIFS('Modified HPI_EXP_metro'!$G:$G,'Modified HPI_EXP_metro'!$D:$D,U2,'Modified HPI_EXP_metro'!$C:$C,"*CT*")/COUNTIFS('Modified HPI_EXP_metro'!$D:$D,U2,'Modified HPI_EXP_metro'!$C:$C,"*CT*"),"N/A")</f>
        <v>N/A</v>
      </c>
      <c r="V9" s="8" t="str">
        <f>IFERROR(SUMIFS('Modified HPI_EXP_metro'!$G:$G,'Modified HPI_EXP_metro'!$D:$D,V2,'Modified HPI_EXP_metro'!$C:$C,"*CT*")/COUNTIFS('Modified HPI_EXP_metro'!$D:$D,V2,'Modified HPI_EXP_metro'!$C:$C,"*CT*"),"N/A")</f>
        <v>N/A</v>
      </c>
      <c r="W9" s="8" t="str">
        <f>IFERROR(SUMIFS('Modified HPI_EXP_metro'!$G:$G,'Modified HPI_EXP_metro'!$D:$D,W2,'Modified HPI_EXP_metro'!$C:$C,"*CT*")/COUNTIFS('Modified HPI_EXP_metro'!$D:$D,W2,'Modified HPI_EXP_metro'!$C:$C,"*CT*"),"N/A")</f>
        <v>N/A</v>
      </c>
      <c r="X9" s="8" t="str">
        <f>IFERROR(SUMIFS('Modified HPI_EXP_metro'!$G:$G,'Modified HPI_EXP_metro'!$D:$D,X2,'Modified HPI_EXP_metro'!$C:$C,"*CT*")/COUNTIFS('Modified HPI_EXP_metro'!$D:$D,X2,'Modified HPI_EXP_metro'!$C:$C,"*CT*"),"N/A")</f>
        <v>N/A</v>
      </c>
      <c r="Y9" s="8" t="str">
        <f>IFERROR(SUMIFS('Modified HPI_EXP_metro'!$G:$G,'Modified HPI_EXP_metro'!$D:$D,Y2,'Modified HPI_EXP_metro'!$C:$C,"*CT*")/COUNTIFS('Modified HPI_EXP_metro'!$D:$D,Y2,'Modified HPI_EXP_metro'!$C:$C,"*CT*"),"N/A")</f>
        <v>N/A</v>
      </c>
      <c r="Z9" s="8" t="str">
        <f>IFERROR(SUMIFS('Modified HPI_EXP_metro'!$G:$G,'Modified HPI_EXP_metro'!$D:$D,Z2,'Modified HPI_EXP_metro'!$C:$C,"*CT*")/COUNTIFS('Modified HPI_EXP_metro'!$D:$D,Z2,'Modified HPI_EXP_metro'!$C:$C,"*CT*"),"N/A")</f>
        <v>N/A</v>
      </c>
      <c r="AA9" s="8" t="str">
        <f>IFERROR(SUMIFS('Modified HPI_EXP_metro'!$G:$G,'Modified HPI_EXP_metro'!$D:$D,AA2,'Modified HPI_EXP_metro'!$C:$C,"*CT*")/COUNTIFS('Modified HPI_EXP_metro'!$D:$D,AA2,'Modified HPI_EXP_metro'!$C:$C,"*CT*"),"N/A")</f>
        <v>N/A</v>
      </c>
      <c r="AB9" s="8" t="str">
        <f>IFERROR(SUMIFS('Modified HPI_EXP_metro'!$G:$G,'Modified HPI_EXP_metro'!$D:$D,AB2,'Modified HPI_EXP_metro'!$C:$C,"*CT*")/COUNTIFS('Modified HPI_EXP_metro'!$D:$D,AB2,'Modified HPI_EXP_metro'!$C:$C,"*CT*"),"N/A")</f>
        <v>N/A</v>
      </c>
      <c r="AC9" s="8" t="str">
        <f>IFERROR(SUMIFS('Modified HPI_EXP_metro'!$G:$G,'Modified HPI_EXP_metro'!$D:$D,AC2,'Modified HPI_EXP_metro'!$C:$C,"*CT*")/COUNTIFS('Modified HPI_EXP_metro'!$D:$D,AC2,'Modified HPI_EXP_metro'!$C:$C,"*CT*"),"N/A")</f>
        <v>N/A</v>
      </c>
      <c r="AD9" s="8" t="str">
        <f>IFERROR(SUMIFS('Modified HPI_EXP_metro'!$G:$G,'Modified HPI_EXP_metro'!$D:$D,AD2,'Modified HPI_EXP_metro'!$C:$C,"*CT*")/COUNTIFS('Modified HPI_EXP_metro'!$D:$D,AD2,'Modified HPI_EXP_metro'!$C:$C,"*CT*"),"N/A")</f>
        <v>N/A</v>
      </c>
      <c r="AE9" s="8" t="str">
        <f>IFERROR(SUMIFS('Modified HPI_EXP_metro'!$G:$G,'Modified HPI_EXP_metro'!$D:$D,AE2,'Modified HPI_EXP_metro'!$C:$C,"*CT*")/COUNTIFS('Modified HPI_EXP_metro'!$D:$D,AE2,'Modified HPI_EXP_metro'!$C:$C,"*CT*"),"N/A")</f>
        <v>N/A</v>
      </c>
      <c r="AF9" s="8" t="str">
        <f>IFERROR(SUMIFS('Modified HPI_EXP_metro'!$G:$G,'Modified HPI_EXP_metro'!$D:$D,AF2,'Modified HPI_EXP_metro'!$C:$C,"*CT*")/COUNTIFS('Modified HPI_EXP_metro'!$D:$D,AF2,'Modified HPI_EXP_metro'!$C:$C,"*CT*"),"N/A")</f>
        <v>N/A</v>
      </c>
      <c r="AG9" s="8" t="str">
        <f>IFERROR(SUMIFS('Modified HPI_EXP_metro'!$G:$G,'Modified HPI_EXP_metro'!$D:$D,AG2,'Modified HPI_EXP_metro'!$C:$C,"*CT*")/COUNTIFS('Modified HPI_EXP_metro'!$D:$D,AG2,'Modified HPI_EXP_metro'!$C:$C,"*CT*"),"N/A")</f>
        <v>N/A</v>
      </c>
    </row>
    <row r="10" spans="1:33" x14ac:dyDescent="0.2">
      <c r="A10" s="11" t="s">
        <v>74</v>
      </c>
      <c r="B10" s="11" t="s">
        <v>125</v>
      </c>
      <c r="C10" s="8" t="str">
        <f>IFERROR(SUMIFS('Modified HPI_EXP_metro'!$G:$G,'Modified HPI_EXP_metro'!$D:$D,C2,'Modified HPI_EXP_metro'!$C:$C,"*DE*")/COUNTIFS('Modified HPI_EXP_metro'!$D:$D,C2,'Modified HPI_EXP_metro'!$C:$C,"*DE*"),"N/A")</f>
        <v>N/A</v>
      </c>
      <c r="D10" s="8" t="str">
        <f>IFERROR(SUMIFS('Modified HPI_EXP_metro'!$G:$G,'Modified HPI_EXP_metro'!$D:$D,D2,'Modified HPI_EXP_metro'!$C:$C,"*DE*")/COUNTIFS('Modified HPI_EXP_metro'!$D:$D,D2,'Modified HPI_EXP_metro'!$C:$C,"*DE*"),"N/A")</f>
        <v>N/A</v>
      </c>
      <c r="E10" s="8" t="str">
        <f>IFERROR(SUMIFS('Modified HPI_EXP_metro'!$G:$G,'Modified HPI_EXP_metro'!$D:$D,E2,'Modified HPI_EXP_metro'!$C:$C,"*DE*")/COUNTIFS('Modified HPI_EXP_metro'!$D:$D,E2,'Modified HPI_EXP_metro'!$C:$C,"*DE*"),"N/A")</f>
        <v>N/A</v>
      </c>
      <c r="F10" s="8" t="str">
        <f>IFERROR(SUMIFS('Modified HPI_EXP_metro'!$G:$G,'Modified HPI_EXP_metro'!$D:$D,F2,'Modified HPI_EXP_metro'!$C:$C,"*DE*")/COUNTIFS('Modified HPI_EXP_metro'!$D:$D,F2,'Modified HPI_EXP_metro'!$C:$C,"*DE*"),"N/A")</f>
        <v>N/A</v>
      </c>
      <c r="G10" s="8" t="str">
        <f>IFERROR(SUMIFS('Modified HPI_EXP_metro'!$G:$G,'Modified HPI_EXP_metro'!$D:$D,G2,'Modified HPI_EXP_metro'!$C:$C,"*DE*")/COUNTIFS('Modified HPI_EXP_metro'!$D:$D,G2,'Modified HPI_EXP_metro'!$C:$C,"*DE*"),"N/A")</f>
        <v>N/A</v>
      </c>
      <c r="H10" s="8" t="str">
        <f>IFERROR(SUMIFS('Modified HPI_EXP_metro'!$G:$G,'Modified HPI_EXP_metro'!$D:$D,H2,'Modified HPI_EXP_metro'!$C:$C,"*DE*")/COUNTIFS('Modified HPI_EXP_metro'!$D:$D,H2,'Modified HPI_EXP_metro'!$C:$C,"*DE*"),"N/A")</f>
        <v>N/A</v>
      </c>
      <c r="I10" s="8" t="str">
        <f>IFERROR(SUMIFS('Modified HPI_EXP_metro'!$G:$G,'Modified HPI_EXP_metro'!$D:$D,I2,'Modified HPI_EXP_metro'!$C:$C,"*DE*")/COUNTIFS('Modified HPI_EXP_metro'!$D:$D,I2,'Modified HPI_EXP_metro'!$C:$C,"*DE*"),"N/A")</f>
        <v>N/A</v>
      </c>
      <c r="J10" s="8" t="str">
        <f>IFERROR(SUMIFS('Modified HPI_EXP_metro'!$G:$G,'Modified HPI_EXP_metro'!$D:$D,J2,'Modified HPI_EXP_metro'!$C:$C,"*DE*")/COUNTIFS('Modified HPI_EXP_metro'!$D:$D,J2,'Modified HPI_EXP_metro'!$C:$C,"*DE*"),"N/A")</f>
        <v>N/A</v>
      </c>
      <c r="K10" s="8" t="str">
        <f>IFERROR(SUMIFS('Modified HPI_EXP_metro'!$G:$G,'Modified HPI_EXP_metro'!$D:$D,K2,'Modified HPI_EXP_metro'!$C:$C,"*DE*")/COUNTIFS('Modified HPI_EXP_metro'!$D:$D,K2,'Modified HPI_EXP_metro'!$C:$C,"*DE*"),"N/A")</f>
        <v>N/A</v>
      </c>
      <c r="L10" s="8" t="str">
        <f>IFERROR(SUMIFS('Modified HPI_EXP_metro'!$G:$G,'Modified HPI_EXP_metro'!$D:$D,L2,'Modified HPI_EXP_metro'!$C:$C,"*DE*")/COUNTIFS('Modified HPI_EXP_metro'!$D:$D,L2,'Modified HPI_EXP_metro'!$C:$C,"*DE*"),"N/A")</f>
        <v>N/A</v>
      </c>
      <c r="M10" s="8" t="str">
        <f>IFERROR(SUMIFS('Modified HPI_EXP_metro'!$G:$G,'Modified HPI_EXP_metro'!$D:$D,M2,'Modified HPI_EXP_metro'!$C:$C,"*DE*")/COUNTIFS('Modified HPI_EXP_metro'!$D:$D,M2,'Modified HPI_EXP_metro'!$C:$C,"*DE*"),"N/A")</f>
        <v>N/A</v>
      </c>
      <c r="N10" s="8" t="str">
        <f>IFERROR(SUMIFS('Modified HPI_EXP_metro'!$G:$G,'Modified HPI_EXP_metro'!$D:$D,N2,'Modified HPI_EXP_metro'!$C:$C,"*DE*")/COUNTIFS('Modified HPI_EXP_metro'!$D:$D,N2,'Modified HPI_EXP_metro'!$C:$C,"*DE*"),"N/A")</f>
        <v>N/A</v>
      </c>
      <c r="O10" s="8" t="str">
        <f>IFERROR(SUMIFS('Modified HPI_EXP_metro'!$G:$G,'Modified HPI_EXP_metro'!$D:$D,O2,'Modified HPI_EXP_metro'!$C:$C,"*DE*")/COUNTIFS('Modified HPI_EXP_metro'!$D:$D,O2,'Modified HPI_EXP_metro'!$C:$C,"*DE*"),"N/A")</f>
        <v>N/A</v>
      </c>
      <c r="P10" s="8" t="str">
        <f>IFERROR(SUMIFS('Modified HPI_EXP_metro'!$G:$G,'Modified HPI_EXP_metro'!$D:$D,P2,'Modified HPI_EXP_metro'!$C:$C,"*DE*")/COUNTIFS('Modified HPI_EXP_metro'!$D:$D,P2,'Modified HPI_EXP_metro'!$C:$C,"*DE*"),"N/A")</f>
        <v>N/A</v>
      </c>
      <c r="Q10" s="8" t="str">
        <f>IFERROR(SUMIFS('Modified HPI_EXP_metro'!$G:$G,'Modified HPI_EXP_metro'!$D:$D,Q2,'Modified HPI_EXP_metro'!$C:$C,"*DE*")/COUNTIFS('Modified HPI_EXP_metro'!$D:$D,Q2,'Modified HPI_EXP_metro'!$C:$C,"*DE*"),"N/A")</f>
        <v>N/A</v>
      </c>
      <c r="R10" s="8" t="str">
        <f>IFERROR(SUMIFS('Modified HPI_EXP_metro'!$G:$G,'Modified HPI_EXP_metro'!$D:$D,R2,'Modified HPI_EXP_metro'!$C:$C,"*DE*")/COUNTIFS('Modified HPI_EXP_metro'!$D:$D,R2,'Modified HPI_EXP_metro'!$C:$C,"*DE*"),"N/A")</f>
        <v>N/A</v>
      </c>
      <c r="S10" s="8" t="str">
        <f>IFERROR(SUMIFS('Modified HPI_EXP_metro'!$G:$G,'Modified HPI_EXP_metro'!$D:$D,S2,'Modified HPI_EXP_metro'!$C:$C,"*DE*")/COUNTIFS('Modified HPI_EXP_metro'!$D:$D,S2,'Modified HPI_EXP_metro'!$C:$C,"*DE*"),"N/A")</f>
        <v>N/A</v>
      </c>
      <c r="T10" s="8" t="str">
        <f>IFERROR(SUMIFS('Modified HPI_EXP_metro'!$G:$G,'Modified HPI_EXP_metro'!$D:$D,T2,'Modified HPI_EXP_metro'!$C:$C,"*DE*")/COUNTIFS('Modified HPI_EXP_metro'!$D:$D,T2,'Modified HPI_EXP_metro'!$C:$C,"*DE*"),"N/A")</f>
        <v>N/A</v>
      </c>
      <c r="U10" s="8" t="str">
        <f>IFERROR(SUMIFS('Modified HPI_EXP_metro'!$G:$G,'Modified HPI_EXP_metro'!$D:$D,U2,'Modified HPI_EXP_metro'!$C:$C,"*DE*")/COUNTIFS('Modified HPI_EXP_metro'!$D:$D,U2,'Modified HPI_EXP_metro'!$C:$C,"*DE*"),"N/A")</f>
        <v>N/A</v>
      </c>
      <c r="V10" s="8" t="str">
        <f>IFERROR(SUMIFS('Modified HPI_EXP_metro'!$G:$G,'Modified HPI_EXP_metro'!$D:$D,V2,'Modified HPI_EXP_metro'!$C:$C,"*DE*")/COUNTIFS('Modified HPI_EXP_metro'!$D:$D,V2,'Modified HPI_EXP_metro'!$C:$C,"*DE*"),"N/A")</f>
        <v>N/A</v>
      </c>
      <c r="W10" s="8" t="str">
        <f>IFERROR(SUMIFS('Modified HPI_EXP_metro'!$G:$G,'Modified HPI_EXP_metro'!$D:$D,W2,'Modified HPI_EXP_metro'!$C:$C,"*DE*")/COUNTIFS('Modified HPI_EXP_metro'!$D:$D,W2,'Modified HPI_EXP_metro'!$C:$C,"*DE*"),"N/A")</f>
        <v>N/A</v>
      </c>
      <c r="X10" s="8" t="str">
        <f>IFERROR(SUMIFS('Modified HPI_EXP_metro'!$G:$G,'Modified HPI_EXP_metro'!$D:$D,X2,'Modified HPI_EXP_metro'!$C:$C,"*DE*")/COUNTIFS('Modified HPI_EXP_metro'!$D:$D,X2,'Modified HPI_EXP_metro'!$C:$C,"*DE*"),"N/A")</f>
        <v>N/A</v>
      </c>
      <c r="Y10" s="8" t="str">
        <f>IFERROR(SUMIFS('Modified HPI_EXP_metro'!$G:$G,'Modified HPI_EXP_metro'!$D:$D,Y2,'Modified HPI_EXP_metro'!$C:$C,"*DE*")/COUNTIFS('Modified HPI_EXP_metro'!$D:$D,Y2,'Modified HPI_EXP_metro'!$C:$C,"*DE*"),"N/A")</f>
        <v>N/A</v>
      </c>
      <c r="Z10" s="8" t="str">
        <f>IFERROR(SUMIFS('Modified HPI_EXP_metro'!$G:$G,'Modified HPI_EXP_metro'!$D:$D,Z2,'Modified HPI_EXP_metro'!$C:$C,"*DE*")/COUNTIFS('Modified HPI_EXP_metro'!$D:$D,Z2,'Modified HPI_EXP_metro'!$C:$C,"*DE*"),"N/A")</f>
        <v>N/A</v>
      </c>
      <c r="AA10" s="8" t="str">
        <f>IFERROR(SUMIFS('Modified HPI_EXP_metro'!$G:$G,'Modified HPI_EXP_metro'!$D:$D,AA2,'Modified HPI_EXP_metro'!$C:$C,"*DE*")/COUNTIFS('Modified HPI_EXP_metro'!$D:$D,AA2,'Modified HPI_EXP_metro'!$C:$C,"*DE*"),"N/A")</f>
        <v>N/A</v>
      </c>
      <c r="AB10" s="8" t="str">
        <f>IFERROR(SUMIFS('Modified HPI_EXP_metro'!$G:$G,'Modified HPI_EXP_metro'!$D:$D,AB2,'Modified HPI_EXP_metro'!$C:$C,"*DE*")/COUNTIFS('Modified HPI_EXP_metro'!$D:$D,AB2,'Modified HPI_EXP_metro'!$C:$C,"*DE*"),"N/A")</f>
        <v>N/A</v>
      </c>
      <c r="AC10" s="8" t="str">
        <f>IFERROR(SUMIFS('Modified HPI_EXP_metro'!$G:$G,'Modified HPI_EXP_metro'!$D:$D,AC2,'Modified HPI_EXP_metro'!$C:$C,"*DE*")/COUNTIFS('Modified HPI_EXP_metro'!$D:$D,AC2,'Modified HPI_EXP_metro'!$C:$C,"*DE*"),"N/A")</f>
        <v>N/A</v>
      </c>
      <c r="AD10" s="8" t="str">
        <f>IFERROR(SUMIFS('Modified HPI_EXP_metro'!$G:$G,'Modified HPI_EXP_metro'!$D:$D,AD2,'Modified HPI_EXP_metro'!$C:$C,"*DE*")/COUNTIFS('Modified HPI_EXP_metro'!$D:$D,AD2,'Modified HPI_EXP_metro'!$C:$C,"*DE*"),"N/A")</f>
        <v>N/A</v>
      </c>
      <c r="AE10" s="8" t="str">
        <f>IFERROR(SUMIFS('Modified HPI_EXP_metro'!$G:$G,'Modified HPI_EXP_metro'!$D:$D,AE2,'Modified HPI_EXP_metro'!$C:$C,"*DE*")/COUNTIFS('Modified HPI_EXP_metro'!$D:$D,AE2,'Modified HPI_EXP_metro'!$C:$C,"*DE*"),"N/A")</f>
        <v>N/A</v>
      </c>
      <c r="AF10" s="8" t="str">
        <f>IFERROR(SUMIFS('Modified HPI_EXP_metro'!$G:$G,'Modified HPI_EXP_metro'!$D:$D,AF2,'Modified HPI_EXP_metro'!$C:$C,"*DE*")/COUNTIFS('Modified HPI_EXP_metro'!$D:$D,AF2,'Modified HPI_EXP_metro'!$C:$C,"*DE*"),"N/A")</f>
        <v>N/A</v>
      </c>
      <c r="AG10" s="8" t="str">
        <f>IFERROR(SUMIFS('Modified HPI_EXP_metro'!$G:$G,'Modified HPI_EXP_metro'!$D:$D,AG2,'Modified HPI_EXP_metro'!$C:$C,"*DE*")/COUNTIFS('Modified HPI_EXP_metro'!$D:$D,AG2,'Modified HPI_EXP_metro'!$C:$C,"*DE*"),"N/A")</f>
        <v>N/A</v>
      </c>
    </row>
    <row r="11" spans="1:33" x14ac:dyDescent="0.2">
      <c r="A11" s="11" t="s">
        <v>75</v>
      </c>
      <c r="B11" s="11" t="s">
        <v>126</v>
      </c>
      <c r="C11" s="8">
        <f>IFERROR(SUMIFS('Modified HPI_EXP_metro'!$G:$G,'Modified HPI_EXP_metro'!$D:$D,C2,'Modified HPI_EXP_metro'!$C:$C,"*FL*")/COUNTIFS('Modified HPI_EXP_metro'!$D:$D,C2,'Modified HPI_EXP_metro'!$C:$C,"*FL*"),"N/A")</f>
        <v>99.591666666666654</v>
      </c>
      <c r="D11" s="8">
        <f>IFERROR(SUMIFS('Modified HPI_EXP_metro'!$G:$G,'Modified HPI_EXP_metro'!$D:$D,D2,'Modified HPI_EXP_metro'!$C:$C,"*FL*")/COUNTIFS('Modified HPI_EXP_metro'!$D:$D,D2,'Modified HPI_EXP_metro'!$C:$C,"*FL*"),"N/A")</f>
        <v>100.36374999999998</v>
      </c>
      <c r="E11" s="8">
        <f>IFERROR(SUMIFS('Modified HPI_EXP_metro'!$G:$G,'Modified HPI_EXP_metro'!$D:$D,E2,'Modified HPI_EXP_metro'!$C:$C,"*FL*")/COUNTIFS('Modified HPI_EXP_metro'!$D:$D,E2,'Modified HPI_EXP_metro'!$C:$C,"*FL*"),"N/A")</f>
        <v>102.45791666666663</v>
      </c>
      <c r="F11" s="8">
        <f>IFERROR(SUMIFS('Modified HPI_EXP_metro'!$G:$G,'Modified HPI_EXP_metro'!$D:$D,F2,'Modified HPI_EXP_metro'!$C:$C,"*FL*")/COUNTIFS('Modified HPI_EXP_metro'!$D:$D,F2,'Modified HPI_EXP_metro'!$C:$C,"*FL*"),"N/A")</f>
        <v>105.7641666666667</v>
      </c>
      <c r="G11" s="8">
        <f>IFERROR(SUMIFS('Modified HPI_EXP_metro'!$G:$G,'Modified HPI_EXP_metro'!$D:$D,G2,'Modified HPI_EXP_metro'!$C:$C,"*FL*")/COUNTIFS('Modified HPI_EXP_metro'!$D:$D,G2,'Modified HPI_EXP_metro'!$C:$C,"*FL*"),"N/A")</f>
        <v>108.59250000000003</v>
      </c>
      <c r="H11" s="8">
        <f>IFERROR(SUMIFS('Modified HPI_EXP_metro'!$G:$G,'Modified HPI_EXP_metro'!$D:$D,H2,'Modified HPI_EXP_metro'!$C:$C,"*FL*")/COUNTIFS('Modified HPI_EXP_metro'!$D:$D,H2,'Modified HPI_EXP_metro'!$C:$C,"*FL*"),"N/A")</f>
        <v>111.01208333333335</v>
      </c>
      <c r="I11" s="8">
        <f>IFERROR(SUMIFS('Modified HPI_EXP_metro'!$G:$G,'Modified HPI_EXP_metro'!$D:$D,I2,'Modified HPI_EXP_metro'!$C:$C,"*FL*")/COUNTIFS('Modified HPI_EXP_metro'!$D:$D,I2,'Modified HPI_EXP_metro'!$C:$C,"*FL*"),"N/A")</f>
        <v>113.08875</v>
      </c>
      <c r="J11" s="8">
        <f>IFERROR(SUMIFS('Modified HPI_EXP_metro'!$G:$G,'Modified HPI_EXP_metro'!$D:$D,J2,'Modified HPI_EXP_metro'!$C:$C,"*FL*")/COUNTIFS('Modified HPI_EXP_metro'!$D:$D,J2,'Modified HPI_EXP_metro'!$C:$C,"*FL*"),"N/A")</f>
        <v>117.83083333333333</v>
      </c>
      <c r="K11" s="8">
        <f>IFERROR(SUMIFS('Modified HPI_EXP_metro'!$G:$G,'Modified HPI_EXP_metro'!$D:$D,K2,'Modified HPI_EXP_metro'!$C:$C,"*FL*")/COUNTIFS('Modified HPI_EXP_metro'!$D:$D,K2,'Modified HPI_EXP_metro'!$C:$C,"*FL*"),"N/A")</f>
        <v>123.90083333333331</v>
      </c>
      <c r="L11" s="8">
        <f>IFERROR(SUMIFS('Modified HPI_EXP_metro'!$G:$G,'Modified HPI_EXP_metro'!$D:$D,L2,'Modified HPI_EXP_metro'!$C:$C,"*FL*")/COUNTIFS('Modified HPI_EXP_metro'!$D:$D,L2,'Modified HPI_EXP_metro'!$C:$C,"*FL*"),"N/A")</f>
        <v>133.19125000000003</v>
      </c>
      <c r="M11" s="8">
        <f>IFERROR(SUMIFS('Modified HPI_EXP_metro'!$G:$G,'Modified HPI_EXP_metro'!$D:$D,M2,'Modified HPI_EXP_metro'!$C:$C,"*FL*")/COUNTIFS('Modified HPI_EXP_metro'!$D:$D,M2,'Modified HPI_EXP_metro'!$C:$C,"*FL*"),"N/A")</f>
        <v>145.09374999999997</v>
      </c>
      <c r="N11" s="8">
        <f>IFERROR(SUMIFS('Modified HPI_EXP_metro'!$G:$G,'Modified HPI_EXP_metro'!$D:$D,N2,'Modified HPI_EXP_metro'!$C:$C,"*FL*")/COUNTIFS('Modified HPI_EXP_metro'!$D:$D,N2,'Modified HPI_EXP_metro'!$C:$C,"*FL*"),"N/A")</f>
        <v>160.33083333333329</v>
      </c>
      <c r="O11" s="8">
        <f>IFERROR(SUMIFS('Modified HPI_EXP_metro'!$G:$G,'Modified HPI_EXP_metro'!$D:$D,O2,'Modified HPI_EXP_metro'!$C:$C,"*FL*")/COUNTIFS('Modified HPI_EXP_metro'!$D:$D,O2,'Modified HPI_EXP_metro'!$C:$C,"*FL*"),"N/A")</f>
        <v>179.33499999999995</v>
      </c>
      <c r="P11" s="8">
        <f>IFERROR(SUMIFS('Modified HPI_EXP_metro'!$G:$G,'Modified HPI_EXP_metro'!$D:$D,P2,'Modified HPI_EXP_metro'!$C:$C,"*FL*")/COUNTIFS('Modified HPI_EXP_metro'!$D:$D,P2,'Modified HPI_EXP_metro'!$C:$C,"*FL*"),"N/A")</f>
        <v>210.65374999999997</v>
      </c>
      <c r="Q11" s="8">
        <f>IFERROR(SUMIFS('Modified HPI_EXP_metro'!$G:$G,'Modified HPI_EXP_metro'!$D:$D,Q2,'Modified HPI_EXP_metro'!$C:$C,"*FL*")/COUNTIFS('Modified HPI_EXP_metro'!$D:$D,Q2,'Modified HPI_EXP_metro'!$C:$C,"*FL*"),"N/A")</f>
        <v>264.39458333333329</v>
      </c>
      <c r="R11" s="8">
        <f>IFERROR(SUMIFS('Modified HPI_EXP_metro'!$G:$G,'Modified HPI_EXP_metro'!$D:$D,R2,'Modified HPI_EXP_metro'!$C:$C,"*FL*")/COUNTIFS('Modified HPI_EXP_metro'!$D:$D,R2,'Modified HPI_EXP_metro'!$C:$C,"*FL*"),"N/A")</f>
        <v>303.30250000000001</v>
      </c>
      <c r="S11" s="8">
        <f>IFERROR(SUMIFS('Modified HPI_EXP_metro'!$G:$G,'Modified HPI_EXP_metro'!$D:$D,S2,'Modified HPI_EXP_metro'!$C:$C,"*FL*")/COUNTIFS('Modified HPI_EXP_metro'!$D:$D,S2,'Modified HPI_EXP_metro'!$C:$C,"*FL*"),"N/A")</f>
        <v>282.74250000000001</v>
      </c>
      <c r="T11" s="8">
        <f>IFERROR(SUMIFS('Modified HPI_EXP_metro'!$G:$G,'Modified HPI_EXP_metro'!$D:$D,T2,'Modified HPI_EXP_metro'!$C:$C,"*FL*")/COUNTIFS('Modified HPI_EXP_metro'!$D:$D,T2,'Modified HPI_EXP_metro'!$C:$C,"*FL*"),"N/A")</f>
        <v>215.76708333333337</v>
      </c>
      <c r="U11" s="8">
        <f>IFERROR(SUMIFS('Modified HPI_EXP_metro'!$G:$G,'Modified HPI_EXP_metro'!$D:$D,U2,'Modified HPI_EXP_metro'!$C:$C,"*FL*")/COUNTIFS('Modified HPI_EXP_metro'!$D:$D,U2,'Modified HPI_EXP_metro'!$C:$C,"*FL*"),"N/A")</f>
        <v>167.35416666666666</v>
      </c>
      <c r="V11" s="8">
        <f>IFERROR(SUMIFS('Modified HPI_EXP_metro'!$G:$G,'Modified HPI_EXP_metro'!$D:$D,V2,'Modified HPI_EXP_metro'!$C:$C,"*FL*")/COUNTIFS('Modified HPI_EXP_metro'!$D:$D,V2,'Modified HPI_EXP_metro'!$C:$C,"*FL*"),"N/A")</f>
        <v>155.76874999999998</v>
      </c>
      <c r="W11" s="8">
        <f>IFERROR(SUMIFS('Modified HPI_EXP_metro'!$G:$G,'Modified HPI_EXP_metro'!$D:$D,W2,'Modified HPI_EXP_metro'!$C:$C,"*FL*")/COUNTIFS('Modified HPI_EXP_metro'!$D:$D,W2,'Modified HPI_EXP_metro'!$C:$C,"*FL*"),"N/A")</f>
        <v>146.06333333333336</v>
      </c>
      <c r="X11" s="8">
        <f>IFERROR(SUMIFS('Modified HPI_EXP_metro'!$G:$G,'Modified HPI_EXP_metro'!$D:$D,X2,'Modified HPI_EXP_metro'!$C:$C,"*FL*")/COUNTIFS('Modified HPI_EXP_metro'!$D:$D,X2,'Modified HPI_EXP_metro'!$C:$C,"*FL*"),"N/A")</f>
        <v>154.07750000000001</v>
      </c>
      <c r="Y11" s="8">
        <f>IFERROR(SUMIFS('Modified HPI_EXP_metro'!$G:$G,'Modified HPI_EXP_metro'!$D:$D,Y2,'Modified HPI_EXP_metro'!$C:$C,"*FL*")/COUNTIFS('Modified HPI_EXP_metro'!$D:$D,Y2,'Modified HPI_EXP_metro'!$C:$C,"*FL*"),"N/A")</f>
        <v>175.12625</v>
      </c>
      <c r="Z11" s="8">
        <f>IFERROR(SUMIFS('Modified HPI_EXP_metro'!$G:$G,'Modified HPI_EXP_metro'!$D:$D,Z2,'Modified HPI_EXP_metro'!$C:$C,"*FL*")/COUNTIFS('Modified HPI_EXP_metro'!$D:$D,Z2,'Modified HPI_EXP_metro'!$C:$C,"*FL*"),"N/A")</f>
        <v>192.65874999999997</v>
      </c>
      <c r="AA11" s="8">
        <f>IFERROR(SUMIFS('Modified HPI_EXP_metro'!$G:$G,'Modified HPI_EXP_metro'!$D:$D,AA2,'Modified HPI_EXP_metro'!$C:$C,"*FL*")/COUNTIFS('Modified HPI_EXP_metro'!$D:$D,AA2,'Modified HPI_EXP_metro'!$C:$C,"*FL*"),"N/A")</f>
        <v>210.18208333333334</v>
      </c>
      <c r="AB11" s="8">
        <f>IFERROR(SUMIFS('Modified HPI_EXP_metro'!$G:$G,'Modified HPI_EXP_metro'!$D:$D,AB2,'Modified HPI_EXP_metro'!$C:$C,"*FL*")/COUNTIFS('Modified HPI_EXP_metro'!$D:$D,AB2,'Modified HPI_EXP_metro'!$C:$C,"*FL*"),"N/A")</f>
        <v>231.21083333333331</v>
      </c>
      <c r="AC11" s="8">
        <f>IFERROR(SUMIFS('Modified HPI_EXP_metro'!$G:$G,'Modified HPI_EXP_metro'!$D:$D,AC2,'Modified HPI_EXP_metro'!$C:$C,"*FL*")/COUNTIFS('Modified HPI_EXP_metro'!$D:$D,AC2,'Modified HPI_EXP_metro'!$C:$C,"*FL*"),"N/A")</f>
        <v>252.22375</v>
      </c>
      <c r="AD11" s="8">
        <f>IFERROR(SUMIFS('Modified HPI_EXP_metro'!$G:$G,'Modified HPI_EXP_metro'!$D:$D,AD2,'Modified HPI_EXP_metro'!$C:$C,"*FL*")/COUNTIFS('Modified HPI_EXP_metro'!$D:$D,AD2,'Modified HPI_EXP_metro'!$C:$C,"*FL*"),"N/A")</f>
        <v>271.02666666666664</v>
      </c>
      <c r="AE11" s="8">
        <f>IFERROR(SUMIFS('Modified HPI_EXP_metro'!$G:$G,'Modified HPI_EXP_metro'!$D:$D,AE2,'Modified HPI_EXP_metro'!$C:$C,"*FL*")/COUNTIFS('Modified HPI_EXP_metro'!$D:$D,AE2,'Modified HPI_EXP_metro'!$C:$C,"*FL*"),"N/A")</f>
        <v>286.96333333333331</v>
      </c>
      <c r="AF11" s="8">
        <f>IFERROR(SUMIFS('Modified HPI_EXP_metro'!$G:$G,'Modified HPI_EXP_metro'!$D:$D,AF2,'Modified HPI_EXP_metro'!$C:$C,"*FL*")/COUNTIFS('Modified HPI_EXP_metro'!$D:$D,AF2,'Modified HPI_EXP_metro'!$C:$C,"*FL*"),"N/A")</f>
        <v>308.96916666666669</v>
      </c>
      <c r="AG11" s="8">
        <f>IFERROR(SUMIFS('Modified HPI_EXP_metro'!$G:$G,'Modified HPI_EXP_metro'!$D:$D,AG2,'Modified HPI_EXP_metro'!$C:$C,"*FL*")/COUNTIFS('Modified HPI_EXP_metro'!$D:$D,AG2,'Modified HPI_EXP_metro'!$C:$C,"*FL*"),"N/A")</f>
        <v>367.80666666666667</v>
      </c>
    </row>
    <row r="12" spans="1:33" x14ac:dyDescent="0.2">
      <c r="A12" s="11" t="s">
        <v>76</v>
      </c>
      <c r="B12" s="11" t="s">
        <v>127</v>
      </c>
      <c r="C12" s="8">
        <f>IFERROR(SUMIFS('Modified HPI_EXP_metro'!$G:$G,'Modified HPI_EXP_metro'!$D:$D,C2,'Modified HPI_EXP_metro'!$C:$C,"*GA*")/COUNTIFS('Modified HPI_EXP_metro'!$D:$D,C2,'Modified HPI_EXP_metro'!$C:$C,"*GA*"),"N/A")</f>
        <v>99.485000000000014</v>
      </c>
      <c r="D12" s="8">
        <f>IFERROR(SUMIFS('Modified HPI_EXP_metro'!$G:$G,'Modified HPI_EXP_metro'!$D:$D,D2,'Modified HPI_EXP_metro'!$C:$C,"*GA*")/COUNTIFS('Modified HPI_EXP_metro'!$D:$D,D2,'Modified HPI_EXP_metro'!$C:$C,"*GA*"),"N/A")</f>
        <v>100.41500000000001</v>
      </c>
      <c r="E12" s="8">
        <f>IFERROR(SUMIFS('Modified HPI_EXP_metro'!$G:$G,'Modified HPI_EXP_metro'!$D:$D,E2,'Modified HPI_EXP_metro'!$C:$C,"*GA*")/COUNTIFS('Modified HPI_EXP_metro'!$D:$D,E2,'Modified HPI_EXP_metro'!$C:$C,"*GA*"),"N/A")</f>
        <v>102.52249999999999</v>
      </c>
      <c r="F12" s="8">
        <f>IFERROR(SUMIFS('Modified HPI_EXP_metro'!$G:$G,'Modified HPI_EXP_metro'!$D:$D,F2,'Modified HPI_EXP_metro'!$C:$C,"*GA*")/COUNTIFS('Modified HPI_EXP_metro'!$D:$D,F2,'Modified HPI_EXP_metro'!$C:$C,"*GA*"),"N/A")</f>
        <v>106.75750000000001</v>
      </c>
      <c r="G12" s="8">
        <f>IFERROR(SUMIFS('Modified HPI_EXP_metro'!$G:$G,'Modified HPI_EXP_metro'!$D:$D,G2,'Modified HPI_EXP_metro'!$C:$C,"*GA*")/COUNTIFS('Modified HPI_EXP_metro'!$D:$D,G2,'Modified HPI_EXP_metro'!$C:$C,"*GA*"),"N/A")</f>
        <v>110.785</v>
      </c>
      <c r="H12" s="8">
        <f>IFERROR(SUMIFS('Modified HPI_EXP_metro'!$G:$G,'Modified HPI_EXP_metro'!$D:$D,H2,'Modified HPI_EXP_metro'!$C:$C,"*GA*")/COUNTIFS('Modified HPI_EXP_metro'!$D:$D,H2,'Modified HPI_EXP_metro'!$C:$C,"*GA*"),"N/A")</f>
        <v>115.66999999999999</v>
      </c>
      <c r="I12" s="8">
        <f>IFERROR(SUMIFS('Modified HPI_EXP_metro'!$G:$G,'Modified HPI_EXP_metro'!$D:$D,I2,'Modified HPI_EXP_metro'!$C:$C,"*GA*")/COUNTIFS('Modified HPI_EXP_metro'!$D:$D,I2,'Modified HPI_EXP_metro'!$C:$C,"*GA*"),"N/A")</f>
        <v>120.735</v>
      </c>
      <c r="J12" s="8">
        <f>IFERROR(SUMIFS('Modified HPI_EXP_metro'!$G:$G,'Modified HPI_EXP_metro'!$D:$D,J2,'Modified HPI_EXP_metro'!$C:$C,"*GA*")/COUNTIFS('Modified HPI_EXP_metro'!$D:$D,J2,'Modified HPI_EXP_metro'!$C:$C,"*GA*"),"N/A")</f>
        <v>127.6275</v>
      </c>
      <c r="K12" s="8">
        <f>IFERROR(SUMIFS('Modified HPI_EXP_metro'!$G:$G,'Modified HPI_EXP_metro'!$D:$D,K2,'Modified HPI_EXP_metro'!$C:$C,"*GA*")/COUNTIFS('Modified HPI_EXP_metro'!$D:$D,K2,'Modified HPI_EXP_metro'!$C:$C,"*GA*"),"N/A")</f>
        <v>137.29000000000002</v>
      </c>
      <c r="L12" s="8">
        <f>IFERROR(SUMIFS('Modified HPI_EXP_metro'!$G:$G,'Modified HPI_EXP_metro'!$D:$D,L2,'Modified HPI_EXP_metro'!$C:$C,"*GA*")/COUNTIFS('Modified HPI_EXP_metro'!$D:$D,L2,'Modified HPI_EXP_metro'!$C:$C,"*GA*"),"N/A")</f>
        <v>148.08499999999998</v>
      </c>
      <c r="M12" s="8">
        <f>IFERROR(SUMIFS('Modified HPI_EXP_metro'!$G:$G,'Modified HPI_EXP_metro'!$D:$D,M2,'Modified HPI_EXP_metro'!$C:$C,"*GA*")/COUNTIFS('Modified HPI_EXP_metro'!$D:$D,M2,'Modified HPI_EXP_metro'!$C:$C,"*GA*"),"N/A")</f>
        <v>156.94749999999999</v>
      </c>
      <c r="N12" s="8">
        <f>IFERROR(SUMIFS('Modified HPI_EXP_metro'!$G:$G,'Modified HPI_EXP_metro'!$D:$D,N2,'Modified HPI_EXP_metro'!$C:$C,"*GA*")/COUNTIFS('Modified HPI_EXP_metro'!$D:$D,N2,'Modified HPI_EXP_metro'!$C:$C,"*GA*"),"N/A")</f>
        <v>163.38249999999999</v>
      </c>
      <c r="O12" s="8">
        <f>IFERROR(SUMIFS('Modified HPI_EXP_metro'!$G:$G,'Modified HPI_EXP_metro'!$D:$D,O2,'Modified HPI_EXP_metro'!$C:$C,"*GA*")/COUNTIFS('Modified HPI_EXP_metro'!$D:$D,O2,'Modified HPI_EXP_metro'!$C:$C,"*GA*"),"N/A")</f>
        <v>168.215</v>
      </c>
      <c r="P12" s="8">
        <f>IFERROR(SUMIFS('Modified HPI_EXP_metro'!$G:$G,'Modified HPI_EXP_metro'!$D:$D,P2,'Modified HPI_EXP_metro'!$C:$C,"*GA*")/COUNTIFS('Modified HPI_EXP_metro'!$D:$D,P2,'Modified HPI_EXP_metro'!$C:$C,"*GA*"),"N/A")</f>
        <v>172.93500000000003</v>
      </c>
      <c r="Q12" s="8">
        <f>IFERROR(SUMIFS('Modified HPI_EXP_metro'!$G:$G,'Modified HPI_EXP_metro'!$D:$D,Q2,'Modified HPI_EXP_metro'!$C:$C,"*GA*")/COUNTIFS('Modified HPI_EXP_metro'!$D:$D,Q2,'Modified HPI_EXP_metro'!$C:$C,"*GA*"),"N/A")</f>
        <v>181.1875</v>
      </c>
      <c r="R12" s="8">
        <f>IFERROR(SUMIFS('Modified HPI_EXP_metro'!$G:$G,'Modified HPI_EXP_metro'!$D:$D,R2,'Modified HPI_EXP_metro'!$C:$C,"*GA*")/COUNTIFS('Modified HPI_EXP_metro'!$D:$D,R2,'Modified HPI_EXP_metro'!$C:$C,"*GA*"),"N/A")</f>
        <v>182.60750000000002</v>
      </c>
      <c r="S12" s="8">
        <f>IFERROR(SUMIFS('Modified HPI_EXP_metro'!$G:$G,'Modified HPI_EXP_metro'!$D:$D,S2,'Modified HPI_EXP_metro'!$C:$C,"*GA*")/COUNTIFS('Modified HPI_EXP_metro'!$D:$D,S2,'Modified HPI_EXP_metro'!$C:$C,"*GA*"),"N/A")</f>
        <v>176.4025</v>
      </c>
      <c r="T12" s="8">
        <f>IFERROR(SUMIFS('Modified HPI_EXP_metro'!$G:$G,'Modified HPI_EXP_metro'!$D:$D,T2,'Modified HPI_EXP_metro'!$C:$C,"*GA*")/COUNTIFS('Modified HPI_EXP_metro'!$D:$D,T2,'Modified HPI_EXP_metro'!$C:$C,"*GA*"),"N/A")</f>
        <v>157.70749999999998</v>
      </c>
      <c r="U12" s="8">
        <f>IFERROR(SUMIFS('Modified HPI_EXP_metro'!$G:$G,'Modified HPI_EXP_metro'!$D:$D,U2,'Modified HPI_EXP_metro'!$C:$C,"*GA*")/COUNTIFS('Modified HPI_EXP_metro'!$D:$D,U2,'Modified HPI_EXP_metro'!$C:$C,"*GA*"),"N/A")</f>
        <v>137.0625</v>
      </c>
      <c r="V12" s="8">
        <f>IFERROR(SUMIFS('Modified HPI_EXP_metro'!$G:$G,'Modified HPI_EXP_metro'!$D:$D,V2,'Modified HPI_EXP_metro'!$C:$C,"*GA*")/COUNTIFS('Modified HPI_EXP_metro'!$D:$D,V2,'Modified HPI_EXP_metro'!$C:$C,"*GA*"),"N/A")</f>
        <v>129.0275</v>
      </c>
      <c r="W12" s="8">
        <f>IFERROR(SUMIFS('Modified HPI_EXP_metro'!$G:$G,'Modified HPI_EXP_metro'!$D:$D,W2,'Modified HPI_EXP_metro'!$C:$C,"*GA*")/COUNTIFS('Modified HPI_EXP_metro'!$D:$D,W2,'Modified HPI_EXP_metro'!$C:$C,"*GA*"),"N/A")</f>
        <v>115.7075</v>
      </c>
      <c r="X12" s="8">
        <f>IFERROR(SUMIFS('Modified HPI_EXP_metro'!$G:$G,'Modified HPI_EXP_metro'!$D:$D,X2,'Modified HPI_EXP_metro'!$C:$C,"*GA*")/COUNTIFS('Modified HPI_EXP_metro'!$D:$D,X2,'Modified HPI_EXP_metro'!$C:$C,"*GA*"),"N/A")</f>
        <v>116.57</v>
      </c>
      <c r="Y12" s="8">
        <f>IFERROR(SUMIFS('Modified HPI_EXP_metro'!$G:$G,'Modified HPI_EXP_metro'!$D:$D,Y2,'Modified HPI_EXP_metro'!$C:$C,"*GA*")/COUNTIFS('Modified HPI_EXP_metro'!$D:$D,Y2,'Modified HPI_EXP_metro'!$C:$C,"*GA*"),"N/A")</f>
        <v>135.05250000000001</v>
      </c>
      <c r="Z12" s="8">
        <f>IFERROR(SUMIFS('Modified HPI_EXP_metro'!$G:$G,'Modified HPI_EXP_metro'!$D:$D,Z2,'Modified HPI_EXP_metro'!$C:$C,"*GA*")/COUNTIFS('Modified HPI_EXP_metro'!$D:$D,Z2,'Modified HPI_EXP_metro'!$C:$C,"*GA*"),"N/A")</f>
        <v>149.875</v>
      </c>
      <c r="AA12" s="8">
        <f>IFERROR(SUMIFS('Modified HPI_EXP_metro'!$G:$G,'Modified HPI_EXP_metro'!$D:$D,AA2,'Modified HPI_EXP_metro'!$C:$C,"*GA*")/COUNTIFS('Modified HPI_EXP_metro'!$D:$D,AA2,'Modified HPI_EXP_metro'!$C:$C,"*GA*"),"N/A")</f>
        <v>163.35249999999999</v>
      </c>
      <c r="AB12" s="8">
        <f>IFERROR(SUMIFS('Modified HPI_EXP_metro'!$G:$G,'Modified HPI_EXP_metro'!$D:$D,AB2,'Modified HPI_EXP_metro'!$C:$C,"*GA*")/COUNTIFS('Modified HPI_EXP_metro'!$D:$D,AB2,'Modified HPI_EXP_metro'!$C:$C,"*GA*"),"N/A")</f>
        <v>176.31</v>
      </c>
      <c r="AC12" s="8">
        <f>IFERROR(SUMIFS('Modified HPI_EXP_metro'!$G:$G,'Modified HPI_EXP_metro'!$D:$D,AC2,'Modified HPI_EXP_metro'!$C:$C,"*GA*")/COUNTIFS('Modified HPI_EXP_metro'!$D:$D,AC2,'Modified HPI_EXP_metro'!$C:$C,"*GA*"),"N/A")</f>
        <v>190.08500000000001</v>
      </c>
      <c r="AD12" s="8">
        <f>IFERROR(SUMIFS('Modified HPI_EXP_metro'!$G:$G,'Modified HPI_EXP_metro'!$D:$D,AD2,'Modified HPI_EXP_metro'!$C:$C,"*GA*")/COUNTIFS('Modified HPI_EXP_metro'!$D:$D,AD2,'Modified HPI_EXP_metro'!$C:$C,"*GA*"),"N/A")</f>
        <v>206.64000000000001</v>
      </c>
      <c r="AE12" s="8">
        <f>IFERROR(SUMIFS('Modified HPI_EXP_metro'!$G:$G,'Modified HPI_EXP_metro'!$D:$D,AE2,'Modified HPI_EXP_metro'!$C:$C,"*GA*")/COUNTIFS('Modified HPI_EXP_metro'!$D:$D,AE2,'Modified HPI_EXP_metro'!$C:$C,"*GA*"),"N/A")</f>
        <v>220.3425</v>
      </c>
      <c r="AF12" s="8">
        <f>IFERROR(SUMIFS('Modified HPI_EXP_metro'!$G:$G,'Modified HPI_EXP_metro'!$D:$D,AF2,'Modified HPI_EXP_metro'!$C:$C,"*GA*")/COUNTIFS('Modified HPI_EXP_metro'!$D:$D,AF2,'Modified HPI_EXP_metro'!$C:$C,"*GA*"),"N/A")</f>
        <v>238.88000000000002</v>
      </c>
      <c r="AG12" s="8">
        <f>IFERROR(SUMIFS('Modified HPI_EXP_metro'!$G:$G,'Modified HPI_EXP_metro'!$D:$D,AG2,'Modified HPI_EXP_metro'!$C:$C,"*GA*")/COUNTIFS('Modified HPI_EXP_metro'!$D:$D,AG2,'Modified HPI_EXP_metro'!$C:$C,"*GA*"),"N/A")</f>
        <v>286.55250000000001</v>
      </c>
    </row>
    <row r="13" spans="1:33" x14ac:dyDescent="0.2">
      <c r="A13" s="11" t="s">
        <v>77</v>
      </c>
      <c r="B13" s="11" t="s">
        <v>128</v>
      </c>
      <c r="C13" s="8" t="str">
        <f>IFERROR(SUMIFS('Modified HPI_EXP_metro'!$G:$G,'Modified HPI_EXP_metro'!$D:$D,C2,'Modified HPI_EXP_metro'!$C:$C,"*HI*")/COUNTIFS('Modified HPI_EXP_metro'!$D:$D,C2,'Modified HPI_EXP_metro'!$C:$C,"*HI*"),"N/A")</f>
        <v>N/A</v>
      </c>
      <c r="D13" s="8" t="str">
        <f>IFERROR(SUMIFS('Modified HPI_EXP_metro'!$G:$G,'Modified HPI_EXP_metro'!$D:$D,D2,'Modified HPI_EXP_metro'!$C:$C,"*HI*")/COUNTIFS('Modified HPI_EXP_metro'!$D:$D,D2,'Modified HPI_EXP_metro'!$C:$C,"*HI*"),"N/A")</f>
        <v>N/A</v>
      </c>
      <c r="E13" s="8" t="str">
        <f>IFERROR(SUMIFS('Modified HPI_EXP_metro'!$G:$G,'Modified HPI_EXP_metro'!$D:$D,E2,'Modified HPI_EXP_metro'!$C:$C,"*HI*")/COUNTIFS('Modified HPI_EXP_metro'!$D:$D,E2,'Modified HPI_EXP_metro'!$C:$C,"*HI*"),"N/A")</f>
        <v>N/A</v>
      </c>
      <c r="F13" s="8" t="str">
        <f>IFERROR(SUMIFS('Modified HPI_EXP_metro'!$G:$G,'Modified HPI_EXP_metro'!$D:$D,F2,'Modified HPI_EXP_metro'!$C:$C,"*HI*")/COUNTIFS('Modified HPI_EXP_metro'!$D:$D,F2,'Modified HPI_EXP_metro'!$C:$C,"*HI*"),"N/A")</f>
        <v>N/A</v>
      </c>
      <c r="G13" s="8" t="str">
        <f>IFERROR(SUMIFS('Modified HPI_EXP_metro'!$G:$G,'Modified HPI_EXP_metro'!$D:$D,G2,'Modified HPI_EXP_metro'!$C:$C,"*HI*")/COUNTIFS('Modified HPI_EXP_metro'!$D:$D,G2,'Modified HPI_EXP_metro'!$C:$C,"*HI*"),"N/A")</f>
        <v>N/A</v>
      </c>
      <c r="H13" s="8" t="str">
        <f>IFERROR(SUMIFS('Modified HPI_EXP_metro'!$G:$G,'Modified HPI_EXP_metro'!$D:$D,H2,'Modified HPI_EXP_metro'!$C:$C,"*HI*")/COUNTIFS('Modified HPI_EXP_metro'!$D:$D,H2,'Modified HPI_EXP_metro'!$C:$C,"*HI*"),"N/A")</f>
        <v>N/A</v>
      </c>
      <c r="I13" s="8" t="str">
        <f>IFERROR(SUMIFS('Modified HPI_EXP_metro'!$G:$G,'Modified HPI_EXP_metro'!$D:$D,I2,'Modified HPI_EXP_metro'!$C:$C,"*HI*")/COUNTIFS('Modified HPI_EXP_metro'!$D:$D,I2,'Modified HPI_EXP_metro'!$C:$C,"*HI*"),"N/A")</f>
        <v>N/A</v>
      </c>
      <c r="J13" s="8" t="str">
        <f>IFERROR(SUMIFS('Modified HPI_EXP_metro'!$G:$G,'Modified HPI_EXP_metro'!$D:$D,J2,'Modified HPI_EXP_metro'!$C:$C,"*HI*")/COUNTIFS('Modified HPI_EXP_metro'!$D:$D,J2,'Modified HPI_EXP_metro'!$C:$C,"*HI*"),"N/A")</f>
        <v>N/A</v>
      </c>
      <c r="K13" s="8" t="str">
        <f>IFERROR(SUMIFS('Modified HPI_EXP_metro'!$G:$G,'Modified HPI_EXP_metro'!$D:$D,K2,'Modified HPI_EXP_metro'!$C:$C,"*HI*")/COUNTIFS('Modified HPI_EXP_metro'!$D:$D,K2,'Modified HPI_EXP_metro'!$C:$C,"*HI*"),"N/A")</f>
        <v>N/A</v>
      </c>
      <c r="L13" s="8" t="str">
        <f>IFERROR(SUMIFS('Modified HPI_EXP_metro'!$G:$G,'Modified HPI_EXP_metro'!$D:$D,L2,'Modified HPI_EXP_metro'!$C:$C,"*HI*")/COUNTIFS('Modified HPI_EXP_metro'!$D:$D,L2,'Modified HPI_EXP_metro'!$C:$C,"*HI*"),"N/A")</f>
        <v>N/A</v>
      </c>
      <c r="M13" s="8" t="str">
        <f>IFERROR(SUMIFS('Modified HPI_EXP_metro'!$G:$G,'Modified HPI_EXP_metro'!$D:$D,M2,'Modified HPI_EXP_metro'!$C:$C,"*HI*")/COUNTIFS('Modified HPI_EXP_metro'!$D:$D,M2,'Modified HPI_EXP_metro'!$C:$C,"*HI*"),"N/A")</f>
        <v>N/A</v>
      </c>
      <c r="N13" s="8" t="str">
        <f>IFERROR(SUMIFS('Modified HPI_EXP_metro'!$G:$G,'Modified HPI_EXP_metro'!$D:$D,N2,'Modified HPI_EXP_metro'!$C:$C,"*HI*")/COUNTIFS('Modified HPI_EXP_metro'!$D:$D,N2,'Modified HPI_EXP_metro'!$C:$C,"*HI*"),"N/A")</f>
        <v>N/A</v>
      </c>
      <c r="O13" s="8" t="str">
        <f>IFERROR(SUMIFS('Modified HPI_EXP_metro'!$G:$G,'Modified HPI_EXP_metro'!$D:$D,O2,'Modified HPI_EXP_metro'!$C:$C,"*HI*")/COUNTIFS('Modified HPI_EXP_metro'!$D:$D,O2,'Modified HPI_EXP_metro'!$C:$C,"*HI*"),"N/A")</f>
        <v>N/A</v>
      </c>
      <c r="P13" s="8" t="str">
        <f>IFERROR(SUMIFS('Modified HPI_EXP_metro'!$G:$G,'Modified HPI_EXP_metro'!$D:$D,P2,'Modified HPI_EXP_metro'!$C:$C,"*HI*")/COUNTIFS('Modified HPI_EXP_metro'!$D:$D,P2,'Modified HPI_EXP_metro'!$C:$C,"*HI*"),"N/A")</f>
        <v>N/A</v>
      </c>
      <c r="Q13" s="8" t="str">
        <f>IFERROR(SUMIFS('Modified HPI_EXP_metro'!$G:$G,'Modified HPI_EXP_metro'!$D:$D,Q2,'Modified HPI_EXP_metro'!$C:$C,"*HI*")/COUNTIFS('Modified HPI_EXP_metro'!$D:$D,Q2,'Modified HPI_EXP_metro'!$C:$C,"*HI*"),"N/A")</f>
        <v>N/A</v>
      </c>
      <c r="R13" s="8" t="str">
        <f>IFERROR(SUMIFS('Modified HPI_EXP_metro'!$G:$G,'Modified HPI_EXP_metro'!$D:$D,R2,'Modified HPI_EXP_metro'!$C:$C,"*HI*")/COUNTIFS('Modified HPI_EXP_metro'!$D:$D,R2,'Modified HPI_EXP_metro'!$C:$C,"*HI*"),"N/A")</f>
        <v>N/A</v>
      </c>
      <c r="S13" s="8" t="str">
        <f>IFERROR(SUMIFS('Modified HPI_EXP_metro'!$G:$G,'Modified HPI_EXP_metro'!$D:$D,S2,'Modified HPI_EXP_metro'!$C:$C,"*HI*")/COUNTIFS('Modified HPI_EXP_metro'!$D:$D,S2,'Modified HPI_EXP_metro'!$C:$C,"*HI*"),"N/A")</f>
        <v>N/A</v>
      </c>
      <c r="T13" s="8" t="str">
        <f>IFERROR(SUMIFS('Modified HPI_EXP_metro'!$G:$G,'Modified HPI_EXP_metro'!$D:$D,T2,'Modified HPI_EXP_metro'!$C:$C,"*HI*")/COUNTIFS('Modified HPI_EXP_metro'!$D:$D,T2,'Modified HPI_EXP_metro'!$C:$C,"*HI*"),"N/A")</f>
        <v>N/A</v>
      </c>
      <c r="U13" s="8" t="str">
        <f>IFERROR(SUMIFS('Modified HPI_EXP_metro'!$G:$G,'Modified HPI_EXP_metro'!$D:$D,U2,'Modified HPI_EXP_metro'!$C:$C,"*HI*")/COUNTIFS('Modified HPI_EXP_metro'!$D:$D,U2,'Modified HPI_EXP_metro'!$C:$C,"*HI*"),"N/A")</f>
        <v>N/A</v>
      </c>
      <c r="V13" s="8" t="str">
        <f>IFERROR(SUMIFS('Modified HPI_EXP_metro'!$G:$G,'Modified HPI_EXP_metro'!$D:$D,V2,'Modified HPI_EXP_metro'!$C:$C,"*HI*")/COUNTIFS('Modified HPI_EXP_metro'!$D:$D,V2,'Modified HPI_EXP_metro'!$C:$C,"*HI*"),"N/A")</f>
        <v>N/A</v>
      </c>
      <c r="W13" s="8" t="str">
        <f>IFERROR(SUMIFS('Modified HPI_EXP_metro'!$G:$G,'Modified HPI_EXP_metro'!$D:$D,W2,'Modified HPI_EXP_metro'!$C:$C,"*HI*")/COUNTIFS('Modified HPI_EXP_metro'!$D:$D,W2,'Modified HPI_EXP_metro'!$C:$C,"*HI*"),"N/A")</f>
        <v>N/A</v>
      </c>
      <c r="X13" s="8" t="str">
        <f>IFERROR(SUMIFS('Modified HPI_EXP_metro'!$G:$G,'Modified HPI_EXP_metro'!$D:$D,X2,'Modified HPI_EXP_metro'!$C:$C,"*HI*")/COUNTIFS('Modified HPI_EXP_metro'!$D:$D,X2,'Modified HPI_EXP_metro'!$C:$C,"*HI*"),"N/A")</f>
        <v>N/A</v>
      </c>
      <c r="Y13" s="8" t="str">
        <f>IFERROR(SUMIFS('Modified HPI_EXP_metro'!$G:$G,'Modified HPI_EXP_metro'!$D:$D,Y2,'Modified HPI_EXP_metro'!$C:$C,"*HI*")/COUNTIFS('Modified HPI_EXP_metro'!$D:$D,Y2,'Modified HPI_EXP_metro'!$C:$C,"*HI*"),"N/A")</f>
        <v>N/A</v>
      </c>
      <c r="Z13" s="8" t="str">
        <f>IFERROR(SUMIFS('Modified HPI_EXP_metro'!$G:$G,'Modified HPI_EXP_metro'!$D:$D,Z2,'Modified HPI_EXP_metro'!$C:$C,"*HI*")/COUNTIFS('Modified HPI_EXP_metro'!$D:$D,Z2,'Modified HPI_EXP_metro'!$C:$C,"*HI*"),"N/A")</f>
        <v>N/A</v>
      </c>
      <c r="AA13" s="8" t="str">
        <f>IFERROR(SUMIFS('Modified HPI_EXP_metro'!$G:$G,'Modified HPI_EXP_metro'!$D:$D,AA2,'Modified HPI_EXP_metro'!$C:$C,"*HI*")/COUNTIFS('Modified HPI_EXP_metro'!$D:$D,AA2,'Modified HPI_EXP_metro'!$C:$C,"*HI*"),"N/A")</f>
        <v>N/A</v>
      </c>
      <c r="AB13" s="8" t="str">
        <f>IFERROR(SUMIFS('Modified HPI_EXP_metro'!$G:$G,'Modified HPI_EXP_metro'!$D:$D,AB2,'Modified HPI_EXP_metro'!$C:$C,"*HI*")/COUNTIFS('Modified HPI_EXP_metro'!$D:$D,AB2,'Modified HPI_EXP_metro'!$C:$C,"*HI*"),"N/A")</f>
        <v>N/A</v>
      </c>
      <c r="AC13" s="8" t="str">
        <f>IFERROR(SUMIFS('Modified HPI_EXP_metro'!$G:$G,'Modified HPI_EXP_metro'!$D:$D,AC2,'Modified HPI_EXP_metro'!$C:$C,"*HI*")/COUNTIFS('Modified HPI_EXP_metro'!$D:$D,AC2,'Modified HPI_EXP_metro'!$C:$C,"*HI*"),"N/A")</f>
        <v>N/A</v>
      </c>
      <c r="AD13" s="8" t="str">
        <f>IFERROR(SUMIFS('Modified HPI_EXP_metro'!$G:$G,'Modified HPI_EXP_metro'!$D:$D,AD2,'Modified HPI_EXP_metro'!$C:$C,"*HI*")/COUNTIFS('Modified HPI_EXP_metro'!$D:$D,AD2,'Modified HPI_EXP_metro'!$C:$C,"*HI*"),"N/A")</f>
        <v>N/A</v>
      </c>
      <c r="AE13" s="8" t="str">
        <f>IFERROR(SUMIFS('Modified HPI_EXP_metro'!$G:$G,'Modified HPI_EXP_metro'!$D:$D,AE2,'Modified HPI_EXP_metro'!$C:$C,"*HI*")/COUNTIFS('Modified HPI_EXP_metro'!$D:$D,AE2,'Modified HPI_EXP_metro'!$C:$C,"*HI*"),"N/A")</f>
        <v>N/A</v>
      </c>
      <c r="AF13" s="8" t="str">
        <f>IFERROR(SUMIFS('Modified HPI_EXP_metro'!$G:$G,'Modified HPI_EXP_metro'!$D:$D,AF2,'Modified HPI_EXP_metro'!$C:$C,"*HI*")/COUNTIFS('Modified HPI_EXP_metro'!$D:$D,AF2,'Modified HPI_EXP_metro'!$C:$C,"*HI*"),"N/A")</f>
        <v>N/A</v>
      </c>
      <c r="AG13" s="8" t="str">
        <f>IFERROR(SUMIFS('Modified HPI_EXP_metro'!$G:$G,'Modified HPI_EXP_metro'!$D:$D,AG2,'Modified HPI_EXP_metro'!$C:$C,"*HI*")/COUNTIFS('Modified HPI_EXP_metro'!$D:$D,AG2,'Modified HPI_EXP_metro'!$C:$C,"*HI*"),"N/A")</f>
        <v>N/A</v>
      </c>
    </row>
    <row r="14" spans="1:33" x14ac:dyDescent="0.2">
      <c r="A14" s="11" t="s">
        <v>78</v>
      </c>
      <c r="B14" s="11" t="s">
        <v>129</v>
      </c>
      <c r="C14" s="8" t="str">
        <f>IFERROR(SUMIFS('Modified HPI_EXP_metro'!$G:$G,'Modified HPI_EXP_metro'!$D:$D,C2,'Modified HPI_EXP_metro'!$C:$C,"*ID*")/COUNTIFS('Modified HPI_EXP_metro'!$D:$D,C2,'Modified HPI_EXP_metro'!$C:$C,"*ID*"),"N/A")</f>
        <v>N/A</v>
      </c>
      <c r="D14" s="8" t="str">
        <f>IFERROR(SUMIFS('Modified HPI_EXP_metro'!$G:$G,'Modified HPI_EXP_metro'!$D:$D,D2,'Modified HPI_EXP_metro'!$C:$C,"*ID*")/COUNTIFS('Modified HPI_EXP_metro'!$D:$D,D2,'Modified HPI_EXP_metro'!$C:$C,"*ID*"),"N/A")</f>
        <v>N/A</v>
      </c>
      <c r="E14" s="8" t="str">
        <f>IFERROR(SUMIFS('Modified HPI_EXP_metro'!$G:$G,'Modified HPI_EXP_metro'!$D:$D,E2,'Modified HPI_EXP_metro'!$C:$C,"*ID*")/COUNTIFS('Modified HPI_EXP_metro'!$D:$D,E2,'Modified HPI_EXP_metro'!$C:$C,"*ID*"),"N/A")</f>
        <v>N/A</v>
      </c>
      <c r="F14" s="8" t="str">
        <f>IFERROR(SUMIFS('Modified HPI_EXP_metro'!$G:$G,'Modified HPI_EXP_metro'!$D:$D,F2,'Modified HPI_EXP_metro'!$C:$C,"*ID*")/COUNTIFS('Modified HPI_EXP_metro'!$D:$D,F2,'Modified HPI_EXP_metro'!$C:$C,"*ID*"),"N/A")</f>
        <v>N/A</v>
      </c>
      <c r="G14" s="8" t="str">
        <f>IFERROR(SUMIFS('Modified HPI_EXP_metro'!$G:$G,'Modified HPI_EXP_metro'!$D:$D,G2,'Modified HPI_EXP_metro'!$C:$C,"*ID*")/COUNTIFS('Modified HPI_EXP_metro'!$D:$D,G2,'Modified HPI_EXP_metro'!$C:$C,"*ID*"),"N/A")</f>
        <v>N/A</v>
      </c>
      <c r="H14" s="8" t="str">
        <f>IFERROR(SUMIFS('Modified HPI_EXP_metro'!$G:$G,'Modified HPI_EXP_metro'!$D:$D,H2,'Modified HPI_EXP_metro'!$C:$C,"*ID*")/COUNTIFS('Modified HPI_EXP_metro'!$D:$D,H2,'Modified HPI_EXP_metro'!$C:$C,"*ID*"),"N/A")</f>
        <v>N/A</v>
      </c>
      <c r="I14" s="8" t="str">
        <f>IFERROR(SUMIFS('Modified HPI_EXP_metro'!$G:$G,'Modified HPI_EXP_metro'!$D:$D,I2,'Modified HPI_EXP_metro'!$C:$C,"*ID*")/COUNTIFS('Modified HPI_EXP_metro'!$D:$D,I2,'Modified HPI_EXP_metro'!$C:$C,"*ID*"),"N/A")</f>
        <v>N/A</v>
      </c>
      <c r="J14" s="8" t="str">
        <f>IFERROR(SUMIFS('Modified HPI_EXP_metro'!$G:$G,'Modified HPI_EXP_metro'!$D:$D,J2,'Modified HPI_EXP_metro'!$C:$C,"*ID*")/COUNTIFS('Modified HPI_EXP_metro'!$D:$D,J2,'Modified HPI_EXP_metro'!$C:$C,"*ID*"),"N/A")</f>
        <v>N/A</v>
      </c>
      <c r="K14" s="8" t="str">
        <f>IFERROR(SUMIFS('Modified HPI_EXP_metro'!$G:$G,'Modified HPI_EXP_metro'!$D:$D,K2,'Modified HPI_EXP_metro'!$C:$C,"*ID*")/COUNTIFS('Modified HPI_EXP_metro'!$D:$D,K2,'Modified HPI_EXP_metro'!$C:$C,"*ID*"),"N/A")</f>
        <v>N/A</v>
      </c>
      <c r="L14" s="8" t="str">
        <f>IFERROR(SUMIFS('Modified HPI_EXP_metro'!$G:$G,'Modified HPI_EXP_metro'!$D:$D,L2,'Modified HPI_EXP_metro'!$C:$C,"*ID*")/COUNTIFS('Modified HPI_EXP_metro'!$D:$D,L2,'Modified HPI_EXP_metro'!$C:$C,"*ID*"),"N/A")</f>
        <v>N/A</v>
      </c>
      <c r="M14" s="8" t="str">
        <f>IFERROR(SUMIFS('Modified HPI_EXP_metro'!$G:$G,'Modified HPI_EXP_metro'!$D:$D,M2,'Modified HPI_EXP_metro'!$C:$C,"*ID*")/COUNTIFS('Modified HPI_EXP_metro'!$D:$D,M2,'Modified HPI_EXP_metro'!$C:$C,"*ID*"),"N/A")</f>
        <v>N/A</v>
      </c>
      <c r="N14" s="8" t="str">
        <f>IFERROR(SUMIFS('Modified HPI_EXP_metro'!$G:$G,'Modified HPI_EXP_metro'!$D:$D,N2,'Modified HPI_EXP_metro'!$C:$C,"*ID*")/COUNTIFS('Modified HPI_EXP_metro'!$D:$D,N2,'Modified HPI_EXP_metro'!$C:$C,"*ID*"),"N/A")</f>
        <v>N/A</v>
      </c>
      <c r="O14" s="8" t="str">
        <f>IFERROR(SUMIFS('Modified HPI_EXP_metro'!$G:$G,'Modified HPI_EXP_metro'!$D:$D,O2,'Modified HPI_EXP_metro'!$C:$C,"*ID*")/COUNTIFS('Modified HPI_EXP_metro'!$D:$D,O2,'Modified HPI_EXP_metro'!$C:$C,"*ID*"),"N/A")</f>
        <v>N/A</v>
      </c>
      <c r="P14" s="8" t="str">
        <f>IFERROR(SUMIFS('Modified HPI_EXP_metro'!$G:$G,'Modified HPI_EXP_metro'!$D:$D,P2,'Modified HPI_EXP_metro'!$C:$C,"*ID*")/COUNTIFS('Modified HPI_EXP_metro'!$D:$D,P2,'Modified HPI_EXP_metro'!$C:$C,"*ID*"),"N/A")</f>
        <v>N/A</v>
      </c>
      <c r="Q14" s="8" t="str">
        <f>IFERROR(SUMIFS('Modified HPI_EXP_metro'!$G:$G,'Modified HPI_EXP_metro'!$D:$D,Q2,'Modified HPI_EXP_metro'!$C:$C,"*ID*")/COUNTIFS('Modified HPI_EXP_metro'!$D:$D,Q2,'Modified HPI_EXP_metro'!$C:$C,"*ID*"),"N/A")</f>
        <v>N/A</v>
      </c>
      <c r="R14" s="8" t="str">
        <f>IFERROR(SUMIFS('Modified HPI_EXP_metro'!$G:$G,'Modified HPI_EXP_metro'!$D:$D,R2,'Modified HPI_EXP_metro'!$C:$C,"*ID*")/COUNTIFS('Modified HPI_EXP_metro'!$D:$D,R2,'Modified HPI_EXP_metro'!$C:$C,"*ID*"),"N/A")</f>
        <v>N/A</v>
      </c>
      <c r="S14" s="8" t="str">
        <f>IFERROR(SUMIFS('Modified HPI_EXP_metro'!$G:$G,'Modified HPI_EXP_metro'!$D:$D,S2,'Modified HPI_EXP_metro'!$C:$C,"*ID*")/COUNTIFS('Modified HPI_EXP_metro'!$D:$D,S2,'Modified HPI_EXP_metro'!$C:$C,"*ID*"),"N/A")</f>
        <v>N/A</v>
      </c>
      <c r="T14" s="8" t="str">
        <f>IFERROR(SUMIFS('Modified HPI_EXP_metro'!$G:$G,'Modified HPI_EXP_metro'!$D:$D,T2,'Modified HPI_EXP_metro'!$C:$C,"*ID*")/COUNTIFS('Modified HPI_EXP_metro'!$D:$D,T2,'Modified HPI_EXP_metro'!$C:$C,"*ID*"),"N/A")</f>
        <v>N/A</v>
      </c>
      <c r="U14" s="8" t="str">
        <f>IFERROR(SUMIFS('Modified HPI_EXP_metro'!$G:$G,'Modified HPI_EXP_metro'!$D:$D,U2,'Modified HPI_EXP_metro'!$C:$C,"*ID*")/COUNTIFS('Modified HPI_EXP_metro'!$D:$D,U2,'Modified HPI_EXP_metro'!$C:$C,"*ID*"),"N/A")</f>
        <v>N/A</v>
      </c>
      <c r="V14" s="8" t="str">
        <f>IFERROR(SUMIFS('Modified HPI_EXP_metro'!$G:$G,'Modified HPI_EXP_metro'!$D:$D,V2,'Modified HPI_EXP_metro'!$C:$C,"*ID*")/COUNTIFS('Modified HPI_EXP_metro'!$D:$D,V2,'Modified HPI_EXP_metro'!$C:$C,"*ID*"),"N/A")</f>
        <v>N/A</v>
      </c>
      <c r="W14" s="8" t="str">
        <f>IFERROR(SUMIFS('Modified HPI_EXP_metro'!$G:$G,'Modified HPI_EXP_metro'!$D:$D,W2,'Modified HPI_EXP_metro'!$C:$C,"*ID*")/COUNTIFS('Modified HPI_EXP_metro'!$D:$D,W2,'Modified HPI_EXP_metro'!$C:$C,"*ID*"),"N/A")</f>
        <v>N/A</v>
      </c>
      <c r="X14" s="8" t="str">
        <f>IFERROR(SUMIFS('Modified HPI_EXP_metro'!$G:$G,'Modified HPI_EXP_metro'!$D:$D,X2,'Modified HPI_EXP_metro'!$C:$C,"*ID*")/COUNTIFS('Modified HPI_EXP_metro'!$D:$D,X2,'Modified HPI_EXP_metro'!$C:$C,"*ID*"),"N/A")</f>
        <v>N/A</v>
      </c>
      <c r="Y14" s="8" t="str">
        <f>IFERROR(SUMIFS('Modified HPI_EXP_metro'!$G:$G,'Modified HPI_EXP_metro'!$D:$D,Y2,'Modified HPI_EXP_metro'!$C:$C,"*ID*")/COUNTIFS('Modified HPI_EXP_metro'!$D:$D,Y2,'Modified HPI_EXP_metro'!$C:$C,"*ID*"),"N/A")</f>
        <v>N/A</v>
      </c>
      <c r="Z14" s="8" t="str">
        <f>IFERROR(SUMIFS('Modified HPI_EXP_metro'!$G:$G,'Modified HPI_EXP_metro'!$D:$D,Z2,'Modified HPI_EXP_metro'!$C:$C,"*ID*")/COUNTIFS('Modified HPI_EXP_metro'!$D:$D,Z2,'Modified HPI_EXP_metro'!$C:$C,"*ID*"),"N/A")</f>
        <v>N/A</v>
      </c>
      <c r="AA14" s="8" t="str">
        <f>IFERROR(SUMIFS('Modified HPI_EXP_metro'!$G:$G,'Modified HPI_EXP_metro'!$D:$D,AA2,'Modified HPI_EXP_metro'!$C:$C,"*ID*")/COUNTIFS('Modified HPI_EXP_metro'!$D:$D,AA2,'Modified HPI_EXP_metro'!$C:$C,"*ID*"),"N/A")</f>
        <v>N/A</v>
      </c>
      <c r="AB14" s="8" t="str">
        <f>IFERROR(SUMIFS('Modified HPI_EXP_metro'!$G:$G,'Modified HPI_EXP_metro'!$D:$D,AB2,'Modified HPI_EXP_metro'!$C:$C,"*ID*")/COUNTIFS('Modified HPI_EXP_metro'!$D:$D,AB2,'Modified HPI_EXP_metro'!$C:$C,"*ID*"),"N/A")</f>
        <v>N/A</v>
      </c>
      <c r="AC14" s="8" t="str">
        <f>IFERROR(SUMIFS('Modified HPI_EXP_metro'!$G:$G,'Modified HPI_EXP_metro'!$D:$D,AC2,'Modified HPI_EXP_metro'!$C:$C,"*ID*")/COUNTIFS('Modified HPI_EXP_metro'!$D:$D,AC2,'Modified HPI_EXP_metro'!$C:$C,"*ID*"),"N/A")</f>
        <v>N/A</v>
      </c>
      <c r="AD14" s="8" t="str">
        <f>IFERROR(SUMIFS('Modified HPI_EXP_metro'!$G:$G,'Modified HPI_EXP_metro'!$D:$D,AD2,'Modified HPI_EXP_metro'!$C:$C,"*ID*")/COUNTIFS('Modified HPI_EXP_metro'!$D:$D,AD2,'Modified HPI_EXP_metro'!$C:$C,"*ID*"),"N/A")</f>
        <v>N/A</v>
      </c>
      <c r="AE14" s="8" t="str">
        <f>IFERROR(SUMIFS('Modified HPI_EXP_metro'!$G:$G,'Modified HPI_EXP_metro'!$D:$D,AE2,'Modified HPI_EXP_metro'!$C:$C,"*ID*")/COUNTIFS('Modified HPI_EXP_metro'!$D:$D,AE2,'Modified HPI_EXP_metro'!$C:$C,"*ID*"),"N/A")</f>
        <v>N/A</v>
      </c>
      <c r="AF14" s="8" t="str">
        <f>IFERROR(SUMIFS('Modified HPI_EXP_metro'!$G:$G,'Modified HPI_EXP_metro'!$D:$D,AF2,'Modified HPI_EXP_metro'!$C:$C,"*ID*")/COUNTIFS('Modified HPI_EXP_metro'!$D:$D,AF2,'Modified HPI_EXP_metro'!$C:$C,"*ID*"),"N/A")</f>
        <v>N/A</v>
      </c>
      <c r="AG14" s="8" t="str">
        <f>IFERROR(SUMIFS('Modified HPI_EXP_metro'!$G:$G,'Modified HPI_EXP_metro'!$D:$D,AG2,'Modified HPI_EXP_metro'!$C:$C,"*ID*")/COUNTIFS('Modified HPI_EXP_metro'!$D:$D,AG2,'Modified HPI_EXP_metro'!$C:$C,"*ID*"),"N/A")</f>
        <v>N/A</v>
      </c>
    </row>
    <row r="15" spans="1:33" x14ac:dyDescent="0.2">
      <c r="A15" s="11" t="s">
        <v>79</v>
      </c>
      <c r="B15" s="11" t="s">
        <v>130</v>
      </c>
      <c r="C15" s="8">
        <f>IFERROR(SUMIFS('Modified HPI_EXP_metro'!$G:$G,'Modified HPI_EXP_metro'!$D:$D,C2,'Modified HPI_EXP_metro'!$C:$C,"*IL*")/COUNTIFS('Modified HPI_EXP_metro'!$D:$D,C2,'Modified HPI_EXP_metro'!$C:$C,"*IL*"),"N/A")</f>
        <v>100.72875000000001</v>
      </c>
      <c r="D15" s="8">
        <f>IFERROR(SUMIFS('Modified HPI_EXP_metro'!$G:$G,'Modified HPI_EXP_metro'!$D:$D,D2,'Modified HPI_EXP_metro'!$C:$C,"*IL*")/COUNTIFS('Modified HPI_EXP_metro'!$D:$D,D2,'Modified HPI_EXP_metro'!$C:$C,"*IL*"),"N/A")</f>
        <v>104.07625</v>
      </c>
      <c r="E15" s="8">
        <f>IFERROR(SUMIFS('Modified HPI_EXP_metro'!$G:$G,'Modified HPI_EXP_metro'!$D:$D,E2,'Modified HPI_EXP_metro'!$C:$C,"*IL*")/COUNTIFS('Modified HPI_EXP_metro'!$D:$D,E2,'Modified HPI_EXP_metro'!$C:$C,"*IL*"),"N/A")</f>
        <v>106.67500000000001</v>
      </c>
      <c r="F15" s="8">
        <f>IFERROR(SUMIFS('Modified HPI_EXP_metro'!$G:$G,'Modified HPI_EXP_metro'!$D:$D,F2,'Modified HPI_EXP_metro'!$C:$C,"*IL*")/COUNTIFS('Modified HPI_EXP_metro'!$D:$D,F2,'Modified HPI_EXP_metro'!$C:$C,"*IL*"),"N/A")</f>
        <v>111.54999999999998</v>
      </c>
      <c r="G15" s="8">
        <f>IFERROR(SUMIFS('Modified HPI_EXP_metro'!$G:$G,'Modified HPI_EXP_metro'!$D:$D,G2,'Modified HPI_EXP_metro'!$C:$C,"*IL*")/COUNTIFS('Modified HPI_EXP_metro'!$D:$D,G2,'Modified HPI_EXP_metro'!$C:$C,"*IL*"),"N/A")</f>
        <v>114.94500000000001</v>
      </c>
      <c r="H15" s="8">
        <f>IFERROR(SUMIFS('Modified HPI_EXP_metro'!$G:$G,'Modified HPI_EXP_metro'!$D:$D,H2,'Modified HPI_EXP_metro'!$C:$C,"*IL*")/COUNTIFS('Modified HPI_EXP_metro'!$D:$D,H2,'Modified HPI_EXP_metro'!$C:$C,"*IL*"),"N/A")</f>
        <v>118.24250000000001</v>
      </c>
      <c r="I15" s="8">
        <f>IFERROR(SUMIFS('Modified HPI_EXP_metro'!$G:$G,'Modified HPI_EXP_metro'!$D:$D,I2,'Modified HPI_EXP_metro'!$C:$C,"*IL*")/COUNTIFS('Modified HPI_EXP_metro'!$D:$D,I2,'Modified HPI_EXP_metro'!$C:$C,"*IL*"),"N/A")</f>
        <v>121.12625</v>
      </c>
      <c r="J15" s="8">
        <f>IFERROR(SUMIFS('Modified HPI_EXP_metro'!$G:$G,'Modified HPI_EXP_metro'!$D:$D,J2,'Modified HPI_EXP_metro'!$C:$C,"*IL*")/COUNTIFS('Modified HPI_EXP_metro'!$D:$D,J2,'Modified HPI_EXP_metro'!$C:$C,"*IL*"),"N/A")</f>
        <v>125.53249999999998</v>
      </c>
      <c r="K15" s="8">
        <f>IFERROR(SUMIFS('Modified HPI_EXP_metro'!$G:$G,'Modified HPI_EXP_metro'!$D:$D,K2,'Modified HPI_EXP_metro'!$C:$C,"*IL*")/COUNTIFS('Modified HPI_EXP_metro'!$D:$D,K2,'Modified HPI_EXP_metro'!$C:$C,"*IL*"),"N/A")</f>
        <v>133.14125000000001</v>
      </c>
      <c r="L15" s="8">
        <f>IFERROR(SUMIFS('Modified HPI_EXP_metro'!$G:$G,'Modified HPI_EXP_metro'!$D:$D,L2,'Modified HPI_EXP_metro'!$C:$C,"*IL*")/COUNTIFS('Modified HPI_EXP_metro'!$D:$D,L2,'Modified HPI_EXP_metro'!$C:$C,"*IL*"),"N/A")</f>
        <v>143.07500000000002</v>
      </c>
      <c r="M15" s="8">
        <f>IFERROR(SUMIFS('Modified HPI_EXP_metro'!$G:$G,'Modified HPI_EXP_metro'!$D:$D,M2,'Modified HPI_EXP_metro'!$C:$C,"*IL*")/COUNTIFS('Modified HPI_EXP_metro'!$D:$D,M2,'Modified HPI_EXP_metro'!$C:$C,"*IL*"),"N/A")</f>
        <v>153.39500000000001</v>
      </c>
      <c r="N15" s="8">
        <f>IFERROR(SUMIFS('Modified HPI_EXP_metro'!$G:$G,'Modified HPI_EXP_metro'!$D:$D,N2,'Modified HPI_EXP_metro'!$C:$C,"*IL*")/COUNTIFS('Modified HPI_EXP_metro'!$D:$D,N2,'Modified HPI_EXP_metro'!$C:$C,"*IL*"),"N/A")</f>
        <v>164.39125000000001</v>
      </c>
      <c r="O15" s="8">
        <f>IFERROR(SUMIFS('Modified HPI_EXP_metro'!$G:$G,'Modified HPI_EXP_metro'!$D:$D,O2,'Modified HPI_EXP_metro'!$C:$C,"*IL*")/COUNTIFS('Modified HPI_EXP_metro'!$D:$D,O2,'Modified HPI_EXP_metro'!$C:$C,"*IL*"),"N/A")</f>
        <v>176.81874999999999</v>
      </c>
      <c r="P15" s="8">
        <f>IFERROR(SUMIFS('Modified HPI_EXP_metro'!$G:$G,'Modified HPI_EXP_metro'!$D:$D,P2,'Modified HPI_EXP_metro'!$C:$C,"*IL*")/COUNTIFS('Modified HPI_EXP_metro'!$D:$D,P2,'Modified HPI_EXP_metro'!$C:$C,"*IL*"),"N/A")</f>
        <v>189.54625000000001</v>
      </c>
      <c r="Q15" s="8">
        <f>IFERROR(SUMIFS('Modified HPI_EXP_metro'!$G:$G,'Modified HPI_EXP_metro'!$D:$D,Q2,'Modified HPI_EXP_metro'!$C:$C,"*IL*")/COUNTIFS('Modified HPI_EXP_metro'!$D:$D,Q2,'Modified HPI_EXP_metro'!$C:$C,"*IL*"),"N/A")</f>
        <v>205.08374999999998</v>
      </c>
      <c r="R15" s="8">
        <f>IFERROR(SUMIFS('Modified HPI_EXP_metro'!$G:$G,'Modified HPI_EXP_metro'!$D:$D,R2,'Modified HPI_EXP_metro'!$C:$C,"*IL*")/COUNTIFS('Modified HPI_EXP_metro'!$D:$D,R2,'Modified HPI_EXP_metro'!$C:$C,"*IL*"),"N/A")</f>
        <v>215.28625</v>
      </c>
      <c r="S15" s="8">
        <f>IFERROR(SUMIFS('Modified HPI_EXP_metro'!$G:$G,'Modified HPI_EXP_metro'!$D:$D,S2,'Modified HPI_EXP_metro'!$C:$C,"*IL*")/COUNTIFS('Modified HPI_EXP_metro'!$D:$D,S2,'Modified HPI_EXP_metro'!$C:$C,"*IL*"),"N/A")</f>
        <v>209.47749999999999</v>
      </c>
      <c r="T15" s="8">
        <f>IFERROR(SUMIFS('Modified HPI_EXP_metro'!$G:$G,'Modified HPI_EXP_metro'!$D:$D,T2,'Modified HPI_EXP_metro'!$C:$C,"*IL*")/COUNTIFS('Modified HPI_EXP_metro'!$D:$D,T2,'Modified HPI_EXP_metro'!$C:$C,"*IL*"),"N/A")</f>
        <v>184.24124999999998</v>
      </c>
      <c r="U15" s="8">
        <f>IFERROR(SUMIFS('Modified HPI_EXP_metro'!$G:$G,'Modified HPI_EXP_metro'!$D:$D,U2,'Modified HPI_EXP_metro'!$C:$C,"*IL*")/COUNTIFS('Modified HPI_EXP_metro'!$D:$D,U2,'Modified HPI_EXP_metro'!$C:$C,"*IL*"),"N/A")</f>
        <v>162.92500000000001</v>
      </c>
      <c r="V15" s="8">
        <f>IFERROR(SUMIFS('Modified HPI_EXP_metro'!$G:$G,'Modified HPI_EXP_metro'!$D:$D,V2,'Modified HPI_EXP_metro'!$C:$C,"*IL*")/COUNTIFS('Modified HPI_EXP_metro'!$D:$D,V2,'Modified HPI_EXP_metro'!$C:$C,"*IL*"),"N/A")</f>
        <v>152.68374999999997</v>
      </c>
      <c r="W15" s="8">
        <f>IFERROR(SUMIFS('Modified HPI_EXP_metro'!$G:$G,'Modified HPI_EXP_metro'!$D:$D,W2,'Modified HPI_EXP_metro'!$C:$C,"*IL*")/COUNTIFS('Modified HPI_EXP_metro'!$D:$D,W2,'Modified HPI_EXP_metro'!$C:$C,"*IL*"),"N/A")</f>
        <v>140.62125</v>
      </c>
      <c r="X15" s="8">
        <f>IFERROR(SUMIFS('Modified HPI_EXP_metro'!$G:$G,'Modified HPI_EXP_metro'!$D:$D,X2,'Modified HPI_EXP_metro'!$C:$C,"*IL*")/COUNTIFS('Modified HPI_EXP_metro'!$D:$D,X2,'Modified HPI_EXP_metro'!$C:$C,"*IL*"),"N/A")</f>
        <v>138.38</v>
      </c>
      <c r="Y15" s="8">
        <f>IFERROR(SUMIFS('Modified HPI_EXP_metro'!$G:$G,'Modified HPI_EXP_metro'!$D:$D,Y2,'Modified HPI_EXP_metro'!$C:$C,"*IL*")/COUNTIFS('Modified HPI_EXP_metro'!$D:$D,Y2,'Modified HPI_EXP_metro'!$C:$C,"*IL*"),"N/A")</f>
        <v>146.12375</v>
      </c>
      <c r="Z15" s="8">
        <f>IFERROR(SUMIFS('Modified HPI_EXP_metro'!$G:$G,'Modified HPI_EXP_metro'!$D:$D,Z2,'Modified HPI_EXP_metro'!$C:$C,"*IL*")/COUNTIFS('Modified HPI_EXP_metro'!$D:$D,Z2,'Modified HPI_EXP_metro'!$C:$C,"*IL*"),"N/A")</f>
        <v>154.5575</v>
      </c>
      <c r="AA15" s="8">
        <f>IFERROR(SUMIFS('Modified HPI_EXP_metro'!$G:$G,'Modified HPI_EXP_metro'!$D:$D,AA2,'Modified HPI_EXP_metro'!$C:$C,"*IL*")/COUNTIFS('Modified HPI_EXP_metro'!$D:$D,AA2,'Modified HPI_EXP_metro'!$C:$C,"*IL*"),"N/A")</f>
        <v>161.98500000000001</v>
      </c>
      <c r="AB15" s="8">
        <f>IFERROR(SUMIFS('Modified HPI_EXP_metro'!$G:$G,'Modified HPI_EXP_metro'!$D:$D,AB2,'Modified HPI_EXP_metro'!$C:$C,"*IL*")/COUNTIFS('Modified HPI_EXP_metro'!$D:$D,AB2,'Modified HPI_EXP_metro'!$C:$C,"*IL*"),"N/A")</f>
        <v>170.56875000000002</v>
      </c>
      <c r="AC15" s="8">
        <f>IFERROR(SUMIFS('Modified HPI_EXP_metro'!$G:$G,'Modified HPI_EXP_metro'!$D:$D,AC2,'Modified HPI_EXP_metro'!$C:$C,"*IL*")/COUNTIFS('Modified HPI_EXP_metro'!$D:$D,AC2,'Modified HPI_EXP_metro'!$C:$C,"*IL*"),"N/A")</f>
        <v>180.13249999999999</v>
      </c>
      <c r="AD15" s="8">
        <f>IFERROR(SUMIFS('Modified HPI_EXP_metro'!$G:$G,'Modified HPI_EXP_metro'!$D:$D,AD2,'Modified HPI_EXP_metro'!$C:$C,"*IL*")/COUNTIFS('Modified HPI_EXP_metro'!$D:$D,AD2,'Modified HPI_EXP_metro'!$C:$C,"*IL*"),"N/A")</f>
        <v>189.58375000000004</v>
      </c>
      <c r="AE15" s="8">
        <f>IFERROR(SUMIFS('Modified HPI_EXP_metro'!$G:$G,'Modified HPI_EXP_metro'!$D:$D,AE2,'Modified HPI_EXP_metro'!$C:$C,"*IL*")/COUNTIFS('Modified HPI_EXP_metro'!$D:$D,AE2,'Modified HPI_EXP_metro'!$C:$C,"*IL*"),"N/A")</f>
        <v>197.495</v>
      </c>
      <c r="AF15" s="8">
        <f>IFERROR(SUMIFS('Modified HPI_EXP_metro'!$G:$G,'Modified HPI_EXP_metro'!$D:$D,AF2,'Modified HPI_EXP_metro'!$C:$C,"*IL*")/COUNTIFS('Modified HPI_EXP_metro'!$D:$D,AF2,'Modified HPI_EXP_metro'!$C:$C,"*IL*"),"N/A")</f>
        <v>211.93625000000003</v>
      </c>
      <c r="AG15" s="8">
        <f>IFERROR(SUMIFS('Modified HPI_EXP_metro'!$G:$G,'Modified HPI_EXP_metro'!$D:$D,AG2,'Modified HPI_EXP_metro'!$C:$C,"*IL*")/COUNTIFS('Modified HPI_EXP_metro'!$D:$D,AG2,'Modified HPI_EXP_metro'!$C:$C,"*IL*"),"N/A")</f>
        <v>237.35625000000002</v>
      </c>
    </row>
    <row r="16" spans="1:33" x14ac:dyDescent="0.2">
      <c r="A16" s="11" t="s">
        <v>80</v>
      </c>
      <c r="B16" s="11" t="s">
        <v>131</v>
      </c>
      <c r="C16" s="8">
        <f>IFERROR(SUMIFS('Modified HPI_EXP_metro'!$G:$G,'Modified HPI_EXP_metro'!$D:$D,C2,'Modified HPI_EXP_metro'!$C:$C,"*IN*")/COUNTIFS('Modified HPI_EXP_metro'!$D:$D,C2,'Modified HPI_EXP_metro'!$C:$C,"*IN*"),"N/A")</f>
        <v>100.94749999999999</v>
      </c>
      <c r="D16" s="8">
        <f>IFERROR(SUMIFS('Modified HPI_EXP_metro'!$G:$G,'Modified HPI_EXP_metro'!$D:$D,D2,'Modified HPI_EXP_metro'!$C:$C,"*IN*")/COUNTIFS('Modified HPI_EXP_metro'!$D:$D,D2,'Modified HPI_EXP_metro'!$C:$C,"*IN*"),"N/A")</f>
        <v>104.93625000000002</v>
      </c>
      <c r="E16" s="8">
        <f>IFERROR(SUMIFS('Modified HPI_EXP_metro'!$G:$G,'Modified HPI_EXP_metro'!$D:$D,E2,'Modified HPI_EXP_metro'!$C:$C,"*IN*")/COUNTIFS('Modified HPI_EXP_metro'!$D:$D,E2,'Modified HPI_EXP_metro'!$C:$C,"*IN*"),"N/A")</f>
        <v>109.76375000000002</v>
      </c>
      <c r="F16" s="8">
        <f>IFERROR(SUMIFS('Modified HPI_EXP_metro'!$G:$G,'Modified HPI_EXP_metro'!$D:$D,F2,'Modified HPI_EXP_metro'!$C:$C,"*IN*")/COUNTIFS('Modified HPI_EXP_metro'!$D:$D,F2,'Modified HPI_EXP_metro'!$C:$C,"*IN*"),"N/A")</f>
        <v>114.61499999999998</v>
      </c>
      <c r="G16" s="8">
        <f>IFERROR(SUMIFS('Modified HPI_EXP_metro'!$G:$G,'Modified HPI_EXP_metro'!$D:$D,G2,'Modified HPI_EXP_metro'!$C:$C,"*IN*")/COUNTIFS('Modified HPI_EXP_metro'!$D:$D,G2,'Modified HPI_EXP_metro'!$C:$C,"*IN*"),"N/A")</f>
        <v>118.55374999999999</v>
      </c>
      <c r="H16" s="8">
        <f>IFERROR(SUMIFS('Modified HPI_EXP_metro'!$G:$G,'Modified HPI_EXP_metro'!$D:$D,H2,'Modified HPI_EXP_metro'!$C:$C,"*IN*")/COUNTIFS('Modified HPI_EXP_metro'!$D:$D,H2,'Modified HPI_EXP_metro'!$C:$C,"*IN*"),"N/A")</f>
        <v>123.06500000000001</v>
      </c>
      <c r="I16" s="8">
        <f>IFERROR(SUMIFS('Modified HPI_EXP_metro'!$G:$G,'Modified HPI_EXP_metro'!$D:$D,I2,'Modified HPI_EXP_metro'!$C:$C,"*IN*")/COUNTIFS('Modified HPI_EXP_metro'!$D:$D,I2,'Modified HPI_EXP_metro'!$C:$C,"*IN*"),"N/A")</f>
        <v>126.31</v>
      </c>
      <c r="J16" s="8">
        <f>IFERROR(SUMIFS('Modified HPI_EXP_metro'!$G:$G,'Modified HPI_EXP_metro'!$D:$D,J2,'Modified HPI_EXP_metro'!$C:$C,"*IN*")/COUNTIFS('Modified HPI_EXP_metro'!$D:$D,J2,'Modified HPI_EXP_metro'!$C:$C,"*IN*"),"N/A")</f>
        <v>130.56875000000002</v>
      </c>
      <c r="K16" s="8">
        <f>IFERROR(SUMIFS('Modified HPI_EXP_metro'!$G:$G,'Modified HPI_EXP_metro'!$D:$D,K2,'Modified HPI_EXP_metro'!$C:$C,"*IN*")/COUNTIFS('Modified HPI_EXP_metro'!$D:$D,K2,'Modified HPI_EXP_metro'!$C:$C,"*IN*"),"N/A")</f>
        <v>136.83750000000001</v>
      </c>
      <c r="L16" s="8">
        <f>IFERROR(SUMIFS('Modified HPI_EXP_metro'!$G:$G,'Modified HPI_EXP_metro'!$D:$D,L2,'Modified HPI_EXP_metro'!$C:$C,"*IN*")/COUNTIFS('Modified HPI_EXP_metro'!$D:$D,L2,'Modified HPI_EXP_metro'!$C:$C,"*IN*"),"N/A")</f>
        <v>142.06375</v>
      </c>
      <c r="M16" s="8">
        <f>IFERROR(SUMIFS('Modified HPI_EXP_metro'!$G:$G,'Modified HPI_EXP_metro'!$D:$D,M2,'Modified HPI_EXP_metro'!$C:$C,"*IN*")/COUNTIFS('Modified HPI_EXP_metro'!$D:$D,M2,'Modified HPI_EXP_metro'!$C:$C,"*IN*"),"N/A")</f>
        <v>146.13500000000002</v>
      </c>
      <c r="N16" s="8">
        <f>IFERROR(SUMIFS('Modified HPI_EXP_metro'!$G:$G,'Modified HPI_EXP_metro'!$D:$D,N2,'Modified HPI_EXP_metro'!$C:$C,"*IN*")/COUNTIFS('Modified HPI_EXP_metro'!$D:$D,N2,'Modified HPI_EXP_metro'!$C:$C,"*IN*"),"N/A")</f>
        <v>149.37375</v>
      </c>
      <c r="O16" s="8">
        <f>IFERROR(SUMIFS('Modified HPI_EXP_metro'!$G:$G,'Modified HPI_EXP_metro'!$D:$D,O2,'Modified HPI_EXP_metro'!$C:$C,"*IN*")/COUNTIFS('Modified HPI_EXP_metro'!$D:$D,O2,'Modified HPI_EXP_metro'!$C:$C,"*IN*"),"N/A")</f>
        <v>152.21875</v>
      </c>
      <c r="P16" s="8">
        <f>IFERROR(SUMIFS('Modified HPI_EXP_metro'!$G:$G,'Modified HPI_EXP_metro'!$D:$D,P2,'Modified HPI_EXP_metro'!$C:$C,"*IN*")/COUNTIFS('Modified HPI_EXP_metro'!$D:$D,P2,'Modified HPI_EXP_metro'!$C:$C,"*IN*"),"N/A")</f>
        <v>154.09625</v>
      </c>
      <c r="Q16" s="8">
        <f>IFERROR(SUMIFS('Modified HPI_EXP_metro'!$G:$G,'Modified HPI_EXP_metro'!$D:$D,Q2,'Modified HPI_EXP_metro'!$C:$C,"*IN*")/COUNTIFS('Modified HPI_EXP_metro'!$D:$D,Q2,'Modified HPI_EXP_metro'!$C:$C,"*IN*"),"N/A")</f>
        <v>158.39375000000001</v>
      </c>
      <c r="R16" s="8">
        <f>IFERROR(SUMIFS('Modified HPI_EXP_metro'!$G:$G,'Modified HPI_EXP_metro'!$D:$D,R2,'Modified HPI_EXP_metro'!$C:$C,"*IN*")/COUNTIFS('Modified HPI_EXP_metro'!$D:$D,R2,'Modified HPI_EXP_metro'!$C:$C,"*IN*"),"N/A")</f>
        <v>158.6575</v>
      </c>
      <c r="S16" s="8">
        <f>IFERROR(SUMIFS('Modified HPI_EXP_metro'!$G:$G,'Modified HPI_EXP_metro'!$D:$D,S2,'Modified HPI_EXP_metro'!$C:$C,"*IN*")/COUNTIFS('Modified HPI_EXP_metro'!$D:$D,S2,'Modified HPI_EXP_metro'!$C:$C,"*IN*"),"N/A")</f>
        <v>141.16374999999999</v>
      </c>
      <c r="T16" s="8">
        <f>IFERROR(SUMIFS('Modified HPI_EXP_metro'!$G:$G,'Modified HPI_EXP_metro'!$D:$D,T2,'Modified HPI_EXP_metro'!$C:$C,"*IN*")/COUNTIFS('Modified HPI_EXP_metro'!$D:$D,T2,'Modified HPI_EXP_metro'!$C:$C,"*IN*"),"N/A")</f>
        <v>142.35249999999999</v>
      </c>
      <c r="U16" s="8">
        <f>IFERROR(SUMIFS('Modified HPI_EXP_metro'!$G:$G,'Modified HPI_EXP_metro'!$D:$D,U2,'Modified HPI_EXP_metro'!$C:$C,"*IN*")/COUNTIFS('Modified HPI_EXP_metro'!$D:$D,U2,'Modified HPI_EXP_metro'!$C:$C,"*IN*"),"N/A")</f>
        <v>132.9975</v>
      </c>
      <c r="V16" s="8">
        <f>IFERROR(SUMIFS('Modified HPI_EXP_metro'!$G:$G,'Modified HPI_EXP_metro'!$D:$D,V2,'Modified HPI_EXP_metro'!$C:$C,"*IN*")/COUNTIFS('Modified HPI_EXP_metro'!$D:$D,V2,'Modified HPI_EXP_metro'!$C:$C,"*IN*"),"N/A")</f>
        <v>131.6825</v>
      </c>
      <c r="W16" s="8">
        <f>IFERROR(SUMIFS('Modified HPI_EXP_metro'!$G:$G,'Modified HPI_EXP_metro'!$D:$D,W2,'Modified HPI_EXP_metro'!$C:$C,"*IN*")/COUNTIFS('Modified HPI_EXP_metro'!$D:$D,W2,'Modified HPI_EXP_metro'!$C:$C,"*IN*"),"N/A")</f>
        <v>126.9875</v>
      </c>
      <c r="X16" s="8">
        <f>IFERROR(SUMIFS('Modified HPI_EXP_metro'!$G:$G,'Modified HPI_EXP_metro'!$D:$D,X2,'Modified HPI_EXP_metro'!$C:$C,"*IN*")/COUNTIFS('Modified HPI_EXP_metro'!$D:$D,X2,'Modified HPI_EXP_metro'!$C:$C,"*IN*"),"N/A")</f>
        <v>128.70874999999998</v>
      </c>
      <c r="Y16" s="8">
        <f>IFERROR(SUMIFS('Modified HPI_EXP_metro'!$G:$G,'Modified HPI_EXP_metro'!$D:$D,Y2,'Modified HPI_EXP_metro'!$C:$C,"*IN*")/COUNTIFS('Modified HPI_EXP_metro'!$D:$D,Y2,'Modified HPI_EXP_metro'!$C:$C,"*IN*"),"N/A")</f>
        <v>135.93</v>
      </c>
      <c r="Z16" s="8">
        <f>IFERROR(SUMIFS('Modified HPI_EXP_metro'!$G:$G,'Modified HPI_EXP_metro'!$D:$D,Z2,'Modified HPI_EXP_metro'!$C:$C,"*IN*")/COUNTIFS('Modified HPI_EXP_metro'!$D:$D,Z2,'Modified HPI_EXP_metro'!$C:$C,"*IN*"),"N/A")</f>
        <v>143.25874999999999</v>
      </c>
      <c r="AA16" s="8">
        <f>IFERROR(SUMIFS('Modified HPI_EXP_metro'!$G:$G,'Modified HPI_EXP_metro'!$D:$D,AA2,'Modified HPI_EXP_metro'!$C:$C,"*IN*")/COUNTIFS('Modified HPI_EXP_metro'!$D:$D,AA2,'Modified HPI_EXP_metro'!$C:$C,"*IN*"),"N/A")</f>
        <v>149.02750000000003</v>
      </c>
      <c r="AB16" s="8">
        <f>IFERROR(SUMIFS('Modified HPI_EXP_metro'!$G:$G,'Modified HPI_EXP_metro'!$D:$D,AB2,'Modified HPI_EXP_metro'!$C:$C,"*IN*")/COUNTIFS('Modified HPI_EXP_metro'!$D:$D,AB2,'Modified HPI_EXP_metro'!$C:$C,"*IN*"),"N/A")</f>
        <v>158.16624999999999</v>
      </c>
      <c r="AC16" s="8">
        <f>IFERROR(SUMIFS('Modified HPI_EXP_metro'!$G:$G,'Modified HPI_EXP_metro'!$D:$D,AC2,'Modified HPI_EXP_metro'!$C:$C,"*IN*")/COUNTIFS('Modified HPI_EXP_metro'!$D:$D,AC2,'Modified HPI_EXP_metro'!$C:$C,"*IN*"),"N/A")</f>
        <v>169.19124999999997</v>
      </c>
      <c r="AD16" s="8">
        <f>IFERROR(SUMIFS('Modified HPI_EXP_metro'!$G:$G,'Modified HPI_EXP_metro'!$D:$D,AD2,'Modified HPI_EXP_metro'!$C:$C,"*IN*")/COUNTIFS('Modified HPI_EXP_metro'!$D:$D,AD2,'Modified HPI_EXP_metro'!$C:$C,"*IN*"),"N/A")</f>
        <v>181.61250000000001</v>
      </c>
      <c r="AE16" s="8">
        <f>IFERROR(SUMIFS('Modified HPI_EXP_metro'!$G:$G,'Modified HPI_EXP_metro'!$D:$D,AE2,'Modified HPI_EXP_metro'!$C:$C,"*IN*")/COUNTIFS('Modified HPI_EXP_metro'!$D:$D,AE2,'Modified HPI_EXP_metro'!$C:$C,"*IN*"),"N/A")</f>
        <v>194.13750000000002</v>
      </c>
      <c r="AF16" s="8">
        <f>IFERROR(SUMIFS('Modified HPI_EXP_metro'!$G:$G,'Modified HPI_EXP_metro'!$D:$D,AF2,'Modified HPI_EXP_metro'!$C:$C,"*IN*")/COUNTIFS('Modified HPI_EXP_metro'!$D:$D,AF2,'Modified HPI_EXP_metro'!$C:$C,"*IN*"),"N/A")</f>
        <v>212.47249999999997</v>
      </c>
      <c r="AG16" s="8">
        <f>IFERROR(SUMIFS('Modified HPI_EXP_metro'!$G:$G,'Modified HPI_EXP_metro'!$D:$D,AG2,'Modified HPI_EXP_metro'!$C:$C,"*IN*")/COUNTIFS('Modified HPI_EXP_metro'!$D:$D,AG2,'Modified HPI_EXP_metro'!$C:$C,"*IN*"),"N/A")</f>
        <v>246.36875000000001</v>
      </c>
    </row>
    <row r="17" spans="1:33" x14ac:dyDescent="0.2">
      <c r="A17" s="11" t="s">
        <v>81</v>
      </c>
      <c r="B17" s="11" t="s">
        <v>132</v>
      </c>
      <c r="C17" s="8" t="str">
        <f>IFERROR(SUMIFS('Modified HPI_EXP_metro'!$G:$G,'Modified HPI_EXP_metro'!$D:$D,C2,'Modified HPI_EXP_metro'!$C:$C,"*IA*")/COUNTIFS('Modified HPI_EXP_metro'!$D:$D,C2,'Modified HPI_EXP_metro'!$C:$C,"*IA*"),"N/A")</f>
        <v>N/A</v>
      </c>
      <c r="D17" s="8" t="str">
        <f>IFERROR(SUMIFS('Modified HPI_EXP_metro'!$G:$G,'Modified HPI_EXP_metro'!$D:$D,D2,'Modified HPI_EXP_metro'!$C:$C,"*IA*")/COUNTIFS('Modified HPI_EXP_metro'!$D:$D,D2,'Modified HPI_EXP_metro'!$C:$C,"*IA*"),"N/A")</f>
        <v>N/A</v>
      </c>
      <c r="E17" s="8" t="str">
        <f>IFERROR(SUMIFS('Modified HPI_EXP_metro'!$G:$G,'Modified HPI_EXP_metro'!$D:$D,E2,'Modified HPI_EXP_metro'!$C:$C,"*IA*")/COUNTIFS('Modified HPI_EXP_metro'!$D:$D,E2,'Modified HPI_EXP_metro'!$C:$C,"*IA*"),"N/A")</f>
        <v>N/A</v>
      </c>
      <c r="F17" s="8" t="str">
        <f>IFERROR(SUMIFS('Modified HPI_EXP_metro'!$G:$G,'Modified HPI_EXP_metro'!$D:$D,F2,'Modified HPI_EXP_metro'!$C:$C,"*IA*")/COUNTIFS('Modified HPI_EXP_metro'!$D:$D,F2,'Modified HPI_EXP_metro'!$C:$C,"*IA*"),"N/A")</f>
        <v>N/A</v>
      </c>
      <c r="G17" s="8" t="str">
        <f>IFERROR(SUMIFS('Modified HPI_EXP_metro'!$G:$G,'Modified HPI_EXP_metro'!$D:$D,G2,'Modified HPI_EXP_metro'!$C:$C,"*IA*")/COUNTIFS('Modified HPI_EXP_metro'!$D:$D,G2,'Modified HPI_EXP_metro'!$C:$C,"*IA*"),"N/A")</f>
        <v>N/A</v>
      </c>
      <c r="H17" s="8" t="str">
        <f>IFERROR(SUMIFS('Modified HPI_EXP_metro'!$G:$G,'Modified HPI_EXP_metro'!$D:$D,H2,'Modified HPI_EXP_metro'!$C:$C,"*IA*")/COUNTIFS('Modified HPI_EXP_metro'!$D:$D,H2,'Modified HPI_EXP_metro'!$C:$C,"*IA*"),"N/A")</f>
        <v>N/A</v>
      </c>
      <c r="I17" s="8" t="str">
        <f>IFERROR(SUMIFS('Modified HPI_EXP_metro'!$G:$G,'Modified HPI_EXP_metro'!$D:$D,I2,'Modified HPI_EXP_metro'!$C:$C,"*IA*")/COUNTIFS('Modified HPI_EXP_metro'!$D:$D,I2,'Modified HPI_EXP_metro'!$C:$C,"*IA*"),"N/A")</f>
        <v>N/A</v>
      </c>
      <c r="J17" s="8" t="str">
        <f>IFERROR(SUMIFS('Modified HPI_EXP_metro'!$G:$G,'Modified HPI_EXP_metro'!$D:$D,J2,'Modified HPI_EXP_metro'!$C:$C,"*IA*")/COUNTIFS('Modified HPI_EXP_metro'!$D:$D,J2,'Modified HPI_EXP_metro'!$C:$C,"*IA*"),"N/A")</f>
        <v>N/A</v>
      </c>
      <c r="K17" s="8" t="str">
        <f>IFERROR(SUMIFS('Modified HPI_EXP_metro'!$G:$G,'Modified HPI_EXP_metro'!$D:$D,K2,'Modified HPI_EXP_metro'!$C:$C,"*IA*")/COUNTIFS('Modified HPI_EXP_metro'!$D:$D,K2,'Modified HPI_EXP_metro'!$C:$C,"*IA*"),"N/A")</f>
        <v>N/A</v>
      </c>
      <c r="L17" s="8" t="str">
        <f>IFERROR(SUMIFS('Modified HPI_EXP_metro'!$G:$G,'Modified HPI_EXP_metro'!$D:$D,L2,'Modified HPI_EXP_metro'!$C:$C,"*IA*")/COUNTIFS('Modified HPI_EXP_metro'!$D:$D,L2,'Modified HPI_EXP_metro'!$C:$C,"*IA*"),"N/A")</f>
        <v>N/A</v>
      </c>
      <c r="M17" s="8" t="str">
        <f>IFERROR(SUMIFS('Modified HPI_EXP_metro'!$G:$G,'Modified HPI_EXP_metro'!$D:$D,M2,'Modified HPI_EXP_metro'!$C:$C,"*IA*")/COUNTIFS('Modified HPI_EXP_metro'!$D:$D,M2,'Modified HPI_EXP_metro'!$C:$C,"*IA*"),"N/A")</f>
        <v>N/A</v>
      </c>
      <c r="N17" s="8" t="str">
        <f>IFERROR(SUMIFS('Modified HPI_EXP_metro'!$G:$G,'Modified HPI_EXP_metro'!$D:$D,N2,'Modified HPI_EXP_metro'!$C:$C,"*IA*")/COUNTIFS('Modified HPI_EXP_metro'!$D:$D,N2,'Modified HPI_EXP_metro'!$C:$C,"*IA*"),"N/A")</f>
        <v>N/A</v>
      </c>
      <c r="O17" s="8" t="str">
        <f>IFERROR(SUMIFS('Modified HPI_EXP_metro'!$G:$G,'Modified HPI_EXP_metro'!$D:$D,O2,'Modified HPI_EXP_metro'!$C:$C,"*IA*")/COUNTIFS('Modified HPI_EXP_metro'!$D:$D,O2,'Modified HPI_EXP_metro'!$C:$C,"*IA*"),"N/A")</f>
        <v>N/A</v>
      </c>
      <c r="P17" s="8" t="str">
        <f>IFERROR(SUMIFS('Modified HPI_EXP_metro'!$G:$G,'Modified HPI_EXP_metro'!$D:$D,P2,'Modified HPI_EXP_metro'!$C:$C,"*IA*")/COUNTIFS('Modified HPI_EXP_metro'!$D:$D,P2,'Modified HPI_EXP_metro'!$C:$C,"*IA*"),"N/A")</f>
        <v>N/A</v>
      </c>
      <c r="Q17" s="8" t="str">
        <f>IFERROR(SUMIFS('Modified HPI_EXP_metro'!$G:$G,'Modified HPI_EXP_metro'!$D:$D,Q2,'Modified HPI_EXP_metro'!$C:$C,"*IA*")/COUNTIFS('Modified HPI_EXP_metro'!$D:$D,Q2,'Modified HPI_EXP_metro'!$C:$C,"*IA*"),"N/A")</f>
        <v>N/A</v>
      </c>
      <c r="R17" s="8" t="str">
        <f>IFERROR(SUMIFS('Modified HPI_EXP_metro'!$G:$G,'Modified HPI_EXP_metro'!$D:$D,R2,'Modified HPI_EXP_metro'!$C:$C,"*IA*")/COUNTIFS('Modified HPI_EXP_metro'!$D:$D,R2,'Modified HPI_EXP_metro'!$C:$C,"*IA*"),"N/A")</f>
        <v>N/A</v>
      </c>
      <c r="S17" s="8" t="str">
        <f>IFERROR(SUMIFS('Modified HPI_EXP_metro'!$G:$G,'Modified HPI_EXP_metro'!$D:$D,S2,'Modified HPI_EXP_metro'!$C:$C,"*IA*")/COUNTIFS('Modified HPI_EXP_metro'!$D:$D,S2,'Modified HPI_EXP_metro'!$C:$C,"*IA*"),"N/A")</f>
        <v>N/A</v>
      </c>
      <c r="T17" s="8" t="str">
        <f>IFERROR(SUMIFS('Modified HPI_EXP_metro'!$G:$G,'Modified HPI_EXP_metro'!$D:$D,T2,'Modified HPI_EXP_metro'!$C:$C,"*IA*")/COUNTIFS('Modified HPI_EXP_metro'!$D:$D,T2,'Modified HPI_EXP_metro'!$C:$C,"*IA*"),"N/A")</f>
        <v>N/A</v>
      </c>
      <c r="U17" s="8" t="str">
        <f>IFERROR(SUMIFS('Modified HPI_EXP_metro'!$G:$G,'Modified HPI_EXP_metro'!$D:$D,U2,'Modified HPI_EXP_metro'!$C:$C,"*IA*")/COUNTIFS('Modified HPI_EXP_metro'!$D:$D,U2,'Modified HPI_EXP_metro'!$C:$C,"*IA*"),"N/A")</f>
        <v>N/A</v>
      </c>
      <c r="V17" s="8" t="str">
        <f>IFERROR(SUMIFS('Modified HPI_EXP_metro'!$G:$G,'Modified HPI_EXP_metro'!$D:$D,V2,'Modified HPI_EXP_metro'!$C:$C,"*IA*")/COUNTIFS('Modified HPI_EXP_metro'!$D:$D,V2,'Modified HPI_EXP_metro'!$C:$C,"*IA*"),"N/A")</f>
        <v>N/A</v>
      </c>
      <c r="W17" s="8" t="str">
        <f>IFERROR(SUMIFS('Modified HPI_EXP_metro'!$G:$G,'Modified HPI_EXP_metro'!$D:$D,W2,'Modified HPI_EXP_metro'!$C:$C,"*IA*")/COUNTIFS('Modified HPI_EXP_metro'!$D:$D,W2,'Modified HPI_EXP_metro'!$C:$C,"*IA*"),"N/A")</f>
        <v>N/A</v>
      </c>
      <c r="X17" s="8" t="str">
        <f>IFERROR(SUMIFS('Modified HPI_EXP_metro'!$G:$G,'Modified HPI_EXP_metro'!$D:$D,X2,'Modified HPI_EXP_metro'!$C:$C,"*IA*")/COUNTIFS('Modified HPI_EXP_metro'!$D:$D,X2,'Modified HPI_EXP_metro'!$C:$C,"*IA*"),"N/A")</f>
        <v>N/A</v>
      </c>
      <c r="Y17" s="8" t="str">
        <f>IFERROR(SUMIFS('Modified HPI_EXP_metro'!$G:$G,'Modified HPI_EXP_metro'!$D:$D,Y2,'Modified HPI_EXP_metro'!$C:$C,"*IA*")/COUNTIFS('Modified HPI_EXP_metro'!$D:$D,Y2,'Modified HPI_EXP_metro'!$C:$C,"*IA*"),"N/A")</f>
        <v>N/A</v>
      </c>
      <c r="Z17" s="8" t="str">
        <f>IFERROR(SUMIFS('Modified HPI_EXP_metro'!$G:$G,'Modified HPI_EXP_metro'!$D:$D,Z2,'Modified HPI_EXP_metro'!$C:$C,"*IA*")/COUNTIFS('Modified HPI_EXP_metro'!$D:$D,Z2,'Modified HPI_EXP_metro'!$C:$C,"*IA*"),"N/A")</f>
        <v>N/A</v>
      </c>
      <c r="AA17" s="8" t="str">
        <f>IFERROR(SUMIFS('Modified HPI_EXP_metro'!$G:$G,'Modified HPI_EXP_metro'!$D:$D,AA2,'Modified HPI_EXP_metro'!$C:$C,"*IA*")/COUNTIFS('Modified HPI_EXP_metro'!$D:$D,AA2,'Modified HPI_EXP_metro'!$C:$C,"*IA*"),"N/A")</f>
        <v>N/A</v>
      </c>
      <c r="AB17" s="8" t="str">
        <f>IFERROR(SUMIFS('Modified HPI_EXP_metro'!$G:$G,'Modified HPI_EXP_metro'!$D:$D,AB2,'Modified HPI_EXP_metro'!$C:$C,"*IA*")/COUNTIFS('Modified HPI_EXP_metro'!$D:$D,AB2,'Modified HPI_EXP_metro'!$C:$C,"*IA*"),"N/A")</f>
        <v>N/A</v>
      </c>
      <c r="AC17" s="8" t="str">
        <f>IFERROR(SUMIFS('Modified HPI_EXP_metro'!$G:$G,'Modified HPI_EXP_metro'!$D:$D,AC2,'Modified HPI_EXP_metro'!$C:$C,"*IA*")/COUNTIFS('Modified HPI_EXP_metro'!$D:$D,AC2,'Modified HPI_EXP_metro'!$C:$C,"*IA*"),"N/A")</f>
        <v>N/A</v>
      </c>
      <c r="AD17" s="8" t="str">
        <f>IFERROR(SUMIFS('Modified HPI_EXP_metro'!$G:$G,'Modified HPI_EXP_metro'!$D:$D,AD2,'Modified HPI_EXP_metro'!$C:$C,"*IA*")/COUNTIFS('Modified HPI_EXP_metro'!$D:$D,AD2,'Modified HPI_EXP_metro'!$C:$C,"*IA*"),"N/A")</f>
        <v>N/A</v>
      </c>
      <c r="AE17" s="8" t="str">
        <f>IFERROR(SUMIFS('Modified HPI_EXP_metro'!$G:$G,'Modified HPI_EXP_metro'!$D:$D,AE2,'Modified HPI_EXP_metro'!$C:$C,"*IA*")/COUNTIFS('Modified HPI_EXP_metro'!$D:$D,AE2,'Modified HPI_EXP_metro'!$C:$C,"*IA*"),"N/A")</f>
        <v>N/A</v>
      </c>
      <c r="AF17" s="8" t="str">
        <f>IFERROR(SUMIFS('Modified HPI_EXP_metro'!$G:$G,'Modified HPI_EXP_metro'!$D:$D,AF2,'Modified HPI_EXP_metro'!$C:$C,"*IA*")/COUNTIFS('Modified HPI_EXP_metro'!$D:$D,AF2,'Modified HPI_EXP_metro'!$C:$C,"*IA*"),"N/A")</f>
        <v>N/A</v>
      </c>
      <c r="AG17" s="8" t="str">
        <f>IFERROR(SUMIFS('Modified HPI_EXP_metro'!$G:$G,'Modified HPI_EXP_metro'!$D:$D,AG2,'Modified HPI_EXP_metro'!$C:$C,"*IA*")/COUNTIFS('Modified HPI_EXP_metro'!$D:$D,AG2,'Modified HPI_EXP_metro'!$C:$C,"*IA*"),"N/A")</f>
        <v>N/A</v>
      </c>
    </row>
    <row r="18" spans="1:33" x14ac:dyDescent="0.2">
      <c r="A18" s="11" t="s">
        <v>82</v>
      </c>
      <c r="B18" s="11" t="s">
        <v>133</v>
      </c>
      <c r="C18" s="8">
        <f>IFERROR(SUMIFS('Modified HPI_EXP_metro'!$G:$G,'Modified HPI_EXP_metro'!$D:$D,C2,'Modified HPI_EXP_metro'!$C:$C,"*KS*")/COUNTIFS('Modified HPI_EXP_metro'!$D:$D,C2,'Modified HPI_EXP_metro'!$C:$C,"*KS*"),"N/A")</f>
        <v>100.07499999999999</v>
      </c>
      <c r="D18" s="8">
        <f>IFERROR(SUMIFS('Modified HPI_EXP_metro'!$G:$G,'Modified HPI_EXP_metro'!$D:$D,D2,'Modified HPI_EXP_metro'!$C:$C,"*KS*")/COUNTIFS('Modified HPI_EXP_metro'!$D:$D,D2,'Modified HPI_EXP_metro'!$C:$C,"*KS*"),"N/A")</f>
        <v>101.64500000000001</v>
      </c>
      <c r="E18" s="8">
        <f>IFERROR(SUMIFS('Modified HPI_EXP_metro'!$G:$G,'Modified HPI_EXP_metro'!$D:$D,E2,'Modified HPI_EXP_metro'!$C:$C,"*KS*")/COUNTIFS('Modified HPI_EXP_metro'!$D:$D,E2,'Modified HPI_EXP_metro'!$C:$C,"*KS*"),"N/A")</f>
        <v>104.58000000000001</v>
      </c>
      <c r="F18" s="8">
        <f>IFERROR(SUMIFS('Modified HPI_EXP_metro'!$G:$G,'Modified HPI_EXP_metro'!$D:$D,F2,'Modified HPI_EXP_metro'!$C:$C,"*KS*")/COUNTIFS('Modified HPI_EXP_metro'!$D:$D,F2,'Modified HPI_EXP_metro'!$C:$C,"*KS*"),"N/A")</f>
        <v>109.97999999999999</v>
      </c>
      <c r="G18" s="8">
        <f>IFERROR(SUMIFS('Modified HPI_EXP_metro'!$G:$G,'Modified HPI_EXP_metro'!$D:$D,G2,'Modified HPI_EXP_metro'!$C:$C,"*KS*")/COUNTIFS('Modified HPI_EXP_metro'!$D:$D,G2,'Modified HPI_EXP_metro'!$C:$C,"*KS*"),"N/A")</f>
        <v>115.0175</v>
      </c>
      <c r="H18" s="8">
        <f>IFERROR(SUMIFS('Modified HPI_EXP_metro'!$G:$G,'Modified HPI_EXP_metro'!$D:$D,H2,'Modified HPI_EXP_metro'!$C:$C,"*KS*")/COUNTIFS('Modified HPI_EXP_metro'!$D:$D,H2,'Modified HPI_EXP_metro'!$C:$C,"*KS*"),"N/A")</f>
        <v>121.26249999999999</v>
      </c>
      <c r="I18" s="8">
        <f>IFERROR(SUMIFS('Modified HPI_EXP_metro'!$G:$G,'Modified HPI_EXP_metro'!$D:$D,I2,'Modified HPI_EXP_metro'!$C:$C,"*KS*")/COUNTIFS('Modified HPI_EXP_metro'!$D:$D,I2,'Modified HPI_EXP_metro'!$C:$C,"*KS*"),"N/A")</f>
        <v>127.185</v>
      </c>
      <c r="J18" s="8">
        <f>IFERROR(SUMIFS('Modified HPI_EXP_metro'!$G:$G,'Modified HPI_EXP_metro'!$D:$D,J2,'Modified HPI_EXP_metro'!$C:$C,"*KS*")/COUNTIFS('Modified HPI_EXP_metro'!$D:$D,J2,'Modified HPI_EXP_metro'!$C:$C,"*KS*"),"N/A")</f>
        <v>135.43</v>
      </c>
      <c r="K18" s="8">
        <f>IFERROR(SUMIFS('Modified HPI_EXP_metro'!$G:$G,'Modified HPI_EXP_metro'!$D:$D,K2,'Modified HPI_EXP_metro'!$C:$C,"*KS*")/COUNTIFS('Modified HPI_EXP_metro'!$D:$D,K2,'Modified HPI_EXP_metro'!$C:$C,"*KS*"),"N/A")</f>
        <v>145.32750000000001</v>
      </c>
      <c r="L18" s="8">
        <f>IFERROR(SUMIFS('Modified HPI_EXP_metro'!$G:$G,'Modified HPI_EXP_metro'!$D:$D,L2,'Modified HPI_EXP_metro'!$C:$C,"*KS*")/COUNTIFS('Modified HPI_EXP_metro'!$D:$D,L2,'Modified HPI_EXP_metro'!$C:$C,"*KS*"),"N/A")</f>
        <v>155.36249999999998</v>
      </c>
      <c r="M18" s="8">
        <f>IFERROR(SUMIFS('Modified HPI_EXP_metro'!$G:$G,'Modified HPI_EXP_metro'!$D:$D,M2,'Modified HPI_EXP_metro'!$C:$C,"*KS*")/COUNTIFS('Modified HPI_EXP_metro'!$D:$D,M2,'Modified HPI_EXP_metro'!$C:$C,"*KS*"),"N/A")</f>
        <v>164.88749999999999</v>
      </c>
      <c r="N18" s="8">
        <f>IFERROR(SUMIFS('Modified HPI_EXP_metro'!$G:$G,'Modified HPI_EXP_metro'!$D:$D,N2,'Modified HPI_EXP_metro'!$C:$C,"*KS*")/COUNTIFS('Modified HPI_EXP_metro'!$D:$D,N2,'Modified HPI_EXP_metro'!$C:$C,"*KS*"),"N/A")</f>
        <v>172.98499999999999</v>
      </c>
      <c r="O18" s="8">
        <f>IFERROR(SUMIFS('Modified HPI_EXP_metro'!$G:$G,'Modified HPI_EXP_metro'!$D:$D,O2,'Modified HPI_EXP_metro'!$C:$C,"*KS*")/COUNTIFS('Modified HPI_EXP_metro'!$D:$D,O2,'Modified HPI_EXP_metro'!$C:$C,"*KS*"),"N/A")</f>
        <v>180.91499999999999</v>
      </c>
      <c r="P18" s="8">
        <f>IFERROR(SUMIFS('Modified HPI_EXP_metro'!$G:$G,'Modified HPI_EXP_metro'!$D:$D,P2,'Modified HPI_EXP_metro'!$C:$C,"*KS*")/COUNTIFS('Modified HPI_EXP_metro'!$D:$D,P2,'Modified HPI_EXP_metro'!$C:$C,"*KS*"),"N/A")</f>
        <v>188.70000000000002</v>
      </c>
      <c r="Q18" s="8">
        <f>IFERROR(SUMIFS('Modified HPI_EXP_metro'!$G:$G,'Modified HPI_EXP_metro'!$D:$D,Q2,'Modified HPI_EXP_metro'!$C:$C,"*KS*")/COUNTIFS('Modified HPI_EXP_metro'!$D:$D,Q2,'Modified HPI_EXP_metro'!$C:$C,"*KS*"),"N/A")</f>
        <v>195.19499999999999</v>
      </c>
      <c r="R18" s="8">
        <f>IFERROR(SUMIFS('Modified HPI_EXP_metro'!$G:$G,'Modified HPI_EXP_metro'!$D:$D,R2,'Modified HPI_EXP_metro'!$C:$C,"*KS*")/COUNTIFS('Modified HPI_EXP_metro'!$D:$D,R2,'Modified HPI_EXP_metro'!$C:$C,"*KS*"),"N/A")</f>
        <v>199.6875</v>
      </c>
      <c r="S18" s="8">
        <f>IFERROR(SUMIFS('Modified HPI_EXP_metro'!$G:$G,'Modified HPI_EXP_metro'!$D:$D,S2,'Modified HPI_EXP_metro'!$C:$C,"*KS*")/COUNTIFS('Modified HPI_EXP_metro'!$D:$D,S2,'Modified HPI_EXP_metro'!$C:$C,"*KS*"),"N/A")</f>
        <v>198.5325</v>
      </c>
      <c r="T18" s="8">
        <f>IFERROR(SUMIFS('Modified HPI_EXP_metro'!$G:$G,'Modified HPI_EXP_metro'!$D:$D,T2,'Modified HPI_EXP_metro'!$C:$C,"*KS*")/COUNTIFS('Modified HPI_EXP_metro'!$D:$D,T2,'Modified HPI_EXP_metro'!$C:$C,"*KS*"),"N/A")</f>
        <v>187.845</v>
      </c>
      <c r="U18" s="8">
        <f>IFERROR(SUMIFS('Modified HPI_EXP_metro'!$G:$G,'Modified HPI_EXP_metro'!$D:$D,U2,'Modified HPI_EXP_metro'!$C:$C,"*KS*")/COUNTIFS('Modified HPI_EXP_metro'!$D:$D,U2,'Modified HPI_EXP_metro'!$C:$C,"*KS*"),"N/A")</f>
        <v>181.70999999999998</v>
      </c>
      <c r="V18" s="8">
        <f>IFERROR(SUMIFS('Modified HPI_EXP_metro'!$G:$G,'Modified HPI_EXP_metro'!$D:$D,V2,'Modified HPI_EXP_metro'!$C:$C,"*KS*")/COUNTIFS('Modified HPI_EXP_metro'!$D:$D,V2,'Modified HPI_EXP_metro'!$C:$C,"*KS*"),"N/A")</f>
        <v>174.4375</v>
      </c>
      <c r="W18" s="8">
        <f>IFERROR(SUMIFS('Modified HPI_EXP_metro'!$G:$G,'Modified HPI_EXP_metro'!$D:$D,W2,'Modified HPI_EXP_metro'!$C:$C,"*KS*")/COUNTIFS('Modified HPI_EXP_metro'!$D:$D,W2,'Modified HPI_EXP_metro'!$C:$C,"*KS*"),"N/A")</f>
        <v>163.20500000000001</v>
      </c>
      <c r="X18" s="8">
        <f>IFERROR(SUMIFS('Modified HPI_EXP_metro'!$G:$G,'Modified HPI_EXP_metro'!$D:$D,X2,'Modified HPI_EXP_metro'!$C:$C,"*KS*")/COUNTIFS('Modified HPI_EXP_metro'!$D:$D,X2,'Modified HPI_EXP_metro'!$C:$C,"*KS*"),"N/A")</f>
        <v>166.73250000000002</v>
      </c>
      <c r="Y18" s="8">
        <f>IFERROR(SUMIFS('Modified HPI_EXP_metro'!$G:$G,'Modified HPI_EXP_metro'!$D:$D,Y2,'Modified HPI_EXP_metro'!$C:$C,"*KS*")/COUNTIFS('Modified HPI_EXP_metro'!$D:$D,Y2,'Modified HPI_EXP_metro'!$C:$C,"*KS*"),"N/A")</f>
        <v>172.96</v>
      </c>
      <c r="Z18" s="8">
        <f>IFERROR(SUMIFS('Modified HPI_EXP_metro'!$G:$G,'Modified HPI_EXP_metro'!$D:$D,Z2,'Modified HPI_EXP_metro'!$C:$C,"*KS*")/COUNTIFS('Modified HPI_EXP_metro'!$D:$D,Z2,'Modified HPI_EXP_metro'!$C:$C,"*KS*"),"N/A")</f>
        <v>182.565</v>
      </c>
      <c r="AA18" s="8">
        <f>IFERROR(SUMIFS('Modified HPI_EXP_metro'!$G:$G,'Modified HPI_EXP_metro'!$D:$D,AA2,'Modified HPI_EXP_metro'!$C:$C,"*KS*")/COUNTIFS('Modified HPI_EXP_metro'!$D:$D,AA2,'Modified HPI_EXP_metro'!$C:$C,"*KS*"),"N/A")</f>
        <v>193.41750000000002</v>
      </c>
      <c r="AB18" s="8">
        <f>IFERROR(SUMIFS('Modified HPI_EXP_metro'!$G:$G,'Modified HPI_EXP_metro'!$D:$D,AB2,'Modified HPI_EXP_metro'!$C:$C,"*KS*")/COUNTIFS('Modified HPI_EXP_metro'!$D:$D,AB2,'Modified HPI_EXP_metro'!$C:$C,"*KS*"),"N/A")</f>
        <v>208.20000000000002</v>
      </c>
      <c r="AC18" s="8">
        <f>IFERROR(SUMIFS('Modified HPI_EXP_metro'!$G:$G,'Modified HPI_EXP_metro'!$D:$D,AC2,'Modified HPI_EXP_metro'!$C:$C,"*KS*")/COUNTIFS('Modified HPI_EXP_metro'!$D:$D,AC2,'Modified HPI_EXP_metro'!$C:$C,"*KS*"),"N/A")</f>
        <v>224.94499999999999</v>
      </c>
      <c r="AD18" s="8">
        <f>IFERROR(SUMIFS('Modified HPI_EXP_metro'!$G:$G,'Modified HPI_EXP_metro'!$D:$D,AD2,'Modified HPI_EXP_metro'!$C:$C,"*KS*")/COUNTIFS('Modified HPI_EXP_metro'!$D:$D,AD2,'Modified HPI_EXP_metro'!$C:$C,"*KS*"),"N/A")</f>
        <v>243.4675</v>
      </c>
      <c r="AE18" s="8">
        <f>IFERROR(SUMIFS('Modified HPI_EXP_metro'!$G:$G,'Modified HPI_EXP_metro'!$D:$D,AE2,'Modified HPI_EXP_metro'!$C:$C,"*KS*")/COUNTIFS('Modified HPI_EXP_metro'!$D:$D,AE2,'Modified HPI_EXP_metro'!$C:$C,"*KS*"),"N/A")</f>
        <v>258.90999999999997</v>
      </c>
      <c r="AF18" s="8">
        <f>IFERROR(SUMIFS('Modified HPI_EXP_metro'!$G:$G,'Modified HPI_EXP_metro'!$D:$D,AF2,'Modified HPI_EXP_metro'!$C:$C,"*KS*")/COUNTIFS('Modified HPI_EXP_metro'!$D:$D,AF2,'Modified HPI_EXP_metro'!$C:$C,"*KS*"),"N/A")</f>
        <v>283.46749999999997</v>
      </c>
      <c r="AG18" s="8">
        <f>IFERROR(SUMIFS('Modified HPI_EXP_metro'!$G:$G,'Modified HPI_EXP_metro'!$D:$D,AG2,'Modified HPI_EXP_metro'!$C:$C,"*KS*")/COUNTIFS('Modified HPI_EXP_metro'!$D:$D,AG2,'Modified HPI_EXP_metro'!$C:$C,"*KS*"),"N/A")</f>
        <v>327.60249999999996</v>
      </c>
    </row>
    <row r="19" spans="1:33" x14ac:dyDescent="0.2">
      <c r="A19" s="11" t="s">
        <v>83</v>
      </c>
      <c r="B19" s="11" t="s">
        <v>134</v>
      </c>
      <c r="C19" s="8">
        <f>IFERROR(SUMIFS('Modified HPI_EXP_metro'!$G:$G,'Modified HPI_EXP_metro'!$D:$D,C2,'Modified HPI_EXP_metro'!$C:$C,"*KY*")/COUNTIFS('Modified HPI_EXP_metro'!$D:$D,C2,'Modified HPI_EXP_metro'!$C:$C,"*KY*"),"N/A")</f>
        <v>101.14</v>
      </c>
      <c r="D19" s="8">
        <f>IFERROR(SUMIFS('Modified HPI_EXP_metro'!$G:$G,'Modified HPI_EXP_metro'!$D:$D,D2,'Modified HPI_EXP_metro'!$C:$C,"*KY*")/COUNTIFS('Modified HPI_EXP_metro'!$D:$D,D2,'Modified HPI_EXP_metro'!$C:$C,"*KY*"),"N/A")</f>
        <v>105.6575</v>
      </c>
      <c r="E19" s="8">
        <f>IFERROR(SUMIFS('Modified HPI_EXP_metro'!$G:$G,'Modified HPI_EXP_metro'!$D:$D,E2,'Modified HPI_EXP_metro'!$C:$C,"*KY*")/COUNTIFS('Modified HPI_EXP_metro'!$D:$D,E2,'Modified HPI_EXP_metro'!$C:$C,"*KY*"),"N/A")</f>
        <v>110.8725</v>
      </c>
      <c r="F19" s="8">
        <f>IFERROR(SUMIFS('Modified HPI_EXP_metro'!$G:$G,'Modified HPI_EXP_metro'!$D:$D,F2,'Modified HPI_EXP_metro'!$C:$C,"*KY*")/COUNTIFS('Modified HPI_EXP_metro'!$D:$D,F2,'Modified HPI_EXP_metro'!$C:$C,"*KY*"),"N/A")</f>
        <v>115.68249999999999</v>
      </c>
      <c r="G19" s="8">
        <f>IFERROR(SUMIFS('Modified HPI_EXP_metro'!$G:$G,'Modified HPI_EXP_metro'!$D:$D,G2,'Modified HPI_EXP_metro'!$C:$C,"*KY*")/COUNTIFS('Modified HPI_EXP_metro'!$D:$D,G2,'Modified HPI_EXP_metro'!$C:$C,"*KY*"),"N/A")</f>
        <v>118.6825</v>
      </c>
      <c r="H19" s="8">
        <f>IFERROR(SUMIFS('Modified HPI_EXP_metro'!$G:$G,'Modified HPI_EXP_metro'!$D:$D,H2,'Modified HPI_EXP_metro'!$C:$C,"*KY*")/COUNTIFS('Modified HPI_EXP_metro'!$D:$D,H2,'Modified HPI_EXP_metro'!$C:$C,"*KY*"),"N/A")</f>
        <v>123.4175</v>
      </c>
      <c r="I19" s="8">
        <f>IFERROR(SUMIFS('Modified HPI_EXP_metro'!$G:$G,'Modified HPI_EXP_metro'!$D:$D,I2,'Modified HPI_EXP_metro'!$C:$C,"*KY*")/COUNTIFS('Modified HPI_EXP_metro'!$D:$D,I2,'Modified HPI_EXP_metro'!$C:$C,"*KY*"),"N/A")</f>
        <v>126.92749999999999</v>
      </c>
      <c r="J19" s="8">
        <f>IFERROR(SUMIFS('Modified HPI_EXP_metro'!$G:$G,'Modified HPI_EXP_metro'!$D:$D,J2,'Modified HPI_EXP_metro'!$C:$C,"*KY*")/COUNTIFS('Modified HPI_EXP_metro'!$D:$D,J2,'Modified HPI_EXP_metro'!$C:$C,"*KY*"),"N/A")</f>
        <v>132.60250000000002</v>
      </c>
      <c r="K19" s="8">
        <f>IFERROR(SUMIFS('Modified HPI_EXP_metro'!$G:$G,'Modified HPI_EXP_metro'!$D:$D,K2,'Modified HPI_EXP_metro'!$C:$C,"*KY*")/COUNTIFS('Modified HPI_EXP_metro'!$D:$D,K2,'Modified HPI_EXP_metro'!$C:$C,"*KY*"),"N/A")</f>
        <v>140.12</v>
      </c>
      <c r="L19" s="8">
        <f>IFERROR(SUMIFS('Modified HPI_EXP_metro'!$G:$G,'Modified HPI_EXP_metro'!$D:$D,L2,'Modified HPI_EXP_metro'!$C:$C,"*KY*")/COUNTIFS('Modified HPI_EXP_metro'!$D:$D,L2,'Modified HPI_EXP_metro'!$C:$C,"*KY*"),"N/A")</f>
        <v>146.8175</v>
      </c>
      <c r="M19" s="8">
        <f>IFERROR(SUMIFS('Modified HPI_EXP_metro'!$G:$G,'Modified HPI_EXP_metro'!$D:$D,M2,'Modified HPI_EXP_metro'!$C:$C,"*KY*")/COUNTIFS('Modified HPI_EXP_metro'!$D:$D,M2,'Modified HPI_EXP_metro'!$C:$C,"*KY*"),"N/A")</f>
        <v>152.13250000000002</v>
      </c>
      <c r="N19" s="8">
        <f>IFERROR(SUMIFS('Modified HPI_EXP_metro'!$G:$G,'Modified HPI_EXP_metro'!$D:$D,N2,'Modified HPI_EXP_metro'!$C:$C,"*KY*")/COUNTIFS('Modified HPI_EXP_metro'!$D:$D,N2,'Modified HPI_EXP_metro'!$C:$C,"*KY*"),"N/A")</f>
        <v>156.95750000000001</v>
      </c>
      <c r="O19" s="8">
        <f>IFERROR(SUMIFS('Modified HPI_EXP_metro'!$G:$G,'Modified HPI_EXP_metro'!$D:$D,O2,'Modified HPI_EXP_metro'!$C:$C,"*KY*")/COUNTIFS('Modified HPI_EXP_metro'!$D:$D,O2,'Modified HPI_EXP_metro'!$C:$C,"*KY*"),"N/A")</f>
        <v>162.78750000000002</v>
      </c>
      <c r="P19" s="8">
        <f>IFERROR(SUMIFS('Modified HPI_EXP_metro'!$G:$G,'Modified HPI_EXP_metro'!$D:$D,P2,'Modified HPI_EXP_metro'!$C:$C,"*KY*")/COUNTIFS('Modified HPI_EXP_metro'!$D:$D,P2,'Modified HPI_EXP_metro'!$C:$C,"*KY*"),"N/A")</f>
        <v>165.315</v>
      </c>
      <c r="Q19" s="8">
        <f>IFERROR(SUMIFS('Modified HPI_EXP_metro'!$G:$G,'Modified HPI_EXP_metro'!$D:$D,Q2,'Modified HPI_EXP_metro'!$C:$C,"*KY*")/COUNTIFS('Modified HPI_EXP_metro'!$D:$D,Q2,'Modified HPI_EXP_metro'!$C:$C,"*KY*"),"N/A")</f>
        <v>170.67500000000001</v>
      </c>
      <c r="R19" s="8">
        <f>IFERROR(SUMIFS('Modified HPI_EXP_metro'!$G:$G,'Modified HPI_EXP_metro'!$D:$D,R2,'Modified HPI_EXP_metro'!$C:$C,"*KY*")/COUNTIFS('Modified HPI_EXP_metro'!$D:$D,R2,'Modified HPI_EXP_metro'!$C:$C,"*KY*"),"N/A")</f>
        <v>172.19</v>
      </c>
      <c r="S19" s="8">
        <f>IFERROR(SUMIFS('Modified HPI_EXP_metro'!$G:$G,'Modified HPI_EXP_metro'!$D:$D,S2,'Modified HPI_EXP_metro'!$C:$C,"*KY*")/COUNTIFS('Modified HPI_EXP_metro'!$D:$D,S2,'Modified HPI_EXP_metro'!$C:$C,"*KY*"),"N/A")</f>
        <v>165.72499999999999</v>
      </c>
      <c r="T19" s="8">
        <f>IFERROR(SUMIFS('Modified HPI_EXP_metro'!$G:$G,'Modified HPI_EXP_metro'!$D:$D,T2,'Modified HPI_EXP_metro'!$C:$C,"*KY*")/COUNTIFS('Modified HPI_EXP_metro'!$D:$D,T2,'Modified HPI_EXP_metro'!$C:$C,"*KY*"),"N/A")</f>
        <v>151.28750000000002</v>
      </c>
      <c r="U19" s="8">
        <f>IFERROR(SUMIFS('Modified HPI_EXP_metro'!$G:$G,'Modified HPI_EXP_metro'!$D:$D,U2,'Modified HPI_EXP_metro'!$C:$C,"*KY*")/COUNTIFS('Modified HPI_EXP_metro'!$D:$D,U2,'Modified HPI_EXP_metro'!$C:$C,"*KY*"),"N/A")</f>
        <v>143.29750000000001</v>
      </c>
      <c r="V19" s="8">
        <f>IFERROR(SUMIFS('Modified HPI_EXP_metro'!$G:$G,'Modified HPI_EXP_metro'!$D:$D,V2,'Modified HPI_EXP_metro'!$C:$C,"*KY*")/COUNTIFS('Modified HPI_EXP_metro'!$D:$D,V2,'Modified HPI_EXP_metro'!$C:$C,"*KY*"),"N/A")</f>
        <v>139.03</v>
      </c>
      <c r="W19" s="8">
        <f>IFERROR(SUMIFS('Modified HPI_EXP_metro'!$G:$G,'Modified HPI_EXP_metro'!$D:$D,W2,'Modified HPI_EXP_metro'!$C:$C,"*KY*")/COUNTIFS('Modified HPI_EXP_metro'!$D:$D,W2,'Modified HPI_EXP_metro'!$C:$C,"*KY*"),"N/A")</f>
        <v>132.0925</v>
      </c>
      <c r="X19" s="8">
        <f>IFERROR(SUMIFS('Modified HPI_EXP_metro'!$G:$G,'Modified HPI_EXP_metro'!$D:$D,X2,'Modified HPI_EXP_metro'!$C:$C,"*KY*")/COUNTIFS('Modified HPI_EXP_metro'!$D:$D,X2,'Modified HPI_EXP_metro'!$C:$C,"*KY*"),"N/A")</f>
        <v>132.54</v>
      </c>
      <c r="Y19" s="8">
        <f>IFERROR(SUMIFS('Modified HPI_EXP_metro'!$G:$G,'Modified HPI_EXP_metro'!$D:$D,Y2,'Modified HPI_EXP_metro'!$C:$C,"*KY*")/COUNTIFS('Modified HPI_EXP_metro'!$D:$D,Y2,'Modified HPI_EXP_metro'!$C:$C,"*KY*"),"N/A")</f>
        <v>137.8125</v>
      </c>
      <c r="Z19" s="8">
        <f>IFERROR(SUMIFS('Modified HPI_EXP_metro'!$G:$G,'Modified HPI_EXP_metro'!$D:$D,Z2,'Modified HPI_EXP_metro'!$C:$C,"*KY*")/COUNTIFS('Modified HPI_EXP_metro'!$D:$D,Z2,'Modified HPI_EXP_metro'!$C:$C,"*KY*"),"N/A")</f>
        <v>145.41249999999999</v>
      </c>
      <c r="AA19" s="8">
        <f>IFERROR(SUMIFS('Modified HPI_EXP_metro'!$G:$G,'Modified HPI_EXP_metro'!$D:$D,AA2,'Modified HPI_EXP_metro'!$C:$C,"*KY*")/COUNTIFS('Modified HPI_EXP_metro'!$D:$D,AA2,'Modified HPI_EXP_metro'!$C:$C,"*KY*"),"N/A")</f>
        <v>151.16750000000002</v>
      </c>
      <c r="AB19" s="8">
        <f>IFERROR(SUMIFS('Modified HPI_EXP_metro'!$G:$G,'Modified HPI_EXP_metro'!$D:$D,AB2,'Modified HPI_EXP_metro'!$C:$C,"*KY*")/COUNTIFS('Modified HPI_EXP_metro'!$D:$D,AB2,'Modified HPI_EXP_metro'!$C:$C,"*KY*"),"N/A")</f>
        <v>160.09749999999997</v>
      </c>
      <c r="AC19" s="8">
        <f>IFERROR(SUMIFS('Modified HPI_EXP_metro'!$G:$G,'Modified HPI_EXP_metro'!$D:$D,AC2,'Modified HPI_EXP_metro'!$C:$C,"*KY*")/COUNTIFS('Modified HPI_EXP_metro'!$D:$D,AC2,'Modified HPI_EXP_metro'!$C:$C,"*KY*"),"N/A")</f>
        <v>170.52749999999997</v>
      </c>
      <c r="AD19" s="8">
        <f>IFERROR(SUMIFS('Modified HPI_EXP_metro'!$G:$G,'Modified HPI_EXP_metro'!$D:$D,AD2,'Modified HPI_EXP_metro'!$C:$C,"*KY*")/COUNTIFS('Modified HPI_EXP_metro'!$D:$D,AD2,'Modified HPI_EXP_metro'!$C:$C,"*KY*"),"N/A")</f>
        <v>183.72749999999999</v>
      </c>
      <c r="AE19" s="8">
        <f>IFERROR(SUMIFS('Modified HPI_EXP_metro'!$G:$G,'Modified HPI_EXP_metro'!$D:$D,AE2,'Modified HPI_EXP_metro'!$C:$C,"*KY*")/COUNTIFS('Modified HPI_EXP_metro'!$D:$D,AE2,'Modified HPI_EXP_metro'!$C:$C,"*KY*"),"N/A")</f>
        <v>195.3125</v>
      </c>
      <c r="AF19" s="8">
        <f>IFERROR(SUMIFS('Modified HPI_EXP_metro'!$G:$G,'Modified HPI_EXP_metro'!$D:$D,AF2,'Modified HPI_EXP_metro'!$C:$C,"*KY*")/COUNTIFS('Modified HPI_EXP_metro'!$D:$D,AF2,'Modified HPI_EXP_metro'!$C:$C,"*KY*"),"N/A")</f>
        <v>213.49249999999998</v>
      </c>
      <c r="AG19" s="8">
        <f>IFERROR(SUMIFS('Modified HPI_EXP_metro'!$G:$G,'Modified HPI_EXP_metro'!$D:$D,AG2,'Modified HPI_EXP_metro'!$C:$C,"*KY*")/COUNTIFS('Modified HPI_EXP_metro'!$D:$D,AG2,'Modified HPI_EXP_metro'!$C:$C,"*KY*"),"N/A")</f>
        <v>245.85750000000002</v>
      </c>
    </row>
    <row r="20" spans="1:33" x14ac:dyDescent="0.2">
      <c r="A20" s="11" t="s">
        <v>84</v>
      </c>
      <c r="B20" s="11" t="s">
        <v>135</v>
      </c>
      <c r="C20" s="8" t="str">
        <f>IFERROR(SUMIFS('Modified HPI_EXP_metro'!$G:$G,'Modified HPI_EXP_metro'!$D:$D,C2,'Modified HPI_EXP_metro'!$C:$C,"*LA*")/COUNTIFS('Modified HPI_EXP_metro'!$D:$D,C2,'Modified HPI_EXP_metro'!$C:$C,"*LA*"),"N/A")</f>
        <v>N/A</v>
      </c>
      <c r="D20" s="8" t="str">
        <f>IFERROR(SUMIFS('Modified HPI_EXP_metro'!$G:$G,'Modified HPI_EXP_metro'!$D:$D,D2,'Modified HPI_EXP_metro'!$C:$C,"*LA*")/COUNTIFS('Modified HPI_EXP_metro'!$D:$D,D2,'Modified HPI_EXP_metro'!$C:$C,"*LA*"),"N/A")</f>
        <v>N/A</v>
      </c>
      <c r="E20" s="8" t="str">
        <f>IFERROR(SUMIFS('Modified HPI_EXP_metro'!$G:$G,'Modified HPI_EXP_metro'!$D:$D,E2,'Modified HPI_EXP_metro'!$C:$C,"*LA*")/COUNTIFS('Modified HPI_EXP_metro'!$D:$D,E2,'Modified HPI_EXP_metro'!$C:$C,"*LA*"),"N/A")</f>
        <v>N/A</v>
      </c>
      <c r="F20" s="8" t="str">
        <f>IFERROR(SUMIFS('Modified HPI_EXP_metro'!$G:$G,'Modified HPI_EXP_metro'!$D:$D,F2,'Modified HPI_EXP_metro'!$C:$C,"*LA*")/COUNTIFS('Modified HPI_EXP_metro'!$D:$D,F2,'Modified HPI_EXP_metro'!$C:$C,"*LA*"),"N/A")</f>
        <v>N/A</v>
      </c>
      <c r="G20" s="8" t="str">
        <f>IFERROR(SUMIFS('Modified HPI_EXP_metro'!$G:$G,'Modified HPI_EXP_metro'!$D:$D,G2,'Modified HPI_EXP_metro'!$C:$C,"*LA*")/COUNTIFS('Modified HPI_EXP_metro'!$D:$D,G2,'Modified HPI_EXP_metro'!$C:$C,"*LA*"),"N/A")</f>
        <v>N/A</v>
      </c>
      <c r="H20" s="8" t="str">
        <f>IFERROR(SUMIFS('Modified HPI_EXP_metro'!$G:$G,'Modified HPI_EXP_metro'!$D:$D,H2,'Modified HPI_EXP_metro'!$C:$C,"*LA*")/COUNTIFS('Modified HPI_EXP_metro'!$D:$D,H2,'Modified HPI_EXP_metro'!$C:$C,"*LA*"),"N/A")</f>
        <v>N/A</v>
      </c>
      <c r="I20" s="8" t="str">
        <f>IFERROR(SUMIFS('Modified HPI_EXP_metro'!$G:$G,'Modified HPI_EXP_metro'!$D:$D,I2,'Modified HPI_EXP_metro'!$C:$C,"*LA*")/COUNTIFS('Modified HPI_EXP_metro'!$D:$D,I2,'Modified HPI_EXP_metro'!$C:$C,"*LA*"),"N/A")</f>
        <v>N/A</v>
      </c>
      <c r="J20" s="8" t="str">
        <f>IFERROR(SUMIFS('Modified HPI_EXP_metro'!$G:$G,'Modified HPI_EXP_metro'!$D:$D,J2,'Modified HPI_EXP_metro'!$C:$C,"*LA*")/COUNTIFS('Modified HPI_EXP_metro'!$D:$D,J2,'Modified HPI_EXP_metro'!$C:$C,"*LA*"),"N/A")</f>
        <v>N/A</v>
      </c>
      <c r="K20" s="8" t="str">
        <f>IFERROR(SUMIFS('Modified HPI_EXP_metro'!$G:$G,'Modified HPI_EXP_metro'!$D:$D,K2,'Modified HPI_EXP_metro'!$C:$C,"*LA*")/COUNTIFS('Modified HPI_EXP_metro'!$D:$D,K2,'Modified HPI_EXP_metro'!$C:$C,"*LA*"),"N/A")</f>
        <v>N/A</v>
      </c>
      <c r="L20" s="8" t="str">
        <f>IFERROR(SUMIFS('Modified HPI_EXP_metro'!$G:$G,'Modified HPI_EXP_metro'!$D:$D,L2,'Modified HPI_EXP_metro'!$C:$C,"*LA*")/COUNTIFS('Modified HPI_EXP_metro'!$D:$D,L2,'Modified HPI_EXP_metro'!$C:$C,"*LA*"),"N/A")</f>
        <v>N/A</v>
      </c>
      <c r="M20" s="8" t="str">
        <f>IFERROR(SUMIFS('Modified HPI_EXP_metro'!$G:$G,'Modified HPI_EXP_metro'!$D:$D,M2,'Modified HPI_EXP_metro'!$C:$C,"*LA*")/COUNTIFS('Modified HPI_EXP_metro'!$D:$D,M2,'Modified HPI_EXP_metro'!$C:$C,"*LA*"),"N/A")</f>
        <v>N/A</v>
      </c>
      <c r="N20" s="8" t="str">
        <f>IFERROR(SUMIFS('Modified HPI_EXP_metro'!$G:$G,'Modified HPI_EXP_metro'!$D:$D,N2,'Modified HPI_EXP_metro'!$C:$C,"*LA*")/COUNTIFS('Modified HPI_EXP_metro'!$D:$D,N2,'Modified HPI_EXP_metro'!$C:$C,"*LA*"),"N/A")</f>
        <v>N/A</v>
      </c>
      <c r="O20" s="8" t="str">
        <f>IFERROR(SUMIFS('Modified HPI_EXP_metro'!$G:$G,'Modified HPI_EXP_metro'!$D:$D,O2,'Modified HPI_EXP_metro'!$C:$C,"*LA*")/COUNTIFS('Modified HPI_EXP_metro'!$D:$D,O2,'Modified HPI_EXP_metro'!$C:$C,"*LA*"),"N/A")</f>
        <v>N/A</v>
      </c>
      <c r="P20" s="8" t="str">
        <f>IFERROR(SUMIFS('Modified HPI_EXP_metro'!$G:$G,'Modified HPI_EXP_metro'!$D:$D,P2,'Modified HPI_EXP_metro'!$C:$C,"*LA*")/COUNTIFS('Modified HPI_EXP_metro'!$D:$D,P2,'Modified HPI_EXP_metro'!$C:$C,"*LA*"),"N/A")</f>
        <v>N/A</v>
      </c>
      <c r="Q20" s="8" t="str">
        <f>IFERROR(SUMIFS('Modified HPI_EXP_metro'!$G:$G,'Modified HPI_EXP_metro'!$D:$D,Q2,'Modified HPI_EXP_metro'!$C:$C,"*LA*")/COUNTIFS('Modified HPI_EXP_metro'!$D:$D,Q2,'Modified HPI_EXP_metro'!$C:$C,"*LA*"),"N/A")</f>
        <v>N/A</v>
      </c>
      <c r="R20" s="8" t="str">
        <f>IFERROR(SUMIFS('Modified HPI_EXP_metro'!$G:$G,'Modified HPI_EXP_metro'!$D:$D,R2,'Modified HPI_EXP_metro'!$C:$C,"*LA*")/COUNTIFS('Modified HPI_EXP_metro'!$D:$D,R2,'Modified HPI_EXP_metro'!$C:$C,"*LA*"),"N/A")</f>
        <v>N/A</v>
      </c>
      <c r="S20" s="8" t="str">
        <f>IFERROR(SUMIFS('Modified HPI_EXP_metro'!$G:$G,'Modified HPI_EXP_metro'!$D:$D,S2,'Modified HPI_EXP_metro'!$C:$C,"*LA*")/COUNTIFS('Modified HPI_EXP_metro'!$D:$D,S2,'Modified HPI_EXP_metro'!$C:$C,"*LA*"),"N/A")</f>
        <v>N/A</v>
      </c>
      <c r="T20" s="8" t="str">
        <f>IFERROR(SUMIFS('Modified HPI_EXP_metro'!$G:$G,'Modified HPI_EXP_metro'!$D:$D,T2,'Modified HPI_EXP_metro'!$C:$C,"*LA*")/COUNTIFS('Modified HPI_EXP_metro'!$D:$D,T2,'Modified HPI_EXP_metro'!$C:$C,"*LA*"),"N/A")</f>
        <v>N/A</v>
      </c>
      <c r="U20" s="8" t="str">
        <f>IFERROR(SUMIFS('Modified HPI_EXP_metro'!$G:$G,'Modified HPI_EXP_metro'!$D:$D,U2,'Modified HPI_EXP_metro'!$C:$C,"*LA*")/COUNTIFS('Modified HPI_EXP_metro'!$D:$D,U2,'Modified HPI_EXP_metro'!$C:$C,"*LA*"),"N/A")</f>
        <v>N/A</v>
      </c>
      <c r="V20" s="8" t="str">
        <f>IFERROR(SUMIFS('Modified HPI_EXP_metro'!$G:$G,'Modified HPI_EXP_metro'!$D:$D,V2,'Modified HPI_EXP_metro'!$C:$C,"*LA*")/COUNTIFS('Modified HPI_EXP_metro'!$D:$D,V2,'Modified HPI_EXP_metro'!$C:$C,"*LA*"),"N/A")</f>
        <v>N/A</v>
      </c>
      <c r="W20" s="8" t="str">
        <f>IFERROR(SUMIFS('Modified HPI_EXP_metro'!$G:$G,'Modified HPI_EXP_metro'!$D:$D,W2,'Modified HPI_EXP_metro'!$C:$C,"*LA*")/COUNTIFS('Modified HPI_EXP_metro'!$D:$D,W2,'Modified HPI_EXP_metro'!$C:$C,"*LA*"),"N/A")</f>
        <v>N/A</v>
      </c>
      <c r="X20" s="8" t="str">
        <f>IFERROR(SUMIFS('Modified HPI_EXP_metro'!$G:$G,'Modified HPI_EXP_metro'!$D:$D,X2,'Modified HPI_EXP_metro'!$C:$C,"*LA*")/COUNTIFS('Modified HPI_EXP_metro'!$D:$D,X2,'Modified HPI_EXP_metro'!$C:$C,"*LA*"),"N/A")</f>
        <v>N/A</v>
      </c>
      <c r="Y20" s="8" t="str">
        <f>IFERROR(SUMIFS('Modified HPI_EXP_metro'!$G:$G,'Modified HPI_EXP_metro'!$D:$D,Y2,'Modified HPI_EXP_metro'!$C:$C,"*LA*")/COUNTIFS('Modified HPI_EXP_metro'!$D:$D,Y2,'Modified HPI_EXP_metro'!$C:$C,"*LA*"),"N/A")</f>
        <v>N/A</v>
      </c>
      <c r="Z20" s="8" t="str">
        <f>IFERROR(SUMIFS('Modified HPI_EXP_metro'!$G:$G,'Modified HPI_EXP_metro'!$D:$D,Z2,'Modified HPI_EXP_metro'!$C:$C,"*LA*")/COUNTIFS('Modified HPI_EXP_metro'!$D:$D,Z2,'Modified HPI_EXP_metro'!$C:$C,"*LA*"),"N/A")</f>
        <v>N/A</v>
      </c>
      <c r="AA20" s="8" t="str">
        <f>IFERROR(SUMIFS('Modified HPI_EXP_metro'!$G:$G,'Modified HPI_EXP_metro'!$D:$D,AA2,'Modified HPI_EXP_metro'!$C:$C,"*LA*")/COUNTIFS('Modified HPI_EXP_metro'!$D:$D,AA2,'Modified HPI_EXP_metro'!$C:$C,"*LA*"),"N/A")</f>
        <v>N/A</v>
      </c>
      <c r="AB20" s="8" t="str">
        <f>IFERROR(SUMIFS('Modified HPI_EXP_metro'!$G:$G,'Modified HPI_EXP_metro'!$D:$D,AB2,'Modified HPI_EXP_metro'!$C:$C,"*LA*")/COUNTIFS('Modified HPI_EXP_metro'!$D:$D,AB2,'Modified HPI_EXP_metro'!$C:$C,"*LA*"),"N/A")</f>
        <v>N/A</v>
      </c>
      <c r="AC20" s="8" t="str">
        <f>IFERROR(SUMIFS('Modified HPI_EXP_metro'!$G:$G,'Modified HPI_EXP_metro'!$D:$D,AC2,'Modified HPI_EXP_metro'!$C:$C,"*LA*")/COUNTIFS('Modified HPI_EXP_metro'!$D:$D,AC2,'Modified HPI_EXP_metro'!$C:$C,"*LA*"),"N/A")</f>
        <v>N/A</v>
      </c>
      <c r="AD20" s="8" t="str">
        <f>IFERROR(SUMIFS('Modified HPI_EXP_metro'!$G:$G,'Modified HPI_EXP_metro'!$D:$D,AD2,'Modified HPI_EXP_metro'!$C:$C,"*LA*")/COUNTIFS('Modified HPI_EXP_metro'!$D:$D,AD2,'Modified HPI_EXP_metro'!$C:$C,"*LA*"),"N/A")</f>
        <v>N/A</v>
      </c>
      <c r="AE20" s="8" t="str">
        <f>IFERROR(SUMIFS('Modified HPI_EXP_metro'!$G:$G,'Modified HPI_EXP_metro'!$D:$D,AE2,'Modified HPI_EXP_metro'!$C:$C,"*LA*")/COUNTIFS('Modified HPI_EXP_metro'!$D:$D,AE2,'Modified HPI_EXP_metro'!$C:$C,"*LA*"),"N/A")</f>
        <v>N/A</v>
      </c>
      <c r="AF20" s="8" t="str">
        <f>IFERROR(SUMIFS('Modified HPI_EXP_metro'!$G:$G,'Modified HPI_EXP_metro'!$D:$D,AF2,'Modified HPI_EXP_metro'!$C:$C,"*LA*")/COUNTIFS('Modified HPI_EXP_metro'!$D:$D,AF2,'Modified HPI_EXP_metro'!$C:$C,"*LA*"),"N/A")</f>
        <v>N/A</v>
      </c>
      <c r="AG20" s="8" t="str">
        <f>IFERROR(SUMIFS('Modified HPI_EXP_metro'!$G:$G,'Modified HPI_EXP_metro'!$D:$D,AG2,'Modified HPI_EXP_metro'!$C:$C,"*LA*")/COUNTIFS('Modified HPI_EXP_metro'!$D:$D,AG2,'Modified HPI_EXP_metro'!$C:$C,"*LA*"),"N/A")</f>
        <v>N/A</v>
      </c>
    </row>
    <row r="21" spans="1:33" x14ac:dyDescent="0.2">
      <c r="A21" s="11" t="s">
        <v>85</v>
      </c>
      <c r="B21" s="11" t="s">
        <v>136</v>
      </c>
      <c r="C21" s="8" t="str">
        <f>IFERROR(SUMIFS('Modified HPI_EXP_metro'!$G:$G,'Modified HPI_EXP_metro'!$D:$D,C2,'Modified HPI_EXP_metro'!$C:$C,"*ME*")/COUNTIFS('Modified HPI_EXP_metro'!$D:$D,C2,'Modified HPI_EXP_metro'!$C:$C,"*ME*"),"N/A")</f>
        <v>N/A</v>
      </c>
      <c r="D21" s="8" t="str">
        <f>IFERROR(SUMIFS('Modified HPI_EXP_metro'!$G:$G,'Modified HPI_EXP_metro'!$D:$D,D2,'Modified HPI_EXP_metro'!$C:$C,"*ME*")/COUNTIFS('Modified HPI_EXP_metro'!$D:$D,D2,'Modified HPI_EXP_metro'!$C:$C,"*ME*"),"N/A")</f>
        <v>N/A</v>
      </c>
      <c r="E21" s="8" t="str">
        <f>IFERROR(SUMIFS('Modified HPI_EXP_metro'!$G:$G,'Modified HPI_EXP_metro'!$D:$D,E2,'Modified HPI_EXP_metro'!$C:$C,"*ME*")/COUNTIFS('Modified HPI_EXP_metro'!$D:$D,E2,'Modified HPI_EXP_metro'!$C:$C,"*ME*"),"N/A")</f>
        <v>N/A</v>
      </c>
      <c r="F21" s="8" t="str">
        <f>IFERROR(SUMIFS('Modified HPI_EXP_metro'!$G:$G,'Modified HPI_EXP_metro'!$D:$D,F2,'Modified HPI_EXP_metro'!$C:$C,"*ME*")/COUNTIFS('Modified HPI_EXP_metro'!$D:$D,F2,'Modified HPI_EXP_metro'!$C:$C,"*ME*"),"N/A")</f>
        <v>N/A</v>
      </c>
      <c r="G21" s="8" t="str">
        <f>IFERROR(SUMIFS('Modified HPI_EXP_metro'!$G:$G,'Modified HPI_EXP_metro'!$D:$D,G2,'Modified HPI_EXP_metro'!$C:$C,"*ME*")/COUNTIFS('Modified HPI_EXP_metro'!$D:$D,G2,'Modified HPI_EXP_metro'!$C:$C,"*ME*"),"N/A")</f>
        <v>N/A</v>
      </c>
      <c r="H21" s="8" t="str">
        <f>IFERROR(SUMIFS('Modified HPI_EXP_metro'!$G:$G,'Modified HPI_EXP_metro'!$D:$D,H2,'Modified HPI_EXP_metro'!$C:$C,"*ME*")/COUNTIFS('Modified HPI_EXP_metro'!$D:$D,H2,'Modified HPI_EXP_metro'!$C:$C,"*ME*"),"N/A")</f>
        <v>N/A</v>
      </c>
      <c r="I21" s="8" t="str">
        <f>IFERROR(SUMIFS('Modified HPI_EXP_metro'!$G:$G,'Modified HPI_EXP_metro'!$D:$D,I2,'Modified HPI_EXP_metro'!$C:$C,"*ME*")/COUNTIFS('Modified HPI_EXP_metro'!$D:$D,I2,'Modified HPI_EXP_metro'!$C:$C,"*ME*"),"N/A")</f>
        <v>N/A</v>
      </c>
      <c r="J21" s="8" t="str">
        <f>IFERROR(SUMIFS('Modified HPI_EXP_metro'!$G:$G,'Modified HPI_EXP_metro'!$D:$D,J2,'Modified HPI_EXP_metro'!$C:$C,"*ME*")/COUNTIFS('Modified HPI_EXP_metro'!$D:$D,J2,'Modified HPI_EXP_metro'!$C:$C,"*ME*"),"N/A")</f>
        <v>N/A</v>
      </c>
      <c r="K21" s="8" t="str">
        <f>IFERROR(SUMIFS('Modified HPI_EXP_metro'!$G:$G,'Modified HPI_EXP_metro'!$D:$D,K2,'Modified HPI_EXP_metro'!$C:$C,"*ME*")/COUNTIFS('Modified HPI_EXP_metro'!$D:$D,K2,'Modified HPI_EXP_metro'!$C:$C,"*ME*"),"N/A")</f>
        <v>N/A</v>
      </c>
      <c r="L21" s="8" t="str">
        <f>IFERROR(SUMIFS('Modified HPI_EXP_metro'!$G:$G,'Modified HPI_EXP_metro'!$D:$D,L2,'Modified HPI_EXP_metro'!$C:$C,"*ME*")/COUNTIFS('Modified HPI_EXP_metro'!$D:$D,L2,'Modified HPI_EXP_metro'!$C:$C,"*ME*"),"N/A")</f>
        <v>N/A</v>
      </c>
      <c r="M21" s="8" t="str">
        <f>IFERROR(SUMIFS('Modified HPI_EXP_metro'!$G:$G,'Modified HPI_EXP_metro'!$D:$D,M2,'Modified HPI_EXP_metro'!$C:$C,"*ME*")/COUNTIFS('Modified HPI_EXP_metro'!$D:$D,M2,'Modified HPI_EXP_metro'!$C:$C,"*ME*"),"N/A")</f>
        <v>N/A</v>
      </c>
      <c r="N21" s="8" t="str">
        <f>IFERROR(SUMIFS('Modified HPI_EXP_metro'!$G:$G,'Modified HPI_EXP_metro'!$D:$D,N2,'Modified HPI_EXP_metro'!$C:$C,"*ME*")/COUNTIFS('Modified HPI_EXP_metro'!$D:$D,N2,'Modified HPI_EXP_metro'!$C:$C,"*ME*"),"N/A")</f>
        <v>N/A</v>
      </c>
      <c r="O21" s="8" t="str">
        <f>IFERROR(SUMIFS('Modified HPI_EXP_metro'!$G:$G,'Modified HPI_EXP_metro'!$D:$D,O2,'Modified HPI_EXP_metro'!$C:$C,"*ME*")/COUNTIFS('Modified HPI_EXP_metro'!$D:$D,O2,'Modified HPI_EXP_metro'!$C:$C,"*ME*"),"N/A")</f>
        <v>N/A</v>
      </c>
      <c r="P21" s="8" t="str">
        <f>IFERROR(SUMIFS('Modified HPI_EXP_metro'!$G:$G,'Modified HPI_EXP_metro'!$D:$D,P2,'Modified HPI_EXP_metro'!$C:$C,"*ME*")/COUNTIFS('Modified HPI_EXP_metro'!$D:$D,P2,'Modified HPI_EXP_metro'!$C:$C,"*ME*"),"N/A")</f>
        <v>N/A</v>
      </c>
      <c r="Q21" s="8" t="str">
        <f>IFERROR(SUMIFS('Modified HPI_EXP_metro'!$G:$G,'Modified HPI_EXP_metro'!$D:$D,Q2,'Modified HPI_EXP_metro'!$C:$C,"*ME*")/COUNTIFS('Modified HPI_EXP_metro'!$D:$D,Q2,'Modified HPI_EXP_metro'!$C:$C,"*ME*"),"N/A")</f>
        <v>N/A</v>
      </c>
      <c r="R21" s="8" t="str">
        <f>IFERROR(SUMIFS('Modified HPI_EXP_metro'!$G:$G,'Modified HPI_EXP_metro'!$D:$D,R2,'Modified HPI_EXP_metro'!$C:$C,"*ME*")/COUNTIFS('Modified HPI_EXP_metro'!$D:$D,R2,'Modified HPI_EXP_metro'!$C:$C,"*ME*"),"N/A")</f>
        <v>N/A</v>
      </c>
      <c r="S21" s="8" t="str">
        <f>IFERROR(SUMIFS('Modified HPI_EXP_metro'!$G:$G,'Modified HPI_EXP_metro'!$D:$D,S2,'Modified HPI_EXP_metro'!$C:$C,"*ME*")/COUNTIFS('Modified HPI_EXP_metro'!$D:$D,S2,'Modified HPI_EXP_metro'!$C:$C,"*ME*"),"N/A")</f>
        <v>N/A</v>
      </c>
      <c r="T21" s="8" t="str">
        <f>IFERROR(SUMIFS('Modified HPI_EXP_metro'!$G:$G,'Modified HPI_EXP_metro'!$D:$D,T2,'Modified HPI_EXP_metro'!$C:$C,"*ME*")/COUNTIFS('Modified HPI_EXP_metro'!$D:$D,T2,'Modified HPI_EXP_metro'!$C:$C,"*ME*"),"N/A")</f>
        <v>N/A</v>
      </c>
      <c r="U21" s="8" t="str">
        <f>IFERROR(SUMIFS('Modified HPI_EXP_metro'!$G:$G,'Modified HPI_EXP_metro'!$D:$D,U2,'Modified HPI_EXP_metro'!$C:$C,"*ME*")/COUNTIFS('Modified HPI_EXP_metro'!$D:$D,U2,'Modified HPI_EXP_metro'!$C:$C,"*ME*"),"N/A")</f>
        <v>N/A</v>
      </c>
      <c r="V21" s="8" t="str">
        <f>IFERROR(SUMIFS('Modified HPI_EXP_metro'!$G:$G,'Modified HPI_EXP_metro'!$D:$D,V2,'Modified HPI_EXP_metro'!$C:$C,"*ME*")/COUNTIFS('Modified HPI_EXP_metro'!$D:$D,V2,'Modified HPI_EXP_metro'!$C:$C,"*ME*"),"N/A")</f>
        <v>N/A</v>
      </c>
      <c r="W21" s="8" t="str">
        <f>IFERROR(SUMIFS('Modified HPI_EXP_metro'!$G:$G,'Modified HPI_EXP_metro'!$D:$D,W2,'Modified HPI_EXP_metro'!$C:$C,"*ME*")/COUNTIFS('Modified HPI_EXP_metro'!$D:$D,W2,'Modified HPI_EXP_metro'!$C:$C,"*ME*"),"N/A")</f>
        <v>N/A</v>
      </c>
      <c r="X21" s="8" t="str">
        <f>IFERROR(SUMIFS('Modified HPI_EXP_metro'!$G:$G,'Modified HPI_EXP_metro'!$D:$D,X2,'Modified HPI_EXP_metro'!$C:$C,"*ME*")/COUNTIFS('Modified HPI_EXP_metro'!$D:$D,X2,'Modified HPI_EXP_metro'!$C:$C,"*ME*"),"N/A")</f>
        <v>N/A</v>
      </c>
      <c r="Y21" s="8" t="str">
        <f>IFERROR(SUMIFS('Modified HPI_EXP_metro'!$G:$G,'Modified HPI_EXP_metro'!$D:$D,Y2,'Modified HPI_EXP_metro'!$C:$C,"*ME*")/COUNTIFS('Modified HPI_EXP_metro'!$D:$D,Y2,'Modified HPI_EXP_metro'!$C:$C,"*ME*"),"N/A")</f>
        <v>N/A</v>
      </c>
      <c r="Z21" s="8" t="str">
        <f>IFERROR(SUMIFS('Modified HPI_EXP_metro'!$G:$G,'Modified HPI_EXP_metro'!$D:$D,Z2,'Modified HPI_EXP_metro'!$C:$C,"*ME*")/COUNTIFS('Modified HPI_EXP_metro'!$D:$D,Z2,'Modified HPI_EXP_metro'!$C:$C,"*ME*"),"N/A")</f>
        <v>N/A</v>
      </c>
      <c r="AA21" s="8" t="str">
        <f>IFERROR(SUMIFS('Modified HPI_EXP_metro'!$G:$G,'Modified HPI_EXP_metro'!$D:$D,AA2,'Modified HPI_EXP_metro'!$C:$C,"*ME*")/COUNTIFS('Modified HPI_EXP_metro'!$D:$D,AA2,'Modified HPI_EXP_metro'!$C:$C,"*ME*"),"N/A")</f>
        <v>N/A</v>
      </c>
      <c r="AB21" s="8" t="str">
        <f>IFERROR(SUMIFS('Modified HPI_EXP_metro'!$G:$G,'Modified HPI_EXP_metro'!$D:$D,AB2,'Modified HPI_EXP_metro'!$C:$C,"*ME*")/COUNTIFS('Modified HPI_EXP_metro'!$D:$D,AB2,'Modified HPI_EXP_metro'!$C:$C,"*ME*"),"N/A")</f>
        <v>N/A</v>
      </c>
      <c r="AC21" s="8" t="str">
        <f>IFERROR(SUMIFS('Modified HPI_EXP_metro'!$G:$G,'Modified HPI_EXP_metro'!$D:$D,AC2,'Modified HPI_EXP_metro'!$C:$C,"*ME*")/COUNTIFS('Modified HPI_EXP_metro'!$D:$D,AC2,'Modified HPI_EXP_metro'!$C:$C,"*ME*"),"N/A")</f>
        <v>N/A</v>
      </c>
      <c r="AD21" s="8" t="str">
        <f>IFERROR(SUMIFS('Modified HPI_EXP_metro'!$G:$G,'Modified HPI_EXP_metro'!$D:$D,AD2,'Modified HPI_EXP_metro'!$C:$C,"*ME*")/COUNTIFS('Modified HPI_EXP_metro'!$D:$D,AD2,'Modified HPI_EXP_metro'!$C:$C,"*ME*"),"N/A")</f>
        <v>N/A</v>
      </c>
      <c r="AE21" s="8" t="str">
        <f>IFERROR(SUMIFS('Modified HPI_EXP_metro'!$G:$G,'Modified HPI_EXP_metro'!$D:$D,AE2,'Modified HPI_EXP_metro'!$C:$C,"*ME*")/COUNTIFS('Modified HPI_EXP_metro'!$D:$D,AE2,'Modified HPI_EXP_metro'!$C:$C,"*ME*"),"N/A")</f>
        <v>N/A</v>
      </c>
      <c r="AF21" s="8" t="str">
        <f>IFERROR(SUMIFS('Modified HPI_EXP_metro'!$G:$G,'Modified HPI_EXP_metro'!$D:$D,AF2,'Modified HPI_EXP_metro'!$C:$C,"*ME*")/COUNTIFS('Modified HPI_EXP_metro'!$D:$D,AF2,'Modified HPI_EXP_metro'!$C:$C,"*ME*"),"N/A")</f>
        <v>N/A</v>
      </c>
      <c r="AG21" s="8" t="str">
        <f>IFERROR(SUMIFS('Modified HPI_EXP_metro'!$G:$G,'Modified HPI_EXP_metro'!$D:$D,AG2,'Modified HPI_EXP_metro'!$C:$C,"*ME*")/COUNTIFS('Modified HPI_EXP_metro'!$D:$D,AG2,'Modified HPI_EXP_metro'!$C:$C,"*ME*"),"N/A")</f>
        <v>N/A</v>
      </c>
    </row>
    <row r="22" spans="1:33" x14ac:dyDescent="0.2">
      <c r="A22" s="11" t="s">
        <v>86</v>
      </c>
      <c r="B22" s="11" t="s">
        <v>137</v>
      </c>
      <c r="C22" s="8">
        <f>IFERROR(SUMIFS('Modified HPI_EXP_metro'!$G:$G,'Modified HPI_EXP_metro'!$D:$D,C2,'Modified HPI_EXP_metro'!$C:$C,"*MD*")/COUNTIFS('Modified HPI_EXP_metro'!$D:$D,C2,'Modified HPI_EXP_metro'!$C:$C,"*MD*"),"N/A")</f>
        <v>100.20625000000001</v>
      </c>
      <c r="D22" s="8">
        <f>IFERROR(SUMIFS('Modified HPI_EXP_metro'!$G:$G,'Modified HPI_EXP_metro'!$D:$D,D2,'Modified HPI_EXP_metro'!$C:$C,"*MD*")/COUNTIFS('Modified HPI_EXP_metro'!$D:$D,D2,'Modified HPI_EXP_metro'!$C:$C,"*MD*"),"N/A")</f>
        <v>101.48999999999998</v>
      </c>
      <c r="E22" s="8">
        <f>IFERROR(SUMIFS('Modified HPI_EXP_metro'!$G:$G,'Modified HPI_EXP_metro'!$D:$D,E2,'Modified HPI_EXP_metro'!$C:$C,"*MD*")/COUNTIFS('Modified HPI_EXP_metro'!$D:$D,E2,'Modified HPI_EXP_metro'!$C:$C,"*MD*"),"N/A")</f>
        <v>101.4075</v>
      </c>
      <c r="F22" s="8">
        <f>IFERROR(SUMIFS('Modified HPI_EXP_metro'!$G:$G,'Modified HPI_EXP_metro'!$D:$D,F2,'Modified HPI_EXP_metro'!$C:$C,"*MD*")/COUNTIFS('Modified HPI_EXP_metro'!$D:$D,F2,'Modified HPI_EXP_metro'!$C:$C,"*MD*"),"N/A")</f>
        <v>102.40375</v>
      </c>
      <c r="G22" s="8">
        <f>IFERROR(SUMIFS('Modified HPI_EXP_metro'!$G:$G,'Modified HPI_EXP_metro'!$D:$D,G2,'Modified HPI_EXP_metro'!$C:$C,"*MD*")/COUNTIFS('Modified HPI_EXP_metro'!$D:$D,G2,'Modified HPI_EXP_metro'!$C:$C,"*MD*"),"N/A")</f>
        <v>102.83625000000001</v>
      </c>
      <c r="H22" s="8">
        <f>IFERROR(SUMIFS('Modified HPI_EXP_metro'!$G:$G,'Modified HPI_EXP_metro'!$D:$D,H2,'Modified HPI_EXP_metro'!$C:$C,"*MD*")/COUNTIFS('Modified HPI_EXP_metro'!$D:$D,H2,'Modified HPI_EXP_metro'!$C:$C,"*MD*"),"N/A")</f>
        <v>103.01624999999999</v>
      </c>
      <c r="I22" s="8">
        <f>IFERROR(SUMIFS('Modified HPI_EXP_metro'!$G:$G,'Modified HPI_EXP_metro'!$D:$D,I2,'Modified HPI_EXP_metro'!$C:$C,"*MD*")/COUNTIFS('Modified HPI_EXP_metro'!$D:$D,I2,'Modified HPI_EXP_metro'!$C:$C,"*MD*"),"N/A")</f>
        <v>103.23249999999999</v>
      </c>
      <c r="J22" s="8">
        <f>IFERROR(SUMIFS('Modified HPI_EXP_metro'!$G:$G,'Modified HPI_EXP_metro'!$D:$D,J2,'Modified HPI_EXP_metro'!$C:$C,"*MD*")/COUNTIFS('Modified HPI_EXP_metro'!$D:$D,J2,'Modified HPI_EXP_metro'!$C:$C,"*MD*"),"N/A")</f>
        <v>104.93874999999998</v>
      </c>
      <c r="K22" s="8">
        <f>IFERROR(SUMIFS('Modified HPI_EXP_metro'!$G:$G,'Modified HPI_EXP_metro'!$D:$D,K2,'Modified HPI_EXP_metro'!$C:$C,"*MD*")/COUNTIFS('Modified HPI_EXP_metro'!$D:$D,K2,'Modified HPI_EXP_metro'!$C:$C,"*MD*"),"N/A")</f>
        <v>109.1125</v>
      </c>
      <c r="L22" s="8">
        <f>IFERROR(SUMIFS('Modified HPI_EXP_metro'!$G:$G,'Modified HPI_EXP_metro'!$D:$D,L2,'Modified HPI_EXP_metro'!$C:$C,"*MD*")/COUNTIFS('Modified HPI_EXP_metro'!$D:$D,L2,'Modified HPI_EXP_metro'!$C:$C,"*MD*"),"N/A")</f>
        <v>116.01125</v>
      </c>
      <c r="M22" s="8">
        <f>IFERROR(SUMIFS('Modified HPI_EXP_metro'!$G:$G,'Modified HPI_EXP_metro'!$D:$D,M2,'Modified HPI_EXP_metro'!$C:$C,"*MD*")/COUNTIFS('Modified HPI_EXP_metro'!$D:$D,M2,'Modified HPI_EXP_metro'!$C:$C,"*MD*"),"N/A")</f>
        <v>126.46249999999998</v>
      </c>
      <c r="N22" s="8">
        <f>IFERROR(SUMIFS('Modified HPI_EXP_metro'!$G:$G,'Modified HPI_EXP_metro'!$D:$D,N2,'Modified HPI_EXP_metro'!$C:$C,"*MD*")/COUNTIFS('Modified HPI_EXP_metro'!$D:$D,N2,'Modified HPI_EXP_metro'!$C:$C,"*MD*"),"N/A")</f>
        <v>141.78874999999999</v>
      </c>
      <c r="O22" s="8">
        <f>IFERROR(SUMIFS('Modified HPI_EXP_metro'!$G:$G,'Modified HPI_EXP_metro'!$D:$D,O2,'Modified HPI_EXP_metro'!$C:$C,"*MD*")/COUNTIFS('Modified HPI_EXP_metro'!$D:$D,O2,'Modified HPI_EXP_metro'!$C:$C,"*MD*"),"N/A")</f>
        <v>162.09125</v>
      </c>
      <c r="P22" s="8">
        <f>IFERROR(SUMIFS('Modified HPI_EXP_metro'!$G:$G,'Modified HPI_EXP_metro'!$D:$D,P2,'Modified HPI_EXP_metro'!$C:$C,"*MD*")/COUNTIFS('Modified HPI_EXP_metro'!$D:$D,P2,'Modified HPI_EXP_metro'!$C:$C,"*MD*"),"N/A")</f>
        <v>192.73374999999999</v>
      </c>
      <c r="Q22" s="8">
        <f>IFERROR(SUMIFS('Modified HPI_EXP_metro'!$G:$G,'Modified HPI_EXP_metro'!$D:$D,Q2,'Modified HPI_EXP_metro'!$C:$C,"*MD*")/COUNTIFS('Modified HPI_EXP_metro'!$D:$D,Q2,'Modified HPI_EXP_metro'!$C:$C,"*MD*"),"N/A")</f>
        <v>236.03125</v>
      </c>
      <c r="R22" s="8">
        <f>IFERROR(SUMIFS('Modified HPI_EXP_metro'!$G:$G,'Modified HPI_EXP_metro'!$D:$D,R2,'Modified HPI_EXP_metro'!$C:$C,"*MD*")/COUNTIFS('Modified HPI_EXP_metro'!$D:$D,R2,'Modified HPI_EXP_metro'!$C:$C,"*MD*"),"N/A")</f>
        <v>259.54500000000002</v>
      </c>
      <c r="S22" s="8">
        <f>IFERROR(SUMIFS('Modified HPI_EXP_metro'!$G:$G,'Modified HPI_EXP_metro'!$D:$D,S2,'Modified HPI_EXP_metro'!$C:$C,"*MD*")/COUNTIFS('Modified HPI_EXP_metro'!$D:$D,S2,'Modified HPI_EXP_metro'!$C:$C,"*MD*"),"N/A")</f>
        <v>248.37750000000003</v>
      </c>
      <c r="T22" s="8">
        <f>IFERROR(SUMIFS('Modified HPI_EXP_metro'!$G:$G,'Modified HPI_EXP_metro'!$D:$D,T2,'Modified HPI_EXP_metro'!$C:$C,"*MD*")/COUNTIFS('Modified HPI_EXP_metro'!$D:$D,T2,'Modified HPI_EXP_metro'!$C:$C,"*MD*"),"N/A")</f>
        <v>211.79124999999999</v>
      </c>
      <c r="U22" s="8">
        <f>IFERROR(SUMIFS('Modified HPI_EXP_metro'!$G:$G,'Modified HPI_EXP_metro'!$D:$D,U2,'Modified HPI_EXP_metro'!$C:$C,"*MD*")/COUNTIFS('Modified HPI_EXP_metro'!$D:$D,U2,'Modified HPI_EXP_metro'!$C:$C,"*MD*"),"N/A")</f>
        <v>190.25874999999996</v>
      </c>
      <c r="V22" s="8">
        <f>IFERROR(SUMIFS('Modified HPI_EXP_metro'!$G:$G,'Modified HPI_EXP_metro'!$D:$D,V2,'Modified HPI_EXP_metro'!$C:$C,"*MD*")/COUNTIFS('Modified HPI_EXP_metro'!$D:$D,V2,'Modified HPI_EXP_metro'!$C:$C,"*MD*"),"N/A")</f>
        <v>187.0325</v>
      </c>
      <c r="W22" s="8">
        <f>IFERROR(SUMIFS('Modified HPI_EXP_metro'!$G:$G,'Modified HPI_EXP_metro'!$D:$D,W2,'Modified HPI_EXP_metro'!$C:$C,"*MD*")/COUNTIFS('Modified HPI_EXP_metro'!$D:$D,W2,'Modified HPI_EXP_metro'!$C:$C,"*MD*"),"N/A")</f>
        <v>180.56875000000002</v>
      </c>
      <c r="X22" s="8">
        <f>IFERROR(SUMIFS('Modified HPI_EXP_metro'!$G:$G,'Modified HPI_EXP_metro'!$D:$D,X2,'Modified HPI_EXP_metro'!$C:$C,"*MD*")/COUNTIFS('Modified HPI_EXP_metro'!$D:$D,X2,'Modified HPI_EXP_metro'!$C:$C,"*MD*"),"N/A")</f>
        <v>185.57374999999996</v>
      </c>
      <c r="Y22" s="8">
        <f>IFERROR(SUMIFS('Modified HPI_EXP_metro'!$G:$G,'Modified HPI_EXP_metro'!$D:$D,Y2,'Modified HPI_EXP_metro'!$C:$C,"*MD*")/COUNTIFS('Modified HPI_EXP_metro'!$D:$D,Y2,'Modified HPI_EXP_metro'!$C:$C,"*MD*"),"N/A")</f>
        <v>195.7225</v>
      </c>
      <c r="Z22" s="8">
        <f>IFERROR(SUMIFS('Modified HPI_EXP_metro'!$G:$G,'Modified HPI_EXP_metro'!$D:$D,Z2,'Modified HPI_EXP_metro'!$C:$C,"*MD*")/COUNTIFS('Modified HPI_EXP_metro'!$D:$D,Z2,'Modified HPI_EXP_metro'!$C:$C,"*MD*"),"N/A")</f>
        <v>200.71375</v>
      </c>
      <c r="AA22" s="8">
        <f>IFERROR(SUMIFS('Modified HPI_EXP_metro'!$G:$G,'Modified HPI_EXP_metro'!$D:$D,AA2,'Modified HPI_EXP_metro'!$C:$C,"*MD*")/COUNTIFS('Modified HPI_EXP_metro'!$D:$D,AA2,'Modified HPI_EXP_metro'!$C:$C,"*MD*"),"N/A")</f>
        <v>204.29249999999999</v>
      </c>
      <c r="AB22" s="8">
        <f>IFERROR(SUMIFS('Modified HPI_EXP_metro'!$G:$G,'Modified HPI_EXP_metro'!$D:$D,AB2,'Modified HPI_EXP_metro'!$C:$C,"*MD*")/COUNTIFS('Modified HPI_EXP_metro'!$D:$D,AB2,'Modified HPI_EXP_metro'!$C:$C,"*MD*"),"N/A")</f>
        <v>210.60875000000001</v>
      </c>
      <c r="AC22" s="8">
        <f>IFERROR(SUMIFS('Modified HPI_EXP_metro'!$G:$G,'Modified HPI_EXP_metro'!$D:$D,AC2,'Modified HPI_EXP_metro'!$C:$C,"*MD*")/COUNTIFS('Modified HPI_EXP_metro'!$D:$D,AC2,'Modified HPI_EXP_metro'!$C:$C,"*MD*"),"N/A")</f>
        <v>219.66374999999999</v>
      </c>
      <c r="AD22" s="8">
        <f>IFERROR(SUMIFS('Modified HPI_EXP_metro'!$G:$G,'Modified HPI_EXP_metro'!$D:$D,AD2,'Modified HPI_EXP_metro'!$C:$C,"*MD*")/COUNTIFS('Modified HPI_EXP_metro'!$D:$D,AD2,'Modified HPI_EXP_metro'!$C:$C,"*MD*"),"N/A")</f>
        <v>229.0275</v>
      </c>
      <c r="AE22" s="8">
        <f>IFERROR(SUMIFS('Modified HPI_EXP_metro'!$G:$G,'Modified HPI_EXP_metro'!$D:$D,AE2,'Modified HPI_EXP_metro'!$C:$C,"*MD*")/COUNTIFS('Modified HPI_EXP_metro'!$D:$D,AE2,'Modified HPI_EXP_metro'!$C:$C,"*MD*"),"N/A")</f>
        <v>238.85374999999999</v>
      </c>
      <c r="AF22" s="8">
        <f>IFERROR(SUMIFS('Modified HPI_EXP_metro'!$G:$G,'Modified HPI_EXP_metro'!$D:$D,AF2,'Modified HPI_EXP_metro'!$C:$C,"*MD*")/COUNTIFS('Modified HPI_EXP_metro'!$D:$D,AF2,'Modified HPI_EXP_metro'!$C:$C,"*MD*"),"N/A")</f>
        <v>257.92374999999998</v>
      </c>
      <c r="AG22" s="8">
        <f>IFERROR(SUMIFS('Modified HPI_EXP_metro'!$G:$G,'Modified HPI_EXP_metro'!$D:$D,AG2,'Modified HPI_EXP_metro'!$C:$C,"*MD*")/COUNTIFS('Modified HPI_EXP_metro'!$D:$D,AG2,'Modified HPI_EXP_metro'!$C:$C,"*MD*"),"N/A")</f>
        <v>283.95125000000002</v>
      </c>
    </row>
    <row r="23" spans="1:33" x14ac:dyDescent="0.2">
      <c r="A23" s="11" t="s">
        <v>87</v>
      </c>
      <c r="B23" s="11" t="s">
        <v>138</v>
      </c>
      <c r="C23" s="8">
        <f>IFERROR(SUMIFS('Modified HPI_EXP_metro'!$G:$G,'Modified HPI_EXP_metro'!$D:$D,C2,'Modified HPI_EXP_metro'!$C:$C,"*MA*")/COUNTIFS('Modified HPI_EXP_metro'!$D:$D,C2,'Modified HPI_EXP_metro'!$C:$C,"*MA*"),"N/A")</f>
        <v>98.176666666666662</v>
      </c>
      <c r="D23" s="8">
        <f>IFERROR(SUMIFS('Modified HPI_EXP_metro'!$G:$G,'Modified HPI_EXP_metro'!$D:$D,D2,'Modified HPI_EXP_metro'!$C:$C,"*MA*")/COUNTIFS('Modified HPI_EXP_metro'!$D:$D,D2,'Modified HPI_EXP_metro'!$C:$C,"*MA*"),"N/A")</f>
        <v>97.324999999999989</v>
      </c>
      <c r="E23" s="8">
        <f>IFERROR(SUMIFS('Modified HPI_EXP_metro'!$G:$G,'Modified HPI_EXP_metro'!$D:$D,E2,'Modified HPI_EXP_metro'!$C:$C,"*MA*")/COUNTIFS('Modified HPI_EXP_metro'!$D:$D,E2,'Modified HPI_EXP_metro'!$C:$C,"*MA*"),"N/A")</f>
        <v>96.829166666666666</v>
      </c>
      <c r="F23" s="8">
        <f>IFERROR(SUMIFS('Modified HPI_EXP_metro'!$G:$G,'Modified HPI_EXP_metro'!$D:$D,F2,'Modified HPI_EXP_metro'!$C:$C,"*MA*")/COUNTIFS('Modified HPI_EXP_metro'!$D:$D,F2,'Modified HPI_EXP_metro'!$C:$C,"*MA*"),"N/A")</f>
        <v>98.887500000000003</v>
      </c>
      <c r="G23" s="8">
        <f>IFERROR(SUMIFS('Modified HPI_EXP_metro'!$G:$G,'Modified HPI_EXP_metro'!$D:$D,G2,'Modified HPI_EXP_metro'!$C:$C,"*MA*")/COUNTIFS('Modified HPI_EXP_metro'!$D:$D,G2,'Modified HPI_EXP_metro'!$C:$C,"*MA*"),"N/A")</f>
        <v>100.40250000000002</v>
      </c>
      <c r="H23" s="8">
        <f>IFERROR(SUMIFS('Modified HPI_EXP_metro'!$G:$G,'Modified HPI_EXP_metro'!$D:$D,H2,'Modified HPI_EXP_metro'!$C:$C,"*MA*")/COUNTIFS('Modified HPI_EXP_metro'!$D:$D,H2,'Modified HPI_EXP_metro'!$C:$C,"*MA*"),"N/A")</f>
        <v>103.70666666666666</v>
      </c>
      <c r="I23" s="8">
        <f>IFERROR(SUMIFS('Modified HPI_EXP_metro'!$G:$G,'Modified HPI_EXP_metro'!$D:$D,I2,'Modified HPI_EXP_metro'!$C:$C,"*MA*")/COUNTIFS('Modified HPI_EXP_metro'!$D:$D,I2,'Modified HPI_EXP_metro'!$C:$C,"*MA*"),"N/A")</f>
        <v>108.40583333333332</v>
      </c>
      <c r="J23" s="8">
        <f>IFERROR(SUMIFS('Modified HPI_EXP_metro'!$G:$G,'Modified HPI_EXP_metro'!$D:$D,J2,'Modified HPI_EXP_metro'!$C:$C,"*MA*")/COUNTIFS('Modified HPI_EXP_metro'!$D:$D,J2,'Modified HPI_EXP_metro'!$C:$C,"*MA*"),"N/A")</f>
        <v>116.255</v>
      </c>
      <c r="K23" s="8">
        <f>IFERROR(SUMIFS('Modified HPI_EXP_metro'!$G:$G,'Modified HPI_EXP_metro'!$D:$D,K2,'Modified HPI_EXP_metro'!$C:$C,"*MA*")/COUNTIFS('Modified HPI_EXP_metro'!$D:$D,K2,'Modified HPI_EXP_metro'!$C:$C,"*MA*"),"N/A")</f>
        <v>129.14666666666668</v>
      </c>
      <c r="L23" s="8">
        <f>IFERROR(SUMIFS('Modified HPI_EXP_metro'!$G:$G,'Modified HPI_EXP_metro'!$D:$D,L2,'Modified HPI_EXP_metro'!$C:$C,"*MA*")/COUNTIFS('Modified HPI_EXP_metro'!$D:$D,L2,'Modified HPI_EXP_metro'!$C:$C,"*MA*"),"N/A")</f>
        <v>147.64583333333337</v>
      </c>
      <c r="M23" s="8">
        <f>IFERROR(SUMIFS('Modified HPI_EXP_metro'!$G:$G,'Modified HPI_EXP_metro'!$D:$D,M2,'Modified HPI_EXP_metro'!$C:$C,"*MA*")/COUNTIFS('Modified HPI_EXP_metro'!$D:$D,M2,'Modified HPI_EXP_metro'!$C:$C,"*MA*"),"N/A")</f>
        <v>168.87833333333336</v>
      </c>
      <c r="N23" s="8">
        <f>IFERROR(SUMIFS('Modified HPI_EXP_metro'!$G:$G,'Modified HPI_EXP_metro'!$D:$D,N2,'Modified HPI_EXP_metro'!$C:$C,"*MA*")/COUNTIFS('Modified HPI_EXP_metro'!$D:$D,N2,'Modified HPI_EXP_metro'!$C:$C,"*MA*"),"N/A")</f>
        <v>192.8208333333333</v>
      </c>
      <c r="O23" s="8">
        <f>IFERROR(SUMIFS('Modified HPI_EXP_metro'!$G:$G,'Modified HPI_EXP_metro'!$D:$D,O2,'Modified HPI_EXP_metro'!$C:$C,"*MA*")/COUNTIFS('Modified HPI_EXP_metro'!$D:$D,O2,'Modified HPI_EXP_metro'!$C:$C,"*MA*"),"N/A")</f>
        <v>217.54833333333332</v>
      </c>
      <c r="P23" s="8">
        <f>IFERROR(SUMIFS('Modified HPI_EXP_metro'!$G:$G,'Modified HPI_EXP_metro'!$D:$D,P2,'Modified HPI_EXP_metro'!$C:$C,"*MA*")/COUNTIFS('Modified HPI_EXP_metro'!$D:$D,P2,'Modified HPI_EXP_metro'!$C:$C,"*MA*"),"N/A")</f>
        <v>243.6258333333333</v>
      </c>
      <c r="Q23" s="8">
        <f>IFERROR(SUMIFS('Modified HPI_EXP_metro'!$G:$G,'Modified HPI_EXP_metro'!$D:$D,Q2,'Modified HPI_EXP_metro'!$C:$C,"*MA*")/COUNTIFS('Modified HPI_EXP_metro'!$D:$D,Q2,'Modified HPI_EXP_metro'!$C:$C,"*MA*"),"N/A")</f>
        <v>264.17416666666668</v>
      </c>
      <c r="R23" s="8">
        <f>IFERROR(SUMIFS('Modified HPI_EXP_metro'!$G:$G,'Modified HPI_EXP_metro'!$D:$D,R2,'Modified HPI_EXP_metro'!$C:$C,"*MA*")/COUNTIFS('Modified HPI_EXP_metro'!$D:$D,R2,'Modified HPI_EXP_metro'!$C:$C,"*MA*"),"N/A")</f>
        <v>263.62083333333334</v>
      </c>
      <c r="S23" s="8">
        <f>IFERROR(SUMIFS('Modified HPI_EXP_metro'!$G:$G,'Modified HPI_EXP_metro'!$D:$D,S2,'Modified HPI_EXP_metro'!$C:$C,"*MA*")/COUNTIFS('Modified HPI_EXP_metro'!$D:$D,S2,'Modified HPI_EXP_metro'!$C:$C,"*MA*"),"N/A")</f>
        <v>247.47666666666669</v>
      </c>
      <c r="T23" s="8">
        <f>IFERROR(SUMIFS('Modified HPI_EXP_metro'!$G:$G,'Modified HPI_EXP_metro'!$D:$D,T2,'Modified HPI_EXP_metro'!$C:$C,"*MA*")/COUNTIFS('Modified HPI_EXP_metro'!$D:$D,T2,'Modified HPI_EXP_metro'!$C:$C,"*MA*"),"N/A")</f>
        <v>223.76250000000005</v>
      </c>
      <c r="U23" s="8">
        <f>IFERROR(SUMIFS('Modified HPI_EXP_metro'!$G:$G,'Modified HPI_EXP_metro'!$D:$D,U2,'Modified HPI_EXP_metro'!$C:$C,"*MA*")/COUNTIFS('Modified HPI_EXP_metro'!$D:$D,U2,'Modified HPI_EXP_metro'!$C:$C,"*MA*"),"N/A")</f>
        <v>212.12666666666667</v>
      </c>
      <c r="V23" s="8">
        <f>IFERROR(SUMIFS('Modified HPI_EXP_metro'!$G:$G,'Modified HPI_EXP_metro'!$D:$D,V2,'Modified HPI_EXP_metro'!$C:$C,"*MA*")/COUNTIFS('Modified HPI_EXP_metro'!$D:$D,V2,'Modified HPI_EXP_metro'!$C:$C,"*MA*"),"N/A")</f>
        <v>208.04250000000002</v>
      </c>
      <c r="W23" s="8">
        <f>IFERROR(SUMIFS('Modified HPI_EXP_metro'!$G:$G,'Modified HPI_EXP_metro'!$D:$D,W2,'Modified HPI_EXP_metro'!$C:$C,"*MA*")/COUNTIFS('Modified HPI_EXP_metro'!$D:$D,W2,'Modified HPI_EXP_metro'!$C:$C,"*MA*"),"N/A")</f>
        <v>202.6816666666667</v>
      </c>
      <c r="X23" s="8">
        <f>IFERROR(SUMIFS('Modified HPI_EXP_metro'!$G:$G,'Modified HPI_EXP_metro'!$D:$D,X2,'Modified HPI_EXP_metro'!$C:$C,"*MA*")/COUNTIFS('Modified HPI_EXP_metro'!$D:$D,X2,'Modified HPI_EXP_metro'!$C:$C,"*MA*"),"N/A")</f>
        <v>204.4075</v>
      </c>
      <c r="Y23" s="8">
        <f>IFERROR(SUMIFS('Modified HPI_EXP_metro'!$G:$G,'Modified HPI_EXP_metro'!$D:$D,Y2,'Modified HPI_EXP_metro'!$C:$C,"*MA*")/COUNTIFS('Modified HPI_EXP_metro'!$D:$D,Y2,'Modified HPI_EXP_metro'!$C:$C,"*MA*"),"N/A")</f>
        <v>220.23416666666665</v>
      </c>
      <c r="Z23" s="8">
        <f>IFERROR(SUMIFS('Modified HPI_EXP_metro'!$G:$G,'Modified HPI_EXP_metro'!$D:$D,Z2,'Modified HPI_EXP_metro'!$C:$C,"*MA*")/COUNTIFS('Modified HPI_EXP_metro'!$D:$D,Z2,'Modified HPI_EXP_metro'!$C:$C,"*MA*"),"N/A")</f>
        <v>233.21166666666667</v>
      </c>
      <c r="AA23" s="8">
        <f>IFERROR(SUMIFS('Modified HPI_EXP_metro'!$G:$G,'Modified HPI_EXP_metro'!$D:$D,AA2,'Modified HPI_EXP_metro'!$C:$C,"*MA*")/COUNTIFS('Modified HPI_EXP_metro'!$D:$D,AA2,'Modified HPI_EXP_metro'!$C:$C,"*MA*"),"N/A")</f>
        <v>246.47000000000003</v>
      </c>
      <c r="AB23" s="8">
        <f>IFERROR(SUMIFS('Modified HPI_EXP_metro'!$G:$G,'Modified HPI_EXP_metro'!$D:$D,AB2,'Modified HPI_EXP_metro'!$C:$C,"*MA*")/COUNTIFS('Modified HPI_EXP_metro'!$D:$D,AB2,'Modified HPI_EXP_metro'!$C:$C,"*MA*"),"N/A")</f>
        <v>262.83083333333332</v>
      </c>
      <c r="AC23" s="8">
        <f>IFERROR(SUMIFS('Modified HPI_EXP_metro'!$G:$G,'Modified HPI_EXP_metro'!$D:$D,AC2,'Modified HPI_EXP_metro'!$C:$C,"*MA*")/COUNTIFS('Modified HPI_EXP_metro'!$D:$D,AC2,'Modified HPI_EXP_metro'!$C:$C,"*MA*"),"N/A")</f>
        <v>282.96666666666664</v>
      </c>
      <c r="AD23" s="8">
        <f>IFERROR(SUMIFS('Modified HPI_EXP_metro'!$G:$G,'Modified HPI_EXP_metro'!$D:$D,AD2,'Modified HPI_EXP_metro'!$C:$C,"*MA*")/COUNTIFS('Modified HPI_EXP_metro'!$D:$D,AD2,'Modified HPI_EXP_metro'!$C:$C,"*MA*"),"N/A")</f>
        <v>301.6225</v>
      </c>
      <c r="AE23" s="8">
        <f>IFERROR(SUMIFS('Modified HPI_EXP_metro'!$G:$G,'Modified HPI_EXP_metro'!$D:$D,AE2,'Modified HPI_EXP_metro'!$C:$C,"*MA*")/COUNTIFS('Modified HPI_EXP_metro'!$D:$D,AE2,'Modified HPI_EXP_metro'!$C:$C,"*MA*"),"N/A")</f>
        <v>316.7283333333333</v>
      </c>
      <c r="AF23" s="8">
        <f>IFERROR(SUMIFS('Modified HPI_EXP_metro'!$G:$G,'Modified HPI_EXP_metro'!$D:$D,AF2,'Modified HPI_EXP_metro'!$C:$C,"*MA*")/COUNTIFS('Modified HPI_EXP_metro'!$D:$D,AF2,'Modified HPI_EXP_metro'!$C:$C,"*MA*"),"N/A")</f>
        <v>343.1466666666667</v>
      </c>
      <c r="AG23" s="8">
        <f>IFERROR(SUMIFS('Modified HPI_EXP_metro'!$G:$G,'Modified HPI_EXP_metro'!$D:$D,AG2,'Modified HPI_EXP_metro'!$C:$C,"*MA*")/COUNTIFS('Modified HPI_EXP_metro'!$D:$D,AG2,'Modified HPI_EXP_metro'!$C:$C,"*MA*"),"N/A")</f>
        <v>398.87833333333339</v>
      </c>
    </row>
    <row r="24" spans="1:33" x14ac:dyDescent="0.2">
      <c r="A24" s="11" t="s">
        <v>88</v>
      </c>
      <c r="B24" s="11" t="s">
        <v>139</v>
      </c>
      <c r="C24" s="8">
        <f>IFERROR(SUMIFS('Modified HPI_EXP_metro'!$G:$G,'Modified HPI_EXP_metro'!$D:$D,C2,'Modified HPI_EXP_metro'!$C:$C,"*MI*")/COUNTIFS('Modified HPI_EXP_metro'!$D:$D,C2,'Modified HPI_EXP_metro'!$C:$C,"*MI*"),"N/A")</f>
        <v>100.83625000000001</v>
      </c>
      <c r="D24" s="8">
        <f>IFERROR(SUMIFS('Modified HPI_EXP_metro'!$G:$G,'Modified HPI_EXP_metro'!$D:$D,D2,'Modified HPI_EXP_metro'!$C:$C,"*MI*")/COUNTIFS('Modified HPI_EXP_metro'!$D:$D,D2,'Modified HPI_EXP_metro'!$C:$C,"*MI*"),"N/A")</f>
        <v>104.57375</v>
      </c>
      <c r="E24" s="8">
        <f>IFERROR(SUMIFS('Modified HPI_EXP_metro'!$G:$G,'Modified HPI_EXP_metro'!$D:$D,E2,'Modified HPI_EXP_metro'!$C:$C,"*MI*")/COUNTIFS('Modified HPI_EXP_metro'!$D:$D,E2,'Modified HPI_EXP_metro'!$C:$C,"*MI*"),"N/A")</f>
        <v>107.13124999999999</v>
      </c>
      <c r="F24" s="8">
        <f>IFERROR(SUMIFS('Modified HPI_EXP_metro'!$G:$G,'Modified HPI_EXP_metro'!$D:$D,F2,'Modified HPI_EXP_metro'!$C:$C,"*MI*")/COUNTIFS('Modified HPI_EXP_metro'!$D:$D,F2,'Modified HPI_EXP_metro'!$C:$C,"*MI*"),"N/A")</f>
        <v>113.05125000000001</v>
      </c>
      <c r="G24" s="8">
        <f>IFERROR(SUMIFS('Modified HPI_EXP_metro'!$G:$G,'Modified HPI_EXP_metro'!$D:$D,G2,'Modified HPI_EXP_metro'!$C:$C,"*MI*")/COUNTIFS('Modified HPI_EXP_metro'!$D:$D,G2,'Modified HPI_EXP_metro'!$C:$C,"*MI*"),"N/A")</f>
        <v>122.43625</v>
      </c>
      <c r="H24" s="8">
        <f>IFERROR(SUMIFS('Modified HPI_EXP_metro'!$G:$G,'Modified HPI_EXP_metro'!$D:$D,H2,'Modified HPI_EXP_metro'!$C:$C,"*MI*")/COUNTIFS('Modified HPI_EXP_metro'!$D:$D,H2,'Modified HPI_EXP_metro'!$C:$C,"*MI*"),"N/A")</f>
        <v>134.08374999999998</v>
      </c>
      <c r="I24" s="8">
        <f>IFERROR(SUMIFS('Modified HPI_EXP_metro'!$G:$G,'Modified HPI_EXP_metro'!$D:$D,I2,'Modified HPI_EXP_metro'!$C:$C,"*MI*")/COUNTIFS('Modified HPI_EXP_metro'!$D:$D,I2,'Modified HPI_EXP_metro'!$C:$C,"*MI*"),"N/A")</f>
        <v>146.29999999999998</v>
      </c>
      <c r="J24" s="8">
        <f>IFERROR(SUMIFS('Modified HPI_EXP_metro'!$G:$G,'Modified HPI_EXP_metro'!$D:$D,J2,'Modified HPI_EXP_metro'!$C:$C,"*MI*")/COUNTIFS('Modified HPI_EXP_metro'!$D:$D,J2,'Modified HPI_EXP_metro'!$C:$C,"*MI*"),"N/A")</f>
        <v>156.55875</v>
      </c>
      <c r="K24" s="8">
        <f>IFERROR(SUMIFS('Modified HPI_EXP_metro'!$G:$G,'Modified HPI_EXP_metro'!$D:$D,K2,'Modified HPI_EXP_metro'!$C:$C,"*MI*")/COUNTIFS('Modified HPI_EXP_metro'!$D:$D,K2,'Modified HPI_EXP_metro'!$C:$C,"*MI*"),"N/A")</f>
        <v>170.94499999999999</v>
      </c>
      <c r="L24" s="8">
        <f>IFERROR(SUMIFS('Modified HPI_EXP_metro'!$G:$G,'Modified HPI_EXP_metro'!$D:$D,L2,'Modified HPI_EXP_metro'!$C:$C,"*MI*")/COUNTIFS('Modified HPI_EXP_metro'!$D:$D,L2,'Modified HPI_EXP_metro'!$C:$C,"*MI*"),"N/A")</f>
        <v>184.84375</v>
      </c>
      <c r="M24" s="8">
        <f>IFERROR(SUMIFS('Modified HPI_EXP_metro'!$G:$G,'Modified HPI_EXP_metro'!$D:$D,M2,'Modified HPI_EXP_metro'!$C:$C,"*MI*")/COUNTIFS('Modified HPI_EXP_metro'!$D:$D,M2,'Modified HPI_EXP_metro'!$C:$C,"*MI*"),"N/A")</f>
        <v>193.76625000000001</v>
      </c>
      <c r="N24" s="8">
        <f>IFERROR(SUMIFS('Modified HPI_EXP_metro'!$G:$G,'Modified HPI_EXP_metro'!$D:$D,N2,'Modified HPI_EXP_metro'!$C:$C,"*MI*")/COUNTIFS('Modified HPI_EXP_metro'!$D:$D,N2,'Modified HPI_EXP_metro'!$C:$C,"*MI*"),"N/A")</f>
        <v>198.60374999999999</v>
      </c>
      <c r="O24" s="8">
        <f>IFERROR(SUMIFS('Modified HPI_EXP_metro'!$G:$G,'Modified HPI_EXP_metro'!$D:$D,O2,'Modified HPI_EXP_metro'!$C:$C,"*MI*")/COUNTIFS('Modified HPI_EXP_metro'!$D:$D,O2,'Modified HPI_EXP_metro'!$C:$C,"*MI*"),"N/A")</f>
        <v>200.73624999999998</v>
      </c>
      <c r="P24" s="8">
        <f>IFERROR(SUMIFS('Modified HPI_EXP_metro'!$G:$G,'Modified HPI_EXP_metro'!$D:$D,P2,'Modified HPI_EXP_metro'!$C:$C,"*MI*")/COUNTIFS('Modified HPI_EXP_metro'!$D:$D,P2,'Modified HPI_EXP_metro'!$C:$C,"*MI*"),"N/A")</f>
        <v>199.68125000000001</v>
      </c>
      <c r="Q24" s="8">
        <f>IFERROR(SUMIFS('Modified HPI_EXP_metro'!$G:$G,'Modified HPI_EXP_metro'!$D:$D,Q2,'Modified HPI_EXP_metro'!$C:$C,"*MI*")/COUNTIFS('Modified HPI_EXP_metro'!$D:$D,Q2,'Modified HPI_EXP_metro'!$C:$C,"*MI*"),"N/A")</f>
        <v>199.10124999999999</v>
      </c>
      <c r="R24" s="8">
        <f>IFERROR(SUMIFS('Modified HPI_EXP_metro'!$G:$G,'Modified HPI_EXP_metro'!$D:$D,R2,'Modified HPI_EXP_metro'!$C:$C,"*MI*")/COUNTIFS('Modified HPI_EXP_metro'!$D:$D,R2,'Modified HPI_EXP_metro'!$C:$C,"*MI*"),"N/A")</f>
        <v>190.14750000000001</v>
      </c>
      <c r="S24" s="8">
        <f>IFERROR(SUMIFS('Modified HPI_EXP_metro'!$G:$G,'Modified HPI_EXP_metro'!$D:$D,S2,'Modified HPI_EXP_metro'!$C:$C,"*MI*")/COUNTIFS('Modified HPI_EXP_metro'!$D:$D,S2,'Modified HPI_EXP_metro'!$C:$C,"*MI*"),"N/A")</f>
        <v>159.74375000000001</v>
      </c>
      <c r="T24" s="8">
        <f>IFERROR(SUMIFS('Modified HPI_EXP_metro'!$G:$G,'Modified HPI_EXP_metro'!$D:$D,T2,'Modified HPI_EXP_metro'!$C:$C,"*MI*")/COUNTIFS('Modified HPI_EXP_metro'!$D:$D,T2,'Modified HPI_EXP_metro'!$C:$C,"*MI*"),"N/A")</f>
        <v>118.88999999999999</v>
      </c>
      <c r="U24" s="8">
        <f>IFERROR(SUMIFS('Modified HPI_EXP_metro'!$G:$G,'Modified HPI_EXP_metro'!$D:$D,U2,'Modified HPI_EXP_metro'!$C:$C,"*MI*")/COUNTIFS('Modified HPI_EXP_metro'!$D:$D,U2,'Modified HPI_EXP_metro'!$C:$C,"*MI*"),"N/A")</f>
        <v>90.929999999999993</v>
      </c>
      <c r="V24" s="8">
        <f>IFERROR(SUMIFS('Modified HPI_EXP_metro'!$G:$G,'Modified HPI_EXP_metro'!$D:$D,V2,'Modified HPI_EXP_metro'!$C:$C,"*MI*")/COUNTIFS('Modified HPI_EXP_metro'!$D:$D,V2,'Modified HPI_EXP_metro'!$C:$C,"*MI*"),"N/A")</f>
        <v>88.681250000000006</v>
      </c>
      <c r="W24" s="8">
        <f>IFERROR(SUMIFS('Modified HPI_EXP_metro'!$G:$G,'Modified HPI_EXP_metro'!$D:$D,W2,'Modified HPI_EXP_metro'!$C:$C,"*MI*")/COUNTIFS('Modified HPI_EXP_metro'!$D:$D,W2,'Modified HPI_EXP_metro'!$C:$C,"*MI*"),"N/A")</f>
        <v>85.053749999999994</v>
      </c>
      <c r="X24" s="8">
        <f>IFERROR(SUMIFS('Modified HPI_EXP_metro'!$G:$G,'Modified HPI_EXP_metro'!$D:$D,X2,'Modified HPI_EXP_metro'!$C:$C,"*MI*")/COUNTIFS('Modified HPI_EXP_metro'!$D:$D,X2,'Modified HPI_EXP_metro'!$C:$C,"*MI*"),"N/A")</f>
        <v>92.951250000000002</v>
      </c>
      <c r="Y24" s="8">
        <f>IFERROR(SUMIFS('Modified HPI_EXP_metro'!$G:$G,'Modified HPI_EXP_metro'!$D:$D,Y2,'Modified HPI_EXP_metro'!$C:$C,"*MI*")/COUNTIFS('Modified HPI_EXP_metro'!$D:$D,Y2,'Modified HPI_EXP_metro'!$C:$C,"*MI*"),"N/A")</f>
        <v>109.97499999999999</v>
      </c>
      <c r="Z24" s="8">
        <f>IFERROR(SUMIFS('Modified HPI_EXP_metro'!$G:$G,'Modified HPI_EXP_metro'!$D:$D,Z2,'Modified HPI_EXP_metro'!$C:$C,"*MI*")/COUNTIFS('Modified HPI_EXP_metro'!$D:$D,Z2,'Modified HPI_EXP_metro'!$C:$C,"*MI*"),"N/A")</f>
        <v>126.25750000000001</v>
      </c>
      <c r="AA24" s="8">
        <f>IFERROR(SUMIFS('Modified HPI_EXP_metro'!$G:$G,'Modified HPI_EXP_metro'!$D:$D,AA2,'Modified HPI_EXP_metro'!$C:$C,"*MI*")/COUNTIFS('Modified HPI_EXP_metro'!$D:$D,AA2,'Modified HPI_EXP_metro'!$C:$C,"*MI*"),"N/A")</f>
        <v>138.57374999999999</v>
      </c>
      <c r="AB24" s="8">
        <f>IFERROR(SUMIFS('Modified HPI_EXP_metro'!$G:$G,'Modified HPI_EXP_metro'!$D:$D,AB2,'Modified HPI_EXP_metro'!$C:$C,"*MI*")/COUNTIFS('Modified HPI_EXP_metro'!$D:$D,AB2,'Modified HPI_EXP_metro'!$C:$C,"*MI*"),"N/A")</f>
        <v>148.95124999999999</v>
      </c>
      <c r="AC24" s="8">
        <f>IFERROR(SUMIFS('Modified HPI_EXP_metro'!$G:$G,'Modified HPI_EXP_metro'!$D:$D,AC2,'Modified HPI_EXP_metro'!$C:$C,"*MI*")/COUNTIFS('Modified HPI_EXP_metro'!$D:$D,AC2,'Modified HPI_EXP_metro'!$C:$C,"*MI*"),"N/A")</f>
        <v>163.67125000000001</v>
      </c>
      <c r="AD24" s="8">
        <f>IFERROR(SUMIFS('Modified HPI_EXP_metro'!$G:$G,'Modified HPI_EXP_metro'!$D:$D,AD2,'Modified HPI_EXP_metro'!$C:$C,"*MI*")/COUNTIFS('Modified HPI_EXP_metro'!$D:$D,AD2,'Modified HPI_EXP_metro'!$C:$C,"*MI*"),"N/A")</f>
        <v>178.4975</v>
      </c>
      <c r="AE24" s="8">
        <f>IFERROR(SUMIFS('Modified HPI_EXP_metro'!$G:$G,'Modified HPI_EXP_metro'!$D:$D,AE2,'Modified HPI_EXP_metro'!$C:$C,"*MI*")/COUNTIFS('Modified HPI_EXP_metro'!$D:$D,AE2,'Modified HPI_EXP_metro'!$C:$C,"*MI*"),"N/A")</f>
        <v>190.35</v>
      </c>
      <c r="AF24" s="8">
        <f>IFERROR(SUMIFS('Modified HPI_EXP_metro'!$G:$G,'Modified HPI_EXP_metro'!$D:$D,AF2,'Modified HPI_EXP_metro'!$C:$C,"*MI*")/COUNTIFS('Modified HPI_EXP_metro'!$D:$D,AF2,'Modified HPI_EXP_metro'!$C:$C,"*MI*"),"N/A")</f>
        <v>207.66250000000002</v>
      </c>
      <c r="AG24" s="8">
        <f>IFERROR(SUMIFS('Modified HPI_EXP_metro'!$G:$G,'Modified HPI_EXP_metro'!$D:$D,AG2,'Modified HPI_EXP_metro'!$C:$C,"*MI*")/COUNTIFS('Modified HPI_EXP_metro'!$D:$D,AG2,'Modified HPI_EXP_metro'!$C:$C,"*MI*"),"N/A")</f>
        <v>236.50750000000002</v>
      </c>
    </row>
    <row r="25" spans="1:33" x14ac:dyDescent="0.2">
      <c r="A25" s="11" t="s">
        <v>89</v>
      </c>
      <c r="B25" s="11" t="s">
        <v>140</v>
      </c>
      <c r="C25" s="8">
        <f>IFERROR(SUMIFS('Modified HPI_EXP_metro'!$G:$G,'Modified HPI_EXP_metro'!$D:$D,C2,'Modified HPI_EXP_metro'!$C:$C,"*MN*")/COUNTIFS('Modified HPI_EXP_metro'!$D:$D,C2,'Modified HPI_EXP_metro'!$C:$C,"*MN*"),"N/A")</f>
        <v>99.817499999999995</v>
      </c>
      <c r="D25" s="8">
        <f>IFERROR(SUMIFS('Modified HPI_EXP_metro'!$G:$G,'Modified HPI_EXP_metro'!$D:$D,D2,'Modified HPI_EXP_metro'!$C:$C,"*MN*")/COUNTIFS('Modified HPI_EXP_metro'!$D:$D,D2,'Modified HPI_EXP_metro'!$C:$C,"*MN*"),"N/A")</f>
        <v>101.9225</v>
      </c>
      <c r="E25" s="8">
        <f>IFERROR(SUMIFS('Modified HPI_EXP_metro'!$G:$G,'Modified HPI_EXP_metro'!$D:$D,E2,'Modified HPI_EXP_metro'!$C:$C,"*MN*")/COUNTIFS('Modified HPI_EXP_metro'!$D:$D,E2,'Modified HPI_EXP_metro'!$C:$C,"*MN*"),"N/A")</f>
        <v>105.77249999999999</v>
      </c>
      <c r="F25" s="8">
        <f>IFERROR(SUMIFS('Modified HPI_EXP_metro'!$G:$G,'Modified HPI_EXP_metro'!$D:$D,F2,'Modified HPI_EXP_metro'!$C:$C,"*MN*")/COUNTIFS('Modified HPI_EXP_metro'!$D:$D,F2,'Modified HPI_EXP_metro'!$C:$C,"*MN*"),"N/A")</f>
        <v>110.52249999999999</v>
      </c>
      <c r="G25" s="8">
        <f>IFERROR(SUMIFS('Modified HPI_EXP_metro'!$G:$G,'Modified HPI_EXP_metro'!$D:$D,G2,'Modified HPI_EXP_metro'!$C:$C,"*MN*")/COUNTIFS('Modified HPI_EXP_metro'!$D:$D,G2,'Modified HPI_EXP_metro'!$C:$C,"*MN*"),"N/A")</f>
        <v>115.78</v>
      </c>
      <c r="H25" s="8">
        <f>IFERROR(SUMIFS('Modified HPI_EXP_metro'!$G:$G,'Modified HPI_EXP_metro'!$D:$D,H2,'Modified HPI_EXP_metro'!$C:$C,"*MN*")/COUNTIFS('Modified HPI_EXP_metro'!$D:$D,H2,'Modified HPI_EXP_metro'!$C:$C,"*MN*"),"N/A")</f>
        <v>121.92750000000001</v>
      </c>
      <c r="I25" s="8">
        <f>IFERROR(SUMIFS('Modified HPI_EXP_metro'!$G:$G,'Modified HPI_EXP_metro'!$D:$D,I2,'Modified HPI_EXP_metro'!$C:$C,"*MN*")/COUNTIFS('Modified HPI_EXP_metro'!$D:$D,I2,'Modified HPI_EXP_metro'!$C:$C,"*MN*"),"N/A")</f>
        <v>128.5625</v>
      </c>
      <c r="J25" s="8">
        <f>IFERROR(SUMIFS('Modified HPI_EXP_metro'!$G:$G,'Modified HPI_EXP_metro'!$D:$D,J2,'Modified HPI_EXP_metro'!$C:$C,"*MN*")/COUNTIFS('Modified HPI_EXP_metro'!$D:$D,J2,'Modified HPI_EXP_metro'!$C:$C,"*MN*"),"N/A")</f>
        <v>137.95749999999998</v>
      </c>
      <c r="K25" s="8">
        <f>IFERROR(SUMIFS('Modified HPI_EXP_metro'!$G:$G,'Modified HPI_EXP_metro'!$D:$D,K2,'Modified HPI_EXP_metro'!$C:$C,"*MN*")/COUNTIFS('Modified HPI_EXP_metro'!$D:$D,K2,'Modified HPI_EXP_metro'!$C:$C,"*MN*"),"N/A")</f>
        <v>151.42750000000001</v>
      </c>
      <c r="L25" s="8">
        <f>IFERROR(SUMIFS('Modified HPI_EXP_metro'!$G:$G,'Modified HPI_EXP_metro'!$D:$D,L2,'Modified HPI_EXP_metro'!$C:$C,"*MN*")/COUNTIFS('Modified HPI_EXP_metro'!$D:$D,L2,'Modified HPI_EXP_metro'!$C:$C,"*MN*"),"N/A")</f>
        <v>173.5325</v>
      </c>
      <c r="M25" s="8">
        <f>IFERROR(SUMIFS('Modified HPI_EXP_metro'!$G:$G,'Modified HPI_EXP_metro'!$D:$D,M2,'Modified HPI_EXP_metro'!$C:$C,"*MN*")/COUNTIFS('Modified HPI_EXP_metro'!$D:$D,M2,'Modified HPI_EXP_metro'!$C:$C,"*MN*"),"N/A")</f>
        <v>196.94499999999999</v>
      </c>
      <c r="N25" s="8">
        <f>IFERROR(SUMIFS('Modified HPI_EXP_metro'!$G:$G,'Modified HPI_EXP_metro'!$D:$D,N2,'Modified HPI_EXP_metro'!$C:$C,"*MN*")/COUNTIFS('Modified HPI_EXP_metro'!$D:$D,N2,'Modified HPI_EXP_metro'!$C:$C,"*MN*"),"N/A")</f>
        <v>216.5575</v>
      </c>
      <c r="O25" s="8">
        <f>IFERROR(SUMIFS('Modified HPI_EXP_metro'!$G:$G,'Modified HPI_EXP_metro'!$D:$D,O2,'Modified HPI_EXP_metro'!$C:$C,"*MN*")/COUNTIFS('Modified HPI_EXP_metro'!$D:$D,O2,'Modified HPI_EXP_metro'!$C:$C,"*MN*"),"N/A")</f>
        <v>236.83749999999998</v>
      </c>
      <c r="P25" s="8">
        <f>IFERROR(SUMIFS('Modified HPI_EXP_metro'!$G:$G,'Modified HPI_EXP_metro'!$D:$D,P2,'Modified HPI_EXP_metro'!$C:$C,"*MN*")/COUNTIFS('Modified HPI_EXP_metro'!$D:$D,P2,'Modified HPI_EXP_metro'!$C:$C,"*MN*"),"N/A")</f>
        <v>253.60249999999999</v>
      </c>
      <c r="Q25" s="8">
        <f>IFERROR(SUMIFS('Modified HPI_EXP_metro'!$G:$G,'Modified HPI_EXP_metro'!$D:$D,Q2,'Modified HPI_EXP_metro'!$C:$C,"*MN*")/COUNTIFS('Modified HPI_EXP_metro'!$D:$D,Q2,'Modified HPI_EXP_metro'!$C:$C,"*MN*"),"N/A")</f>
        <v>270.72500000000002</v>
      </c>
      <c r="R25" s="8">
        <f>IFERROR(SUMIFS('Modified HPI_EXP_metro'!$G:$G,'Modified HPI_EXP_metro'!$D:$D,R2,'Modified HPI_EXP_metro'!$C:$C,"*MN*")/COUNTIFS('Modified HPI_EXP_metro'!$D:$D,R2,'Modified HPI_EXP_metro'!$C:$C,"*MN*"),"N/A")</f>
        <v>274.90499999999997</v>
      </c>
      <c r="S25" s="8">
        <f>IFERROR(SUMIFS('Modified HPI_EXP_metro'!$G:$G,'Modified HPI_EXP_metro'!$D:$D,S2,'Modified HPI_EXP_metro'!$C:$C,"*MN*")/COUNTIFS('Modified HPI_EXP_metro'!$D:$D,S2,'Modified HPI_EXP_metro'!$C:$C,"*MN*"),"N/A")</f>
        <v>255.94749999999999</v>
      </c>
      <c r="T25" s="8">
        <f>IFERROR(SUMIFS('Modified HPI_EXP_metro'!$G:$G,'Modified HPI_EXP_metro'!$D:$D,T2,'Modified HPI_EXP_metro'!$C:$C,"*MN*")/COUNTIFS('Modified HPI_EXP_metro'!$D:$D,T2,'Modified HPI_EXP_metro'!$C:$C,"*MN*"),"N/A")</f>
        <v>216.81</v>
      </c>
      <c r="U25" s="8">
        <f>IFERROR(SUMIFS('Modified HPI_EXP_metro'!$G:$G,'Modified HPI_EXP_metro'!$D:$D,U2,'Modified HPI_EXP_metro'!$C:$C,"*MN*")/COUNTIFS('Modified HPI_EXP_metro'!$D:$D,U2,'Modified HPI_EXP_metro'!$C:$C,"*MN*"),"N/A")</f>
        <v>194.10000000000002</v>
      </c>
      <c r="V25" s="8">
        <f>IFERROR(SUMIFS('Modified HPI_EXP_metro'!$G:$G,'Modified HPI_EXP_metro'!$D:$D,V2,'Modified HPI_EXP_metro'!$C:$C,"*MN*")/COUNTIFS('Modified HPI_EXP_metro'!$D:$D,V2,'Modified HPI_EXP_metro'!$C:$C,"*MN*"),"N/A")</f>
        <v>190.40249999999997</v>
      </c>
      <c r="W25" s="8">
        <f>IFERROR(SUMIFS('Modified HPI_EXP_metro'!$G:$G,'Modified HPI_EXP_metro'!$D:$D,W2,'Modified HPI_EXP_metro'!$C:$C,"*MN*")/COUNTIFS('Modified HPI_EXP_metro'!$D:$D,W2,'Modified HPI_EXP_metro'!$C:$C,"*MN*"),"N/A")</f>
        <v>178.94</v>
      </c>
      <c r="X25" s="8">
        <f>IFERROR(SUMIFS('Modified HPI_EXP_metro'!$G:$G,'Modified HPI_EXP_metro'!$D:$D,X2,'Modified HPI_EXP_metro'!$C:$C,"*MN*")/COUNTIFS('Modified HPI_EXP_metro'!$D:$D,X2,'Modified HPI_EXP_metro'!$C:$C,"*MN*"),"N/A")</f>
        <v>188.39249999999998</v>
      </c>
      <c r="Y25" s="8">
        <f>IFERROR(SUMIFS('Modified HPI_EXP_metro'!$G:$G,'Modified HPI_EXP_metro'!$D:$D,Y2,'Modified HPI_EXP_metro'!$C:$C,"*MN*")/COUNTIFS('Modified HPI_EXP_metro'!$D:$D,Y2,'Modified HPI_EXP_metro'!$C:$C,"*MN*"),"N/A")</f>
        <v>207.58749999999998</v>
      </c>
      <c r="Z25" s="8">
        <f>IFERROR(SUMIFS('Modified HPI_EXP_metro'!$G:$G,'Modified HPI_EXP_metro'!$D:$D,Z2,'Modified HPI_EXP_metro'!$C:$C,"*MN*")/COUNTIFS('Modified HPI_EXP_metro'!$D:$D,Z2,'Modified HPI_EXP_metro'!$C:$C,"*MN*"),"N/A")</f>
        <v>222.61500000000001</v>
      </c>
      <c r="AA25" s="8">
        <f>IFERROR(SUMIFS('Modified HPI_EXP_metro'!$G:$G,'Modified HPI_EXP_metro'!$D:$D,AA2,'Modified HPI_EXP_metro'!$C:$C,"*MN*")/COUNTIFS('Modified HPI_EXP_metro'!$D:$D,AA2,'Modified HPI_EXP_metro'!$C:$C,"*MN*"),"N/A")</f>
        <v>235.60500000000002</v>
      </c>
      <c r="AB25" s="8">
        <f>IFERROR(SUMIFS('Modified HPI_EXP_metro'!$G:$G,'Modified HPI_EXP_metro'!$D:$D,AB2,'Modified HPI_EXP_metro'!$C:$C,"*MN*")/COUNTIFS('Modified HPI_EXP_metro'!$D:$D,AB2,'Modified HPI_EXP_metro'!$C:$C,"*MN*"),"N/A")</f>
        <v>250.37</v>
      </c>
      <c r="AC25" s="8">
        <f>IFERROR(SUMIFS('Modified HPI_EXP_metro'!$G:$G,'Modified HPI_EXP_metro'!$D:$D,AC2,'Modified HPI_EXP_metro'!$C:$C,"*MN*")/COUNTIFS('Modified HPI_EXP_metro'!$D:$D,AC2,'Modified HPI_EXP_metro'!$C:$C,"*MN*"),"N/A")</f>
        <v>268.21749999999997</v>
      </c>
      <c r="AD25" s="8">
        <f>IFERROR(SUMIFS('Modified HPI_EXP_metro'!$G:$G,'Modified HPI_EXP_metro'!$D:$D,AD2,'Modified HPI_EXP_metro'!$C:$C,"*MN*")/COUNTIFS('Modified HPI_EXP_metro'!$D:$D,AD2,'Modified HPI_EXP_metro'!$C:$C,"*MN*"),"N/A")</f>
        <v>286.72249999999997</v>
      </c>
      <c r="AE25" s="8">
        <f>IFERROR(SUMIFS('Modified HPI_EXP_metro'!$G:$G,'Modified HPI_EXP_metro'!$D:$D,AE2,'Modified HPI_EXP_metro'!$C:$C,"*MN*")/COUNTIFS('Modified HPI_EXP_metro'!$D:$D,AE2,'Modified HPI_EXP_metro'!$C:$C,"*MN*"),"N/A")</f>
        <v>302.95000000000005</v>
      </c>
      <c r="AF25" s="8">
        <f>IFERROR(SUMIFS('Modified HPI_EXP_metro'!$G:$G,'Modified HPI_EXP_metro'!$D:$D,AF2,'Modified HPI_EXP_metro'!$C:$C,"*MN*")/COUNTIFS('Modified HPI_EXP_metro'!$D:$D,AF2,'Modified HPI_EXP_metro'!$C:$C,"*MN*"),"N/A")</f>
        <v>325.505</v>
      </c>
      <c r="AG25" s="8">
        <f>IFERROR(SUMIFS('Modified HPI_EXP_metro'!$G:$G,'Modified HPI_EXP_metro'!$D:$D,AG2,'Modified HPI_EXP_metro'!$C:$C,"*MN*")/COUNTIFS('Modified HPI_EXP_metro'!$D:$D,AG2,'Modified HPI_EXP_metro'!$C:$C,"*MN*"),"N/A")</f>
        <v>363.56499999999994</v>
      </c>
    </row>
    <row r="26" spans="1:33" x14ac:dyDescent="0.2">
      <c r="A26" s="11" t="s">
        <v>90</v>
      </c>
      <c r="B26" s="11" t="s">
        <v>141</v>
      </c>
      <c r="C26" s="8" t="str">
        <f>IFERROR(SUMIFS('Modified HPI_EXP_metro'!$G:$G,'Modified HPI_EXP_metro'!$D:$D,C2,'Modified HPI_EXP_metro'!$C:$C,"*MS*")/COUNTIFS('Modified HPI_EXP_metro'!$D:$D,C2,'Modified HPI_EXP_metro'!$C:$C,"*MS*"),"N/A")</f>
        <v>N/A</v>
      </c>
      <c r="D26" s="8" t="str">
        <f>IFERROR(SUMIFS('Modified HPI_EXP_metro'!$G:$G,'Modified HPI_EXP_metro'!$D:$D,D2,'Modified HPI_EXP_metro'!$C:$C,"*MS*")/COUNTIFS('Modified HPI_EXP_metro'!$D:$D,D2,'Modified HPI_EXP_metro'!$C:$C,"*MS*"),"N/A")</f>
        <v>N/A</v>
      </c>
      <c r="E26" s="8" t="str">
        <f>IFERROR(SUMIFS('Modified HPI_EXP_metro'!$G:$G,'Modified HPI_EXP_metro'!$D:$D,E2,'Modified HPI_EXP_metro'!$C:$C,"*MS*")/COUNTIFS('Modified HPI_EXP_metro'!$D:$D,E2,'Modified HPI_EXP_metro'!$C:$C,"*MS*"),"N/A")</f>
        <v>N/A</v>
      </c>
      <c r="F26" s="8" t="str">
        <f>IFERROR(SUMIFS('Modified HPI_EXP_metro'!$G:$G,'Modified HPI_EXP_metro'!$D:$D,F2,'Modified HPI_EXP_metro'!$C:$C,"*MS*")/COUNTIFS('Modified HPI_EXP_metro'!$D:$D,F2,'Modified HPI_EXP_metro'!$C:$C,"*MS*"),"N/A")</f>
        <v>N/A</v>
      </c>
      <c r="G26" s="8" t="str">
        <f>IFERROR(SUMIFS('Modified HPI_EXP_metro'!$G:$G,'Modified HPI_EXP_metro'!$D:$D,G2,'Modified HPI_EXP_metro'!$C:$C,"*MS*")/COUNTIFS('Modified HPI_EXP_metro'!$D:$D,G2,'Modified HPI_EXP_metro'!$C:$C,"*MS*"),"N/A")</f>
        <v>N/A</v>
      </c>
      <c r="H26" s="8" t="str">
        <f>IFERROR(SUMIFS('Modified HPI_EXP_metro'!$G:$G,'Modified HPI_EXP_metro'!$D:$D,H2,'Modified HPI_EXP_metro'!$C:$C,"*MS*")/COUNTIFS('Modified HPI_EXP_metro'!$D:$D,H2,'Modified HPI_EXP_metro'!$C:$C,"*MS*"),"N/A")</f>
        <v>N/A</v>
      </c>
      <c r="I26" s="8" t="str">
        <f>IFERROR(SUMIFS('Modified HPI_EXP_metro'!$G:$G,'Modified HPI_EXP_metro'!$D:$D,I2,'Modified HPI_EXP_metro'!$C:$C,"*MS*")/COUNTIFS('Modified HPI_EXP_metro'!$D:$D,I2,'Modified HPI_EXP_metro'!$C:$C,"*MS*"),"N/A")</f>
        <v>N/A</v>
      </c>
      <c r="J26" s="8" t="str">
        <f>IFERROR(SUMIFS('Modified HPI_EXP_metro'!$G:$G,'Modified HPI_EXP_metro'!$D:$D,J2,'Modified HPI_EXP_metro'!$C:$C,"*MS*")/COUNTIFS('Modified HPI_EXP_metro'!$D:$D,J2,'Modified HPI_EXP_metro'!$C:$C,"*MS*"),"N/A")</f>
        <v>N/A</v>
      </c>
      <c r="K26" s="8" t="str">
        <f>IFERROR(SUMIFS('Modified HPI_EXP_metro'!$G:$G,'Modified HPI_EXP_metro'!$D:$D,K2,'Modified HPI_EXP_metro'!$C:$C,"*MS*")/COUNTIFS('Modified HPI_EXP_metro'!$D:$D,K2,'Modified HPI_EXP_metro'!$C:$C,"*MS*"),"N/A")</f>
        <v>N/A</v>
      </c>
      <c r="L26" s="8" t="str">
        <f>IFERROR(SUMIFS('Modified HPI_EXP_metro'!$G:$G,'Modified HPI_EXP_metro'!$D:$D,L2,'Modified HPI_EXP_metro'!$C:$C,"*MS*")/COUNTIFS('Modified HPI_EXP_metro'!$D:$D,L2,'Modified HPI_EXP_metro'!$C:$C,"*MS*"),"N/A")</f>
        <v>N/A</v>
      </c>
      <c r="M26" s="8" t="str">
        <f>IFERROR(SUMIFS('Modified HPI_EXP_metro'!$G:$G,'Modified HPI_EXP_metro'!$D:$D,M2,'Modified HPI_EXP_metro'!$C:$C,"*MS*")/COUNTIFS('Modified HPI_EXP_metro'!$D:$D,M2,'Modified HPI_EXP_metro'!$C:$C,"*MS*"),"N/A")</f>
        <v>N/A</v>
      </c>
      <c r="N26" s="8" t="str">
        <f>IFERROR(SUMIFS('Modified HPI_EXP_metro'!$G:$G,'Modified HPI_EXP_metro'!$D:$D,N2,'Modified HPI_EXP_metro'!$C:$C,"*MS*")/COUNTIFS('Modified HPI_EXP_metro'!$D:$D,N2,'Modified HPI_EXP_metro'!$C:$C,"*MS*"),"N/A")</f>
        <v>N/A</v>
      </c>
      <c r="O26" s="8" t="str">
        <f>IFERROR(SUMIFS('Modified HPI_EXP_metro'!$G:$G,'Modified HPI_EXP_metro'!$D:$D,O2,'Modified HPI_EXP_metro'!$C:$C,"*MS*")/COUNTIFS('Modified HPI_EXP_metro'!$D:$D,O2,'Modified HPI_EXP_metro'!$C:$C,"*MS*"),"N/A")</f>
        <v>N/A</v>
      </c>
      <c r="P26" s="8" t="str">
        <f>IFERROR(SUMIFS('Modified HPI_EXP_metro'!$G:$G,'Modified HPI_EXP_metro'!$D:$D,P2,'Modified HPI_EXP_metro'!$C:$C,"*MS*")/COUNTIFS('Modified HPI_EXP_metro'!$D:$D,P2,'Modified HPI_EXP_metro'!$C:$C,"*MS*"),"N/A")</f>
        <v>N/A</v>
      </c>
      <c r="Q26" s="8" t="str">
        <f>IFERROR(SUMIFS('Modified HPI_EXP_metro'!$G:$G,'Modified HPI_EXP_metro'!$D:$D,Q2,'Modified HPI_EXP_metro'!$C:$C,"*MS*")/COUNTIFS('Modified HPI_EXP_metro'!$D:$D,Q2,'Modified HPI_EXP_metro'!$C:$C,"*MS*"),"N/A")</f>
        <v>N/A</v>
      </c>
      <c r="R26" s="8" t="str">
        <f>IFERROR(SUMIFS('Modified HPI_EXP_metro'!$G:$G,'Modified HPI_EXP_metro'!$D:$D,R2,'Modified HPI_EXP_metro'!$C:$C,"*MS*")/COUNTIFS('Modified HPI_EXP_metro'!$D:$D,R2,'Modified HPI_EXP_metro'!$C:$C,"*MS*"),"N/A")</f>
        <v>N/A</v>
      </c>
      <c r="S26" s="8" t="str">
        <f>IFERROR(SUMIFS('Modified HPI_EXP_metro'!$G:$G,'Modified HPI_EXP_metro'!$D:$D,S2,'Modified HPI_EXP_metro'!$C:$C,"*MS*")/COUNTIFS('Modified HPI_EXP_metro'!$D:$D,S2,'Modified HPI_EXP_metro'!$C:$C,"*MS*"),"N/A")</f>
        <v>N/A</v>
      </c>
      <c r="T26" s="8" t="str">
        <f>IFERROR(SUMIFS('Modified HPI_EXP_metro'!$G:$G,'Modified HPI_EXP_metro'!$D:$D,T2,'Modified HPI_EXP_metro'!$C:$C,"*MS*")/COUNTIFS('Modified HPI_EXP_metro'!$D:$D,T2,'Modified HPI_EXP_metro'!$C:$C,"*MS*"),"N/A")</f>
        <v>N/A</v>
      </c>
      <c r="U26" s="8" t="str">
        <f>IFERROR(SUMIFS('Modified HPI_EXP_metro'!$G:$G,'Modified HPI_EXP_metro'!$D:$D,U2,'Modified HPI_EXP_metro'!$C:$C,"*MS*")/COUNTIFS('Modified HPI_EXP_metro'!$D:$D,U2,'Modified HPI_EXP_metro'!$C:$C,"*MS*"),"N/A")</f>
        <v>N/A</v>
      </c>
      <c r="V26" s="8" t="str">
        <f>IFERROR(SUMIFS('Modified HPI_EXP_metro'!$G:$G,'Modified HPI_EXP_metro'!$D:$D,V2,'Modified HPI_EXP_metro'!$C:$C,"*MS*")/COUNTIFS('Modified HPI_EXP_metro'!$D:$D,V2,'Modified HPI_EXP_metro'!$C:$C,"*MS*"),"N/A")</f>
        <v>N/A</v>
      </c>
      <c r="W26" s="8" t="str">
        <f>IFERROR(SUMIFS('Modified HPI_EXP_metro'!$G:$G,'Modified HPI_EXP_metro'!$D:$D,W2,'Modified HPI_EXP_metro'!$C:$C,"*MS*")/COUNTIFS('Modified HPI_EXP_metro'!$D:$D,W2,'Modified HPI_EXP_metro'!$C:$C,"*MS*"),"N/A")</f>
        <v>N/A</v>
      </c>
      <c r="X26" s="8" t="str">
        <f>IFERROR(SUMIFS('Modified HPI_EXP_metro'!$G:$G,'Modified HPI_EXP_metro'!$D:$D,X2,'Modified HPI_EXP_metro'!$C:$C,"*MS*")/COUNTIFS('Modified HPI_EXP_metro'!$D:$D,X2,'Modified HPI_EXP_metro'!$C:$C,"*MS*"),"N/A")</f>
        <v>N/A</v>
      </c>
      <c r="Y26" s="8" t="str">
        <f>IFERROR(SUMIFS('Modified HPI_EXP_metro'!$G:$G,'Modified HPI_EXP_metro'!$D:$D,Y2,'Modified HPI_EXP_metro'!$C:$C,"*MS*")/COUNTIFS('Modified HPI_EXP_metro'!$D:$D,Y2,'Modified HPI_EXP_metro'!$C:$C,"*MS*"),"N/A")</f>
        <v>N/A</v>
      </c>
      <c r="Z26" s="8" t="str">
        <f>IFERROR(SUMIFS('Modified HPI_EXP_metro'!$G:$G,'Modified HPI_EXP_metro'!$D:$D,Z2,'Modified HPI_EXP_metro'!$C:$C,"*MS*")/COUNTIFS('Modified HPI_EXP_metro'!$D:$D,Z2,'Modified HPI_EXP_metro'!$C:$C,"*MS*"),"N/A")</f>
        <v>N/A</v>
      </c>
      <c r="AA26" s="8" t="str">
        <f>IFERROR(SUMIFS('Modified HPI_EXP_metro'!$G:$G,'Modified HPI_EXP_metro'!$D:$D,AA2,'Modified HPI_EXP_metro'!$C:$C,"*MS*")/COUNTIFS('Modified HPI_EXP_metro'!$D:$D,AA2,'Modified HPI_EXP_metro'!$C:$C,"*MS*"),"N/A")</f>
        <v>N/A</v>
      </c>
      <c r="AB26" s="8" t="str">
        <f>IFERROR(SUMIFS('Modified HPI_EXP_metro'!$G:$G,'Modified HPI_EXP_metro'!$D:$D,AB2,'Modified HPI_EXP_metro'!$C:$C,"*MS*")/COUNTIFS('Modified HPI_EXP_metro'!$D:$D,AB2,'Modified HPI_EXP_metro'!$C:$C,"*MS*"),"N/A")</f>
        <v>N/A</v>
      </c>
      <c r="AC26" s="8" t="str">
        <f>IFERROR(SUMIFS('Modified HPI_EXP_metro'!$G:$G,'Modified HPI_EXP_metro'!$D:$D,AC2,'Modified HPI_EXP_metro'!$C:$C,"*MS*")/COUNTIFS('Modified HPI_EXP_metro'!$D:$D,AC2,'Modified HPI_EXP_metro'!$C:$C,"*MS*"),"N/A")</f>
        <v>N/A</v>
      </c>
      <c r="AD26" s="8" t="str">
        <f>IFERROR(SUMIFS('Modified HPI_EXP_metro'!$G:$G,'Modified HPI_EXP_metro'!$D:$D,AD2,'Modified HPI_EXP_metro'!$C:$C,"*MS*")/COUNTIFS('Modified HPI_EXP_metro'!$D:$D,AD2,'Modified HPI_EXP_metro'!$C:$C,"*MS*"),"N/A")</f>
        <v>N/A</v>
      </c>
      <c r="AE26" s="8" t="str">
        <f>IFERROR(SUMIFS('Modified HPI_EXP_metro'!$G:$G,'Modified HPI_EXP_metro'!$D:$D,AE2,'Modified HPI_EXP_metro'!$C:$C,"*MS*")/COUNTIFS('Modified HPI_EXP_metro'!$D:$D,AE2,'Modified HPI_EXP_metro'!$C:$C,"*MS*"),"N/A")</f>
        <v>N/A</v>
      </c>
      <c r="AF26" s="8" t="str">
        <f>IFERROR(SUMIFS('Modified HPI_EXP_metro'!$G:$G,'Modified HPI_EXP_metro'!$D:$D,AF2,'Modified HPI_EXP_metro'!$C:$C,"*MS*")/COUNTIFS('Modified HPI_EXP_metro'!$D:$D,AF2,'Modified HPI_EXP_metro'!$C:$C,"*MS*"),"N/A")</f>
        <v>N/A</v>
      </c>
      <c r="AG26" s="8" t="str">
        <f>IFERROR(SUMIFS('Modified HPI_EXP_metro'!$G:$G,'Modified HPI_EXP_metro'!$D:$D,AG2,'Modified HPI_EXP_metro'!$C:$C,"*MS*")/COUNTIFS('Modified HPI_EXP_metro'!$D:$D,AG2,'Modified HPI_EXP_metro'!$C:$C,"*MS*"),"N/A")</f>
        <v>N/A</v>
      </c>
    </row>
    <row r="27" spans="1:33" x14ac:dyDescent="0.2">
      <c r="A27" s="11" t="s">
        <v>91</v>
      </c>
      <c r="B27" s="11" t="s">
        <v>142</v>
      </c>
      <c r="C27" s="8">
        <f>IFERROR(SUMIFS('Modified HPI_EXP_metro'!$G:$G,'Modified HPI_EXP_metro'!$D:$D,C2,'Modified HPI_EXP_metro'!$C:$C,"*MO*")/COUNTIFS('Modified HPI_EXP_metro'!$D:$D,C2,'Modified HPI_EXP_metro'!$C:$C,"*MO*"),"N/A")</f>
        <v>100.07625</v>
      </c>
      <c r="D27" s="8">
        <f>IFERROR(SUMIFS('Modified HPI_EXP_metro'!$G:$G,'Modified HPI_EXP_metro'!$D:$D,D2,'Modified HPI_EXP_metro'!$C:$C,"*MO*")/COUNTIFS('Modified HPI_EXP_metro'!$D:$D,D2,'Modified HPI_EXP_metro'!$C:$C,"*MO*"),"N/A")</f>
        <v>101.9825</v>
      </c>
      <c r="E27" s="8">
        <f>IFERROR(SUMIFS('Modified HPI_EXP_metro'!$G:$G,'Modified HPI_EXP_metro'!$D:$D,E2,'Modified HPI_EXP_metro'!$C:$C,"*MO*")/COUNTIFS('Modified HPI_EXP_metro'!$D:$D,E2,'Modified HPI_EXP_metro'!$C:$C,"*MO*"),"N/A")</f>
        <v>104.31125000000002</v>
      </c>
      <c r="F27" s="8">
        <f>IFERROR(SUMIFS('Modified HPI_EXP_metro'!$G:$G,'Modified HPI_EXP_metro'!$D:$D,F2,'Modified HPI_EXP_metro'!$C:$C,"*MO*")/COUNTIFS('Modified HPI_EXP_metro'!$D:$D,F2,'Modified HPI_EXP_metro'!$C:$C,"*MO*"),"N/A")</f>
        <v>109.43124999999998</v>
      </c>
      <c r="G27" s="8">
        <f>IFERROR(SUMIFS('Modified HPI_EXP_metro'!$G:$G,'Modified HPI_EXP_metro'!$D:$D,G2,'Modified HPI_EXP_metro'!$C:$C,"*MO*")/COUNTIFS('Modified HPI_EXP_metro'!$D:$D,G2,'Modified HPI_EXP_metro'!$C:$C,"*MO*"),"N/A")</f>
        <v>113.62499999999999</v>
      </c>
      <c r="H27" s="8">
        <f>IFERROR(SUMIFS('Modified HPI_EXP_metro'!$G:$G,'Modified HPI_EXP_metro'!$D:$D,H2,'Modified HPI_EXP_metro'!$C:$C,"*MO*")/COUNTIFS('Modified HPI_EXP_metro'!$D:$D,H2,'Modified HPI_EXP_metro'!$C:$C,"*MO*"),"N/A")</f>
        <v>118.45124999999999</v>
      </c>
      <c r="I27" s="8">
        <f>IFERROR(SUMIFS('Modified HPI_EXP_metro'!$G:$G,'Modified HPI_EXP_metro'!$D:$D,I2,'Modified HPI_EXP_metro'!$C:$C,"*MO*")/COUNTIFS('Modified HPI_EXP_metro'!$D:$D,I2,'Modified HPI_EXP_metro'!$C:$C,"*MO*"),"N/A")</f>
        <v>123.12625</v>
      </c>
      <c r="J27" s="8">
        <f>IFERROR(SUMIFS('Modified HPI_EXP_metro'!$G:$G,'Modified HPI_EXP_metro'!$D:$D,J2,'Modified HPI_EXP_metro'!$C:$C,"*MO*")/COUNTIFS('Modified HPI_EXP_metro'!$D:$D,J2,'Modified HPI_EXP_metro'!$C:$C,"*MO*"),"N/A")</f>
        <v>129.58750000000001</v>
      </c>
      <c r="K27" s="8">
        <f>IFERROR(SUMIFS('Modified HPI_EXP_metro'!$G:$G,'Modified HPI_EXP_metro'!$D:$D,K2,'Modified HPI_EXP_metro'!$C:$C,"*MO*")/COUNTIFS('Modified HPI_EXP_metro'!$D:$D,K2,'Modified HPI_EXP_metro'!$C:$C,"*MO*"),"N/A")</f>
        <v>138.27249999999998</v>
      </c>
      <c r="L27" s="8">
        <f>IFERROR(SUMIFS('Modified HPI_EXP_metro'!$G:$G,'Modified HPI_EXP_metro'!$D:$D,L2,'Modified HPI_EXP_metro'!$C:$C,"*MO*")/COUNTIFS('Modified HPI_EXP_metro'!$D:$D,L2,'Modified HPI_EXP_metro'!$C:$C,"*MO*"),"N/A")</f>
        <v>147.67874999999998</v>
      </c>
      <c r="M27" s="8">
        <f>IFERROR(SUMIFS('Modified HPI_EXP_metro'!$G:$G,'Modified HPI_EXP_metro'!$D:$D,M2,'Modified HPI_EXP_metro'!$C:$C,"*MO*")/COUNTIFS('Modified HPI_EXP_metro'!$D:$D,M2,'Modified HPI_EXP_metro'!$C:$C,"*MO*"),"N/A")</f>
        <v>156.85499999999999</v>
      </c>
      <c r="N27" s="8">
        <f>IFERROR(SUMIFS('Modified HPI_EXP_metro'!$G:$G,'Modified HPI_EXP_metro'!$D:$D,N2,'Modified HPI_EXP_metro'!$C:$C,"*MO*")/COUNTIFS('Modified HPI_EXP_metro'!$D:$D,N2,'Modified HPI_EXP_metro'!$C:$C,"*MO*"),"N/A")</f>
        <v>165.6925</v>
      </c>
      <c r="O27" s="8">
        <f>IFERROR(SUMIFS('Modified HPI_EXP_metro'!$G:$G,'Modified HPI_EXP_metro'!$D:$D,O2,'Modified HPI_EXP_metro'!$C:$C,"*MO*")/COUNTIFS('Modified HPI_EXP_metro'!$D:$D,O2,'Modified HPI_EXP_metro'!$C:$C,"*MO*"),"N/A")</f>
        <v>174.66249999999999</v>
      </c>
      <c r="P27" s="8">
        <f>IFERROR(SUMIFS('Modified HPI_EXP_metro'!$G:$G,'Modified HPI_EXP_metro'!$D:$D,P2,'Modified HPI_EXP_metro'!$C:$C,"*MO*")/COUNTIFS('Modified HPI_EXP_metro'!$D:$D,P2,'Modified HPI_EXP_metro'!$C:$C,"*MO*"),"N/A")</f>
        <v>183.72625000000002</v>
      </c>
      <c r="Q27" s="8">
        <f>IFERROR(SUMIFS('Modified HPI_EXP_metro'!$G:$G,'Modified HPI_EXP_metro'!$D:$D,Q2,'Modified HPI_EXP_metro'!$C:$C,"*MO*")/COUNTIFS('Modified HPI_EXP_metro'!$D:$D,Q2,'Modified HPI_EXP_metro'!$C:$C,"*MO*"),"N/A")</f>
        <v>192.55499999999998</v>
      </c>
      <c r="R27" s="8">
        <f>IFERROR(SUMIFS('Modified HPI_EXP_metro'!$G:$G,'Modified HPI_EXP_metro'!$D:$D,R2,'Modified HPI_EXP_metro'!$C:$C,"*MO*")/COUNTIFS('Modified HPI_EXP_metro'!$D:$D,R2,'Modified HPI_EXP_metro'!$C:$C,"*MO*"),"N/A")</f>
        <v>197.96625</v>
      </c>
      <c r="S27" s="8">
        <f>IFERROR(SUMIFS('Modified HPI_EXP_metro'!$G:$G,'Modified HPI_EXP_metro'!$D:$D,S2,'Modified HPI_EXP_metro'!$C:$C,"*MO*")/COUNTIFS('Modified HPI_EXP_metro'!$D:$D,S2,'Modified HPI_EXP_metro'!$C:$C,"*MO*"),"N/A")</f>
        <v>194.63</v>
      </c>
      <c r="T27" s="8">
        <f>IFERROR(SUMIFS('Modified HPI_EXP_metro'!$G:$G,'Modified HPI_EXP_metro'!$D:$D,T2,'Modified HPI_EXP_metro'!$C:$C,"*MO*")/COUNTIFS('Modified HPI_EXP_metro'!$D:$D,T2,'Modified HPI_EXP_metro'!$C:$C,"*MO*"),"N/A")</f>
        <v>180.76999999999998</v>
      </c>
      <c r="U27" s="8">
        <f>IFERROR(SUMIFS('Modified HPI_EXP_metro'!$G:$G,'Modified HPI_EXP_metro'!$D:$D,U2,'Modified HPI_EXP_metro'!$C:$C,"*MO*")/COUNTIFS('Modified HPI_EXP_metro'!$D:$D,U2,'Modified HPI_EXP_metro'!$C:$C,"*MO*"),"N/A")</f>
        <v>173.29000000000002</v>
      </c>
      <c r="V27" s="8">
        <f>IFERROR(SUMIFS('Modified HPI_EXP_metro'!$G:$G,'Modified HPI_EXP_metro'!$D:$D,V2,'Modified HPI_EXP_metro'!$C:$C,"*MO*")/COUNTIFS('Modified HPI_EXP_metro'!$D:$D,V2,'Modified HPI_EXP_metro'!$C:$C,"*MO*"),"N/A")</f>
        <v>165.28625</v>
      </c>
      <c r="W27" s="8">
        <f>IFERROR(SUMIFS('Modified HPI_EXP_metro'!$G:$G,'Modified HPI_EXP_metro'!$D:$D,W2,'Modified HPI_EXP_metro'!$C:$C,"*MO*")/COUNTIFS('Modified HPI_EXP_metro'!$D:$D,W2,'Modified HPI_EXP_metro'!$C:$C,"*MO*"),"N/A")</f>
        <v>153.97749999999999</v>
      </c>
      <c r="X27" s="8">
        <f>IFERROR(SUMIFS('Modified HPI_EXP_metro'!$G:$G,'Modified HPI_EXP_metro'!$D:$D,X2,'Modified HPI_EXP_metro'!$C:$C,"*MO*")/COUNTIFS('Modified HPI_EXP_metro'!$D:$D,X2,'Modified HPI_EXP_metro'!$C:$C,"*MO*"),"N/A")</f>
        <v>155.20750000000001</v>
      </c>
      <c r="Y27" s="8">
        <f>IFERROR(SUMIFS('Modified HPI_EXP_metro'!$G:$G,'Modified HPI_EXP_metro'!$D:$D,Y2,'Modified HPI_EXP_metro'!$C:$C,"*MO*")/COUNTIFS('Modified HPI_EXP_metro'!$D:$D,Y2,'Modified HPI_EXP_metro'!$C:$C,"*MO*"),"N/A")</f>
        <v>160.99875</v>
      </c>
      <c r="Z27" s="8">
        <f>IFERROR(SUMIFS('Modified HPI_EXP_metro'!$G:$G,'Modified HPI_EXP_metro'!$D:$D,Z2,'Modified HPI_EXP_metro'!$C:$C,"*MO*")/COUNTIFS('Modified HPI_EXP_metro'!$D:$D,Z2,'Modified HPI_EXP_metro'!$C:$C,"*MO*"),"N/A")</f>
        <v>169.48499999999999</v>
      </c>
      <c r="AA27" s="8">
        <f>IFERROR(SUMIFS('Modified HPI_EXP_metro'!$G:$G,'Modified HPI_EXP_metro'!$D:$D,AA2,'Modified HPI_EXP_metro'!$C:$C,"*MO*")/COUNTIFS('Modified HPI_EXP_metro'!$D:$D,AA2,'Modified HPI_EXP_metro'!$C:$C,"*MO*"),"N/A")</f>
        <v>178.67625000000001</v>
      </c>
      <c r="AB27" s="8">
        <f>IFERROR(SUMIFS('Modified HPI_EXP_metro'!$G:$G,'Modified HPI_EXP_metro'!$D:$D,AB2,'Modified HPI_EXP_metro'!$C:$C,"*MO*")/COUNTIFS('Modified HPI_EXP_metro'!$D:$D,AB2,'Modified HPI_EXP_metro'!$C:$C,"*MO*"),"N/A")</f>
        <v>189.48875000000004</v>
      </c>
      <c r="AC27" s="8">
        <f>IFERROR(SUMIFS('Modified HPI_EXP_metro'!$G:$G,'Modified HPI_EXP_metro'!$D:$D,AC2,'Modified HPI_EXP_metro'!$C:$C,"*MO*")/COUNTIFS('Modified HPI_EXP_metro'!$D:$D,AC2,'Modified HPI_EXP_metro'!$C:$C,"*MO*"),"N/A")</f>
        <v>202.01000000000002</v>
      </c>
      <c r="AD27" s="8">
        <f>IFERROR(SUMIFS('Modified HPI_EXP_metro'!$G:$G,'Modified HPI_EXP_metro'!$D:$D,AD2,'Modified HPI_EXP_metro'!$C:$C,"*MO*")/COUNTIFS('Modified HPI_EXP_metro'!$D:$D,AD2,'Modified HPI_EXP_metro'!$C:$C,"*MO*"),"N/A")</f>
        <v>215.81250000000003</v>
      </c>
      <c r="AE27" s="8">
        <f>IFERROR(SUMIFS('Modified HPI_EXP_metro'!$G:$G,'Modified HPI_EXP_metro'!$D:$D,AE2,'Modified HPI_EXP_metro'!$C:$C,"*MO*")/COUNTIFS('Modified HPI_EXP_metro'!$D:$D,AE2,'Modified HPI_EXP_metro'!$C:$C,"*MO*"),"N/A")</f>
        <v>227.91874999999999</v>
      </c>
      <c r="AF27" s="8">
        <f>IFERROR(SUMIFS('Modified HPI_EXP_metro'!$G:$G,'Modified HPI_EXP_metro'!$D:$D,AF2,'Modified HPI_EXP_metro'!$C:$C,"*MO*")/COUNTIFS('Modified HPI_EXP_metro'!$D:$D,AF2,'Modified HPI_EXP_metro'!$C:$C,"*MO*"),"N/A")</f>
        <v>247.59375</v>
      </c>
      <c r="AG27" s="8">
        <f>IFERROR(SUMIFS('Modified HPI_EXP_metro'!$G:$G,'Modified HPI_EXP_metro'!$D:$D,AG2,'Modified HPI_EXP_metro'!$C:$C,"*MO*")/COUNTIFS('Modified HPI_EXP_metro'!$D:$D,AG2,'Modified HPI_EXP_metro'!$C:$C,"*MO*"),"N/A")</f>
        <v>283.91874999999999</v>
      </c>
    </row>
    <row r="28" spans="1:33" x14ac:dyDescent="0.2">
      <c r="A28" s="11" t="s">
        <v>92</v>
      </c>
      <c r="B28" s="11" t="s">
        <v>143</v>
      </c>
      <c r="C28" s="8" t="str">
        <f>IFERROR(SUMIFS('Modified HPI_EXP_metro'!$G:$G,'Modified HPI_EXP_metro'!$D:$D,C2,'Modified HPI_EXP_metro'!$C:$C,"*MT*")/COUNTIFS('Modified HPI_EXP_metro'!$D:$D,C2,'Modified HPI_EXP_metro'!$C:$C,"*MT*"),"N/A")</f>
        <v>N/A</v>
      </c>
      <c r="D28" s="8" t="str">
        <f>IFERROR(SUMIFS('Modified HPI_EXP_metro'!$G:$G,'Modified HPI_EXP_metro'!$D:$D,D2,'Modified HPI_EXP_metro'!$C:$C,"*MT*")/COUNTIFS('Modified HPI_EXP_metro'!$D:$D,D2,'Modified HPI_EXP_metro'!$C:$C,"*MT*"),"N/A")</f>
        <v>N/A</v>
      </c>
      <c r="E28" s="8" t="str">
        <f>IFERROR(SUMIFS('Modified HPI_EXP_metro'!$G:$G,'Modified HPI_EXP_metro'!$D:$D,E2,'Modified HPI_EXP_metro'!$C:$C,"*MT*")/COUNTIFS('Modified HPI_EXP_metro'!$D:$D,E2,'Modified HPI_EXP_metro'!$C:$C,"*MT*"),"N/A")</f>
        <v>N/A</v>
      </c>
      <c r="F28" s="8" t="str">
        <f>IFERROR(SUMIFS('Modified HPI_EXP_metro'!$G:$G,'Modified HPI_EXP_metro'!$D:$D,F2,'Modified HPI_EXP_metro'!$C:$C,"*MT*")/COUNTIFS('Modified HPI_EXP_metro'!$D:$D,F2,'Modified HPI_EXP_metro'!$C:$C,"*MT*"),"N/A")</f>
        <v>N/A</v>
      </c>
      <c r="G28" s="8" t="str">
        <f>IFERROR(SUMIFS('Modified HPI_EXP_metro'!$G:$G,'Modified HPI_EXP_metro'!$D:$D,G2,'Modified HPI_EXP_metro'!$C:$C,"*MT*")/COUNTIFS('Modified HPI_EXP_metro'!$D:$D,G2,'Modified HPI_EXP_metro'!$C:$C,"*MT*"),"N/A")</f>
        <v>N/A</v>
      </c>
      <c r="H28" s="8" t="str">
        <f>IFERROR(SUMIFS('Modified HPI_EXP_metro'!$G:$G,'Modified HPI_EXP_metro'!$D:$D,H2,'Modified HPI_EXP_metro'!$C:$C,"*MT*")/COUNTIFS('Modified HPI_EXP_metro'!$D:$D,H2,'Modified HPI_EXP_metro'!$C:$C,"*MT*"),"N/A")</f>
        <v>N/A</v>
      </c>
      <c r="I28" s="8" t="str">
        <f>IFERROR(SUMIFS('Modified HPI_EXP_metro'!$G:$G,'Modified HPI_EXP_metro'!$D:$D,I2,'Modified HPI_EXP_metro'!$C:$C,"*MT*")/COUNTIFS('Modified HPI_EXP_metro'!$D:$D,I2,'Modified HPI_EXP_metro'!$C:$C,"*MT*"),"N/A")</f>
        <v>N/A</v>
      </c>
      <c r="J28" s="8" t="str">
        <f>IFERROR(SUMIFS('Modified HPI_EXP_metro'!$G:$G,'Modified HPI_EXP_metro'!$D:$D,J2,'Modified HPI_EXP_metro'!$C:$C,"*MT*")/COUNTIFS('Modified HPI_EXP_metro'!$D:$D,J2,'Modified HPI_EXP_metro'!$C:$C,"*MT*"),"N/A")</f>
        <v>N/A</v>
      </c>
      <c r="K28" s="8" t="str">
        <f>IFERROR(SUMIFS('Modified HPI_EXP_metro'!$G:$G,'Modified HPI_EXP_metro'!$D:$D,K2,'Modified HPI_EXP_metro'!$C:$C,"*MT*")/COUNTIFS('Modified HPI_EXP_metro'!$D:$D,K2,'Modified HPI_EXP_metro'!$C:$C,"*MT*"),"N/A")</f>
        <v>N/A</v>
      </c>
      <c r="L28" s="8" t="str">
        <f>IFERROR(SUMIFS('Modified HPI_EXP_metro'!$G:$G,'Modified HPI_EXP_metro'!$D:$D,L2,'Modified HPI_EXP_metro'!$C:$C,"*MT*")/COUNTIFS('Modified HPI_EXP_metro'!$D:$D,L2,'Modified HPI_EXP_metro'!$C:$C,"*MT*"),"N/A")</f>
        <v>N/A</v>
      </c>
      <c r="M28" s="8" t="str">
        <f>IFERROR(SUMIFS('Modified HPI_EXP_metro'!$G:$G,'Modified HPI_EXP_metro'!$D:$D,M2,'Modified HPI_EXP_metro'!$C:$C,"*MT*")/COUNTIFS('Modified HPI_EXP_metro'!$D:$D,M2,'Modified HPI_EXP_metro'!$C:$C,"*MT*"),"N/A")</f>
        <v>N/A</v>
      </c>
      <c r="N28" s="8" t="str">
        <f>IFERROR(SUMIFS('Modified HPI_EXP_metro'!$G:$G,'Modified HPI_EXP_metro'!$D:$D,N2,'Modified HPI_EXP_metro'!$C:$C,"*MT*")/COUNTIFS('Modified HPI_EXP_metro'!$D:$D,N2,'Modified HPI_EXP_metro'!$C:$C,"*MT*"),"N/A")</f>
        <v>N/A</v>
      </c>
      <c r="O28" s="8" t="str">
        <f>IFERROR(SUMIFS('Modified HPI_EXP_metro'!$G:$G,'Modified HPI_EXP_metro'!$D:$D,O2,'Modified HPI_EXP_metro'!$C:$C,"*MT*")/COUNTIFS('Modified HPI_EXP_metro'!$D:$D,O2,'Modified HPI_EXP_metro'!$C:$C,"*MT*"),"N/A")</f>
        <v>N/A</v>
      </c>
      <c r="P28" s="8" t="str">
        <f>IFERROR(SUMIFS('Modified HPI_EXP_metro'!$G:$G,'Modified HPI_EXP_metro'!$D:$D,P2,'Modified HPI_EXP_metro'!$C:$C,"*MT*")/COUNTIFS('Modified HPI_EXP_metro'!$D:$D,P2,'Modified HPI_EXP_metro'!$C:$C,"*MT*"),"N/A")</f>
        <v>N/A</v>
      </c>
      <c r="Q28" s="8" t="str">
        <f>IFERROR(SUMIFS('Modified HPI_EXP_metro'!$G:$G,'Modified HPI_EXP_metro'!$D:$D,Q2,'Modified HPI_EXP_metro'!$C:$C,"*MT*")/COUNTIFS('Modified HPI_EXP_metro'!$D:$D,Q2,'Modified HPI_EXP_metro'!$C:$C,"*MT*"),"N/A")</f>
        <v>N/A</v>
      </c>
      <c r="R28" s="8" t="str">
        <f>IFERROR(SUMIFS('Modified HPI_EXP_metro'!$G:$G,'Modified HPI_EXP_metro'!$D:$D,R2,'Modified HPI_EXP_metro'!$C:$C,"*MT*")/COUNTIFS('Modified HPI_EXP_metro'!$D:$D,R2,'Modified HPI_EXP_metro'!$C:$C,"*MT*"),"N/A")</f>
        <v>N/A</v>
      </c>
      <c r="S28" s="8" t="str">
        <f>IFERROR(SUMIFS('Modified HPI_EXP_metro'!$G:$G,'Modified HPI_EXP_metro'!$D:$D,S2,'Modified HPI_EXP_metro'!$C:$C,"*MT*")/COUNTIFS('Modified HPI_EXP_metro'!$D:$D,S2,'Modified HPI_EXP_metro'!$C:$C,"*MT*"),"N/A")</f>
        <v>N/A</v>
      </c>
      <c r="T28" s="8" t="str">
        <f>IFERROR(SUMIFS('Modified HPI_EXP_metro'!$G:$G,'Modified HPI_EXP_metro'!$D:$D,T2,'Modified HPI_EXP_metro'!$C:$C,"*MT*")/COUNTIFS('Modified HPI_EXP_metro'!$D:$D,T2,'Modified HPI_EXP_metro'!$C:$C,"*MT*"),"N/A")</f>
        <v>N/A</v>
      </c>
      <c r="U28" s="8" t="str">
        <f>IFERROR(SUMIFS('Modified HPI_EXP_metro'!$G:$G,'Modified HPI_EXP_metro'!$D:$D,U2,'Modified HPI_EXP_metro'!$C:$C,"*MT*")/COUNTIFS('Modified HPI_EXP_metro'!$D:$D,U2,'Modified HPI_EXP_metro'!$C:$C,"*MT*"),"N/A")</f>
        <v>N/A</v>
      </c>
      <c r="V28" s="8" t="str">
        <f>IFERROR(SUMIFS('Modified HPI_EXP_metro'!$G:$G,'Modified HPI_EXP_metro'!$D:$D,V2,'Modified HPI_EXP_metro'!$C:$C,"*MT*")/COUNTIFS('Modified HPI_EXP_metro'!$D:$D,V2,'Modified HPI_EXP_metro'!$C:$C,"*MT*"),"N/A")</f>
        <v>N/A</v>
      </c>
      <c r="W28" s="8" t="str">
        <f>IFERROR(SUMIFS('Modified HPI_EXP_metro'!$G:$G,'Modified HPI_EXP_metro'!$D:$D,W2,'Modified HPI_EXP_metro'!$C:$C,"*MT*")/COUNTIFS('Modified HPI_EXP_metro'!$D:$D,W2,'Modified HPI_EXP_metro'!$C:$C,"*MT*"),"N/A")</f>
        <v>N/A</v>
      </c>
      <c r="X28" s="8" t="str">
        <f>IFERROR(SUMIFS('Modified HPI_EXP_metro'!$G:$G,'Modified HPI_EXP_metro'!$D:$D,X2,'Modified HPI_EXP_metro'!$C:$C,"*MT*")/COUNTIFS('Modified HPI_EXP_metro'!$D:$D,X2,'Modified HPI_EXP_metro'!$C:$C,"*MT*"),"N/A")</f>
        <v>N/A</v>
      </c>
      <c r="Y28" s="8" t="str">
        <f>IFERROR(SUMIFS('Modified HPI_EXP_metro'!$G:$G,'Modified HPI_EXP_metro'!$D:$D,Y2,'Modified HPI_EXP_metro'!$C:$C,"*MT*")/COUNTIFS('Modified HPI_EXP_metro'!$D:$D,Y2,'Modified HPI_EXP_metro'!$C:$C,"*MT*"),"N/A")</f>
        <v>N/A</v>
      </c>
      <c r="Z28" s="8" t="str">
        <f>IFERROR(SUMIFS('Modified HPI_EXP_metro'!$G:$G,'Modified HPI_EXP_metro'!$D:$D,Z2,'Modified HPI_EXP_metro'!$C:$C,"*MT*")/COUNTIFS('Modified HPI_EXP_metro'!$D:$D,Z2,'Modified HPI_EXP_metro'!$C:$C,"*MT*"),"N/A")</f>
        <v>N/A</v>
      </c>
      <c r="AA28" s="8" t="str">
        <f>IFERROR(SUMIFS('Modified HPI_EXP_metro'!$G:$G,'Modified HPI_EXP_metro'!$D:$D,AA2,'Modified HPI_EXP_metro'!$C:$C,"*MT*")/COUNTIFS('Modified HPI_EXP_metro'!$D:$D,AA2,'Modified HPI_EXP_metro'!$C:$C,"*MT*"),"N/A")</f>
        <v>N/A</v>
      </c>
      <c r="AB28" s="8" t="str">
        <f>IFERROR(SUMIFS('Modified HPI_EXP_metro'!$G:$G,'Modified HPI_EXP_metro'!$D:$D,AB2,'Modified HPI_EXP_metro'!$C:$C,"*MT*")/COUNTIFS('Modified HPI_EXP_metro'!$D:$D,AB2,'Modified HPI_EXP_metro'!$C:$C,"*MT*"),"N/A")</f>
        <v>N/A</v>
      </c>
      <c r="AC28" s="8" t="str">
        <f>IFERROR(SUMIFS('Modified HPI_EXP_metro'!$G:$G,'Modified HPI_EXP_metro'!$D:$D,AC2,'Modified HPI_EXP_metro'!$C:$C,"*MT*")/COUNTIFS('Modified HPI_EXP_metro'!$D:$D,AC2,'Modified HPI_EXP_metro'!$C:$C,"*MT*"),"N/A")</f>
        <v>N/A</v>
      </c>
      <c r="AD28" s="8" t="str">
        <f>IFERROR(SUMIFS('Modified HPI_EXP_metro'!$G:$G,'Modified HPI_EXP_metro'!$D:$D,AD2,'Modified HPI_EXP_metro'!$C:$C,"*MT*")/COUNTIFS('Modified HPI_EXP_metro'!$D:$D,AD2,'Modified HPI_EXP_metro'!$C:$C,"*MT*"),"N/A")</f>
        <v>N/A</v>
      </c>
      <c r="AE28" s="8" t="str">
        <f>IFERROR(SUMIFS('Modified HPI_EXP_metro'!$G:$G,'Modified HPI_EXP_metro'!$D:$D,AE2,'Modified HPI_EXP_metro'!$C:$C,"*MT*")/COUNTIFS('Modified HPI_EXP_metro'!$D:$D,AE2,'Modified HPI_EXP_metro'!$C:$C,"*MT*"),"N/A")</f>
        <v>N/A</v>
      </c>
      <c r="AF28" s="8" t="str">
        <f>IFERROR(SUMIFS('Modified HPI_EXP_metro'!$G:$G,'Modified HPI_EXP_metro'!$D:$D,AF2,'Modified HPI_EXP_metro'!$C:$C,"*MT*")/COUNTIFS('Modified HPI_EXP_metro'!$D:$D,AF2,'Modified HPI_EXP_metro'!$C:$C,"*MT*"),"N/A")</f>
        <v>N/A</v>
      </c>
      <c r="AG28" s="8" t="str">
        <f>IFERROR(SUMIFS('Modified HPI_EXP_metro'!$G:$G,'Modified HPI_EXP_metro'!$D:$D,AG2,'Modified HPI_EXP_metro'!$C:$C,"*MT*")/COUNTIFS('Modified HPI_EXP_metro'!$D:$D,AG2,'Modified HPI_EXP_metro'!$C:$C,"*MT*"),"N/A")</f>
        <v>N/A</v>
      </c>
    </row>
    <row r="29" spans="1:33" x14ac:dyDescent="0.2">
      <c r="A29" s="11" t="s">
        <v>93</v>
      </c>
      <c r="B29" s="11" t="s">
        <v>144</v>
      </c>
      <c r="C29" s="8" t="str">
        <f>IFERROR(SUMIFS('Modified HPI_EXP_metro'!$G:$G,'Modified HPI_EXP_metro'!$D:$D,C2,'Modified HPI_EXP_metro'!$C:$C,"*NE*")/COUNTIFS('Modified HPI_EXP_metro'!$D:$D,C2,'Modified HPI_EXP_metro'!$C:$C,"*NE*"),"N/A")</f>
        <v>N/A</v>
      </c>
      <c r="D29" s="8" t="str">
        <f>IFERROR(SUMIFS('Modified HPI_EXP_metro'!$G:$G,'Modified HPI_EXP_metro'!$D:$D,D2,'Modified HPI_EXP_metro'!$C:$C,"*NE*")/COUNTIFS('Modified HPI_EXP_metro'!$D:$D,D2,'Modified HPI_EXP_metro'!$C:$C,"*NE*"),"N/A")</f>
        <v>N/A</v>
      </c>
      <c r="E29" s="8" t="str">
        <f>IFERROR(SUMIFS('Modified HPI_EXP_metro'!$G:$G,'Modified HPI_EXP_metro'!$D:$D,E2,'Modified HPI_EXP_metro'!$C:$C,"*NE*")/COUNTIFS('Modified HPI_EXP_metro'!$D:$D,E2,'Modified HPI_EXP_metro'!$C:$C,"*NE*"),"N/A")</f>
        <v>N/A</v>
      </c>
      <c r="F29" s="8" t="str">
        <f>IFERROR(SUMIFS('Modified HPI_EXP_metro'!$G:$G,'Modified HPI_EXP_metro'!$D:$D,F2,'Modified HPI_EXP_metro'!$C:$C,"*NE*")/COUNTIFS('Modified HPI_EXP_metro'!$D:$D,F2,'Modified HPI_EXP_metro'!$C:$C,"*NE*"),"N/A")</f>
        <v>N/A</v>
      </c>
      <c r="G29" s="8" t="str">
        <f>IFERROR(SUMIFS('Modified HPI_EXP_metro'!$G:$G,'Modified HPI_EXP_metro'!$D:$D,G2,'Modified HPI_EXP_metro'!$C:$C,"*NE*")/COUNTIFS('Modified HPI_EXP_metro'!$D:$D,G2,'Modified HPI_EXP_metro'!$C:$C,"*NE*"),"N/A")</f>
        <v>N/A</v>
      </c>
      <c r="H29" s="8" t="str">
        <f>IFERROR(SUMIFS('Modified HPI_EXP_metro'!$G:$G,'Modified HPI_EXP_metro'!$D:$D,H2,'Modified HPI_EXP_metro'!$C:$C,"*NE*")/COUNTIFS('Modified HPI_EXP_metro'!$D:$D,H2,'Modified HPI_EXP_metro'!$C:$C,"*NE*"),"N/A")</f>
        <v>N/A</v>
      </c>
      <c r="I29" s="8" t="str">
        <f>IFERROR(SUMIFS('Modified HPI_EXP_metro'!$G:$G,'Modified HPI_EXP_metro'!$D:$D,I2,'Modified HPI_EXP_metro'!$C:$C,"*NE*")/COUNTIFS('Modified HPI_EXP_metro'!$D:$D,I2,'Modified HPI_EXP_metro'!$C:$C,"*NE*"),"N/A")</f>
        <v>N/A</v>
      </c>
      <c r="J29" s="8" t="str">
        <f>IFERROR(SUMIFS('Modified HPI_EXP_metro'!$G:$G,'Modified HPI_EXP_metro'!$D:$D,J2,'Modified HPI_EXP_metro'!$C:$C,"*NE*")/COUNTIFS('Modified HPI_EXP_metro'!$D:$D,J2,'Modified HPI_EXP_metro'!$C:$C,"*NE*"),"N/A")</f>
        <v>N/A</v>
      </c>
      <c r="K29" s="8" t="str">
        <f>IFERROR(SUMIFS('Modified HPI_EXP_metro'!$G:$G,'Modified HPI_EXP_metro'!$D:$D,K2,'Modified HPI_EXP_metro'!$C:$C,"*NE*")/COUNTIFS('Modified HPI_EXP_metro'!$D:$D,K2,'Modified HPI_EXP_metro'!$C:$C,"*NE*"),"N/A")</f>
        <v>N/A</v>
      </c>
      <c r="L29" s="8" t="str">
        <f>IFERROR(SUMIFS('Modified HPI_EXP_metro'!$G:$G,'Modified HPI_EXP_metro'!$D:$D,L2,'Modified HPI_EXP_metro'!$C:$C,"*NE*")/COUNTIFS('Modified HPI_EXP_metro'!$D:$D,L2,'Modified HPI_EXP_metro'!$C:$C,"*NE*"),"N/A")</f>
        <v>N/A</v>
      </c>
      <c r="M29" s="8" t="str">
        <f>IFERROR(SUMIFS('Modified HPI_EXP_metro'!$G:$G,'Modified HPI_EXP_metro'!$D:$D,M2,'Modified HPI_EXP_metro'!$C:$C,"*NE*")/COUNTIFS('Modified HPI_EXP_metro'!$D:$D,M2,'Modified HPI_EXP_metro'!$C:$C,"*NE*"),"N/A")</f>
        <v>N/A</v>
      </c>
      <c r="N29" s="8" t="str">
        <f>IFERROR(SUMIFS('Modified HPI_EXP_metro'!$G:$G,'Modified HPI_EXP_metro'!$D:$D,N2,'Modified HPI_EXP_metro'!$C:$C,"*NE*")/COUNTIFS('Modified HPI_EXP_metro'!$D:$D,N2,'Modified HPI_EXP_metro'!$C:$C,"*NE*"),"N/A")</f>
        <v>N/A</v>
      </c>
      <c r="O29" s="8" t="str">
        <f>IFERROR(SUMIFS('Modified HPI_EXP_metro'!$G:$G,'Modified HPI_EXP_metro'!$D:$D,O2,'Modified HPI_EXP_metro'!$C:$C,"*NE*")/COUNTIFS('Modified HPI_EXP_metro'!$D:$D,O2,'Modified HPI_EXP_metro'!$C:$C,"*NE*"),"N/A")</f>
        <v>N/A</v>
      </c>
      <c r="P29" s="8" t="str">
        <f>IFERROR(SUMIFS('Modified HPI_EXP_metro'!$G:$G,'Modified HPI_EXP_metro'!$D:$D,P2,'Modified HPI_EXP_metro'!$C:$C,"*NE*")/COUNTIFS('Modified HPI_EXP_metro'!$D:$D,P2,'Modified HPI_EXP_metro'!$C:$C,"*NE*"),"N/A")</f>
        <v>N/A</v>
      </c>
      <c r="Q29" s="8" t="str">
        <f>IFERROR(SUMIFS('Modified HPI_EXP_metro'!$G:$G,'Modified HPI_EXP_metro'!$D:$D,Q2,'Modified HPI_EXP_metro'!$C:$C,"*NE*")/COUNTIFS('Modified HPI_EXP_metro'!$D:$D,Q2,'Modified HPI_EXP_metro'!$C:$C,"*NE*"),"N/A")</f>
        <v>N/A</v>
      </c>
      <c r="R29" s="8" t="str">
        <f>IFERROR(SUMIFS('Modified HPI_EXP_metro'!$G:$G,'Modified HPI_EXP_metro'!$D:$D,R2,'Modified HPI_EXP_metro'!$C:$C,"*NE*")/COUNTIFS('Modified HPI_EXP_metro'!$D:$D,R2,'Modified HPI_EXP_metro'!$C:$C,"*NE*"),"N/A")</f>
        <v>N/A</v>
      </c>
      <c r="S29" s="8" t="str">
        <f>IFERROR(SUMIFS('Modified HPI_EXP_metro'!$G:$G,'Modified HPI_EXP_metro'!$D:$D,S2,'Modified HPI_EXP_metro'!$C:$C,"*NE*")/COUNTIFS('Modified HPI_EXP_metro'!$D:$D,S2,'Modified HPI_EXP_metro'!$C:$C,"*NE*"),"N/A")</f>
        <v>N/A</v>
      </c>
      <c r="T29" s="8" t="str">
        <f>IFERROR(SUMIFS('Modified HPI_EXP_metro'!$G:$G,'Modified HPI_EXP_metro'!$D:$D,T2,'Modified HPI_EXP_metro'!$C:$C,"*NE*")/COUNTIFS('Modified HPI_EXP_metro'!$D:$D,T2,'Modified HPI_EXP_metro'!$C:$C,"*NE*"),"N/A")</f>
        <v>N/A</v>
      </c>
      <c r="U29" s="8" t="str">
        <f>IFERROR(SUMIFS('Modified HPI_EXP_metro'!$G:$G,'Modified HPI_EXP_metro'!$D:$D,U2,'Modified HPI_EXP_metro'!$C:$C,"*NE*")/COUNTIFS('Modified HPI_EXP_metro'!$D:$D,U2,'Modified HPI_EXP_metro'!$C:$C,"*NE*"),"N/A")</f>
        <v>N/A</v>
      </c>
      <c r="V29" s="8" t="str">
        <f>IFERROR(SUMIFS('Modified HPI_EXP_metro'!$G:$G,'Modified HPI_EXP_metro'!$D:$D,V2,'Modified HPI_EXP_metro'!$C:$C,"*NE*")/COUNTIFS('Modified HPI_EXP_metro'!$D:$D,V2,'Modified HPI_EXP_metro'!$C:$C,"*NE*"),"N/A")</f>
        <v>N/A</v>
      </c>
      <c r="W29" s="8" t="str">
        <f>IFERROR(SUMIFS('Modified HPI_EXP_metro'!$G:$G,'Modified HPI_EXP_metro'!$D:$D,W2,'Modified HPI_EXP_metro'!$C:$C,"*NE*")/COUNTIFS('Modified HPI_EXP_metro'!$D:$D,W2,'Modified HPI_EXP_metro'!$C:$C,"*NE*"),"N/A")</f>
        <v>N/A</v>
      </c>
      <c r="X29" s="8" t="str">
        <f>IFERROR(SUMIFS('Modified HPI_EXP_metro'!$G:$G,'Modified HPI_EXP_metro'!$D:$D,X2,'Modified HPI_EXP_metro'!$C:$C,"*NE*")/COUNTIFS('Modified HPI_EXP_metro'!$D:$D,X2,'Modified HPI_EXP_metro'!$C:$C,"*NE*"),"N/A")</f>
        <v>N/A</v>
      </c>
      <c r="Y29" s="8" t="str">
        <f>IFERROR(SUMIFS('Modified HPI_EXP_metro'!$G:$G,'Modified HPI_EXP_metro'!$D:$D,Y2,'Modified HPI_EXP_metro'!$C:$C,"*NE*")/COUNTIFS('Modified HPI_EXP_metro'!$D:$D,Y2,'Modified HPI_EXP_metro'!$C:$C,"*NE*"),"N/A")</f>
        <v>N/A</v>
      </c>
      <c r="Z29" s="8" t="str">
        <f>IFERROR(SUMIFS('Modified HPI_EXP_metro'!$G:$G,'Modified HPI_EXP_metro'!$D:$D,Z2,'Modified HPI_EXP_metro'!$C:$C,"*NE*")/COUNTIFS('Modified HPI_EXP_metro'!$D:$D,Z2,'Modified HPI_EXP_metro'!$C:$C,"*NE*"),"N/A")</f>
        <v>N/A</v>
      </c>
      <c r="AA29" s="8" t="str">
        <f>IFERROR(SUMIFS('Modified HPI_EXP_metro'!$G:$G,'Modified HPI_EXP_metro'!$D:$D,AA2,'Modified HPI_EXP_metro'!$C:$C,"*NE*")/COUNTIFS('Modified HPI_EXP_metro'!$D:$D,AA2,'Modified HPI_EXP_metro'!$C:$C,"*NE*"),"N/A")</f>
        <v>N/A</v>
      </c>
      <c r="AB29" s="8" t="str">
        <f>IFERROR(SUMIFS('Modified HPI_EXP_metro'!$G:$G,'Modified HPI_EXP_metro'!$D:$D,AB2,'Modified HPI_EXP_metro'!$C:$C,"*NE*")/COUNTIFS('Modified HPI_EXP_metro'!$D:$D,AB2,'Modified HPI_EXP_metro'!$C:$C,"*NE*"),"N/A")</f>
        <v>N/A</v>
      </c>
      <c r="AC29" s="8" t="str">
        <f>IFERROR(SUMIFS('Modified HPI_EXP_metro'!$G:$G,'Modified HPI_EXP_metro'!$D:$D,AC2,'Modified HPI_EXP_metro'!$C:$C,"*NE*")/COUNTIFS('Modified HPI_EXP_metro'!$D:$D,AC2,'Modified HPI_EXP_metro'!$C:$C,"*NE*"),"N/A")</f>
        <v>N/A</v>
      </c>
      <c r="AD29" s="8" t="str">
        <f>IFERROR(SUMIFS('Modified HPI_EXP_metro'!$G:$G,'Modified HPI_EXP_metro'!$D:$D,AD2,'Modified HPI_EXP_metro'!$C:$C,"*NE*")/COUNTIFS('Modified HPI_EXP_metro'!$D:$D,AD2,'Modified HPI_EXP_metro'!$C:$C,"*NE*"),"N/A")</f>
        <v>N/A</v>
      </c>
      <c r="AE29" s="8" t="str">
        <f>IFERROR(SUMIFS('Modified HPI_EXP_metro'!$G:$G,'Modified HPI_EXP_metro'!$D:$D,AE2,'Modified HPI_EXP_metro'!$C:$C,"*NE*")/COUNTIFS('Modified HPI_EXP_metro'!$D:$D,AE2,'Modified HPI_EXP_metro'!$C:$C,"*NE*"),"N/A")</f>
        <v>N/A</v>
      </c>
      <c r="AF29" s="8" t="str">
        <f>IFERROR(SUMIFS('Modified HPI_EXP_metro'!$G:$G,'Modified HPI_EXP_metro'!$D:$D,AF2,'Modified HPI_EXP_metro'!$C:$C,"*NE*")/COUNTIFS('Modified HPI_EXP_metro'!$D:$D,AF2,'Modified HPI_EXP_metro'!$C:$C,"*NE*"),"N/A")</f>
        <v>N/A</v>
      </c>
      <c r="AG29" s="8" t="str">
        <f>IFERROR(SUMIFS('Modified HPI_EXP_metro'!$G:$G,'Modified HPI_EXP_metro'!$D:$D,AG2,'Modified HPI_EXP_metro'!$C:$C,"*NE*")/COUNTIFS('Modified HPI_EXP_metro'!$D:$D,AG2,'Modified HPI_EXP_metro'!$C:$C,"*NE*"),"N/A")</f>
        <v>N/A</v>
      </c>
    </row>
    <row r="30" spans="1:33" x14ac:dyDescent="0.2">
      <c r="A30" s="11" t="s">
        <v>94</v>
      </c>
      <c r="B30" s="11" t="s">
        <v>145</v>
      </c>
      <c r="C30" s="8">
        <f>IFERROR(SUMIFS('Modified HPI_EXP_metro'!$G:$G,'Modified HPI_EXP_metro'!$D:$D,C2,'Modified HPI_EXP_metro'!$C:$C,"*NV*")/COUNTIFS('Modified HPI_EXP_metro'!$D:$D,C2,'Modified HPI_EXP_metro'!$C:$C,"*NV*"),"N/A")</f>
        <v>100.5625</v>
      </c>
      <c r="D30" s="8">
        <f>IFERROR(SUMIFS('Modified HPI_EXP_metro'!$G:$G,'Modified HPI_EXP_metro'!$D:$D,D2,'Modified HPI_EXP_metro'!$C:$C,"*NV*")/COUNTIFS('Modified HPI_EXP_metro'!$D:$D,D2,'Modified HPI_EXP_metro'!$C:$C,"*NV*"),"N/A")</f>
        <v>100.69750000000001</v>
      </c>
      <c r="E30" s="8">
        <f>IFERROR(SUMIFS('Modified HPI_EXP_metro'!$G:$G,'Modified HPI_EXP_metro'!$D:$D,E2,'Modified HPI_EXP_metro'!$C:$C,"*NV*")/COUNTIFS('Modified HPI_EXP_metro'!$D:$D,E2,'Modified HPI_EXP_metro'!$C:$C,"*NV*"),"N/A")</f>
        <v>103.22749999999999</v>
      </c>
      <c r="F30" s="8">
        <f>IFERROR(SUMIFS('Modified HPI_EXP_metro'!$G:$G,'Modified HPI_EXP_metro'!$D:$D,F2,'Modified HPI_EXP_metro'!$C:$C,"*NV*")/COUNTIFS('Modified HPI_EXP_metro'!$D:$D,F2,'Modified HPI_EXP_metro'!$C:$C,"*NV*"),"N/A")</f>
        <v>108.66249999999999</v>
      </c>
      <c r="G30" s="8">
        <f>IFERROR(SUMIFS('Modified HPI_EXP_metro'!$G:$G,'Modified HPI_EXP_metro'!$D:$D,G2,'Modified HPI_EXP_metro'!$C:$C,"*NV*")/COUNTIFS('Modified HPI_EXP_metro'!$D:$D,G2,'Modified HPI_EXP_metro'!$C:$C,"*NV*"),"N/A")</f>
        <v>111.955</v>
      </c>
      <c r="H30" s="8">
        <f>IFERROR(SUMIFS('Modified HPI_EXP_metro'!$G:$G,'Modified HPI_EXP_metro'!$D:$D,H2,'Modified HPI_EXP_metro'!$C:$C,"*NV*")/COUNTIFS('Modified HPI_EXP_metro'!$D:$D,H2,'Modified HPI_EXP_metro'!$C:$C,"*NV*"),"N/A")</f>
        <v>114.80000000000001</v>
      </c>
      <c r="I30" s="8">
        <f>IFERROR(SUMIFS('Modified HPI_EXP_metro'!$G:$G,'Modified HPI_EXP_metro'!$D:$D,I2,'Modified HPI_EXP_metro'!$C:$C,"*NV*")/COUNTIFS('Modified HPI_EXP_metro'!$D:$D,I2,'Modified HPI_EXP_metro'!$C:$C,"*NV*"),"N/A")</f>
        <v>118.465</v>
      </c>
      <c r="J30" s="8">
        <f>IFERROR(SUMIFS('Modified HPI_EXP_metro'!$G:$G,'Modified HPI_EXP_metro'!$D:$D,J2,'Modified HPI_EXP_metro'!$C:$C,"*NV*")/COUNTIFS('Modified HPI_EXP_metro'!$D:$D,J2,'Modified HPI_EXP_metro'!$C:$C,"*NV*"),"N/A")</f>
        <v>121.38000000000001</v>
      </c>
      <c r="K30" s="8">
        <f>IFERROR(SUMIFS('Modified HPI_EXP_metro'!$G:$G,'Modified HPI_EXP_metro'!$D:$D,K2,'Modified HPI_EXP_metro'!$C:$C,"*NV*")/COUNTIFS('Modified HPI_EXP_metro'!$D:$D,K2,'Modified HPI_EXP_metro'!$C:$C,"*NV*"),"N/A")</f>
        <v>125.91499999999999</v>
      </c>
      <c r="L30" s="8">
        <f>IFERROR(SUMIFS('Modified HPI_EXP_metro'!$G:$G,'Modified HPI_EXP_metro'!$D:$D,L2,'Modified HPI_EXP_metro'!$C:$C,"*NV*")/COUNTIFS('Modified HPI_EXP_metro'!$D:$D,L2,'Modified HPI_EXP_metro'!$C:$C,"*NV*"),"N/A")</f>
        <v>132.3775</v>
      </c>
      <c r="M30" s="8">
        <f>IFERROR(SUMIFS('Modified HPI_EXP_metro'!$G:$G,'Modified HPI_EXP_metro'!$D:$D,M2,'Modified HPI_EXP_metro'!$C:$C,"*NV*")/COUNTIFS('Modified HPI_EXP_metro'!$D:$D,M2,'Modified HPI_EXP_metro'!$C:$C,"*NV*"),"N/A")</f>
        <v>140.29750000000001</v>
      </c>
      <c r="N30" s="8">
        <f>IFERROR(SUMIFS('Modified HPI_EXP_metro'!$G:$G,'Modified HPI_EXP_metro'!$D:$D,N2,'Modified HPI_EXP_metro'!$C:$C,"*NV*")/COUNTIFS('Modified HPI_EXP_metro'!$D:$D,N2,'Modified HPI_EXP_metro'!$C:$C,"*NV*"),"N/A")</f>
        <v>150.07750000000001</v>
      </c>
      <c r="O30" s="8">
        <f>IFERROR(SUMIFS('Modified HPI_EXP_metro'!$G:$G,'Modified HPI_EXP_metro'!$D:$D,O2,'Modified HPI_EXP_metro'!$C:$C,"*NV*")/COUNTIFS('Modified HPI_EXP_metro'!$D:$D,O2,'Modified HPI_EXP_metro'!$C:$C,"*NV*"),"N/A")</f>
        <v>167.845</v>
      </c>
      <c r="P30" s="8">
        <f>IFERROR(SUMIFS('Modified HPI_EXP_metro'!$G:$G,'Modified HPI_EXP_metro'!$D:$D,P2,'Modified HPI_EXP_metro'!$C:$C,"*NV*")/COUNTIFS('Modified HPI_EXP_metro'!$D:$D,P2,'Modified HPI_EXP_metro'!$C:$C,"*NV*"),"N/A")</f>
        <v>224.465</v>
      </c>
      <c r="Q30" s="8">
        <f>IFERROR(SUMIFS('Modified HPI_EXP_metro'!$G:$G,'Modified HPI_EXP_metro'!$D:$D,Q2,'Modified HPI_EXP_metro'!$C:$C,"*NV*")/COUNTIFS('Modified HPI_EXP_metro'!$D:$D,Q2,'Modified HPI_EXP_metro'!$C:$C,"*NV*"),"N/A")</f>
        <v>269.44</v>
      </c>
      <c r="R30" s="8">
        <f>IFERROR(SUMIFS('Modified HPI_EXP_metro'!$G:$G,'Modified HPI_EXP_metro'!$D:$D,R2,'Modified HPI_EXP_metro'!$C:$C,"*NV*")/COUNTIFS('Modified HPI_EXP_metro'!$D:$D,R2,'Modified HPI_EXP_metro'!$C:$C,"*NV*"),"N/A")</f>
        <v>281.01499999999999</v>
      </c>
      <c r="S30" s="8">
        <f>IFERROR(SUMIFS('Modified HPI_EXP_metro'!$G:$G,'Modified HPI_EXP_metro'!$D:$D,S2,'Modified HPI_EXP_metro'!$C:$C,"*NV*")/COUNTIFS('Modified HPI_EXP_metro'!$D:$D,S2,'Modified HPI_EXP_metro'!$C:$C,"*NV*"),"N/A")</f>
        <v>250.33</v>
      </c>
      <c r="T30" s="8">
        <f>IFERROR(SUMIFS('Modified HPI_EXP_metro'!$G:$G,'Modified HPI_EXP_metro'!$D:$D,T2,'Modified HPI_EXP_metro'!$C:$C,"*NV*")/COUNTIFS('Modified HPI_EXP_metro'!$D:$D,T2,'Modified HPI_EXP_metro'!$C:$C,"*NV*"),"N/A")</f>
        <v>176.79999999999998</v>
      </c>
      <c r="U30" s="8">
        <f>IFERROR(SUMIFS('Modified HPI_EXP_metro'!$G:$G,'Modified HPI_EXP_metro'!$D:$D,U2,'Modified HPI_EXP_metro'!$C:$C,"*NV*")/COUNTIFS('Modified HPI_EXP_metro'!$D:$D,U2,'Modified HPI_EXP_metro'!$C:$C,"*NV*"),"N/A")</f>
        <v>128.4725</v>
      </c>
      <c r="V30" s="8">
        <f>IFERROR(SUMIFS('Modified HPI_EXP_metro'!$G:$G,'Modified HPI_EXP_metro'!$D:$D,V2,'Modified HPI_EXP_metro'!$C:$C,"*NV*")/COUNTIFS('Modified HPI_EXP_metro'!$D:$D,V2,'Modified HPI_EXP_metro'!$C:$C,"*NV*"),"N/A")</f>
        <v>120.14749999999999</v>
      </c>
      <c r="W30" s="8">
        <f>IFERROR(SUMIFS('Modified HPI_EXP_metro'!$G:$G,'Modified HPI_EXP_metro'!$D:$D,W2,'Modified HPI_EXP_metro'!$C:$C,"*NV*")/COUNTIFS('Modified HPI_EXP_metro'!$D:$D,W2,'Modified HPI_EXP_metro'!$C:$C,"*NV*"),"N/A")</f>
        <v>108.7175</v>
      </c>
      <c r="X30" s="8">
        <f>IFERROR(SUMIFS('Modified HPI_EXP_metro'!$G:$G,'Modified HPI_EXP_metro'!$D:$D,X2,'Modified HPI_EXP_metro'!$C:$C,"*NV*")/COUNTIFS('Modified HPI_EXP_metro'!$D:$D,X2,'Modified HPI_EXP_metro'!$C:$C,"*NV*"),"N/A")</f>
        <v>114.41</v>
      </c>
      <c r="Y30" s="8">
        <f>IFERROR(SUMIFS('Modified HPI_EXP_metro'!$G:$G,'Modified HPI_EXP_metro'!$D:$D,Y2,'Modified HPI_EXP_metro'!$C:$C,"*NV*")/COUNTIFS('Modified HPI_EXP_metro'!$D:$D,Y2,'Modified HPI_EXP_metro'!$C:$C,"*NV*"),"N/A")</f>
        <v>141.97999999999999</v>
      </c>
      <c r="Z30" s="8">
        <f>IFERROR(SUMIFS('Modified HPI_EXP_metro'!$G:$G,'Modified HPI_EXP_metro'!$D:$D,Z2,'Modified HPI_EXP_metro'!$C:$C,"*NV*")/COUNTIFS('Modified HPI_EXP_metro'!$D:$D,Z2,'Modified HPI_EXP_metro'!$C:$C,"*NV*"),"N/A")</f>
        <v>161.0925</v>
      </c>
      <c r="AA30" s="8">
        <f>IFERROR(SUMIFS('Modified HPI_EXP_metro'!$G:$G,'Modified HPI_EXP_metro'!$D:$D,AA2,'Modified HPI_EXP_metro'!$C:$C,"*NV*")/COUNTIFS('Modified HPI_EXP_metro'!$D:$D,AA2,'Modified HPI_EXP_metro'!$C:$C,"*NV*"),"N/A")</f>
        <v>174.02500000000001</v>
      </c>
      <c r="AB30" s="8">
        <f>IFERROR(SUMIFS('Modified HPI_EXP_metro'!$G:$G,'Modified HPI_EXP_metro'!$D:$D,AB2,'Modified HPI_EXP_metro'!$C:$C,"*NV*")/COUNTIFS('Modified HPI_EXP_metro'!$D:$D,AB2,'Modified HPI_EXP_metro'!$C:$C,"*NV*"),"N/A")</f>
        <v>186.44</v>
      </c>
      <c r="AC30" s="8">
        <f>IFERROR(SUMIFS('Modified HPI_EXP_metro'!$G:$G,'Modified HPI_EXP_metro'!$D:$D,AC2,'Modified HPI_EXP_metro'!$C:$C,"*NV*")/COUNTIFS('Modified HPI_EXP_metro'!$D:$D,AC2,'Modified HPI_EXP_metro'!$C:$C,"*NV*"),"N/A")</f>
        <v>205.45249999999999</v>
      </c>
      <c r="AD30" s="8">
        <f>IFERROR(SUMIFS('Modified HPI_EXP_metro'!$G:$G,'Modified HPI_EXP_metro'!$D:$D,AD2,'Modified HPI_EXP_metro'!$C:$C,"*NV*")/COUNTIFS('Modified HPI_EXP_metro'!$D:$D,AD2,'Modified HPI_EXP_metro'!$C:$C,"*NV*"),"N/A")</f>
        <v>232.1825</v>
      </c>
      <c r="AE30" s="8">
        <f>IFERROR(SUMIFS('Modified HPI_EXP_metro'!$G:$G,'Modified HPI_EXP_metro'!$D:$D,AE2,'Modified HPI_EXP_metro'!$C:$C,"*NV*")/COUNTIFS('Modified HPI_EXP_metro'!$D:$D,AE2,'Modified HPI_EXP_metro'!$C:$C,"*NV*"),"N/A")</f>
        <v>245.86750000000001</v>
      </c>
      <c r="AF30" s="8">
        <f>IFERROR(SUMIFS('Modified HPI_EXP_metro'!$G:$G,'Modified HPI_EXP_metro'!$D:$D,AF2,'Modified HPI_EXP_metro'!$C:$C,"*NV*")/COUNTIFS('Modified HPI_EXP_metro'!$D:$D,AF2,'Modified HPI_EXP_metro'!$C:$C,"*NV*"),"N/A")</f>
        <v>260.47499999999997</v>
      </c>
      <c r="AG30" s="8">
        <f>IFERROR(SUMIFS('Modified HPI_EXP_metro'!$G:$G,'Modified HPI_EXP_metro'!$D:$D,AG2,'Modified HPI_EXP_metro'!$C:$C,"*NV*")/COUNTIFS('Modified HPI_EXP_metro'!$D:$D,AG2,'Modified HPI_EXP_metro'!$C:$C,"*NV*"),"N/A")</f>
        <v>309.17499999999995</v>
      </c>
    </row>
    <row r="31" spans="1:33" x14ac:dyDescent="0.2">
      <c r="A31" s="11" t="s">
        <v>95</v>
      </c>
      <c r="B31" s="11" t="s">
        <v>146</v>
      </c>
      <c r="C31" s="8" t="str">
        <f>IFERROR(SUMIFS('Modified HPI_EXP_metro'!$G:$G,'Modified HPI_EXP_metro'!$D:$D,C2,'Modified HPI_EXP_metro'!$C:$C,"*NH*")/COUNTIFS('Modified HPI_EXP_metro'!$D:$D,C2,'Modified HPI_EXP_metro'!$C:$C,"*NH*"),"N/A")</f>
        <v>N/A</v>
      </c>
      <c r="D31" s="8" t="str">
        <f>IFERROR(SUMIFS('Modified HPI_EXP_metro'!$G:$G,'Modified HPI_EXP_metro'!$D:$D,D2,'Modified HPI_EXP_metro'!$C:$C,"*NH*")/COUNTIFS('Modified HPI_EXP_metro'!$D:$D,D2,'Modified HPI_EXP_metro'!$C:$C,"*NH*"),"N/A")</f>
        <v>N/A</v>
      </c>
      <c r="E31" s="8" t="str">
        <f>IFERROR(SUMIFS('Modified HPI_EXP_metro'!$G:$G,'Modified HPI_EXP_metro'!$D:$D,E2,'Modified HPI_EXP_metro'!$C:$C,"*NH*")/COUNTIFS('Modified HPI_EXP_metro'!$D:$D,E2,'Modified HPI_EXP_metro'!$C:$C,"*NH*"),"N/A")</f>
        <v>N/A</v>
      </c>
      <c r="F31" s="8" t="str">
        <f>IFERROR(SUMIFS('Modified HPI_EXP_metro'!$G:$G,'Modified HPI_EXP_metro'!$D:$D,F2,'Modified HPI_EXP_metro'!$C:$C,"*NH*")/COUNTIFS('Modified HPI_EXP_metro'!$D:$D,F2,'Modified HPI_EXP_metro'!$C:$C,"*NH*"),"N/A")</f>
        <v>N/A</v>
      </c>
      <c r="G31" s="8" t="str">
        <f>IFERROR(SUMIFS('Modified HPI_EXP_metro'!$G:$G,'Modified HPI_EXP_metro'!$D:$D,G2,'Modified HPI_EXP_metro'!$C:$C,"*NH*")/COUNTIFS('Modified HPI_EXP_metro'!$D:$D,G2,'Modified HPI_EXP_metro'!$C:$C,"*NH*"),"N/A")</f>
        <v>N/A</v>
      </c>
      <c r="H31" s="8" t="str">
        <f>IFERROR(SUMIFS('Modified HPI_EXP_metro'!$G:$G,'Modified HPI_EXP_metro'!$D:$D,H2,'Modified HPI_EXP_metro'!$C:$C,"*NH*")/COUNTIFS('Modified HPI_EXP_metro'!$D:$D,H2,'Modified HPI_EXP_metro'!$C:$C,"*NH*"),"N/A")</f>
        <v>N/A</v>
      </c>
      <c r="I31" s="8" t="str">
        <f>IFERROR(SUMIFS('Modified HPI_EXP_metro'!$G:$G,'Modified HPI_EXP_metro'!$D:$D,I2,'Modified HPI_EXP_metro'!$C:$C,"*NH*")/COUNTIFS('Modified HPI_EXP_metro'!$D:$D,I2,'Modified HPI_EXP_metro'!$C:$C,"*NH*"),"N/A")</f>
        <v>N/A</v>
      </c>
      <c r="J31" s="8" t="str">
        <f>IFERROR(SUMIFS('Modified HPI_EXP_metro'!$G:$G,'Modified HPI_EXP_metro'!$D:$D,J2,'Modified HPI_EXP_metro'!$C:$C,"*NH*")/COUNTIFS('Modified HPI_EXP_metro'!$D:$D,J2,'Modified HPI_EXP_metro'!$C:$C,"*NH*"),"N/A")</f>
        <v>N/A</v>
      </c>
      <c r="K31" s="8" t="str">
        <f>IFERROR(SUMIFS('Modified HPI_EXP_metro'!$G:$G,'Modified HPI_EXP_metro'!$D:$D,K2,'Modified HPI_EXP_metro'!$C:$C,"*NH*")/COUNTIFS('Modified HPI_EXP_metro'!$D:$D,K2,'Modified HPI_EXP_metro'!$C:$C,"*NH*"),"N/A")</f>
        <v>N/A</v>
      </c>
      <c r="L31" s="8" t="str">
        <f>IFERROR(SUMIFS('Modified HPI_EXP_metro'!$G:$G,'Modified HPI_EXP_metro'!$D:$D,L2,'Modified HPI_EXP_metro'!$C:$C,"*NH*")/COUNTIFS('Modified HPI_EXP_metro'!$D:$D,L2,'Modified HPI_EXP_metro'!$C:$C,"*NH*"),"N/A")</f>
        <v>N/A</v>
      </c>
      <c r="M31" s="8" t="str">
        <f>IFERROR(SUMIFS('Modified HPI_EXP_metro'!$G:$G,'Modified HPI_EXP_metro'!$D:$D,M2,'Modified HPI_EXP_metro'!$C:$C,"*NH*")/COUNTIFS('Modified HPI_EXP_metro'!$D:$D,M2,'Modified HPI_EXP_metro'!$C:$C,"*NH*"),"N/A")</f>
        <v>N/A</v>
      </c>
      <c r="N31" s="8" t="str">
        <f>IFERROR(SUMIFS('Modified HPI_EXP_metro'!$G:$G,'Modified HPI_EXP_metro'!$D:$D,N2,'Modified HPI_EXP_metro'!$C:$C,"*NH*")/COUNTIFS('Modified HPI_EXP_metro'!$D:$D,N2,'Modified HPI_EXP_metro'!$C:$C,"*NH*"),"N/A")</f>
        <v>N/A</v>
      </c>
      <c r="O31" s="8" t="str">
        <f>IFERROR(SUMIFS('Modified HPI_EXP_metro'!$G:$G,'Modified HPI_EXP_metro'!$D:$D,O2,'Modified HPI_EXP_metro'!$C:$C,"*NH*")/COUNTIFS('Modified HPI_EXP_metro'!$D:$D,O2,'Modified HPI_EXP_metro'!$C:$C,"*NH*"),"N/A")</f>
        <v>N/A</v>
      </c>
      <c r="P31" s="8" t="str">
        <f>IFERROR(SUMIFS('Modified HPI_EXP_metro'!$G:$G,'Modified HPI_EXP_metro'!$D:$D,P2,'Modified HPI_EXP_metro'!$C:$C,"*NH*")/COUNTIFS('Modified HPI_EXP_metro'!$D:$D,P2,'Modified HPI_EXP_metro'!$C:$C,"*NH*"),"N/A")</f>
        <v>N/A</v>
      </c>
      <c r="Q31" s="8" t="str">
        <f>IFERROR(SUMIFS('Modified HPI_EXP_metro'!$G:$G,'Modified HPI_EXP_metro'!$D:$D,Q2,'Modified HPI_EXP_metro'!$C:$C,"*NH*")/COUNTIFS('Modified HPI_EXP_metro'!$D:$D,Q2,'Modified HPI_EXP_metro'!$C:$C,"*NH*"),"N/A")</f>
        <v>N/A</v>
      </c>
      <c r="R31" s="8" t="str">
        <f>IFERROR(SUMIFS('Modified HPI_EXP_metro'!$G:$G,'Modified HPI_EXP_metro'!$D:$D,R2,'Modified HPI_EXP_metro'!$C:$C,"*NH*")/COUNTIFS('Modified HPI_EXP_metro'!$D:$D,R2,'Modified HPI_EXP_metro'!$C:$C,"*NH*"),"N/A")</f>
        <v>N/A</v>
      </c>
      <c r="S31" s="8" t="str">
        <f>IFERROR(SUMIFS('Modified HPI_EXP_metro'!$G:$G,'Modified HPI_EXP_metro'!$D:$D,S2,'Modified HPI_EXP_metro'!$C:$C,"*NH*")/COUNTIFS('Modified HPI_EXP_metro'!$D:$D,S2,'Modified HPI_EXP_metro'!$C:$C,"*NH*"),"N/A")</f>
        <v>N/A</v>
      </c>
      <c r="T31" s="8" t="str">
        <f>IFERROR(SUMIFS('Modified HPI_EXP_metro'!$G:$G,'Modified HPI_EXP_metro'!$D:$D,T2,'Modified HPI_EXP_metro'!$C:$C,"*NH*")/COUNTIFS('Modified HPI_EXP_metro'!$D:$D,T2,'Modified HPI_EXP_metro'!$C:$C,"*NH*"),"N/A")</f>
        <v>N/A</v>
      </c>
      <c r="U31" s="8" t="str">
        <f>IFERROR(SUMIFS('Modified HPI_EXP_metro'!$G:$G,'Modified HPI_EXP_metro'!$D:$D,U2,'Modified HPI_EXP_metro'!$C:$C,"*NH*")/COUNTIFS('Modified HPI_EXP_metro'!$D:$D,U2,'Modified HPI_EXP_metro'!$C:$C,"*NH*"),"N/A")</f>
        <v>N/A</v>
      </c>
      <c r="V31" s="8" t="str">
        <f>IFERROR(SUMIFS('Modified HPI_EXP_metro'!$G:$G,'Modified HPI_EXP_metro'!$D:$D,V2,'Modified HPI_EXP_metro'!$C:$C,"*NH*")/COUNTIFS('Modified HPI_EXP_metro'!$D:$D,V2,'Modified HPI_EXP_metro'!$C:$C,"*NH*"),"N/A")</f>
        <v>N/A</v>
      </c>
      <c r="W31" s="8" t="str">
        <f>IFERROR(SUMIFS('Modified HPI_EXP_metro'!$G:$G,'Modified HPI_EXP_metro'!$D:$D,W2,'Modified HPI_EXP_metro'!$C:$C,"*NH*")/COUNTIFS('Modified HPI_EXP_metro'!$D:$D,W2,'Modified HPI_EXP_metro'!$C:$C,"*NH*"),"N/A")</f>
        <v>N/A</v>
      </c>
      <c r="X31" s="8" t="str">
        <f>IFERROR(SUMIFS('Modified HPI_EXP_metro'!$G:$G,'Modified HPI_EXP_metro'!$D:$D,X2,'Modified HPI_EXP_metro'!$C:$C,"*NH*")/COUNTIFS('Modified HPI_EXP_metro'!$D:$D,X2,'Modified HPI_EXP_metro'!$C:$C,"*NH*"),"N/A")</f>
        <v>N/A</v>
      </c>
      <c r="Y31" s="8" t="str">
        <f>IFERROR(SUMIFS('Modified HPI_EXP_metro'!$G:$G,'Modified HPI_EXP_metro'!$D:$D,Y2,'Modified HPI_EXP_metro'!$C:$C,"*NH*")/COUNTIFS('Modified HPI_EXP_metro'!$D:$D,Y2,'Modified HPI_EXP_metro'!$C:$C,"*NH*"),"N/A")</f>
        <v>N/A</v>
      </c>
      <c r="Z31" s="8" t="str">
        <f>IFERROR(SUMIFS('Modified HPI_EXP_metro'!$G:$G,'Modified HPI_EXP_metro'!$D:$D,Z2,'Modified HPI_EXP_metro'!$C:$C,"*NH*")/COUNTIFS('Modified HPI_EXP_metro'!$D:$D,Z2,'Modified HPI_EXP_metro'!$C:$C,"*NH*"),"N/A")</f>
        <v>N/A</v>
      </c>
      <c r="AA31" s="8" t="str">
        <f>IFERROR(SUMIFS('Modified HPI_EXP_metro'!$G:$G,'Modified HPI_EXP_metro'!$D:$D,AA2,'Modified HPI_EXP_metro'!$C:$C,"*NH*")/COUNTIFS('Modified HPI_EXP_metro'!$D:$D,AA2,'Modified HPI_EXP_metro'!$C:$C,"*NH*"),"N/A")</f>
        <v>N/A</v>
      </c>
      <c r="AB31" s="8" t="str">
        <f>IFERROR(SUMIFS('Modified HPI_EXP_metro'!$G:$G,'Modified HPI_EXP_metro'!$D:$D,AB2,'Modified HPI_EXP_metro'!$C:$C,"*NH*")/COUNTIFS('Modified HPI_EXP_metro'!$D:$D,AB2,'Modified HPI_EXP_metro'!$C:$C,"*NH*"),"N/A")</f>
        <v>N/A</v>
      </c>
      <c r="AC31" s="8" t="str">
        <f>IFERROR(SUMIFS('Modified HPI_EXP_metro'!$G:$G,'Modified HPI_EXP_metro'!$D:$D,AC2,'Modified HPI_EXP_metro'!$C:$C,"*NH*")/COUNTIFS('Modified HPI_EXP_metro'!$D:$D,AC2,'Modified HPI_EXP_metro'!$C:$C,"*NH*"),"N/A")</f>
        <v>N/A</v>
      </c>
      <c r="AD31" s="8" t="str">
        <f>IFERROR(SUMIFS('Modified HPI_EXP_metro'!$G:$G,'Modified HPI_EXP_metro'!$D:$D,AD2,'Modified HPI_EXP_metro'!$C:$C,"*NH*")/COUNTIFS('Modified HPI_EXP_metro'!$D:$D,AD2,'Modified HPI_EXP_metro'!$C:$C,"*NH*"),"N/A")</f>
        <v>N/A</v>
      </c>
      <c r="AE31" s="8" t="str">
        <f>IFERROR(SUMIFS('Modified HPI_EXP_metro'!$G:$G,'Modified HPI_EXP_metro'!$D:$D,AE2,'Modified HPI_EXP_metro'!$C:$C,"*NH*")/COUNTIFS('Modified HPI_EXP_metro'!$D:$D,AE2,'Modified HPI_EXP_metro'!$C:$C,"*NH*"),"N/A")</f>
        <v>N/A</v>
      </c>
      <c r="AF31" s="8" t="str">
        <f>IFERROR(SUMIFS('Modified HPI_EXP_metro'!$G:$G,'Modified HPI_EXP_metro'!$D:$D,AF2,'Modified HPI_EXP_metro'!$C:$C,"*NH*")/COUNTIFS('Modified HPI_EXP_metro'!$D:$D,AF2,'Modified HPI_EXP_metro'!$C:$C,"*NH*"),"N/A")</f>
        <v>N/A</v>
      </c>
      <c r="AG31" s="8" t="str">
        <f>IFERROR(SUMIFS('Modified HPI_EXP_metro'!$G:$G,'Modified HPI_EXP_metro'!$D:$D,AG2,'Modified HPI_EXP_metro'!$C:$C,"*NH*")/COUNTIFS('Modified HPI_EXP_metro'!$D:$D,AG2,'Modified HPI_EXP_metro'!$C:$C,"*NH*"),"N/A")</f>
        <v>N/A</v>
      </c>
    </row>
    <row r="32" spans="1:33" x14ac:dyDescent="0.2">
      <c r="A32" s="11" t="s">
        <v>96</v>
      </c>
      <c r="B32" s="11" t="s">
        <v>147</v>
      </c>
      <c r="C32" s="8">
        <f>IFERROR(SUMIFS('Modified HPI_EXP_metro'!$G:$G,'Modified HPI_EXP_metro'!$D:$D,C2,'Modified HPI_EXP_metro'!$C:$C,"*NJ*")/COUNTIFS('Modified HPI_EXP_metro'!$D:$D,C2,'Modified HPI_EXP_metro'!$C:$C,"*NJ*"),"N/A")</f>
        <v>99.65124999999999</v>
      </c>
      <c r="D32" s="8">
        <f>IFERROR(SUMIFS('Modified HPI_EXP_metro'!$G:$G,'Modified HPI_EXP_metro'!$D:$D,D2,'Modified HPI_EXP_metro'!$C:$C,"*NJ*")/COUNTIFS('Modified HPI_EXP_metro'!$D:$D,D2,'Modified HPI_EXP_metro'!$C:$C,"*NJ*"),"N/A")</f>
        <v>100.23875</v>
      </c>
      <c r="E32" s="8">
        <f>IFERROR(SUMIFS('Modified HPI_EXP_metro'!$G:$G,'Modified HPI_EXP_metro'!$D:$D,E2,'Modified HPI_EXP_metro'!$C:$C,"*NJ*")/COUNTIFS('Modified HPI_EXP_metro'!$D:$D,E2,'Modified HPI_EXP_metro'!$C:$C,"*NJ*"),"N/A")</f>
        <v>100.79625</v>
      </c>
      <c r="F32" s="8">
        <f>IFERROR(SUMIFS('Modified HPI_EXP_metro'!$G:$G,'Modified HPI_EXP_metro'!$D:$D,F2,'Modified HPI_EXP_metro'!$C:$C,"*NJ*")/COUNTIFS('Modified HPI_EXP_metro'!$D:$D,F2,'Modified HPI_EXP_metro'!$C:$C,"*NJ*"),"N/A")</f>
        <v>101.97375</v>
      </c>
      <c r="G32" s="8">
        <f>IFERROR(SUMIFS('Modified HPI_EXP_metro'!$G:$G,'Modified HPI_EXP_metro'!$D:$D,G2,'Modified HPI_EXP_metro'!$C:$C,"*NJ*")/COUNTIFS('Modified HPI_EXP_metro'!$D:$D,G2,'Modified HPI_EXP_metro'!$C:$C,"*NJ*"),"N/A")</f>
        <v>101.85999999999999</v>
      </c>
      <c r="H32" s="8">
        <f>IFERROR(SUMIFS('Modified HPI_EXP_metro'!$G:$G,'Modified HPI_EXP_metro'!$D:$D,H2,'Modified HPI_EXP_metro'!$C:$C,"*NJ*")/COUNTIFS('Modified HPI_EXP_metro'!$D:$D,H2,'Modified HPI_EXP_metro'!$C:$C,"*NJ*"),"N/A")</f>
        <v>102.66000000000001</v>
      </c>
      <c r="I32" s="8">
        <f>IFERROR(SUMIFS('Modified HPI_EXP_metro'!$G:$G,'Modified HPI_EXP_metro'!$D:$D,I2,'Modified HPI_EXP_metro'!$C:$C,"*NJ*")/COUNTIFS('Modified HPI_EXP_metro'!$D:$D,I2,'Modified HPI_EXP_metro'!$C:$C,"*NJ*"),"N/A")</f>
        <v>105.58624999999999</v>
      </c>
      <c r="J32" s="8">
        <f>IFERROR(SUMIFS('Modified HPI_EXP_metro'!$G:$G,'Modified HPI_EXP_metro'!$D:$D,J2,'Modified HPI_EXP_metro'!$C:$C,"*NJ*")/COUNTIFS('Modified HPI_EXP_metro'!$D:$D,J2,'Modified HPI_EXP_metro'!$C:$C,"*NJ*"),"N/A")</f>
        <v>111.58750000000001</v>
      </c>
      <c r="K32" s="8">
        <f>IFERROR(SUMIFS('Modified HPI_EXP_metro'!$G:$G,'Modified HPI_EXP_metro'!$D:$D,K2,'Modified HPI_EXP_metro'!$C:$C,"*NJ*")/COUNTIFS('Modified HPI_EXP_metro'!$D:$D,K2,'Modified HPI_EXP_metro'!$C:$C,"*NJ*"),"N/A")</f>
        <v>121.2475</v>
      </c>
      <c r="L32" s="8">
        <f>IFERROR(SUMIFS('Modified HPI_EXP_metro'!$G:$G,'Modified HPI_EXP_metro'!$D:$D,L2,'Modified HPI_EXP_metro'!$C:$C,"*NJ*")/COUNTIFS('Modified HPI_EXP_metro'!$D:$D,L2,'Modified HPI_EXP_metro'!$C:$C,"*NJ*"),"N/A")</f>
        <v>133.91874999999999</v>
      </c>
      <c r="M32" s="8">
        <f>IFERROR(SUMIFS('Modified HPI_EXP_metro'!$G:$G,'Modified HPI_EXP_metro'!$D:$D,M2,'Modified HPI_EXP_metro'!$C:$C,"*NJ*")/COUNTIFS('Modified HPI_EXP_metro'!$D:$D,M2,'Modified HPI_EXP_metro'!$C:$C,"*NJ*"),"N/A")</f>
        <v>149.63124999999999</v>
      </c>
      <c r="N32" s="8">
        <f>IFERROR(SUMIFS('Modified HPI_EXP_metro'!$G:$G,'Modified HPI_EXP_metro'!$D:$D,N2,'Modified HPI_EXP_metro'!$C:$C,"*NJ*")/COUNTIFS('Modified HPI_EXP_metro'!$D:$D,N2,'Modified HPI_EXP_metro'!$C:$C,"*NJ*"),"N/A")</f>
        <v>170.58625000000001</v>
      </c>
      <c r="O32" s="8">
        <f>IFERROR(SUMIFS('Modified HPI_EXP_metro'!$G:$G,'Modified HPI_EXP_metro'!$D:$D,O2,'Modified HPI_EXP_metro'!$C:$C,"*NJ*")/COUNTIFS('Modified HPI_EXP_metro'!$D:$D,O2,'Modified HPI_EXP_metro'!$C:$C,"*NJ*"),"N/A")</f>
        <v>195.77375000000001</v>
      </c>
      <c r="P32" s="8">
        <f>IFERROR(SUMIFS('Modified HPI_EXP_metro'!$G:$G,'Modified HPI_EXP_metro'!$D:$D,P2,'Modified HPI_EXP_metro'!$C:$C,"*NJ*")/COUNTIFS('Modified HPI_EXP_metro'!$D:$D,P2,'Modified HPI_EXP_metro'!$C:$C,"*NJ*"),"N/A")</f>
        <v>216.715</v>
      </c>
      <c r="Q32" s="8">
        <f>IFERROR(SUMIFS('Modified HPI_EXP_metro'!$G:$G,'Modified HPI_EXP_metro'!$D:$D,Q2,'Modified HPI_EXP_metro'!$C:$C,"*NJ*")/COUNTIFS('Modified HPI_EXP_metro'!$D:$D,Q2,'Modified HPI_EXP_metro'!$C:$C,"*NJ*"),"N/A")</f>
        <v>247.43374999999997</v>
      </c>
      <c r="R32" s="8">
        <f>IFERROR(SUMIFS('Modified HPI_EXP_metro'!$G:$G,'Modified HPI_EXP_metro'!$D:$D,R2,'Modified HPI_EXP_metro'!$C:$C,"*NJ*")/COUNTIFS('Modified HPI_EXP_metro'!$D:$D,R2,'Modified HPI_EXP_metro'!$C:$C,"*NJ*"),"N/A")</f>
        <v>269.68124999999998</v>
      </c>
      <c r="S32" s="8">
        <f>IFERROR(SUMIFS('Modified HPI_EXP_metro'!$G:$G,'Modified HPI_EXP_metro'!$D:$D,S2,'Modified HPI_EXP_metro'!$C:$C,"*NJ*")/COUNTIFS('Modified HPI_EXP_metro'!$D:$D,S2,'Modified HPI_EXP_metro'!$C:$C,"*NJ*"),"N/A")</f>
        <v>264.32125000000002</v>
      </c>
      <c r="T32" s="8">
        <f>IFERROR(SUMIFS('Modified HPI_EXP_metro'!$G:$G,'Modified HPI_EXP_metro'!$D:$D,T2,'Modified HPI_EXP_metro'!$C:$C,"*NJ*")/COUNTIFS('Modified HPI_EXP_metro'!$D:$D,T2,'Modified HPI_EXP_metro'!$C:$C,"*NJ*"),"N/A")</f>
        <v>238.23124999999999</v>
      </c>
      <c r="U32" s="8">
        <f>IFERROR(SUMIFS('Modified HPI_EXP_metro'!$G:$G,'Modified HPI_EXP_metro'!$D:$D,U2,'Modified HPI_EXP_metro'!$C:$C,"*NJ*")/COUNTIFS('Modified HPI_EXP_metro'!$D:$D,U2,'Modified HPI_EXP_metro'!$C:$C,"*NJ*"),"N/A")</f>
        <v>209.6825</v>
      </c>
      <c r="V32" s="8">
        <f>IFERROR(SUMIFS('Modified HPI_EXP_metro'!$G:$G,'Modified HPI_EXP_metro'!$D:$D,V2,'Modified HPI_EXP_metro'!$C:$C,"*NJ*")/COUNTIFS('Modified HPI_EXP_metro'!$D:$D,V2,'Modified HPI_EXP_metro'!$C:$C,"*NJ*"),"N/A")</f>
        <v>198.73250000000002</v>
      </c>
      <c r="W32" s="8">
        <f>IFERROR(SUMIFS('Modified HPI_EXP_metro'!$G:$G,'Modified HPI_EXP_metro'!$D:$D,W2,'Modified HPI_EXP_metro'!$C:$C,"*NJ*")/COUNTIFS('Modified HPI_EXP_metro'!$D:$D,W2,'Modified HPI_EXP_metro'!$C:$C,"*NJ*"),"N/A")</f>
        <v>189.39874999999998</v>
      </c>
      <c r="X32" s="8">
        <f>IFERROR(SUMIFS('Modified HPI_EXP_metro'!$G:$G,'Modified HPI_EXP_metro'!$D:$D,X2,'Modified HPI_EXP_metro'!$C:$C,"*NJ*")/COUNTIFS('Modified HPI_EXP_metro'!$D:$D,X2,'Modified HPI_EXP_metro'!$C:$C,"*NJ*"),"N/A")</f>
        <v>188.52624999999998</v>
      </c>
      <c r="Y32" s="8">
        <f>IFERROR(SUMIFS('Modified HPI_EXP_metro'!$G:$G,'Modified HPI_EXP_metro'!$D:$D,Y2,'Modified HPI_EXP_metro'!$C:$C,"*NJ*")/COUNTIFS('Modified HPI_EXP_metro'!$D:$D,Y2,'Modified HPI_EXP_metro'!$C:$C,"*NJ*"),"N/A")</f>
        <v>195.72499999999999</v>
      </c>
      <c r="Z32" s="8">
        <f>IFERROR(SUMIFS('Modified HPI_EXP_metro'!$G:$G,'Modified HPI_EXP_metro'!$D:$D,Z2,'Modified HPI_EXP_metro'!$C:$C,"*NJ*")/COUNTIFS('Modified HPI_EXP_metro'!$D:$D,Z2,'Modified HPI_EXP_metro'!$C:$C,"*NJ*"),"N/A")</f>
        <v>202.3775</v>
      </c>
      <c r="AA32" s="8">
        <f>IFERROR(SUMIFS('Modified HPI_EXP_metro'!$G:$G,'Modified HPI_EXP_metro'!$D:$D,AA2,'Modified HPI_EXP_metro'!$C:$C,"*NJ*")/COUNTIFS('Modified HPI_EXP_metro'!$D:$D,AA2,'Modified HPI_EXP_metro'!$C:$C,"*NJ*"),"N/A")</f>
        <v>208.24875</v>
      </c>
      <c r="AB32" s="8">
        <f>IFERROR(SUMIFS('Modified HPI_EXP_metro'!$G:$G,'Modified HPI_EXP_metro'!$D:$D,AB2,'Modified HPI_EXP_metro'!$C:$C,"*NJ*")/COUNTIFS('Modified HPI_EXP_metro'!$D:$D,AB2,'Modified HPI_EXP_metro'!$C:$C,"*NJ*"),"N/A")</f>
        <v>216.68874999999997</v>
      </c>
      <c r="AC32" s="8">
        <f>IFERROR(SUMIFS('Modified HPI_EXP_metro'!$G:$G,'Modified HPI_EXP_metro'!$D:$D,AC2,'Modified HPI_EXP_metro'!$C:$C,"*NJ*")/COUNTIFS('Modified HPI_EXP_metro'!$D:$D,AC2,'Modified HPI_EXP_metro'!$C:$C,"*NJ*"),"N/A")</f>
        <v>225.56875000000002</v>
      </c>
      <c r="AD32" s="8">
        <f>IFERROR(SUMIFS('Modified HPI_EXP_metro'!$G:$G,'Modified HPI_EXP_metro'!$D:$D,AD2,'Modified HPI_EXP_metro'!$C:$C,"*NJ*")/COUNTIFS('Modified HPI_EXP_metro'!$D:$D,AD2,'Modified HPI_EXP_metro'!$C:$C,"*NJ*"),"N/A")</f>
        <v>238.69</v>
      </c>
      <c r="AE32" s="8">
        <f>IFERROR(SUMIFS('Modified HPI_EXP_metro'!$G:$G,'Modified HPI_EXP_metro'!$D:$D,AE2,'Modified HPI_EXP_metro'!$C:$C,"*NJ*")/COUNTIFS('Modified HPI_EXP_metro'!$D:$D,AE2,'Modified HPI_EXP_metro'!$C:$C,"*NJ*"),"N/A")</f>
        <v>252.35249999999996</v>
      </c>
      <c r="AF32" s="8">
        <f>IFERROR(SUMIFS('Modified HPI_EXP_metro'!$G:$G,'Modified HPI_EXP_metro'!$D:$D,AF2,'Modified HPI_EXP_metro'!$C:$C,"*NJ*")/COUNTIFS('Modified HPI_EXP_metro'!$D:$D,AF2,'Modified HPI_EXP_metro'!$C:$C,"*NJ*"),"N/A")</f>
        <v>273.17750000000001</v>
      </c>
      <c r="AG32" s="8">
        <f>IFERROR(SUMIFS('Modified HPI_EXP_metro'!$G:$G,'Modified HPI_EXP_metro'!$D:$D,AG2,'Modified HPI_EXP_metro'!$C:$C,"*NJ*")/COUNTIFS('Modified HPI_EXP_metro'!$D:$D,AG2,'Modified HPI_EXP_metro'!$C:$C,"*NJ*"),"N/A")</f>
        <v>300.6225</v>
      </c>
    </row>
    <row r="33" spans="1:33" x14ac:dyDescent="0.2">
      <c r="A33" s="11" t="s">
        <v>97</v>
      </c>
      <c r="B33" s="11" t="s">
        <v>148</v>
      </c>
      <c r="C33" s="8" t="str">
        <f>IFERROR(SUMIFS('Modified HPI_EXP_metro'!$G:$G,'Modified HPI_EXP_metro'!$D:$D,C2,'Modified HPI_EXP_metro'!$C:$C,"*NM*")/COUNTIFS('Modified HPI_EXP_metro'!$D:$D,C2,'Modified HPI_EXP_metro'!$C:$C,"*NM*"),"N/A")</f>
        <v>N/A</v>
      </c>
      <c r="D33" s="8" t="str">
        <f>IFERROR(SUMIFS('Modified HPI_EXP_metro'!$G:$G,'Modified HPI_EXP_metro'!$D:$D,D2,'Modified HPI_EXP_metro'!$C:$C,"*NM*")/COUNTIFS('Modified HPI_EXP_metro'!$D:$D,D2,'Modified HPI_EXP_metro'!$C:$C,"*NM*"),"N/A")</f>
        <v>N/A</v>
      </c>
      <c r="E33" s="8" t="str">
        <f>IFERROR(SUMIFS('Modified HPI_EXP_metro'!$G:$G,'Modified HPI_EXP_metro'!$D:$D,E2,'Modified HPI_EXP_metro'!$C:$C,"*NM*")/COUNTIFS('Modified HPI_EXP_metro'!$D:$D,E2,'Modified HPI_EXP_metro'!$C:$C,"*NM*"),"N/A")</f>
        <v>N/A</v>
      </c>
      <c r="F33" s="8" t="str">
        <f>IFERROR(SUMIFS('Modified HPI_EXP_metro'!$G:$G,'Modified HPI_EXP_metro'!$D:$D,F2,'Modified HPI_EXP_metro'!$C:$C,"*NM*")/COUNTIFS('Modified HPI_EXP_metro'!$D:$D,F2,'Modified HPI_EXP_metro'!$C:$C,"*NM*"),"N/A")</f>
        <v>N/A</v>
      </c>
      <c r="G33" s="8" t="str">
        <f>IFERROR(SUMIFS('Modified HPI_EXP_metro'!$G:$G,'Modified HPI_EXP_metro'!$D:$D,G2,'Modified HPI_EXP_metro'!$C:$C,"*NM*")/COUNTIFS('Modified HPI_EXP_metro'!$D:$D,G2,'Modified HPI_EXP_metro'!$C:$C,"*NM*"),"N/A")</f>
        <v>N/A</v>
      </c>
      <c r="H33" s="8" t="str">
        <f>IFERROR(SUMIFS('Modified HPI_EXP_metro'!$G:$G,'Modified HPI_EXP_metro'!$D:$D,H2,'Modified HPI_EXP_metro'!$C:$C,"*NM*")/COUNTIFS('Modified HPI_EXP_metro'!$D:$D,H2,'Modified HPI_EXP_metro'!$C:$C,"*NM*"),"N/A")</f>
        <v>N/A</v>
      </c>
      <c r="I33" s="8" t="str">
        <f>IFERROR(SUMIFS('Modified HPI_EXP_metro'!$G:$G,'Modified HPI_EXP_metro'!$D:$D,I2,'Modified HPI_EXP_metro'!$C:$C,"*NM*")/COUNTIFS('Modified HPI_EXP_metro'!$D:$D,I2,'Modified HPI_EXP_metro'!$C:$C,"*NM*"),"N/A")</f>
        <v>N/A</v>
      </c>
      <c r="J33" s="8" t="str">
        <f>IFERROR(SUMIFS('Modified HPI_EXP_metro'!$G:$G,'Modified HPI_EXP_metro'!$D:$D,J2,'Modified HPI_EXP_metro'!$C:$C,"*NM*")/COUNTIFS('Modified HPI_EXP_metro'!$D:$D,J2,'Modified HPI_EXP_metro'!$C:$C,"*NM*"),"N/A")</f>
        <v>N/A</v>
      </c>
      <c r="K33" s="8" t="str">
        <f>IFERROR(SUMIFS('Modified HPI_EXP_metro'!$G:$G,'Modified HPI_EXP_metro'!$D:$D,K2,'Modified HPI_EXP_metro'!$C:$C,"*NM*")/COUNTIFS('Modified HPI_EXP_metro'!$D:$D,K2,'Modified HPI_EXP_metro'!$C:$C,"*NM*"),"N/A")</f>
        <v>N/A</v>
      </c>
      <c r="L33" s="8" t="str">
        <f>IFERROR(SUMIFS('Modified HPI_EXP_metro'!$G:$G,'Modified HPI_EXP_metro'!$D:$D,L2,'Modified HPI_EXP_metro'!$C:$C,"*NM*")/COUNTIFS('Modified HPI_EXP_metro'!$D:$D,L2,'Modified HPI_EXP_metro'!$C:$C,"*NM*"),"N/A")</f>
        <v>N/A</v>
      </c>
      <c r="M33" s="8" t="str">
        <f>IFERROR(SUMIFS('Modified HPI_EXP_metro'!$G:$G,'Modified HPI_EXP_metro'!$D:$D,M2,'Modified HPI_EXP_metro'!$C:$C,"*NM*")/COUNTIFS('Modified HPI_EXP_metro'!$D:$D,M2,'Modified HPI_EXP_metro'!$C:$C,"*NM*"),"N/A")</f>
        <v>N/A</v>
      </c>
      <c r="N33" s="8" t="str">
        <f>IFERROR(SUMIFS('Modified HPI_EXP_metro'!$G:$G,'Modified HPI_EXP_metro'!$D:$D,N2,'Modified HPI_EXP_metro'!$C:$C,"*NM*")/COUNTIFS('Modified HPI_EXP_metro'!$D:$D,N2,'Modified HPI_EXP_metro'!$C:$C,"*NM*"),"N/A")</f>
        <v>N/A</v>
      </c>
      <c r="O33" s="8" t="str">
        <f>IFERROR(SUMIFS('Modified HPI_EXP_metro'!$G:$G,'Modified HPI_EXP_metro'!$D:$D,O2,'Modified HPI_EXP_metro'!$C:$C,"*NM*")/COUNTIFS('Modified HPI_EXP_metro'!$D:$D,O2,'Modified HPI_EXP_metro'!$C:$C,"*NM*"),"N/A")</f>
        <v>N/A</v>
      </c>
      <c r="P33" s="8" t="str">
        <f>IFERROR(SUMIFS('Modified HPI_EXP_metro'!$G:$G,'Modified HPI_EXP_metro'!$D:$D,P2,'Modified HPI_EXP_metro'!$C:$C,"*NM*")/COUNTIFS('Modified HPI_EXP_metro'!$D:$D,P2,'Modified HPI_EXP_metro'!$C:$C,"*NM*"),"N/A")</f>
        <v>N/A</v>
      </c>
      <c r="Q33" s="8" t="str">
        <f>IFERROR(SUMIFS('Modified HPI_EXP_metro'!$G:$G,'Modified HPI_EXP_metro'!$D:$D,Q2,'Modified HPI_EXP_metro'!$C:$C,"*NM*")/COUNTIFS('Modified HPI_EXP_metro'!$D:$D,Q2,'Modified HPI_EXP_metro'!$C:$C,"*NM*"),"N/A")</f>
        <v>N/A</v>
      </c>
      <c r="R33" s="8" t="str">
        <f>IFERROR(SUMIFS('Modified HPI_EXP_metro'!$G:$G,'Modified HPI_EXP_metro'!$D:$D,R2,'Modified HPI_EXP_metro'!$C:$C,"*NM*")/COUNTIFS('Modified HPI_EXP_metro'!$D:$D,R2,'Modified HPI_EXP_metro'!$C:$C,"*NM*"),"N/A")</f>
        <v>N/A</v>
      </c>
      <c r="S33" s="8" t="str">
        <f>IFERROR(SUMIFS('Modified HPI_EXP_metro'!$G:$G,'Modified HPI_EXP_metro'!$D:$D,S2,'Modified HPI_EXP_metro'!$C:$C,"*NM*")/COUNTIFS('Modified HPI_EXP_metro'!$D:$D,S2,'Modified HPI_EXP_metro'!$C:$C,"*NM*"),"N/A")</f>
        <v>N/A</v>
      </c>
      <c r="T33" s="8" t="str">
        <f>IFERROR(SUMIFS('Modified HPI_EXP_metro'!$G:$G,'Modified HPI_EXP_metro'!$D:$D,T2,'Modified HPI_EXP_metro'!$C:$C,"*NM*")/COUNTIFS('Modified HPI_EXP_metro'!$D:$D,T2,'Modified HPI_EXP_metro'!$C:$C,"*NM*"),"N/A")</f>
        <v>N/A</v>
      </c>
      <c r="U33" s="8" t="str">
        <f>IFERROR(SUMIFS('Modified HPI_EXP_metro'!$G:$G,'Modified HPI_EXP_metro'!$D:$D,U2,'Modified HPI_EXP_metro'!$C:$C,"*NM*")/COUNTIFS('Modified HPI_EXP_metro'!$D:$D,U2,'Modified HPI_EXP_metro'!$C:$C,"*NM*"),"N/A")</f>
        <v>N/A</v>
      </c>
      <c r="V33" s="8" t="str">
        <f>IFERROR(SUMIFS('Modified HPI_EXP_metro'!$G:$G,'Modified HPI_EXP_metro'!$D:$D,V2,'Modified HPI_EXP_metro'!$C:$C,"*NM*")/COUNTIFS('Modified HPI_EXP_metro'!$D:$D,V2,'Modified HPI_EXP_metro'!$C:$C,"*NM*"),"N/A")</f>
        <v>N/A</v>
      </c>
      <c r="W33" s="8" t="str">
        <f>IFERROR(SUMIFS('Modified HPI_EXP_metro'!$G:$G,'Modified HPI_EXP_metro'!$D:$D,W2,'Modified HPI_EXP_metro'!$C:$C,"*NM*")/COUNTIFS('Modified HPI_EXP_metro'!$D:$D,W2,'Modified HPI_EXP_metro'!$C:$C,"*NM*"),"N/A")</f>
        <v>N/A</v>
      </c>
      <c r="X33" s="8" t="str">
        <f>IFERROR(SUMIFS('Modified HPI_EXP_metro'!$G:$G,'Modified HPI_EXP_metro'!$D:$D,X2,'Modified HPI_EXP_metro'!$C:$C,"*NM*")/COUNTIFS('Modified HPI_EXP_metro'!$D:$D,X2,'Modified HPI_EXP_metro'!$C:$C,"*NM*"),"N/A")</f>
        <v>N/A</v>
      </c>
      <c r="Y33" s="8" t="str">
        <f>IFERROR(SUMIFS('Modified HPI_EXP_metro'!$G:$G,'Modified HPI_EXP_metro'!$D:$D,Y2,'Modified HPI_EXP_metro'!$C:$C,"*NM*")/COUNTIFS('Modified HPI_EXP_metro'!$D:$D,Y2,'Modified HPI_EXP_metro'!$C:$C,"*NM*"),"N/A")</f>
        <v>N/A</v>
      </c>
      <c r="Z33" s="8" t="str">
        <f>IFERROR(SUMIFS('Modified HPI_EXP_metro'!$G:$G,'Modified HPI_EXP_metro'!$D:$D,Z2,'Modified HPI_EXP_metro'!$C:$C,"*NM*")/COUNTIFS('Modified HPI_EXP_metro'!$D:$D,Z2,'Modified HPI_EXP_metro'!$C:$C,"*NM*"),"N/A")</f>
        <v>N/A</v>
      </c>
      <c r="AA33" s="8" t="str">
        <f>IFERROR(SUMIFS('Modified HPI_EXP_metro'!$G:$G,'Modified HPI_EXP_metro'!$D:$D,AA2,'Modified HPI_EXP_metro'!$C:$C,"*NM*")/COUNTIFS('Modified HPI_EXP_metro'!$D:$D,AA2,'Modified HPI_EXP_metro'!$C:$C,"*NM*"),"N/A")</f>
        <v>N/A</v>
      </c>
      <c r="AB33" s="8" t="str">
        <f>IFERROR(SUMIFS('Modified HPI_EXP_metro'!$G:$G,'Modified HPI_EXP_metro'!$D:$D,AB2,'Modified HPI_EXP_metro'!$C:$C,"*NM*")/COUNTIFS('Modified HPI_EXP_metro'!$D:$D,AB2,'Modified HPI_EXP_metro'!$C:$C,"*NM*"),"N/A")</f>
        <v>N/A</v>
      </c>
      <c r="AC33" s="8" t="str">
        <f>IFERROR(SUMIFS('Modified HPI_EXP_metro'!$G:$G,'Modified HPI_EXP_metro'!$D:$D,AC2,'Modified HPI_EXP_metro'!$C:$C,"*NM*")/COUNTIFS('Modified HPI_EXP_metro'!$D:$D,AC2,'Modified HPI_EXP_metro'!$C:$C,"*NM*"),"N/A")</f>
        <v>N/A</v>
      </c>
      <c r="AD33" s="8" t="str">
        <f>IFERROR(SUMIFS('Modified HPI_EXP_metro'!$G:$G,'Modified HPI_EXP_metro'!$D:$D,AD2,'Modified HPI_EXP_metro'!$C:$C,"*NM*")/COUNTIFS('Modified HPI_EXP_metro'!$D:$D,AD2,'Modified HPI_EXP_metro'!$C:$C,"*NM*"),"N/A")</f>
        <v>N/A</v>
      </c>
      <c r="AE33" s="8" t="str">
        <f>IFERROR(SUMIFS('Modified HPI_EXP_metro'!$G:$G,'Modified HPI_EXP_metro'!$D:$D,AE2,'Modified HPI_EXP_metro'!$C:$C,"*NM*")/COUNTIFS('Modified HPI_EXP_metro'!$D:$D,AE2,'Modified HPI_EXP_metro'!$C:$C,"*NM*"),"N/A")</f>
        <v>N/A</v>
      </c>
      <c r="AF33" s="8" t="str">
        <f>IFERROR(SUMIFS('Modified HPI_EXP_metro'!$G:$G,'Modified HPI_EXP_metro'!$D:$D,AF2,'Modified HPI_EXP_metro'!$C:$C,"*NM*")/COUNTIFS('Modified HPI_EXP_metro'!$D:$D,AF2,'Modified HPI_EXP_metro'!$C:$C,"*NM*"),"N/A")</f>
        <v>N/A</v>
      </c>
      <c r="AG33" s="8" t="str">
        <f>IFERROR(SUMIFS('Modified HPI_EXP_metro'!$G:$G,'Modified HPI_EXP_metro'!$D:$D,AG2,'Modified HPI_EXP_metro'!$C:$C,"*NM*")/COUNTIFS('Modified HPI_EXP_metro'!$D:$D,AG2,'Modified HPI_EXP_metro'!$C:$C,"*NM*"),"N/A")</f>
        <v>N/A</v>
      </c>
    </row>
    <row r="34" spans="1:33" x14ac:dyDescent="0.2">
      <c r="A34" s="11" t="s">
        <v>98</v>
      </c>
      <c r="B34" s="11" t="s">
        <v>149</v>
      </c>
      <c r="C34" s="8">
        <f>IFERROR(SUMIFS('Modified HPI_EXP_metro'!$G:$G,'Modified HPI_EXP_metro'!$D:$D,C2,'Modified HPI_EXP_metro'!$C:$C,"*NY*")/COUNTIFS('Modified HPI_EXP_metro'!$D:$D,C2,'Modified HPI_EXP_metro'!$C:$C,"*NY*"),"N/A")</f>
        <v>99.308750000000003</v>
      </c>
      <c r="D34" s="8">
        <f>IFERROR(SUMIFS('Modified HPI_EXP_metro'!$G:$G,'Modified HPI_EXP_metro'!$D:$D,D2,'Modified HPI_EXP_metro'!$C:$C,"*NY*")/COUNTIFS('Modified HPI_EXP_metro'!$D:$D,D2,'Modified HPI_EXP_metro'!$C:$C,"*NY*"),"N/A")</f>
        <v>99.46374999999999</v>
      </c>
      <c r="E34" s="8">
        <f>IFERROR(SUMIFS('Modified HPI_EXP_metro'!$G:$G,'Modified HPI_EXP_metro'!$D:$D,E2,'Modified HPI_EXP_metro'!$C:$C,"*NY*")/COUNTIFS('Modified HPI_EXP_metro'!$D:$D,E2,'Modified HPI_EXP_metro'!$C:$C,"*NY*"),"N/A")</f>
        <v>99.08</v>
      </c>
      <c r="F34" s="8">
        <f>IFERROR(SUMIFS('Modified HPI_EXP_metro'!$G:$G,'Modified HPI_EXP_metro'!$D:$D,F2,'Modified HPI_EXP_metro'!$C:$C,"*NY*")/COUNTIFS('Modified HPI_EXP_metro'!$D:$D,F2,'Modified HPI_EXP_metro'!$C:$C,"*NY*"),"N/A")</f>
        <v>99.149999999999991</v>
      </c>
      <c r="G34" s="8">
        <f>IFERROR(SUMIFS('Modified HPI_EXP_metro'!$G:$G,'Modified HPI_EXP_metro'!$D:$D,G2,'Modified HPI_EXP_metro'!$C:$C,"*NY*")/COUNTIFS('Modified HPI_EXP_metro'!$D:$D,G2,'Modified HPI_EXP_metro'!$C:$C,"*NY*"),"N/A")</f>
        <v>99.546250000000001</v>
      </c>
      <c r="H34" s="8">
        <f>IFERROR(SUMIFS('Modified HPI_EXP_metro'!$G:$G,'Modified HPI_EXP_metro'!$D:$D,H2,'Modified HPI_EXP_metro'!$C:$C,"*NY*")/COUNTIFS('Modified HPI_EXP_metro'!$D:$D,H2,'Modified HPI_EXP_metro'!$C:$C,"*NY*"),"N/A")</f>
        <v>101.075</v>
      </c>
      <c r="I34" s="8">
        <f>IFERROR(SUMIFS('Modified HPI_EXP_metro'!$G:$G,'Modified HPI_EXP_metro'!$D:$D,I2,'Modified HPI_EXP_metro'!$C:$C,"*NY*")/COUNTIFS('Modified HPI_EXP_metro'!$D:$D,I2,'Modified HPI_EXP_metro'!$C:$C,"*NY*"),"N/A")</f>
        <v>104.7625</v>
      </c>
      <c r="J34" s="8">
        <f>IFERROR(SUMIFS('Modified HPI_EXP_metro'!$G:$G,'Modified HPI_EXP_metro'!$D:$D,J2,'Modified HPI_EXP_metro'!$C:$C,"*NY*")/COUNTIFS('Modified HPI_EXP_metro'!$D:$D,J2,'Modified HPI_EXP_metro'!$C:$C,"*NY*"),"N/A")</f>
        <v>111.42374999999998</v>
      </c>
      <c r="K34" s="8">
        <f>IFERROR(SUMIFS('Modified HPI_EXP_metro'!$G:$G,'Modified HPI_EXP_metro'!$D:$D,K2,'Modified HPI_EXP_metro'!$C:$C,"*NY*")/COUNTIFS('Modified HPI_EXP_metro'!$D:$D,K2,'Modified HPI_EXP_metro'!$C:$C,"*NY*"),"N/A")</f>
        <v>122.69250000000001</v>
      </c>
      <c r="L34" s="8">
        <f>IFERROR(SUMIFS('Modified HPI_EXP_metro'!$G:$G,'Modified HPI_EXP_metro'!$D:$D,L2,'Modified HPI_EXP_metro'!$C:$C,"*NY*")/COUNTIFS('Modified HPI_EXP_metro'!$D:$D,L2,'Modified HPI_EXP_metro'!$C:$C,"*NY*"),"N/A")</f>
        <v>137.17499999999998</v>
      </c>
      <c r="M34" s="8">
        <f>IFERROR(SUMIFS('Modified HPI_EXP_metro'!$G:$G,'Modified HPI_EXP_metro'!$D:$D,M2,'Modified HPI_EXP_metro'!$C:$C,"*NY*")/COUNTIFS('Modified HPI_EXP_metro'!$D:$D,M2,'Modified HPI_EXP_metro'!$C:$C,"*NY*"),"N/A")</f>
        <v>154.88499999999999</v>
      </c>
      <c r="N34" s="8">
        <f>IFERROR(SUMIFS('Modified HPI_EXP_metro'!$G:$G,'Modified HPI_EXP_metro'!$D:$D,N2,'Modified HPI_EXP_metro'!$C:$C,"*NY*")/COUNTIFS('Modified HPI_EXP_metro'!$D:$D,N2,'Modified HPI_EXP_metro'!$C:$C,"*NY*"),"N/A")</f>
        <v>178.08999999999997</v>
      </c>
      <c r="O34" s="8">
        <f>IFERROR(SUMIFS('Modified HPI_EXP_metro'!$G:$G,'Modified HPI_EXP_metro'!$D:$D,O2,'Modified HPI_EXP_metro'!$C:$C,"*NY*")/COUNTIFS('Modified HPI_EXP_metro'!$D:$D,O2,'Modified HPI_EXP_metro'!$C:$C,"*NY*"),"N/A")</f>
        <v>206.8175</v>
      </c>
      <c r="P34" s="8">
        <f>IFERROR(SUMIFS('Modified HPI_EXP_metro'!$G:$G,'Modified HPI_EXP_metro'!$D:$D,P2,'Modified HPI_EXP_metro'!$C:$C,"*NY*")/COUNTIFS('Modified HPI_EXP_metro'!$D:$D,P2,'Modified HPI_EXP_metro'!$C:$C,"*NY*"),"N/A")</f>
        <v>229.76249999999999</v>
      </c>
      <c r="Q34" s="8">
        <f>IFERROR(SUMIFS('Modified HPI_EXP_metro'!$G:$G,'Modified HPI_EXP_metro'!$D:$D,Q2,'Modified HPI_EXP_metro'!$C:$C,"*NY*")/COUNTIFS('Modified HPI_EXP_metro'!$D:$D,Q2,'Modified HPI_EXP_metro'!$C:$C,"*NY*"),"N/A")</f>
        <v>262.25124999999997</v>
      </c>
      <c r="R34" s="8">
        <f>IFERROR(SUMIFS('Modified HPI_EXP_metro'!$G:$G,'Modified HPI_EXP_metro'!$D:$D,R2,'Modified HPI_EXP_metro'!$C:$C,"*NY*")/COUNTIFS('Modified HPI_EXP_metro'!$D:$D,R2,'Modified HPI_EXP_metro'!$C:$C,"*NY*"),"N/A")</f>
        <v>285.91624999999999</v>
      </c>
      <c r="S34" s="8">
        <f>IFERROR(SUMIFS('Modified HPI_EXP_metro'!$G:$G,'Modified HPI_EXP_metro'!$D:$D,S2,'Modified HPI_EXP_metro'!$C:$C,"*NY*")/COUNTIFS('Modified HPI_EXP_metro'!$D:$D,S2,'Modified HPI_EXP_metro'!$C:$C,"*NY*"),"N/A")</f>
        <v>278.58625000000001</v>
      </c>
      <c r="T34" s="8">
        <f>IFERROR(SUMIFS('Modified HPI_EXP_metro'!$G:$G,'Modified HPI_EXP_metro'!$D:$D,T2,'Modified HPI_EXP_metro'!$C:$C,"*NY*")/COUNTIFS('Modified HPI_EXP_metro'!$D:$D,T2,'Modified HPI_EXP_metro'!$C:$C,"*NY*"),"N/A")</f>
        <v>250.88750000000002</v>
      </c>
      <c r="U34" s="8">
        <f>IFERROR(SUMIFS('Modified HPI_EXP_metro'!$G:$G,'Modified HPI_EXP_metro'!$D:$D,U2,'Modified HPI_EXP_metro'!$C:$C,"*NY*")/COUNTIFS('Modified HPI_EXP_metro'!$D:$D,U2,'Modified HPI_EXP_metro'!$C:$C,"*NY*"),"N/A")</f>
        <v>223.83875</v>
      </c>
      <c r="V34" s="8">
        <f>IFERROR(SUMIFS('Modified HPI_EXP_metro'!$G:$G,'Modified HPI_EXP_metro'!$D:$D,V2,'Modified HPI_EXP_metro'!$C:$C,"*NY*")/COUNTIFS('Modified HPI_EXP_metro'!$D:$D,V2,'Modified HPI_EXP_metro'!$C:$C,"*NY*"),"N/A")</f>
        <v>213.55875000000003</v>
      </c>
      <c r="W34" s="8">
        <f>IFERROR(SUMIFS('Modified HPI_EXP_metro'!$G:$G,'Modified HPI_EXP_metro'!$D:$D,W2,'Modified HPI_EXP_metro'!$C:$C,"*NY*")/COUNTIFS('Modified HPI_EXP_metro'!$D:$D,W2,'Modified HPI_EXP_metro'!$C:$C,"*NY*"),"N/A")</f>
        <v>205.51499999999999</v>
      </c>
      <c r="X34" s="8">
        <f>IFERROR(SUMIFS('Modified HPI_EXP_metro'!$G:$G,'Modified HPI_EXP_metro'!$D:$D,X2,'Modified HPI_EXP_metro'!$C:$C,"*NY*")/COUNTIFS('Modified HPI_EXP_metro'!$D:$D,X2,'Modified HPI_EXP_metro'!$C:$C,"*NY*"),"N/A")</f>
        <v>205.10875000000001</v>
      </c>
      <c r="Y34" s="8">
        <f>IFERROR(SUMIFS('Modified HPI_EXP_metro'!$G:$G,'Modified HPI_EXP_metro'!$D:$D,Y2,'Modified HPI_EXP_metro'!$C:$C,"*NY*")/COUNTIFS('Modified HPI_EXP_metro'!$D:$D,Y2,'Modified HPI_EXP_metro'!$C:$C,"*NY*"),"N/A")</f>
        <v>212.3425</v>
      </c>
      <c r="Z34" s="8">
        <f>IFERROR(SUMIFS('Modified HPI_EXP_metro'!$G:$G,'Modified HPI_EXP_metro'!$D:$D,Z2,'Modified HPI_EXP_metro'!$C:$C,"*NY*")/COUNTIFS('Modified HPI_EXP_metro'!$D:$D,Z2,'Modified HPI_EXP_metro'!$C:$C,"*NY*"),"N/A")</f>
        <v>219.94875000000002</v>
      </c>
      <c r="AA34" s="8">
        <f>IFERROR(SUMIFS('Modified HPI_EXP_metro'!$G:$G,'Modified HPI_EXP_metro'!$D:$D,AA2,'Modified HPI_EXP_metro'!$C:$C,"*NY*")/COUNTIFS('Modified HPI_EXP_metro'!$D:$D,AA2,'Modified HPI_EXP_metro'!$C:$C,"*NY*"),"N/A")</f>
        <v>228.51125000000002</v>
      </c>
      <c r="AB34" s="8">
        <f>IFERROR(SUMIFS('Modified HPI_EXP_metro'!$G:$G,'Modified HPI_EXP_metro'!$D:$D,AB2,'Modified HPI_EXP_metro'!$C:$C,"*NY*")/COUNTIFS('Modified HPI_EXP_metro'!$D:$D,AB2,'Modified HPI_EXP_metro'!$C:$C,"*NY*"),"N/A")</f>
        <v>237.81874999999999</v>
      </c>
      <c r="AC34" s="8">
        <f>IFERROR(SUMIFS('Modified HPI_EXP_metro'!$G:$G,'Modified HPI_EXP_metro'!$D:$D,AC2,'Modified HPI_EXP_metro'!$C:$C,"*NY*")/COUNTIFS('Modified HPI_EXP_metro'!$D:$D,AC2,'Modified HPI_EXP_metro'!$C:$C,"*NY*"),"N/A")</f>
        <v>251.17875000000001</v>
      </c>
      <c r="AD34" s="8">
        <f>IFERROR(SUMIFS('Modified HPI_EXP_metro'!$G:$G,'Modified HPI_EXP_metro'!$D:$D,AD2,'Modified HPI_EXP_metro'!$C:$C,"*NY*")/COUNTIFS('Modified HPI_EXP_metro'!$D:$D,AD2,'Modified HPI_EXP_metro'!$C:$C,"*NY*"),"N/A")</f>
        <v>267.19875000000002</v>
      </c>
      <c r="AE34" s="8">
        <f>IFERROR(SUMIFS('Modified HPI_EXP_metro'!$G:$G,'Modified HPI_EXP_metro'!$D:$D,AE2,'Modified HPI_EXP_metro'!$C:$C,"*NY*")/COUNTIFS('Modified HPI_EXP_metro'!$D:$D,AE2,'Modified HPI_EXP_metro'!$C:$C,"*NY*"),"N/A")</f>
        <v>281.77625</v>
      </c>
      <c r="AF34" s="8">
        <f>IFERROR(SUMIFS('Modified HPI_EXP_metro'!$G:$G,'Modified HPI_EXP_metro'!$D:$D,AF2,'Modified HPI_EXP_metro'!$C:$C,"*NY*")/COUNTIFS('Modified HPI_EXP_metro'!$D:$D,AF2,'Modified HPI_EXP_metro'!$C:$C,"*NY*"),"N/A")</f>
        <v>304.9425</v>
      </c>
      <c r="AG34" s="8">
        <f>IFERROR(SUMIFS('Modified HPI_EXP_metro'!$G:$G,'Modified HPI_EXP_metro'!$D:$D,AG2,'Modified HPI_EXP_metro'!$C:$C,"*NY*")/COUNTIFS('Modified HPI_EXP_metro'!$D:$D,AG2,'Modified HPI_EXP_metro'!$C:$C,"*NY*"),"N/A")</f>
        <v>334.36499999999995</v>
      </c>
    </row>
    <row r="35" spans="1:33" x14ac:dyDescent="0.2">
      <c r="A35" s="11" t="s">
        <v>99</v>
      </c>
      <c r="B35" s="11" t="s">
        <v>150</v>
      </c>
      <c r="C35" s="8">
        <f>IFERROR(SUMIFS('Modified HPI_EXP_metro'!$G:$G,'Modified HPI_EXP_metro'!$D:$D,C2,'Modified HPI_EXP_metro'!$C:$C,"*NC*")/COUNTIFS('Modified HPI_EXP_metro'!$D:$D,C2,'Modified HPI_EXP_metro'!$C:$C,"*NC*"),"N/A")</f>
        <v>100.26125</v>
      </c>
      <c r="D35" s="8">
        <f>IFERROR(SUMIFS('Modified HPI_EXP_metro'!$G:$G,'Modified HPI_EXP_metro'!$D:$D,D2,'Modified HPI_EXP_metro'!$C:$C,"*NC*")/COUNTIFS('Modified HPI_EXP_metro'!$D:$D,D2,'Modified HPI_EXP_metro'!$C:$C,"*NC*"),"N/A")</f>
        <v>102.64500000000001</v>
      </c>
      <c r="E35" s="8">
        <f>IFERROR(SUMIFS('Modified HPI_EXP_metro'!$G:$G,'Modified HPI_EXP_metro'!$D:$D,E2,'Modified HPI_EXP_metro'!$C:$C,"*NC*")/COUNTIFS('Modified HPI_EXP_metro'!$D:$D,E2,'Modified HPI_EXP_metro'!$C:$C,"*NC*"),"N/A")</f>
        <v>104.82125000000001</v>
      </c>
      <c r="F35" s="8">
        <f>IFERROR(SUMIFS('Modified HPI_EXP_metro'!$G:$G,'Modified HPI_EXP_metro'!$D:$D,F2,'Modified HPI_EXP_metro'!$C:$C,"*NC*")/COUNTIFS('Modified HPI_EXP_metro'!$D:$D,F2,'Modified HPI_EXP_metro'!$C:$C,"*NC*"),"N/A")</f>
        <v>109.07374999999999</v>
      </c>
      <c r="G35" s="8">
        <f>IFERROR(SUMIFS('Modified HPI_EXP_metro'!$G:$G,'Modified HPI_EXP_metro'!$D:$D,G2,'Modified HPI_EXP_metro'!$C:$C,"*NC*")/COUNTIFS('Modified HPI_EXP_metro'!$D:$D,G2,'Modified HPI_EXP_metro'!$C:$C,"*NC*"),"N/A")</f>
        <v>112.16374999999999</v>
      </c>
      <c r="H35" s="8">
        <f>IFERROR(SUMIFS('Modified HPI_EXP_metro'!$G:$G,'Modified HPI_EXP_metro'!$D:$D,H2,'Modified HPI_EXP_metro'!$C:$C,"*NC*")/COUNTIFS('Modified HPI_EXP_metro'!$D:$D,H2,'Modified HPI_EXP_metro'!$C:$C,"*NC*"),"N/A")</f>
        <v>115.71749999999999</v>
      </c>
      <c r="I35" s="8">
        <f>IFERROR(SUMIFS('Modified HPI_EXP_metro'!$G:$G,'Modified HPI_EXP_metro'!$D:$D,I2,'Modified HPI_EXP_metro'!$C:$C,"*NC*")/COUNTIFS('Modified HPI_EXP_metro'!$D:$D,I2,'Modified HPI_EXP_metro'!$C:$C,"*NC*"),"N/A")</f>
        <v>119.2925</v>
      </c>
      <c r="J35" s="8">
        <f>IFERROR(SUMIFS('Modified HPI_EXP_metro'!$G:$G,'Modified HPI_EXP_metro'!$D:$D,J2,'Modified HPI_EXP_metro'!$C:$C,"*NC*")/COUNTIFS('Modified HPI_EXP_metro'!$D:$D,J2,'Modified HPI_EXP_metro'!$C:$C,"*NC*"),"N/A")</f>
        <v>125.19875</v>
      </c>
      <c r="K35" s="8">
        <f>IFERROR(SUMIFS('Modified HPI_EXP_metro'!$G:$G,'Modified HPI_EXP_metro'!$D:$D,K2,'Modified HPI_EXP_metro'!$C:$C,"*NC*")/COUNTIFS('Modified HPI_EXP_metro'!$D:$D,K2,'Modified HPI_EXP_metro'!$C:$C,"*NC*"),"N/A")</f>
        <v>130.99875</v>
      </c>
      <c r="L35" s="8">
        <f>IFERROR(SUMIFS('Modified HPI_EXP_metro'!$G:$G,'Modified HPI_EXP_metro'!$D:$D,L2,'Modified HPI_EXP_metro'!$C:$C,"*NC*")/COUNTIFS('Modified HPI_EXP_metro'!$D:$D,L2,'Modified HPI_EXP_metro'!$C:$C,"*NC*"),"N/A")</f>
        <v>137.14375000000001</v>
      </c>
      <c r="M35" s="8">
        <f>IFERROR(SUMIFS('Modified HPI_EXP_metro'!$G:$G,'Modified HPI_EXP_metro'!$D:$D,M2,'Modified HPI_EXP_metro'!$C:$C,"*NC*")/COUNTIFS('Modified HPI_EXP_metro'!$D:$D,M2,'Modified HPI_EXP_metro'!$C:$C,"*NC*"),"N/A")</f>
        <v>142.70249999999999</v>
      </c>
      <c r="N35" s="8">
        <f>IFERROR(SUMIFS('Modified HPI_EXP_metro'!$G:$G,'Modified HPI_EXP_metro'!$D:$D,N2,'Modified HPI_EXP_metro'!$C:$C,"*NC*")/COUNTIFS('Modified HPI_EXP_metro'!$D:$D,N2,'Modified HPI_EXP_metro'!$C:$C,"*NC*"),"N/A")</f>
        <v>149.63999999999999</v>
      </c>
      <c r="O35" s="8">
        <f>IFERROR(SUMIFS('Modified HPI_EXP_metro'!$G:$G,'Modified HPI_EXP_metro'!$D:$D,O2,'Modified HPI_EXP_metro'!$C:$C,"*NC*")/COUNTIFS('Modified HPI_EXP_metro'!$D:$D,O2,'Modified HPI_EXP_metro'!$C:$C,"*NC*"),"N/A")</f>
        <v>161.13749999999999</v>
      </c>
      <c r="P35" s="8">
        <f>IFERROR(SUMIFS('Modified HPI_EXP_metro'!$G:$G,'Modified HPI_EXP_metro'!$D:$D,P2,'Modified HPI_EXP_metro'!$C:$C,"*NC*")/COUNTIFS('Modified HPI_EXP_metro'!$D:$D,P2,'Modified HPI_EXP_metro'!$C:$C,"*NC*"),"N/A")</f>
        <v>177.37875</v>
      </c>
      <c r="Q35" s="8">
        <f>IFERROR(SUMIFS('Modified HPI_EXP_metro'!$G:$G,'Modified HPI_EXP_metro'!$D:$D,Q2,'Modified HPI_EXP_metro'!$C:$C,"*NC*")/COUNTIFS('Modified HPI_EXP_metro'!$D:$D,Q2,'Modified HPI_EXP_metro'!$C:$C,"*NC*"),"N/A")</f>
        <v>204.64374999999998</v>
      </c>
      <c r="R35" s="8">
        <f>IFERROR(SUMIFS('Modified HPI_EXP_metro'!$G:$G,'Modified HPI_EXP_metro'!$D:$D,R2,'Modified HPI_EXP_metro'!$C:$C,"*NC*")/COUNTIFS('Modified HPI_EXP_metro'!$D:$D,R2,'Modified HPI_EXP_metro'!$C:$C,"*NC*"),"N/A")</f>
        <v>226.13624999999999</v>
      </c>
      <c r="S35" s="8">
        <f>IFERROR(SUMIFS('Modified HPI_EXP_metro'!$G:$G,'Modified HPI_EXP_metro'!$D:$D,S2,'Modified HPI_EXP_metro'!$C:$C,"*NC*")/COUNTIFS('Modified HPI_EXP_metro'!$D:$D,S2,'Modified HPI_EXP_metro'!$C:$C,"*NC*"),"N/A")</f>
        <v>233.45125000000002</v>
      </c>
      <c r="T35" s="8">
        <f>IFERROR(SUMIFS('Modified HPI_EXP_metro'!$G:$G,'Modified HPI_EXP_metro'!$D:$D,T2,'Modified HPI_EXP_metro'!$C:$C,"*NC*")/COUNTIFS('Modified HPI_EXP_metro'!$D:$D,T2,'Modified HPI_EXP_metro'!$C:$C,"*NC*"),"N/A")</f>
        <v>221.4425</v>
      </c>
      <c r="U35" s="8">
        <f>IFERROR(SUMIFS('Modified HPI_EXP_metro'!$G:$G,'Modified HPI_EXP_metro'!$D:$D,U2,'Modified HPI_EXP_metro'!$C:$C,"*NC*")/COUNTIFS('Modified HPI_EXP_metro'!$D:$D,U2,'Modified HPI_EXP_metro'!$C:$C,"*NC*"),"N/A")</f>
        <v>205.07499999999999</v>
      </c>
      <c r="V35" s="8">
        <f>IFERROR(SUMIFS('Modified HPI_EXP_metro'!$G:$G,'Modified HPI_EXP_metro'!$D:$D,V2,'Modified HPI_EXP_metro'!$C:$C,"*NC*")/COUNTIFS('Modified HPI_EXP_metro'!$D:$D,V2,'Modified HPI_EXP_metro'!$C:$C,"*NC*"),"N/A")</f>
        <v>193.29874999999998</v>
      </c>
      <c r="W35" s="8">
        <f>IFERROR(SUMIFS('Modified HPI_EXP_metro'!$G:$G,'Modified HPI_EXP_metro'!$D:$D,W2,'Modified HPI_EXP_metro'!$C:$C,"*NC*")/COUNTIFS('Modified HPI_EXP_metro'!$D:$D,W2,'Modified HPI_EXP_metro'!$C:$C,"*NC*"),"N/A")</f>
        <v>179.44375000000002</v>
      </c>
      <c r="X35" s="8">
        <f>IFERROR(SUMIFS('Modified HPI_EXP_metro'!$G:$G,'Modified HPI_EXP_metro'!$D:$D,X2,'Modified HPI_EXP_metro'!$C:$C,"*NC*")/COUNTIFS('Modified HPI_EXP_metro'!$D:$D,X2,'Modified HPI_EXP_metro'!$C:$C,"*NC*"),"N/A")</f>
        <v>181.27125000000001</v>
      </c>
      <c r="Y35" s="8">
        <f>IFERROR(SUMIFS('Modified HPI_EXP_metro'!$G:$G,'Modified HPI_EXP_metro'!$D:$D,Y2,'Modified HPI_EXP_metro'!$C:$C,"*NC*")/COUNTIFS('Modified HPI_EXP_metro'!$D:$D,Y2,'Modified HPI_EXP_metro'!$C:$C,"*NC*"),"N/A")</f>
        <v>189.50749999999999</v>
      </c>
      <c r="Z35" s="8">
        <f>IFERROR(SUMIFS('Modified HPI_EXP_metro'!$G:$G,'Modified HPI_EXP_metro'!$D:$D,Z2,'Modified HPI_EXP_metro'!$C:$C,"*NC*")/COUNTIFS('Modified HPI_EXP_metro'!$D:$D,Z2,'Modified HPI_EXP_metro'!$C:$C,"*NC*"),"N/A")</f>
        <v>196.03124999999997</v>
      </c>
      <c r="AA35" s="8">
        <f>IFERROR(SUMIFS('Modified HPI_EXP_metro'!$G:$G,'Modified HPI_EXP_metro'!$D:$D,AA2,'Modified HPI_EXP_metro'!$C:$C,"*NC*")/COUNTIFS('Modified HPI_EXP_metro'!$D:$D,AA2,'Modified HPI_EXP_metro'!$C:$C,"*NC*"),"N/A")</f>
        <v>205.79499999999999</v>
      </c>
      <c r="AB35" s="8">
        <f>IFERROR(SUMIFS('Modified HPI_EXP_metro'!$G:$G,'Modified HPI_EXP_metro'!$D:$D,AB2,'Modified HPI_EXP_metro'!$C:$C,"*NC*")/COUNTIFS('Modified HPI_EXP_metro'!$D:$D,AB2,'Modified HPI_EXP_metro'!$C:$C,"*NC*"),"N/A")</f>
        <v>215.21124999999998</v>
      </c>
      <c r="AC35" s="8">
        <f>IFERROR(SUMIFS('Modified HPI_EXP_metro'!$G:$G,'Modified HPI_EXP_metro'!$D:$D,AC2,'Modified HPI_EXP_metro'!$C:$C,"*NC*")/COUNTIFS('Modified HPI_EXP_metro'!$D:$D,AC2,'Modified HPI_EXP_metro'!$C:$C,"*NC*"),"N/A")</f>
        <v>227.01125000000002</v>
      </c>
      <c r="AD35" s="8">
        <f>IFERROR(SUMIFS('Modified HPI_EXP_metro'!$G:$G,'Modified HPI_EXP_metro'!$D:$D,AD2,'Modified HPI_EXP_metro'!$C:$C,"*NC*")/COUNTIFS('Modified HPI_EXP_metro'!$D:$D,AD2,'Modified HPI_EXP_metro'!$C:$C,"*NC*"),"N/A")</f>
        <v>238.94125000000003</v>
      </c>
      <c r="AE35" s="8">
        <f>IFERROR(SUMIFS('Modified HPI_EXP_metro'!$G:$G,'Modified HPI_EXP_metro'!$D:$D,AE2,'Modified HPI_EXP_metro'!$C:$C,"*NC*")/COUNTIFS('Modified HPI_EXP_metro'!$D:$D,AE2,'Modified HPI_EXP_metro'!$C:$C,"*NC*"),"N/A")</f>
        <v>251.46374999999998</v>
      </c>
      <c r="AF35" s="8">
        <f>IFERROR(SUMIFS('Modified HPI_EXP_metro'!$G:$G,'Modified HPI_EXP_metro'!$D:$D,AF2,'Modified HPI_EXP_metro'!$C:$C,"*NC*")/COUNTIFS('Modified HPI_EXP_metro'!$D:$D,AF2,'Modified HPI_EXP_metro'!$C:$C,"*NC*"),"N/A")</f>
        <v>271.97500000000002</v>
      </c>
      <c r="AG35" s="8">
        <f>IFERROR(SUMIFS('Modified HPI_EXP_metro'!$G:$G,'Modified HPI_EXP_metro'!$D:$D,AG2,'Modified HPI_EXP_metro'!$C:$C,"*NC*")/COUNTIFS('Modified HPI_EXP_metro'!$D:$D,AG2,'Modified HPI_EXP_metro'!$C:$C,"*NC*"),"N/A")</f>
        <v>319.35124999999999</v>
      </c>
    </row>
    <row r="36" spans="1:33" x14ac:dyDescent="0.2">
      <c r="A36" s="11" t="s">
        <v>100</v>
      </c>
      <c r="B36" s="11" t="s">
        <v>151</v>
      </c>
      <c r="C36" s="8" t="str">
        <f>IFERROR(SUMIFS('Modified HPI_EXP_metro'!$G:$G,'Modified HPI_EXP_metro'!$D:$D,C2,'Modified HPI_EXP_metro'!$C:$C,"*ND*")/COUNTIFS('Modified HPI_EXP_metro'!$D:$D,C2,'Modified HPI_EXP_metro'!$C:$C,"*ND*"),"N/A")</f>
        <v>N/A</v>
      </c>
      <c r="D36" s="8" t="str">
        <f>IFERROR(SUMIFS('Modified HPI_EXP_metro'!$G:$G,'Modified HPI_EXP_metro'!$D:$D,D2,'Modified HPI_EXP_metro'!$C:$C,"*ND*")/COUNTIFS('Modified HPI_EXP_metro'!$D:$D,D2,'Modified HPI_EXP_metro'!$C:$C,"*ND*"),"N/A")</f>
        <v>N/A</v>
      </c>
      <c r="E36" s="8" t="str">
        <f>IFERROR(SUMIFS('Modified HPI_EXP_metro'!$G:$G,'Modified HPI_EXP_metro'!$D:$D,E2,'Modified HPI_EXP_metro'!$C:$C,"*ND*")/COUNTIFS('Modified HPI_EXP_metro'!$D:$D,E2,'Modified HPI_EXP_metro'!$C:$C,"*ND*"),"N/A")</f>
        <v>N/A</v>
      </c>
      <c r="F36" s="8" t="str">
        <f>IFERROR(SUMIFS('Modified HPI_EXP_metro'!$G:$G,'Modified HPI_EXP_metro'!$D:$D,F2,'Modified HPI_EXP_metro'!$C:$C,"*ND*")/COUNTIFS('Modified HPI_EXP_metro'!$D:$D,F2,'Modified HPI_EXP_metro'!$C:$C,"*ND*"),"N/A")</f>
        <v>N/A</v>
      </c>
      <c r="G36" s="8" t="str">
        <f>IFERROR(SUMIFS('Modified HPI_EXP_metro'!$G:$G,'Modified HPI_EXP_metro'!$D:$D,G2,'Modified HPI_EXP_metro'!$C:$C,"*ND*")/COUNTIFS('Modified HPI_EXP_metro'!$D:$D,G2,'Modified HPI_EXP_metro'!$C:$C,"*ND*"),"N/A")</f>
        <v>N/A</v>
      </c>
      <c r="H36" s="8" t="str">
        <f>IFERROR(SUMIFS('Modified HPI_EXP_metro'!$G:$G,'Modified HPI_EXP_metro'!$D:$D,H2,'Modified HPI_EXP_metro'!$C:$C,"*ND*")/COUNTIFS('Modified HPI_EXP_metro'!$D:$D,H2,'Modified HPI_EXP_metro'!$C:$C,"*ND*"),"N/A")</f>
        <v>N/A</v>
      </c>
      <c r="I36" s="8" t="str">
        <f>IFERROR(SUMIFS('Modified HPI_EXP_metro'!$G:$G,'Modified HPI_EXP_metro'!$D:$D,I2,'Modified HPI_EXP_metro'!$C:$C,"*ND*")/COUNTIFS('Modified HPI_EXP_metro'!$D:$D,I2,'Modified HPI_EXP_metro'!$C:$C,"*ND*"),"N/A")</f>
        <v>N/A</v>
      </c>
      <c r="J36" s="8" t="str">
        <f>IFERROR(SUMIFS('Modified HPI_EXP_metro'!$G:$G,'Modified HPI_EXP_metro'!$D:$D,J2,'Modified HPI_EXP_metro'!$C:$C,"*ND*")/COUNTIFS('Modified HPI_EXP_metro'!$D:$D,J2,'Modified HPI_EXP_metro'!$C:$C,"*ND*"),"N/A")</f>
        <v>N/A</v>
      </c>
      <c r="K36" s="8" t="str">
        <f>IFERROR(SUMIFS('Modified HPI_EXP_metro'!$G:$G,'Modified HPI_EXP_metro'!$D:$D,K2,'Modified HPI_EXP_metro'!$C:$C,"*ND*")/COUNTIFS('Modified HPI_EXP_metro'!$D:$D,K2,'Modified HPI_EXP_metro'!$C:$C,"*ND*"),"N/A")</f>
        <v>N/A</v>
      </c>
      <c r="L36" s="8" t="str">
        <f>IFERROR(SUMIFS('Modified HPI_EXP_metro'!$G:$G,'Modified HPI_EXP_metro'!$D:$D,L2,'Modified HPI_EXP_metro'!$C:$C,"*ND*")/COUNTIFS('Modified HPI_EXP_metro'!$D:$D,L2,'Modified HPI_EXP_metro'!$C:$C,"*ND*"),"N/A")</f>
        <v>N/A</v>
      </c>
      <c r="M36" s="8" t="str">
        <f>IFERROR(SUMIFS('Modified HPI_EXP_metro'!$G:$G,'Modified HPI_EXP_metro'!$D:$D,M2,'Modified HPI_EXP_metro'!$C:$C,"*ND*")/COUNTIFS('Modified HPI_EXP_metro'!$D:$D,M2,'Modified HPI_EXP_metro'!$C:$C,"*ND*"),"N/A")</f>
        <v>N/A</v>
      </c>
      <c r="N36" s="8" t="str">
        <f>IFERROR(SUMIFS('Modified HPI_EXP_metro'!$G:$G,'Modified HPI_EXP_metro'!$D:$D,N2,'Modified HPI_EXP_metro'!$C:$C,"*ND*")/COUNTIFS('Modified HPI_EXP_metro'!$D:$D,N2,'Modified HPI_EXP_metro'!$C:$C,"*ND*"),"N/A")</f>
        <v>N/A</v>
      </c>
      <c r="O36" s="8" t="str">
        <f>IFERROR(SUMIFS('Modified HPI_EXP_metro'!$G:$G,'Modified HPI_EXP_metro'!$D:$D,O2,'Modified HPI_EXP_metro'!$C:$C,"*ND*")/COUNTIFS('Modified HPI_EXP_metro'!$D:$D,O2,'Modified HPI_EXP_metro'!$C:$C,"*ND*"),"N/A")</f>
        <v>N/A</v>
      </c>
      <c r="P36" s="8" t="str">
        <f>IFERROR(SUMIFS('Modified HPI_EXP_metro'!$G:$G,'Modified HPI_EXP_metro'!$D:$D,P2,'Modified HPI_EXP_metro'!$C:$C,"*ND*")/COUNTIFS('Modified HPI_EXP_metro'!$D:$D,P2,'Modified HPI_EXP_metro'!$C:$C,"*ND*"),"N/A")</f>
        <v>N/A</v>
      </c>
      <c r="Q36" s="8" t="str">
        <f>IFERROR(SUMIFS('Modified HPI_EXP_metro'!$G:$G,'Modified HPI_EXP_metro'!$D:$D,Q2,'Modified HPI_EXP_metro'!$C:$C,"*ND*")/COUNTIFS('Modified HPI_EXP_metro'!$D:$D,Q2,'Modified HPI_EXP_metro'!$C:$C,"*ND*"),"N/A")</f>
        <v>N/A</v>
      </c>
      <c r="R36" s="8" t="str">
        <f>IFERROR(SUMIFS('Modified HPI_EXP_metro'!$G:$G,'Modified HPI_EXP_metro'!$D:$D,R2,'Modified HPI_EXP_metro'!$C:$C,"*ND*")/COUNTIFS('Modified HPI_EXP_metro'!$D:$D,R2,'Modified HPI_EXP_metro'!$C:$C,"*ND*"),"N/A")</f>
        <v>N/A</v>
      </c>
      <c r="S36" s="8" t="str">
        <f>IFERROR(SUMIFS('Modified HPI_EXP_metro'!$G:$G,'Modified HPI_EXP_metro'!$D:$D,S2,'Modified HPI_EXP_metro'!$C:$C,"*ND*")/COUNTIFS('Modified HPI_EXP_metro'!$D:$D,S2,'Modified HPI_EXP_metro'!$C:$C,"*ND*"),"N/A")</f>
        <v>N/A</v>
      </c>
      <c r="T36" s="8" t="str">
        <f>IFERROR(SUMIFS('Modified HPI_EXP_metro'!$G:$G,'Modified HPI_EXP_metro'!$D:$D,T2,'Modified HPI_EXP_metro'!$C:$C,"*ND*")/COUNTIFS('Modified HPI_EXP_metro'!$D:$D,T2,'Modified HPI_EXP_metro'!$C:$C,"*ND*"),"N/A")</f>
        <v>N/A</v>
      </c>
      <c r="U36" s="8" t="str">
        <f>IFERROR(SUMIFS('Modified HPI_EXP_metro'!$G:$G,'Modified HPI_EXP_metro'!$D:$D,U2,'Modified HPI_EXP_metro'!$C:$C,"*ND*")/COUNTIFS('Modified HPI_EXP_metro'!$D:$D,U2,'Modified HPI_EXP_metro'!$C:$C,"*ND*"),"N/A")</f>
        <v>N/A</v>
      </c>
      <c r="V36" s="8" t="str">
        <f>IFERROR(SUMIFS('Modified HPI_EXP_metro'!$G:$G,'Modified HPI_EXP_metro'!$D:$D,V2,'Modified HPI_EXP_metro'!$C:$C,"*ND*")/COUNTIFS('Modified HPI_EXP_metro'!$D:$D,V2,'Modified HPI_EXP_metro'!$C:$C,"*ND*"),"N/A")</f>
        <v>N/A</v>
      </c>
      <c r="W36" s="8" t="str">
        <f>IFERROR(SUMIFS('Modified HPI_EXP_metro'!$G:$G,'Modified HPI_EXP_metro'!$D:$D,W2,'Modified HPI_EXP_metro'!$C:$C,"*ND*")/COUNTIFS('Modified HPI_EXP_metro'!$D:$D,W2,'Modified HPI_EXP_metro'!$C:$C,"*ND*"),"N/A")</f>
        <v>N/A</v>
      </c>
      <c r="X36" s="8" t="str">
        <f>IFERROR(SUMIFS('Modified HPI_EXP_metro'!$G:$G,'Modified HPI_EXP_metro'!$D:$D,X2,'Modified HPI_EXP_metro'!$C:$C,"*ND*")/COUNTIFS('Modified HPI_EXP_metro'!$D:$D,X2,'Modified HPI_EXP_metro'!$C:$C,"*ND*"),"N/A")</f>
        <v>N/A</v>
      </c>
      <c r="Y36" s="8" t="str">
        <f>IFERROR(SUMIFS('Modified HPI_EXP_metro'!$G:$G,'Modified HPI_EXP_metro'!$D:$D,Y2,'Modified HPI_EXP_metro'!$C:$C,"*ND*")/COUNTIFS('Modified HPI_EXP_metro'!$D:$D,Y2,'Modified HPI_EXP_metro'!$C:$C,"*ND*"),"N/A")</f>
        <v>N/A</v>
      </c>
      <c r="Z36" s="8" t="str">
        <f>IFERROR(SUMIFS('Modified HPI_EXP_metro'!$G:$G,'Modified HPI_EXP_metro'!$D:$D,Z2,'Modified HPI_EXP_metro'!$C:$C,"*ND*")/COUNTIFS('Modified HPI_EXP_metro'!$D:$D,Z2,'Modified HPI_EXP_metro'!$C:$C,"*ND*"),"N/A")</f>
        <v>N/A</v>
      </c>
      <c r="AA36" s="8" t="str">
        <f>IFERROR(SUMIFS('Modified HPI_EXP_metro'!$G:$G,'Modified HPI_EXP_metro'!$D:$D,AA2,'Modified HPI_EXP_metro'!$C:$C,"*ND*")/COUNTIFS('Modified HPI_EXP_metro'!$D:$D,AA2,'Modified HPI_EXP_metro'!$C:$C,"*ND*"),"N/A")</f>
        <v>N/A</v>
      </c>
      <c r="AB36" s="8" t="str">
        <f>IFERROR(SUMIFS('Modified HPI_EXP_metro'!$G:$G,'Modified HPI_EXP_metro'!$D:$D,AB2,'Modified HPI_EXP_metro'!$C:$C,"*ND*")/COUNTIFS('Modified HPI_EXP_metro'!$D:$D,AB2,'Modified HPI_EXP_metro'!$C:$C,"*ND*"),"N/A")</f>
        <v>N/A</v>
      </c>
      <c r="AC36" s="8" t="str">
        <f>IFERROR(SUMIFS('Modified HPI_EXP_metro'!$G:$G,'Modified HPI_EXP_metro'!$D:$D,AC2,'Modified HPI_EXP_metro'!$C:$C,"*ND*")/COUNTIFS('Modified HPI_EXP_metro'!$D:$D,AC2,'Modified HPI_EXP_metro'!$C:$C,"*ND*"),"N/A")</f>
        <v>N/A</v>
      </c>
      <c r="AD36" s="8" t="str">
        <f>IFERROR(SUMIFS('Modified HPI_EXP_metro'!$G:$G,'Modified HPI_EXP_metro'!$D:$D,AD2,'Modified HPI_EXP_metro'!$C:$C,"*ND*")/COUNTIFS('Modified HPI_EXP_metro'!$D:$D,AD2,'Modified HPI_EXP_metro'!$C:$C,"*ND*"),"N/A")</f>
        <v>N/A</v>
      </c>
      <c r="AE36" s="8" t="str">
        <f>IFERROR(SUMIFS('Modified HPI_EXP_metro'!$G:$G,'Modified HPI_EXP_metro'!$D:$D,AE2,'Modified HPI_EXP_metro'!$C:$C,"*ND*")/COUNTIFS('Modified HPI_EXP_metro'!$D:$D,AE2,'Modified HPI_EXP_metro'!$C:$C,"*ND*"),"N/A")</f>
        <v>N/A</v>
      </c>
      <c r="AF36" s="8" t="str">
        <f>IFERROR(SUMIFS('Modified HPI_EXP_metro'!$G:$G,'Modified HPI_EXP_metro'!$D:$D,AF2,'Modified HPI_EXP_metro'!$C:$C,"*ND*")/COUNTIFS('Modified HPI_EXP_metro'!$D:$D,AF2,'Modified HPI_EXP_metro'!$C:$C,"*ND*"),"N/A")</f>
        <v>N/A</v>
      </c>
      <c r="AG36" s="8" t="str">
        <f>IFERROR(SUMIFS('Modified HPI_EXP_metro'!$G:$G,'Modified HPI_EXP_metro'!$D:$D,AG2,'Modified HPI_EXP_metro'!$C:$C,"*ND*")/COUNTIFS('Modified HPI_EXP_metro'!$D:$D,AG2,'Modified HPI_EXP_metro'!$C:$C,"*ND*"),"N/A")</f>
        <v>N/A</v>
      </c>
    </row>
    <row r="37" spans="1:33" x14ac:dyDescent="0.2">
      <c r="A37" s="11" t="s">
        <v>101</v>
      </c>
      <c r="B37" s="11" t="s">
        <v>152</v>
      </c>
      <c r="C37" s="8">
        <f>IFERROR(SUMIFS('Modified HPI_EXP_metro'!$G:$G,'Modified HPI_EXP_metro'!$D:$D,C2,'Modified HPI_EXP_metro'!$C:$C,"*OH*")/COUNTIFS('Modified HPI_EXP_metro'!$D:$D,C2,'Modified HPI_EXP_metro'!$C:$C,"*OH*"),"N/A")</f>
        <v>101.34583333333335</v>
      </c>
      <c r="D37" s="8">
        <f>IFERROR(SUMIFS('Modified HPI_EXP_metro'!$G:$G,'Modified HPI_EXP_metro'!$D:$D,D2,'Modified HPI_EXP_metro'!$C:$C,"*OH*")/COUNTIFS('Modified HPI_EXP_metro'!$D:$D,D2,'Modified HPI_EXP_metro'!$C:$C,"*OH*"),"N/A")</f>
        <v>105.91833333333331</v>
      </c>
      <c r="E37" s="8">
        <f>IFERROR(SUMIFS('Modified HPI_EXP_metro'!$G:$G,'Modified HPI_EXP_metro'!$D:$D,E2,'Modified HPI_EXP_metro'!$C:$C,"*OH*")/COUNTIFS('Modified HPI_EXP_metro'!$D:$D,E2,'Modified HPI_EXP_metro'!$C:$C,"*OH*"),"N/A")</f>
        <v>110.62166666666668</v>
      </c>
      <c r="F37" s="8">
        <f>IFERROR(SUMIFS('Modified HPI_EXP_metro'!$G:$G,'Modified HPI_EXP_metro'!$D:$D,F2,'Modified HPI_EXP_metro'!$C:$C,"*OH*")/COUNTIFS('Modified HPI_EXP_metro'!$D:$D,F2,'Modified HPI_EXP_metro'!$C:$C,"*OH*"),"N/A")</f>
        <v>116.14499999999997</v>
      </c>
      <c r="G37" s="8">
        <f>IFERROR(SUMIFS('Modified HPI_EXP_metro'!$G:$G,'Modified HPI_EXP_metro'!$D:$D,G2,'Modified HPI_EXP_metro'!$C:$C,"*OH*")/COUNTIFS('Modified HPI_EXP_metro'!$D:$D,G2,'Modified HPI_EXP_metro'!$C:$C,"*OH*"),"N/A")</f>
        <v>120.73916666666668</v>
      </c>
      <c r="H37" s="8">
        <f>IFERROR(SUMIFS('Modified HPI_EXP_metro'!$G:$G,'Modified HPI_EXP_metro'!$D:$D,H2,'Modified HPI_EXP_metro'!$C:$C,"*OH*")/COUNTIFS('Modified HPI_EXP_metro'!$D:$D,H2,'Modified HPI_EXP_metro'!$C:$C,"*OH*"),"N/A")</f>
        <v>126.02916666666665</v>
      </c>
      <c r="I37" s="8">
        <f>IFERROR(SUMIFS('Modified HPI_EXP_metro'!$G:$G,'Modified HPI_EXP_metro'!$D:$D,I2,'Modified HPI_EXP_metro'!$C:$C,"*OH*")/COUNTIFS('Modified HPI_EXP_metro'!$D:$D,I2,'Modified HPI_EXP_metro'!$C:$C,"*OH*"),"N/A")</f>
        <v>129.67583333333332</v>
      </c>
      <c r="J37" s="8">
        <f>IFERROR(SUMIFS('Modified HPI_EXP_metro'!$G:$G,'Modified HPI_EXP_metro'!$D:$D,J2,'Modified HPI_EXP_metro'!$C:$C,"*OH*")/COUNTIFS('Modified HPI_EXP_metro'!$D:$D,J2,'Modified HPI_EXP_metro'!$C:$C,"*OH*"),"N/A")</f>
        <v>135.1525</v>
      </c>
      <c r="K37" s="8">
        <f>IFERROR(SUMIFS('Modified HPI_EXP_metro'!$G:$G,'Modified HPI_EXP_metro'!$D:$D,K2,'Modified HPI_EXP_metro'!$C:$C,"*OH*")/COUNTIFS('Modified HPI_EXP_metro'!$D:$D,K2,'Modified HPI_EXP_metro'!$C:$C,"*OH*"),"N/A")</f>
        <v>142.08250000000001</v>
      </c>
      <c r="L37" s="8">
        <f>IFERROR(SUMIFS('Modified HPI_EXP_metro'!$G:$G,'Modified HPI_EXP_metro'!$D:$D,L2,'Modified HPI_EXP_metro'!$C:$C,"*OH*")/COUNTIFS('Modified HPI_EXP_metro'!$D:$D,L2,'Modified HPI_EXP_metro'!$C:$C,"*OH*"),"N/A")</f>
        <v>148.46416666666667</v>
      </c>
      <c r="M37" s="8">
        <f>IFERROR(SUMIFS('Modified HPI_EXP_metro'!$G:$G,'Modified HPI_EXP_metro'!$D:$D,M2,'Modified HPI_EXP_metro'!$C:$C,"*OH*")/COUNTIFS('Modified HPI_EXP_metro'!$D:$D,M2,'Modified HPI_EXP_metro'!$C:$C,"*OH*"),"N/A")</f>
        <v>153.215</v>
      </c>
      <c r="N37" s="8">
        <f>IFERROR(SUMIFS('Modified HPI_EXP_metro'!$G:$G,'Modified HPI_EXP_metro'!$D:$D,N2,'Modified HPI_EXP_metro'!$C:$C,"*OH*")/COUNTIFS('Modified HPI_EXP_metro'!$D:$D,N2,'Modified HPI_EXP_metro'!$C:$C,"*OH*"),"N/A")</f>
        <v>157.66083333333333</v>
      </c>
      <c r="O37" s="8">
        <f>IFERROR(SUMIFS('Modified HPI_EXP_metro'!$G:$G,'Modified HPI_EXP_metro'!$D:$D,O2,'Modified HPI_EXP_metro'!$C:$C,"*OH*")/COUNTIFS('Modified HPI_EXP_metro'!$D:$D,O2,'Modified HPI_EXP_metro'!$C:$C,"*OH*"),"N/A")</f>
        <v>162.33916666666664</v>
      </c>
      <c r="P37" s="8">
        <f>IFERROR(SUMIFS('Modified HPI_EXP_metro'!$G:$G,'Modified HPI_EXP_metro'!$D:$D,P2,'Modified HPI_EXP_metro'!$C:$C,"*OH*")/COUNTIFS('Modified HPI_EXP_metro'!$D:$D,P2,'Modified HPI_EXP_metro'!$C:$C,"*OH*"),"N/A")</f>
        <v>165.71416666666667</v>
      </c>
      <c r="Q37" s="8">
        <f>IFERROR(SUMIFS('Modified HPI_EXP_metro'!$G:$G,'Modified HPI_EXP_metro'!$D:$D,Q2,'Modified HPI_EXP_metro'!$C:$C,"*OH*")/COUNTIFS('Modified HPI_EXP_metro'!$D:$D,Q2,'Modified HPI_EXP_metro'!$C:$C,"*OH*"),"N/A")</f>
        <v>170.21083333333334</v>
      </c>
      <c r="R37" s="8">
        <f>IFERROR(SUMIFS('Modified HPI_EXP_metro'!$G:$G,'Modified HPI_EXP_metro'!$D:$D,R2,'Modified HPI_EXP_metro'!$C:$C,"*OH*")/COUNTIFS('Modified HPI_EXP_metro'!$D:$D,R2,'Modified HPI_EXP_metro'!$C:$C,"*OH*"),"N/A")</f>
        <v>169.66749999999999</v>
      </c>
      <c r="S37" s="8">
        <f>IFERROR(SUMIFS('Modified HPI_EXP_metro'!$G:$G,'Modified HPI_EXP_metro'!$D:$D,S2,'Modified HPI_EXP_metro'!$C:$C,"*OH*")/COUNTIFS('Modified HPI_EXP_metro'!$D:$D,S2,'Modified HPI_EXP_metro'!$C:$C,"*OH*"),"N/A")</f>
        <v>159.26250000000002</v>
      </c>
      <c r="T37" s="8">
        <f>IFERROR(SUMIFS('Modified HPI_EXP_metro'!$G:$G,'Modified HPI_EXP_metro'!$D:$D,T2,'Modified HPI_EXP_metro'!$C:$C,"*OH*")/COUNTIFS('Modified HPI_EXP_metro'!$D:$D,T2,'Modified HPI_EXP_metro'!$C:$C,"*OH*"),"N/A")</f>
        <v>141.65416666666667</v>
      </c>
      <c r="U37" s="8">
        <f>IFERROR(SUMIFS('Modified HPI_EXP_metro'!$G:$G,'Modified HPI_EXP_metro'!$D:$D,U2,'Modified HPI_EXP_metro'!$C:$C,"*OH*")/COUNTIFS('Modified HPI_EXP_metro'!$D:$D,U2,'Modified HPI_EXP_metro'!$C:$C,"*OH*"),"N/A")</f>
        <v>134.13333333333333</v>
      </c>
      <c r="V37" s="8">
        <f>IFERROR(SUMIFS('Modified HPI_EXP_metro'!$G:$G,'Modified HPI_EXP_metro'!$D:$D,V2,'Modified HPI_EXP_metro'!$C:$C,"*OH*")/COUNTIFS('Modified HPI_EXP_metro'!$D:$D,V2,'Modified HPI_EXP_metro'!$C:$C,"*OH*"),"N/A")</f>
        <v>130.93916666666667</v>
      </c>
      <c r="W37" s="8">
        <f>IFERROR(SUMIFS('Modified HPI_EXP_metro'!$G:$G,'Modified HPI_EXP_metro'!$D:$D,W2,'Modified HPI_EXP_metro'!$C:$C,"*OH*")/COUNTIFS('Modified HPI_EXP_metro'!$D:$D,W2,'Modified HPI_EXP_metro'!$C:$C,"*OH*"),"N/A")</f>
        <v>123.1425</v>
      </c>
      <c r="X37" s="8">
        <f>IFERROR(SUMIFS('Modified HPI_EXP_metro'!$G:$G,'Modified HPI_EXP_metro'!$D:$D,X2,'Modified HPI_EXP_metro'!$C:$C,"*OH*")/COUNTIFS('Modified HPI_EXP_metro'!$D:$D,X2,'Modified HPI_EXP_metro'!$C:$C,"*OH*"),"N/A")</f>
        <v>125.34166666666668</v>
      </c>
      <c r="Y37" s="8">
        <f>IFERROR(SUMIFS('Modified HPI_EXP_metro'!$G:$G,'Modified HPI_EXP_metro'!$D:$D,Y2,'Modified HPI_EXP_metro'!$C:$C,"*OH*")/COUNTIFS('Modified HPI_EXP_metro'!$D:$D,Y2,'Modified HPI_EXP_metro'!$C:$C,"*OH*"),"N/A")</f>
        <v>131.1525</v>
      </c>
      <c r="Z37" s="8">
        <f>IFERROR(SUMIFS('Modified HPI_EXP_metro'!$G:$G,'Modified HPI_EXP_metro'!$D:$D,Z2,'Modified HPI_EXP_metro'!$C:$C,"*OH*")/COUNTIFS('Modified HPI_EXP_metro'!$D:$D,Z2,'Modified HPI_EXP_metro'!$C:$C,"*OH*"),"N/A")</f>
        <v>140.24916666666667</v>
      </c>
      <c r="AA37" s="8">
        <f>IFERROR(SUMIFS('Modified HPI_EXP_metro'!$G:$G,'Modified HPI_EXP_metro'!$D:$D,AA2,'Modified HPI_EXP_metro'!$C:$C,"*OH*")/COUNTIFS('Modified HPI_EXP_metro'!$D:$D,AA2,'Modified HPI_EXP_metro'!$C:$C,"*OH*"),"N/A")</f>
        <v>146.40083333333334</v>
      </c>
      <c r="AB37" s="8">
        <f>IFERROR(SUMIFS('Modified HPI_EXP_metro'!$G:$G,'Modified HPI_EXP_metro'!$D:$D,AB2,'Modified HPI_EXP_metro'!$C:$C,"*OH*")/COUNTIFS('Modified HPI_EXP_metro'!$D:$D,AB2,'Modified HPI_EXP_metro'!$C:$C,"*OH*"),"N/A")</f>
        <v>155.49916666666664</v>
      </c>
      <c r="AC37" s="8">
        <f>IFERROR(SUMIFS('Modified HPI_EXP_metro'!$G:$G,'Modified HPI_EXP_metro'!$D:$D,AC2,'Modified HPI_EXP_metro'!$C:$C,"*OH*")/COUNTIFS('Modified HPI_EXP_metro'!$D:$D,AC2,'Modified HPI_EXP_metro'!$C:$C,"*OH*"),"N/A")</f>
        <v>167.00250000000003</v>
      </c>
      <c r="AD37" s="8">
        <f>IFERROR(SUMIFS('Modified HPI_EXP_metro'!$G:$G,'Modified HPI_EXP_metro'!$D:$D,AD2,'Modified HPI_EXP_metro'!$C:$C,"*OH*")/COUNTIFS('Modified HPI_EXP_metro'!$D:$D,AD2,'Modified HPI_EXP_metro'!$C:$C,"*OH*"),"N/A")</f>
        <v>179.77</v>
      </c>
      <c r="AE37" s="8">
        <f>IFERROR(SUMIFS('Modified HPI_EXP_metro'!$G:$G,'Modified HPI_EXP_metro'!$D:$D,AE2,'Modified HPI_EXP_metro'!$C:$C,"*OH*")/COUNTIFS('Modified HPI_EXP_metro'!$D:$D,AE2,'Modified HPI_EXP_metro'!$C:$C,"*OH*"),"N/A")</f>
        <v>191.71583333333331</v>
      </c>
      <c r="AF37" s="8">
        <f>IFERROR(SUMIFS('Modified HPI_EXP_metro'!$G:$G,'Modified HPI_EXP_metro'!$D:$D,AF2,'Modified HPI_EXP_metro'!$C:$C,"*OH*")/COUNTIFS('Modified HPI_EXP_metro'!$D:$D,AF2,'Modified HPI_EXP_metro'!$C:$C,"*OH*"),"N/A")</f>
        <v>210.26666666666665</v>
      </c>
      <c r="AG37" s="8">
        <f>IFERROR(SUMIFS('Modified HPI_EXP_metro'!$G:$G,'Modified HPI_EXP_metro'!$D:$D,AG2,'Modified HPI_EXP_metro'!$C:$C,"*OH*")/COUNTIFS('Modified HPI_EXP_metro'!$D:$D,AG2,'Modified HPI_EXP_metro'!$C:$C,"*OH*"),"N/A")</f>
        <v>243.56000000000003</v>
      </c>
    </row>
    <row r="38" spans="1:33" x14ac:dyDescent="0.2">
      <c r="A38" s="11" t="s">
        <v>102</v>
      </c>
      <c r="B38" s="11" t="s">
        <v>153</v>
      </c>
      <c r="C38" s="8" t="str">
        <f>IFERROR(SUMIFS('Modified HPI_EXP_metro'!$G:$G,'Modified HPI_EXP_metro'!$D:$D,C2,'Modified HPI_EXP_metro'!$C:$C,"*OK*")/COUNTIFS('Modified HPI_EXP_metro'!$D:$D,C2,'Modified HPI_EXP_metro'!$C:$C,"*OK*"),"N/A")</f>
        <v>N/A</v>
      </c>
      <c r="D38" s="8" t="str">
        <f>IFERROR(SUMIFS('Modified HPI_EXP_metro'!$G:$G,'Modified HPI_EXP_metro'!$D:$D,D2,'Modified HPI_EXP_metro'!$C:$C,"*OK*")/COUNTIFS('Modified HPI_EXP_metro'!$D:$D,D2,'Modified HPI_EXP_metro'!$C:$C,"*OK*"),"N/A")</f>
        <v>N/A</v>
      </c>
      <c r="E38" s="8" t="str">
        <f>IFERROR(SUMIFS('Modified HPI_EXP_metro'!$G:$G,'Modified HPI_EXP_metro'!$D:$D,E2,'Modified HPI_EXP_metro'!$C:$C,"*OK*")/COUNTIFS('Modified HPI_EXP_metro'!$D:$D,E2,'Modified HPI_EXP_metro'!$C:$C,"*OK*"),"N/A")</f>
        <v>N/A</v>
      </c>
      <c r="F38" s="8" t="str">
        <f>IFERROR(SUMIFS('Modified HPI_EXP_metro'!$G:$G,'Modified HPI_EXP_metro'!$D:$D,F2,'Modified HPI_EXP_metro'!$C:$C,"*OK*")/COUNTIFS('Modified HPI_EXP_metro'!$D:$D,F2,'Modified HPI_EXP_metro'!$C:$C,"*OK*"),"N/A")</f>
        <v>N/A</v>
      </c>
      <c r="G38" s="8" t="str">
        <f>IFERROR(SUMIFS('Modified HPI_EXP_metro'!$G:$G,'Modified HPI_EXP_metro'!$D:$D,G2,'Modified HPI_EXP_metro'!$C:$C,"*OK*")/COUNTIFS('Modified HPI_EXP_metro'!$D:$D,G2,'Modified HPI_EXP_metro'!$C:$C,"*OK*"),"N/A")</f>
        <v>N/A</v>
      </c>
      <c r="H38" s="8" t="str">
        <f>IFERROR(SUMIFS('Modified HPI_EXP_metro'!$G:$G,'Modified HPI_EXP_metro'!$D:$D,H2,'Modified HPI_EXP_metro'!$C:$C,"*OK*")/COUNTIFS('Modified HPI_EXP_metro'!$D:$D,H2,'Modified HPI_EXP_metro'!$C:$C,"*OK*"),"N/A")</f>
        <v>N/A</v>
      </c>
      <c r="I38" s="8" t="str">
        <f>IFERROR(SUMIFS('Modified HPI_EXP_metro'!$G:$G,'Modified HPI_EXP_metro'!$D:$D,I2,'Modified HPI_EXP_metro'!$C:$C,"*OK*")/COUNTIFS('Modified HPI_EXP_metro'!$D:$D,I2,'Modified HPI_EXP_metro'!$C:$C,"*OK*"),"N/A")</f>
        <v>N/A</v>
      </c>
      <c r="J38" s="8" t="str">
        <f>IFERROR(SUMIFS('Modified HPI_EXP_metro'!$G:$G,'Modified HPI_EXP_metro'!$D:$D,J2,'Modified HPI_EXP_metro'!$C:$C,"*OK*")/COUNTIFS('Modified HPI_EXP_metro'!$D:$D,J2,'Modified HPI_EXP_metro'!$C:$C,"*OK*"),"N/A")</f>
        <v>N/A</v>
      </c>
      <c r="K38" s="8" t="str">
        <f>IFERROR(SUMIFS('Modified HPI_EXP_metro'!$G:$G,'Modified HPI_EXP_metro'!$D:$D,K2,'Modified HPI_EXP_metro'!$C:$C,"*OK*")/COUNTIFS('Modified HPI_EXP_metro'!$D:$D,K2,'Modified HPI_EXP_metro'!$C:$C,"*OK*"),"N/A")</f>
        <v>N/A</v>
      </c>
      <c r="L38" s="8" t="str">
        <f>IFERROR(SUMIFS('Modified HPI_EXP_metro'!$G:$G,'Modified HPI_EXP_metro'!$D:$D,L2,'Modified HPI_EXP_metro'!$C:$C,"*OK*")/COUNTIFS('Modified HPI_EXP_metro'!$D:$D,L2,'Modified HPI_EXP_metro'!$C:$C,"*OK*"),"N/A")</f>
        <v>N/A</v>
      </c>
      <c r="M38" s="8" t="str">
        <f>IFERROR(SUMIFS('Modified HPI_EXP_metro'!$G:$G,'Modified HPI_EXP_metro'!$D:$D,M2,'Modified HPI_EXP_metro'!$C:$C,"*OK*")/COUNTIFS('Modified HPI_EXP_metro'!$D:$D,M2,'Modified HPI_EXP_metro'!$C:$C,"*OK*"),"N/A")</f>
        <v>N/A</v>
      </c>
      <c r="N38" s="8" t="str">
        <f>IFERROR(SUMIFS('Modified HPI_EXP_metro'!$G:$G,'Modified HPI_EXP_metro'!$D:$D,N2,'Modified HPI_EXP_metro'!$C:$C,"*OK*")/COUNTIFS('Modified HPI_EXP_metro'!$D:$D,N2,'Modified HPI_EXP_metro'!$C:$C,"*OK*"),"N/A")</f>
        <v>N/A</v>
      </c>
      <c r="O38" s="8" t="str">
        <f>IFERROR(SUMIFS('Modified HPI_EXP_metro'!$G:$G,'Modified HPI_EXP_metro'!$D:$D,O2,'Modified HPI_EXP_metro'!$C:$C,"*OK*")/COUNTIFS('Modified HPI_EXP_metro'!$D:$D,O2,'Modified HPI_EXP_metro'!$C:$C,"*OK*"),"N/A")</f>
        <v>N/A</v>
      </c>
      <c r="P38" s="8" t="str">
        <f>IFERROR(SUMIFS('Modified HPI_EXP_metro'!$G:$G,'Modified HPI_EXP_metro'!$D:$D,P2,'Modified HPI_EXP_metro'!$C:$C,"*OK*")/COUNTIFS('Modified HPI_EXP_metro'!$D:$D,P2,'Modified HPI_EXP_metro'!$C:$C,"*OK*"),"N/A")</f>
        <v>N/A</v>
      </c>
      <c r="Q38" s="8" t="str">
        <f>IFERROR(SUMIFS('Modified HPI_EXP_metro'!$G:$G,'Modified HPI_EXP_metro'!$D:$D,Q2,'Modified HPI_EXP_metro'!$C:$C,"*OK*")/COUNTIFS('Modified HPI_EXP_metro'!$D:$D,Q2,'Modified HPI_EXP_metro'!$C:$C,"*OK*"),"N/A")</f>
        <v>N/A</v>
      </c>
      <c r="R38" s="8" t="str">
        <f>IFERROR(SUMIFS('Modified HPI_EXP_metro'!$G:$G,'Modified HPI_EXP_metro'!$D:$D,R2,'Modified HPI_EXP_metro'!$C:$C,"*OK*")/COUNTIFS('Modified HPI_EXP_metro'!$D:$D,R2,'Modified HPI_EXP_metro'!$C:$C,"*OK*"),"N/A")</f>
        <v>N/A</v>
      </c>
      <c r="S38" s="8" t="str">
        <f>IFERROR(SUMIFS('Modified HPI_EXP_metro'!$G:$G,'Modified HPI_EXP_metro'!$D:$D,S2,'Modified HPI_EXP_metro'!$C:$C,"*OK*")/COUNTIFS('Modified HPI_EXP_metro'!$D:$D,S2,'Modified HPI_EXP_metro'!$C:$C,"*OK*"),"N/A")</f>
        <v>N/A</v>
      </c>
      <c r="T38" s="8" t="str">
        <f>IFERROR(SUMIFS('Modified HPI_EXP_metro'!$G:$G,'Modified HPI_EXP_metro'!$D:$D,T2,'Modified HPI_EXP_metro'!$C:$C,"*OK*")/COUNTIFS('Modified HPI_EXP_metro'!$D:$D,T2,'Modified HPI_EXP_metro'!$C:$C,"*OK*"),"N/A")</f>
        <v>N/A</v>
      </c>
      <c r="U38" s="8" t="str">
        <f>IFERROR(SUMIFS('Modified HPI_EXP_metro'!$G:$G,'Modified HPI_EXP_metro'!$D:$D,U2,'Modified HPI_EXP_metro'!$C:$C,"*OK*")/COUNTIFS('Modified HPI_EXP_metro'!$D:$D,U2,'Modified HPI_EXP_metro'!$C:$C,"*OK*"),"N/A")</f>
        <v>N/A</v>
      </c>
      <c r="V38" s="8" t="str">
        <f>IFERROR(SUMIFS('Modified HPI_EXP_metro'!$G:$G,'Modified HPI_EXP_metro'!$D:$D,V2,'Modified HPI_EXP_metro'!$C:$C,"*OK*")/COUNTIFS('Modified HPI_EXP_metro'!$D:$D,V2,'Modified HPI_EXP_metro'!$C:$C,"*OK*"),"N/A")</f>
        <v>N/A</v>
      </c>
      <c r="W38" s="8" t="str">
        <f>IFERROR(SUMIFS('Modified HPI_EXP_metro'!$G:$G,'Modified HPI_EXP_metro'!$D:$D,W2,'Modified HPI_EXP_metro'!$C:$C,"*OK*")/COUNTIFS('Modified HPI_EXP_metro'!$D:$D,W2,'Modified HPI_EXP_metro'!$C:$C,"*OK*"),"N/A")</f>
        <v>N/A</v>
      </c>
      <c r="X38" s="8" t="str">
        <f>IFERROR(SUMIFS('Modified HPI_EXP_metro'!$G:$G,'Modified HPI_EXP_metro'!$D:$D,X2,'Modified HPI_EXP_metro'!$C:$C,"*OK*")/COUNTIFS('Modified HPI_EXP_metro'!$D:$D,X2,'Modified HPI_EXP_metro'!$C:$C,"*OK*"),"N/A")</f>
        <v>N/A</v>
      </c>
      <c r="Y38" s="8" t="str">
        <f>IFERROR(SUMIFS('Modified HPI_EXP_metro'!$G:$G,'Modified HPI_EXP_metro'!$D:$D,Y2,'Modified HPI_EXP_metro'!$C:$C,"*OK*")/COUNTIFS('Modified HPI_EXP_metro'!$D:$D,Y2,'Modified HPI_EXP_metro'!$C:$C,"*OK*"),"N/A")</f>
        <v>N/A</v>
      </c>
      <c r="Z38" s="8" t="str">
        <f>IFERROR(SUMIFS('Modified HPI_EXP_metro'!$G:$G,'Modified HPI_EXP_metro'!$D:$D,Z2,'Modified HPI_EXP_metro'!$C:$C,"*OK*")/COUNTIFS('Modified HPI_EXP_metro'!$D:$D,Z2,'Modified HPI_EXP_metro'!$C:$C,"*OK*"),"N/A")</f>
        <v>N/A</v>
      </c>
      <c r="AA38" s="8" t="str">
        <f>IFERROR(SUMIFS('Modified HPI_EXP_metro'!$G:$G,'Modified HPI_EXP_metro'!$D:$D,AA2,'Modified HPI_EXP_metro'!$C:$C,"*OK*")/COUNTIFS('Modified HPI_EXP_metro'!$D:$D,AA2,'Modified HPI_EXP_metro'!$C:$C,"*OK*"),"N/A")</f>
        <v>N/A</v>
      </c>
      <c r="AB38" s="8" t="str">
        <f>IFERROR(SUMIFS('Modified HPI_EXP_metro'!$G:$G,'Modified HPI_EXP_metro'!$D:$D,AB2,'Modified HPI_EXP_metro'!$C:$C,"*OK*")/COUNTIFS('Modified HPI_EXP_metro'!$D:$D,AB2,'Modified HPI_EXP_metro'!$C:$C,"*OK*"),"N/A")</f>
        <v>N/A</v>
      </c>
      <c r="AC38" s="8" t="str">
        <f>IFERROR(SUMIFS('Modified HPI_EXP_metro'!$G:$G,'Modified HPI_EXP_metro'!$D:$D,AC2,'Modified HPI_EXP_metro'!$C:$C,"*OK*")/COUNTIFS('Modified HPI_EXP_metro'!$D:$D,AC2,'Modified HPI_EXP_metro'!$C:$C,"*OK*"),"N/A")</f>
        <v>N/A</v>
      </c>
      <c r="AD38" s="8" t="str">
        <f>IFERROR(SUMIFS('Modified HPI_EXP_metro'!$G:$G,'Modified HPI_EXP_metro'!$D:$D,AD2,'Modified HPI_EXP_metro'!$C:$C,"*OK*")/COUNTIFS('Modified HPI_EXP_metro'!$D:$D,AD2,'Modified HPI_EXP_metro'!$C:$C,"*OK*"),"N/A")</f>
        <v>N/A</v>
      </c>
      <c r="AE38" s="8" t="str">
        <f>IFERROR(SUMIFS('Modified HPI_EXP_metro'!$G:$G,'Modified HPI_EXP_metro'!$D:$D,AE2,'Modified HPI_EXP_metro'!$C:$C,"*OK*")/COUNTIFS('Modified HPI_EXP_metro'!$D:$D,AE2,'Modified HPI_EXP_metro'!$C:$C,"*OK*"),"N/A")</f>
        <v>N/A</v>
      </c>
      <c r="AF38" s="8" t="str">
        <f>IFERROR(SUMIFS('Modified HPI_EXP_metro'!$G:$G,'Modified HPI_EXP_metro'!$D:$D,AF2,'Modified HPI_EXP_metro'!$C:$C,"*OK*")/COUNTIFS('Modified HPI_EXP_metro'!$D:$D,AF2,'Modified HPI_EXP_metro'!$C:$C,"*OK*"),"N/A")</f>
        <v>N/A</v>
      </c>
      <c r="AG38" s="8" t="str">
        <f>IFERROR(SUMIFS('Modified HPI_EXP_metro'!$G:$G,'Modified HPI_EXP_metro'!$D:$D,AG2,'Modified HPI_EXP_metro'!$C:$C,"*OK*")/COUNTIFS('Modified HPI_EXP_metro'!$D:$D,AG2,'Modified HPI_EXP_metro'!$C:$C,"*OK*"),"N/A")</f>
        <v>N/A</v>
      </c>
    </row>
    <row r="39" spans="1:33" x14ac:dyDescent="0.2">
      <c r="A39" s="11" t="s">
        <v>103</v>
      </c>
      <c r="B39" s="11" t="s">
        <v>154</v>
      </c>
      <c r="C39" s="8">
        <f>IFERROR(SUMIFS('Modified HPI_EXP_metro'!$G:$G,'Modified HPI_EXP_metro'!$D:$D,C2,'Modified HPI_EXP_metro'!$C:$C,"*OR*")/COUNTIFS('Modified HPI_EXP_metro'!$D:$D,C2,'Modified HPI_EXP_metro'!$C:$C,"*OR*"),"N/A")</f>
        <v>104.27749999999999</v>
      </c>
      <c r="D39" s="8">
        <f>IFERROR(SUMIFS('Modified HPI_EXP_metro'!$G:$G,'Modified HPI_EXP_metro'!$D:$D,D2,'Modified HPI_EXP_metro'!$C:$C,"*OR*")/COUNTIFS('Modified HPI_EXP_metro'!$D:$D,D2,'Modified HPI_EXP_metro'!$C:$C,"*OR*"),"N/A")</f>
        <v>114.38000000000001</v>
      </c>
      <c r="E39" s="8">
        <f>IFERROR(SUMIFS('Modified HPI_EXP_metro'!$G:$G,'Modified HPI_EXP_metro'!$D:$D,E2,'Modified HPI_EXP_metro'!$C:$C,"*OR*")/COUNTIFS('Modified HPI_EXP_metro'!$D:$D,E2,'Modified HPI_EXP_metro'!$C:$C,"*OR*"),"N/A")</f>
        <v>125.11500000000001</v>
      </c>
      <c r="F39" s="8">
        <f>IFERROR(SUMIFS('Modified HPI_EXP_metro'!$G:$G,'Modified HPI_EXP_metro'!$D:$D,F2,'Modified HPI_EXP_metro'!$C:$C,"*OR*")/COUNTIFS('Modified HPI_EXP_metro'!$D:$D,F2,'Modified HPI_EXP_metro'!$C:$C,"*OR*"),"N/A")</f>
        <v>138.3125</v>
      </c>
      <c r="G39" s="8">
        <f>IFERROR(SUMIFS('Modified HPI_EXP_metro'!$G:$G,'Modified HPI_EXP_metro'!$D:$D,G2,'Modified HPI_EXP_metro'!$C:$C,"*OR*")/COUNTIFS('Modified HPI_EXP_metro'!$D:$D,G2,'Modified HPI_EXP_metro'!$C:$C,"*OR*"),"N/A")</f>
        <v>151.88999999999999</v>
      </c>
      <c r="H39" s="8">
        <f>IFERROR(SUMIFS('Modified HPI_EXP_metro'!$G:$G,'Modified HPI_EXP_metro'!$D:$D,H2,'Modified HPI_EXP_metro'!$C:$C,"*OR*")/COUNTIFS('Modified HPI_EXP_metro'!$D:$D,H2,'Modified HPI_EXP_metro'!$C:$C,"*OR*"),"N/A")</f>
        <v>165.57250000000002</v>
      </c>
      <c r="I39" s="8">
        <f>IFERROR(SUMIFS('Modified HPI_EXP_metro'!$G:$G,'Modified HPI_EXP_metro'!$D:$D,I2,'Modified HPI_EXP_metro'!$C:$C,"*OR*")/COUNTIFS('Modified HPI_EXP_metro'!$D:$D,I2,'Modified HPI_EXP_metro'!$C:$C,"*OR*"),"N/A")</f>
        <v>178.60249999999999</v>
      </c>
      <c r="J39" s="8">
        <f>IFERROR(SUMIFS('Modified HPI_EXP_metro'!$G:$G,'Modified HPI_EXP_metro'!$D:$D,J2,'Modified HPI_EXP_metro'!$C:$C,"*OR*")/COUNTIFS('Modified HPI_EXP_metro'!$D:$D,J2,'Modified HPI_EXP_metro'!$C:$C,"*OR*"),"N/A")</f>
        <v>187.9725</v>
      </c>
      <c r="K39" s="8">
        <f>IFERROR(SUMIFS('Modified HPI_EXP_metro'!$G:$G,'Modified HPI_EXP_metro'!$D:$D,K2,'Modified HPI_EXP_metro'!$C:$C,"*OR*")/COUNTIFS('Modified HPI_EXP_metro'!$D:$D,K2,'Modified HPI_EXP_metro'!$C:$C,"*OR*"),"N/A")</f>
        <v>195.49250000000001</v>
      </c>
      <c r="L39" s="8">
        <f>IFERROR(SUMIFS('Modified HPI_EXP_metro'!$G:$G,'Modified HPI_EXP_metro'!$D:$D,L2,'Modified HPI_EXP_metro'!$C:$C,"*OR*")/COUNTIFS('Modified HPI_EXP_metro'!$D:$D,L2,'Modified HPI_EXP_metro'!$C:$C,"*OR*"),"N/A")</f>
        <v>202.21750000000003</v>
      </c>
      <c r="M39" s="8">
        <f>IFERROR(SUMIFS('Modified HPI_EXP_metro'!$G:$G,'Modified HPI_EXP_metro'!$D:$D,M2,'Modified HPI_EXP_metro'!$C:$C,"*OR*")/COUNTIFS('Modified HPI_EXP_metro'!$D:$D,M2,'Modified HPI_EXP_metro'!$C:$C,"*OR*"),"N/A")</f>
        <v>211.05</v>
      </c>
      <c r="N39" s="8">
        <f>IFERROR(SUMIFS('Modified HPI_EXP_metro'!$G:$G,'Modified HPI_EXP_metro'!$D:$D,N2,'Modified HPI_EXP_metro'!$C:$C,"*OR*")/COUNTIFS('Modified HPI_EXP_metro'!$D:$D,N2,'Modified HPI_EXP_metro'!$C:$C,"*OR*"),"N/A")</f>
        <v>221.03249999999997</v>
      </c>
      <c r="O39" s="8">
        <f>IFERROR(SUMIFS('Modified HPI_EXP_metro'!$G:$G,'Modified HPI_EXP_metro'!$D:$D,O2,'Modified HPI_EXP_metro'!$C:$C,"*OR*")/COUNTIFS('Modified HPI_EXP_metro'!$D:$D,O2,'Modified HPI_EXP_metro'!$C:$C,"*OR*"),"N/A")</f>
        <v>234.54499999999999</v>
      </c>
      <c r="P39" s="8">
        <f>IFERROR(SUMIFS('Modified HPI_EXP_metro'!$G:$G,'Modified HPI_EXP_metro'!$D:$D,P2,'Modified HPI_EXP_metro'!$C:$C,"*OR*")/COUNTIFS('Modified HPI_EXP_metro'!$D:$D,P2,'Modified HPI_EXP_metro'!$C:$C,"*OR*"),"N/A")</f>
        <v>257.03249999999997</v>
      </c>
      <c r="Q39" s="8">
        <f>IFERROR(SUMIFS('Modified HPI_EXP_metro'!$G:$G,'Modified HPI_EXP_metro'!$D:$D,Q2,'Modified HPI_EXP_metro'!$C:$C,"*OR*")/COUNTIFS('Modified HPI_EXP_metro'!$D:$D,Q2,'Modified HPI_EXP_metro'!$C:$C,"*OR*"),"N/A")</f>
        <v>300.8175</v>
      </c>
      <c r="R39" s="8">
        <f>IFERROR(SUMIFS('Modified HPI_EXP_metro'!$G:$G,'Modified HPI_EXP_metro'!$D:$D,R2,'Modified HPI_EXP_metro'!$C:$C,"*OR*")/COUNTIFS('Modified HPI_EXP_metro'!$D:$D,R2,'Modified HPI_EXP_metro'!$C:$C,"*OR*"),"N/A")</f>
        <v>349.63249999999999</v>
      </c>
      <c r="S39" s="8">
        <f>IFERROR(SUMIFS('Modified HPI_EXP_metro'!$G:$G,'Modified HPI_EXP_metro'!$D:$D,S2,'Modified HPI_EXP_metro'!$C:$C,"*OR*")/COUNTIFS('Modified HPI_EXP_metro'!$D:$D,S2,'Modified HPI_EXP_metro'!$C:$C,"*OR*"),"N/A")</f>
        <v>362.92250000000001</v>
      </c>
      <c r="T39" s="8">
        <f>IFERROR(SUMIFS('Modified HPI_EXP_metro'!$G:$G,'Modified HPI_EXP_metro'!$D:$D,T2,'Modified HPI_EXP_metro'!$C:$C,"*OR*")/COUNTIFS('Modified HPI_EXP_metro'!$D:$D,T2,'Modified HPI_EXP_metro'!$C:$C,"*OR*"),"N/A")</f>
        <v>334.78249999999997</v>
      </c>
      <c r="U39" s="8">
        <f>IFERROR(SUMIFS('Modified HPI_EXP_metro'!$G:$G,'Modified HPI_EXP_metro'!$D:$D,U2,'Modified HPI_EXP_metro'!$C:$C,"*OR*")/COUNTIFS('Modified HPI_EXP_metro'!$D:$D,U2,'Modified HPI_EXP_metro'!$C:$C,"*OR*"),"N/A")</f>
        <v>296.78499999999997</v>
      </c>
      <c r="V39" s="8">
        <f>IFERROR(SUMIFS('Modified HPI_EXP_metro'!$G:$G,'Modified HPI_EXP_metro'!$D:$D,V2,'Modified HPI_EXP_metro'!$C:$C,"*OR*")/COUNTIFS('Modified HPI_EXP_metro'!$D:$D,V2,'Modified HPI_EXP_metro'!$C:$C,"*OR*"),"N/A")</f>
        <v>280.77500000000003</v>
      </c>
      <c r="W39" s="8">
        <f>IFERROR(SUMIFS('Modified HPI_EXP_metro'!$G:$G,'Modified HPI_EXP_metro'!$D:$D,W2,'Modified HPI_EXP_metro'!$C:$C,"*OR*")/COUNTIFS('Modified HPI_EXP_metro'!$D:$D,W2,'Modified HPI_EXP_metro'!$C:$C,"*OR*"),"N/A")</f>
        <v>260.91500000000002</v>
      </c>
      <c r="X39" s="8">
        <f>IFERROR(SUMIFS('Modified HPI_EXP_metro'!$G:$G,'Modified HPI_EXP_metro'!$D:$D,X2,'Modified HPI_EXP_metro'!$C:$C,"*OR*")/COUNTIFS('Modified HPI_EXP_metro'!$D:$D,X2,'Modified HPI_EXP_metro'!$C:$C,"*OR*"),"N/A")</f>
        <v>269.70500000000004</v>
      </c>
      <c r="Y39" s="8">
        <f>IFERROR(SUMIFS('Modified HPI_EXP_metro'!$G:$G,'Modified HPI_EXP_metro'!$D:$D,Y2,'Modified HPI_EXP_metro'!$C:$C,"*OR*")/COUNTIFS('Modified HPI_EXP_metro'!$D:$D,Y2,'Modified HPI_EXP_metro'!$C:$C,"*OR*"),"N/A")</f>
        <v>304.64499999999998</v>
      </c>
      <c r="Z39" s="8">
        <f>IFERROR(SUMIFS('Modified HPI_EXP_metro'!$G:$G,'Modified HPI_EXP_metro'!$D:$D,Z2,'Modified HPI_EXP_metro'!$C:$C,"*OR*")/COUNTIFS('Modified HPI_EXP_metro'!$D:$D,Z2,'Modified HPI_EXP_metro'!$C:$C,"*OR*"),"N/A")</f>
        <v>331.59000000000003</v>
      </c>
      <c r="AA39" s="8">
        <f>IFERROR(SUMIFS('Modified HPI_EXP_metro'!$G:$G,'Modified HPI_EXP_metro'!$D:$D,AA2,'Modified HPI_EXP_metro'!$C:$C,"*OR*")/COUNTIFS('Modified HPI_EXP_metro'!$D:$D,AA2,'Modified HPI_EXP_metro'!$C:$C,"*OR*"),"N/A")</f>
        <v>364.28750000000002</v>
      </c>
      <c r="AB39" s="8">
        <f>IFERROR(SUMIFS('Modified HPI_EXP_metro'!$G:$G,'Modified HPI_EXP_metro'!$D:$D,AB2,'Modified HPI_EXP_metro'!$C:$C,"*OR*")/COUNTIFS('Modified HPI_EXP_metro'!$D:$D,AB2,'Modified HPI_EXP_metro'!$C:$C,"*OR*"),"N/A")</f>
        <v>408.26250000000005</v>
      </c>
      <c r="AC39" s="8">
        <f>IFERROR(SUMIFS('Modified HPI_EXP_metro'!$G:$G,'Modified HPI_EXP_metro'!$D:$D,AC2,'Modified HPI_EXP_metro'!$C:$C,"*OR*")/COUNTIFS('Modified HPI_EXP_metro'!$D:$D,AC2,'Modified HPI_EXP_metro'!$C:$C,"*OR*"),"N/A")</f>
        <v>443.97500000000002</v>
      </c>
      <c r="AD39" s="8">
        <f>IFERROR(SUMIFS('Modified HPI_EXP_metro'!$G:$G,'Modified HPI_EXP_metro'!$D:$D,AD2,'Modified HPI_EXP_metro'!$C:$C,"*OR*")/COUNTIFS('Modified HPI_EXP_metro'!$D:$D,AD2,'Modified HPI_EXP_metro'!$C:$C,"*OR*"),"N/A")</f>
        <v>471.7475</v>
      </c>
      <c r="AE39" s="8">
        <f>IFERROR(SUMIFS('Modified HPI_EXP_metro'!$G:$G,'Modified HPI_EXP_metro'!$D:$D,AE2,'Modified HPI_EXP_metro'!$C:$C,"*OR*")/COUNTIFS('Modified HPI_EXP_metro'!$D:$D,AE2,'Modified HPI_EXP_metro'!$C:$C,"*OR*"),"N/A")</f>
        <v>491.27750000000003</v>
      </c>
      <c r="AF39" s="8">
        <f>IFERROR(SUMIFS('Modified HPI_EXP_metro'!$G:$G,'Modified HPI_EXP_metro'!$D:$D,AF2,'Modified HPI_EXP_metro'!$C:$C,"*OR*")/COUNTIFS('Modified HPI_EXP_metro'!$D:$D,AF2,'Modified HPI_EXP_metro'!$C:$C,"*OR*"),"N/A")</f>
        <v>522.88250000000005</v>
      </c>
      <c r="AG39" s="8">
        <f>IFERROR(SUMIFS('Modified HPI_EXP_metro'!$G:$G,'Modified HPI_EXP_metro'!$D:$D,AG2,'Modified HPI_EXP_metro'!$C:$C,"*OR*")/COUNTIFS('Modified HPI_EXP_metro'!$D:$D,AG2,'Modified HPI_EXP_metro'!$C:$C,"*OR*"),"N/A")</f>
        <v>610.54</v>
      </c>
    </row>
    <row r="40" spans="1:33" x14ac:dyDescent="0.2">
      <c r="A40" s="11" t="s">
        <v>104</v>
      </c>
      <c r="B40" s="11" t="s">
        <v>155</v>
      </c>
      <c r="C40" s="8">
        <f>IFERROR(SUMIFS('Modified HPI_EXP_metro'!$G:$G,'Modified HPI_EXP_metro'!$D:$D,C2,'Modified HPI_EXP_metro'!$C:$C,"*PA*")/COUNTIFS('Modified HPI_EXP_metro'!$D:$D,C2,'Modified HPI_EXP_metro'!$C:$C,"*PA*"),"N/A")</f>
        <v>100.36624999999999</v>
      </c>
      <c r="D40" s="8">
        <f>IFERROR(SUMIFS('Modified HPI_EXP_metro'!$G:$G,'Modified HPI_EXP_metro'!$D:$D,D2,'Modified HPI_EXP_metro'!$C:$C,"*PA*")/COUNTIFS('Modified HPI_EXP_metro'!$D:$D,D2,'Modified HPI_EXP_metro'!$C:$C,"*PA*"),"N/A")</f>
        <v>102.52187499999999</v>
      </c>
      <c r="E40" s="8">
        <f>IFERROR(SUMIFS('Modified HPI_EXP_metro'!$G:$G,'Modified HPI_EXP_metro'!$D:$D,E2,'Modified HPI_EXP_metro'!$C:$C,"*PA*")/COUNTIFS('Modified HPI_EXP_metro'!$D:$D,E2,'Modified HPI_EXP_metro'!$C:$C,"*PA*"),"N/A")</f>
        <v>103.43124999999999</v>
      </c>
      <c r="F40" s="8">
        <f>IFERROR(SUMIFS('Modified HPI_EXP_metro'!$G:$G,'Modified HPI_EXP_metro'!$D:$D,F2,'Modified HPI_EXP_metro'!$C:$C,"*PA*")/COUNTIFS('Modified HPI_EXP_metro'!$D:$D,F2,'Modified HPI_EXP_metro'!$C:$C,"*PA*"),"N/A")</f>
        <v>104.97437500000001</v>
      </c>
      <c r="G40" s="8">
        <f>IFERROR(SUMIFS('Modified HPI_EXP_metro'!$G:$G,'Modified HPI_EXP_metro'!$D:$D,G2,'Modified HPI_EXP_metro'!$C:$C,"*PA*")/COUNTIFS('Modified HPI_EXP_metro'!$D:$D,G2,'Modified HPI_EXP_metro'!$C:$C,"*PA*"),"N/A")</f>
        <v>105.30125000000001</v>
      </c>
      <c r="H40" s="8">
        <f>IFERROR(SUMIFS('Modified HPI_EXP_metro'!$G:$G,'Modified HPI_EXP_metro'!$D:$D,H2,'Modified HPI_EXP_metro'!$C:$C,"*PA*")/COUNTIFS('Modified HPI_EXP_metro'!$D:$D,H2,'Modified HPI_EXP_metro'!$C:$C,"*PA*"),"N/A")</f>
        <v>105.895</v>
      </c>
      <c r="I40" s="8">
        <f>IFERROR(SUMIFS('Modified HPI_EXP_metro'!$G:$G,'Modified HPI_EXP_metro'!$D:$D,I2,'Modified HPI_EXP_metro'!$C:$C,"*PA*")/COUNTIFS('Modified HPI_EXP_metro'!$D:$D,I2,'Modified HPI_EXP_metro'!$C:$C,"*PA*"),"N/A")</f>
        <v>106.57937500000001</v>
      </c>
      <c r="J40" s="8">
        <f>IFERROR(SUMIFS('Modified HPI_EXP_metro'!$G:$G,'Modified HPI_EXP_metro'!$D:$D,J2,'Modified HPI_EXP_metro'!$C:$C,"*PA*")/COUNTIFS('Modified HPI_EXP_metro'!$D:$D,J2,'Modified HPI_EXP_metro'!$C:$C,"*PA*"),"N/A")</f>
        <v>109.82499999999999</v>
      </c>
      <c r="K40" s="8">
        <f>IFERROR(SUMIFS('Modified HPI_EXP_metro'!$G:$G,'Modified HPI_EXP_metro'!$D:$D,K2,'Modified HPI_EXP_metro'!$C:$C,"*PA*")/COUNTIFS('Modified HPI_EXP_metro'!$D:$D,K2,'Modified HPI_EXP_metro'!$C:$C,"*PA*"),"N/A")</f>
        <v>115.856875</v>
      </c>
      <c r="L40" s="8">
        <f>IFERROR(SUMIFS('Modified HPI_EXP_metro'!$G:$G,'Modified HPI_EXP_metro'!$D:$D,L2,'Modified HPI_EXP_metro'!$C:$C,"*PA*")/COUNTIFS('Modified HPI_EXP_metro'!$D:$D,L2,'Modified HPI_EXP_metro'!$C:$C,"*PA*"),"N/A")</f>
        <v>123.794375</v>
      </c>
      <c r="M40" s="8">
        <f>IFERROR(SUMIFS('Modified HPI_EXP_metro'!$G:$G,'Modified HPI_EXP_metro'!$D:$D,M2,'Modified HPI_EXP_metro'!$C:$C,"*PA*")/COUNTIFS('Modified HPI_EXP_metro'!$D:$D,M2,'Modified HPI_EXP_metro'!$C:$C,"*PA*"),"N/A")</f>
        <v>132.91062499999995</v>
      </c>
      <c r="N40" s="8">
        <f>IFERROR(SUMIFS('Modified HPI_EXP_metro'!$G:$G,'Modified HPI_EXP_metro'!$D:$D,N2,'Modified HPI_EXP_metro'!$C:$C,"*PA*")/COUNTIFS('Modified HPI_EXP_metro'!$D:$D,N2,'Modified HPI_EXP_metro'!$C:$C,"*PA*"),"N/A")</f>
        <v>146.11750000000001</v>
      </c>
      <c r="O40" s="8">
        <f>IFERROR(SUMIFS('Modified HPI_EXP_metro'!$G:$G,'Modified HPI_EXP_metro'!$D:$D,O2,'Modified HPI_EXP_metro'!$C:$C,"*PA*")/COUNTIFS('Modified HPI_EXP_metro'!$D:$D,O2,'Modified HPI_EXP_metro'!$C:$C,"*PA*"),"N/A")</f>
        <v>162.26625000000001</v>
      </c>
      <c r="P40" s="8">
        <f>IFERROR(SUMIFS('Modified HPI_EXP_metro'!$G:$G,'Modified HPI_EXP_metro'!$D:$D,P2,'Modified HPI_EXP_metro'!$C:$C,"*PA*")/COUNTIFS('Modified HPI_EXP_metro'!$D:$D,P2,'Modified HPI_EXP_metro'!$C:$C,"*PA*"),"N/A")</f>
        <v>178.71249999999998</v>
      </c>
      <c r="Q40" s="8">
        <f>IFERROR(SUMIFS('Modified HPI_EXP_metro'!$G:$G,'Modified HPI_EXP_metro'!$D:$D,Q2,'Modified HPI_EXP_metro'!$C:$C,"*PA*")/COUNTIFS('Modified HPI_EXP_metro'!$D:$D,Q2,'Modified HPI_EXP_metro'!$C:$C,"*PA*"),"N/A")</f>
        <v>199.545625</v>
      </c>
      <c r="R40" s="8">
        <f>IFERROR(SUMIFS('Modified HPI_EXP_metro'!$G:$G,'Modified HPI_EXP_metro'!$D:$D,R2,'Modified HPI_EXP_metro'!$C:$C,"*PA*")/COUNTIFS('Modified HPI_EXP_metro'!$D:$D,R2,'Modified HPI_EXP_metro'!$C:$C,"*PA*"),"N/A")</f>
        <v>215.99312500000005</v>
      </c>
      <c r="S40" s="8">
        <f>IFERROR(SUMIFS('Modified HPI_EXP_metro'!$G:$G,'Modified HPI_EXP_metro'!$D:$D,S2,'Modified HPI_EXP_metro'!$C:$C,"*PA*")/COUNTIFS('Modified HPI_EXP_metro'!$D:$D,S2,'Modified HPI_EXP_metro'!$C:$C,"*PA*"),"N/A")</f>
        <v>215.44687500000003</v>
      </c>
      <c r="T40" s="8">
        <f>IFERROR(SUMIFS('Modified HPI_EXP_metro'!$G:$G,'Modified HPI_EXP_metro'!$D:$D,T2,'Modified HPI_EXP_metro'!$C:$C,"*PA*")/COUNTIFS('Modified HPI_EXP_metro'!$D:$D,T2,'Modified HPI_EXP_metro'!$C:$C,"*PA*"),"N/A")</f>
        <v>204.13249999999996</v>
      </c>
      <c r="U40" s="8">
        <f>IFERROR(SUMIFS('Modified HPI_EXP_metro'!$G:$G,'Modified HPI_EXP_metro'!$D:$D,U2,'Modified HPI_EXP_metro'!$C:$C,"*PA*")/COUNTIFS('Modified HPI_EXP_metro'!$D:$D,U2,'Modified HPI_EXP_metro'!$C:$C,"*PA*"),"N/A")</f>
        <v>192.75812499999998</v>
      </c>
      <c r="V40" s="8">
        <f>IFERROR(SUMIFS('Modified HPI_EXP_metro'!$G:$G,'Modified HPI_EXP_metro'!$D:$D,V2,'Modified HPI_EXP_metro'!$C:$C,"*PA*")/COUNTIFS('Modified HPI_EXP_metro'!$D:$D,V2,'Modified HPI_EXP_metro'!$C:$C,"*PA*"),"N/A")</f>
        <v>186.68437499999999</v>
      </c>
      <c r="W40" s="8">
        <f>IFERROR(SUMIFS('Modified HPI_EXP_metro'!$G:$G,'Modified HPI_EXP_metro'!$D:$D,W2,'Modified HPI_EXP_metro'!$C:$C,"*PA*")/COUNTIFS('Modified HPI_EXP_metro'!$D:$D,W2,'Modified HPI_EXP_metro'!$C:$C,"*PA*"),"N/A")</f>
        <v>178.073125</v>
      </c>
      <c r="X40" s="8">
        <f>IFERROR(SUMIFS('Modified HPI_EXP_metro'!$G:$G,'Modified HPI_EXP_metro'!$D:$D,X2,'Modified HPI_EXP_metro'!$C:$C,"*PA*")/COUNTIFS('Modified HPI_EXP_metro'!$D:$D,X2,'Modified HPI_EXP_metro'!$C:$C,"*PA*"),"N/A")</f>
        <v>177.21062499999999</v>
      </c>
      <c r="Y40" s="8">
        <f>IFERROR(SUMIFS('Modified HPI_EXP_metro'!$G:$G,'Modified HPI_EXP_metro'!$D:$D,Y2,'Modified HPI_EXP_metro'!$C:$C,"*PA*")/COUNTIFS('Modified HPI_EXP_metro'!$D:$D,Y2,'Modified HPI_EXP_metro'!$C:$C,"*PA*"),"N/A")</f>
        <v>182.40562499999999</v>
      </c>
      <c r="Z40" s="8">
        <f>IFERROR(SUMIFS('Modified HPI_EXP_metro'!$G:$G,'Modified HPI_EXP_metro'!$D:$D,Z2,'Modified HPI_EXP_metro'!$C:$C,"*PA*")/COUNTIFS('Modified HPI_EXP_metro'!$D:$D,Z2,'Modified HPI_EXP_metro'!$C:$C,"*PA*"),"N/A")</f>
        <v>187.71375000000003</v>
      </c>
      <c r="AA40" s="8">
        <f>IFERROR(SUMIFS('Modified HPI_EXP_metro'!$G:$G,'Modified HPI_EXP_metro'!$D:$D,AA2,'Modified HPI_EXP_metro'!$C:$C,"*PA*")/COUNTIFS('Modified HPI_EXP_metro'!$D:$D,AA2,'Modified HPI_EXP_metro'!$C:$C,"*PA*"),"N/A")</f>
        <v>192.73187499999997</v>
      </c>
      <c r="AB40" s="8">
        <f>IFERROR(SUMIFS('Modified HPI_EXP_metro'!$G:$G,'Modified HPI_EXP_metro'!$D:$D,AB2,'Modified HPI_EXP_metro'!$C:$C,"*PA*")/COUNTIFS('Modified HPI_EXP_metro'!$D:$D,AB2,'Modified HPI_EXP_metro'!$C:$C,"*PA*"),"N/A")</f>
        <v>200.23625000000001</v>
      </c>
      <c r="AC40" s="8">
        <f>IFERROR(SUMIFS('Modified HPI_EXP_metro'!$G:$G,'Modified HPI_EXP_metro'!$D:$D,AC2,'Modified HPI_EXP_metro'!$C:$C,"*PA*")/COUNTIFS('Modified HPI_EXP_metro'!$D:$D,AC2,'Modified HPI_EXP_metro'!$C:$C,"*PA*"),"N/A")</f>
        <v>209.40687500000001</v>
      </c>
      <c r="AD40" s="8">
        <f>IFERROR(SUMIFS('Modified HPI_EXP_metro'!$G:$G,'Modified HPI_EXP_metro'!$D:$D,AD2,'Modified HPI_EXP_metro'!$C:$C,"*PA*")/COUNTIFS('Modified HPI_EXP_metro'!$D:$D,AD2,'Modified HPI_EXP_metro'!$C:$C,"*PA*"),"N/A")</f>
        <v>223.16249999999997</v>
      </c>
      <c r="AE40" s="8">
        <f>IFERROR(SUMIFS('Modified HPI_EXP_metro'!$G:$G,'Modified HPI_EXP_metro'!$D:$D,AE2,'Modified HPI_EXP_metro'!$C:$C,"*PA*")/COUNTIFS('Modified HPI_EXP_metro'!$D:$D,AE2,'Modified HPI_EXP_metro'!$C:$C,"*PA*"),"N/A")</f>
        <v>236.95500000000001</v>
      </c>
      <c r="AF40" s="8">
        <f>IFERROR(SUMIFS('Modified HPI_EXP_metro'!$G:$G,'Modified HPI_EXP_metro'!$D:$D,AF2,'Modified HPI_EXP_metro'!$C:$C,"*PA*")/COUNTIFS('Modified HPI_EXP_metro'!$D:$D,AF2,'Modified HPI_EXP_metro'!$C:$C,"*PA*"),"N/A")</f>
        <v>257.87124999999997</v>
      </c>
      <c r="AG40" s="8">
        <f>IFERROR(SUMIFS('Modified HPI_EXP_metro'!$G:$G,'Modified HPI_EXP_metro'!$D:$D,AG2,'Modified HPI_EXP_metro'!$C:$C,"*PA*")/COUNTIFS('Modified HPI_EXP_metro'!$D:$D,AG2,'Modified HPI_EXP_metro'!$C:$C,"*PA*"),"N/A")</f>
        <v>290.14187499999997</v>
      </c>
    </row>
    <row r="41" spans="1:33" x14ac:dyDescent="0.2">
      <c r="A41" s="11" t="s">
        <v>105</v>
      </c>
      <c r="B41" s="11" t="s">
        <v>156</v>
      </c>
      <c r="C41" s="8">
        <f>IFERROR(SUMIFS('Modified HPI_EXP_metro'!$G:$G,'Modified HPI_EXP_metro'!$D:$D,C2,'Modified HPI_EXP_metro'!$C:$C,"*RI*")/COUNTIFS('Modified HPI_EXP_metro'!$D:$D,C2,'Modified HPI_EXP_metro'!$C:$C,"*RI*"),"N/A")</f>
        <v>97.8</v>
      </c>
      <c r="D41" s="8">
        <f>IFERROR(SUMIFS('Modified HPI_EXP_metro'!$G:$G,'Modified HPI_EXP_metro'!$D:$D,D2,'Modified HPI_EXP_metro'!$C:$C,"*RI*")/COUNTIFS('Modified HPI_EXP_metro'!$D:$D,D2,'Modified HPI_EXP_metro'!$C:$C,"*RI*"),"N/A")</f>
        <v>96.544999999999987</v>
      </c>
      <c r="E41" s="8">
        <f>IFERROR(SUMIFS('Modified HPI_EXP_metro'!$G:$G,'Modified HPI_EXP_metro'!$D:$D,E2,'Modified HPI_EXP_metro'!$C:$C,"*RI*")/COUNTIFS('Modified HPI_EXP_metro'!$D:$D,E2,'Modified HPI_EXP_metro'!$C:$C,"*RI*"),"N/A")</f>
        <v>95.47</v>
      </c>
      <c r="F41" s="8">
        <f>IFERROR(SUMIFS('Modified HPI_EXP_metro'!$G:$G,'Modified HPI_EXP_metro'!$D:$D,F2,'Modified HPI_EXP_metro'!$C:$C,"*RI*")/COUNTIFS('Modified HPI_EXP_metro'!$D:$D,F2,'Modified HPI_EXP_metro'!$C:$C,"*RI*"),"N/A")</f>
        <v>95.960000000000008</v>
      </c>
      <c r="G41" s="8">
        <f>IFERROR(SUMIFS('Modified HPI_EXP_metro'!$G:$G,'Modified HPI_EXP_metro'!$D:$D,G2,'Modified HPI_EXP_metro'!$C:$C,"*RI*")/COUNTIFS('Modified HPI_EXP_metro'!$D:$D,G2,'Modified HPI_EXP_metro'!$C:$C,"*RI*"),"N/A")</f>
        <v>95.832499999999996</v>
      </c>
      <c r="H41" s="8">
        <f>IFERROR(SUMIFS('Modified HPI_EXP_metro'!$G:$G,'Modified HPI_EXP_metro'!$D:$D,H2,'Modified HPI_EXP_metro'!$C:$C,"*RI*")/COUNTIFS('Modified HPI_EXP_metro'!$D:$D,H2,'Modified HPI_EXP_metro'!$C:$C,"*RI*"),"N/A")</f>
        <v>96.6</v>
      </c>
      <c r="I41" s="8">
        <f>IFERROR(SUMIFS('Modified HPI_EXP_metro'!$G:$G,'Modified HPI_EXP_metro'!$D:$D,I2,'Modified HPI_EXP_metro'!$C:$C,"*RI*")/COUNTIFS('Modified HPI_EXP_metro'!$D:$D,I2,'Modified HPI_EXP_metro'!$C:$C,"*RI*"),"N/A")</f>
        <v>98.31</v>
      </c>
      <c r="J41" s="8">
        <f>IFERROR(SUMIFS('Modified HPI_EXP_metro'!$G:$G,'Modified HPI_EXP_metro'!$D:$D,J2,'Modified HPI_EXP_metro'!$C:$C,"*RI*")/COUNTIFS('Modified HPI_EXP_metro'!$D:$D,J2,'Modified HPI_EXP_metro'!$C:$C,"*RI*"),"N/A")</f>
        <v>102.04499999999999</v>
      </c>
      <c r="K41" s="8">
        <f>IFERROR(SUMIFS('Modified HPI_EXP_metro'!$G:$G,'Modified HPI_EXP_metro'!$D:$D,K2,'Modified HPI_EXP_metro'!$C:$C,"*RI*")/COUNTIFS('Modified HPI_EXP_metro'!$D:$D,K2,'Modified HPI_EXP_metro'!$C:$C,"*RI*"),"N/A")</f>
        <v>109.86</v>
      </c>
      <c r="L41" s="8">
        <f>IFERROR(SUMIFS('Modified HPI_EXP_metro'!$G:$G,'Modified HPI_EXP_metro'!$D:$D,L2,'Modified HPI_EXP_metro'!$C:$C,"*RI*")/COUNTIFS('Modified HPI_EXP_metro'!$D:$D,L2,'Modified HPI_EXP_metro'!$C:$C,"*RI*"),"N/A")</f>
        <v>122.81</v>
      </c>
      <c r="M41" s="8">
        <f>IFERROR(SUMIFS('Modified HPI_EXP_metro'!$G:$G,'Modified HPI_EXP_metro'!$D:$D,M2,'Modified HPI_EXP_metro'!$C:$C,"*RI*")/COUNTIFS('Modified HPI_EXP_metro'!$D:$D,M2,'Modified HPI_EXP_metro'!$C:$C,"*RI*"),"N/A")</f>
        <v>139.54500000000002</v>
      </c>
      <c r="N41" s="8">
        <f>IFERROR(SUMIFS('Modified HPI_EXP_metro'!$G:$G,'Modified HPI_EXP_metro'!$D:$D,N2,'Modified HPI_EXP_metro'!$C:$C,"*RI*")/COUNTIFS('Modified HPI_EXP_metro'!$D:$D,N2,'Modified HPI_EXP_metro'!$C:$C,"*RI*"),"N/A")</f>
        <v>164.58</v>
      </c>
      <c r="O41" s="8">
        <f>IFERROR(SUMIFS('Modified HPI_EXP_metro'!$G:$G,'Modified HPI_EXP_metro'!$D:$D,O2,'Modified HPI_EXP_metro'!$C:$C,"*RI*")/COUNTIFS('Modified HPI_EXP_metro'!$D:$D,O2,'Modified HPI_EXP_metro'!$C:$C,"*RI*"),"N/A")</f>
        <v>193.9425</v>
      </c>
      <c r="P41" s="8">
        <f>IFERROR(SUMIFS('Modified HPI_EXP_metro'!$G:$G,'Modified HPI_EXP_metro'!$D:$D,P2,'Modified HPI_EXP_metro'!$C:$C,"*RI*")/COUNTIFS('Modified HPI_EXP_metro'!$D:$D,P2,'Modified HPI_EXP_metro'!$C:$C,"*RI*"),"N/A")</f>
        <v>226.26499999999999</v>
      </c>
      <c r="Q41" s="8">
        <f>IFERROR(SUMIFS('Modified HPI_EXP_metro'!$G:$G,'Modified HPI_EXP_metro'!$D:$D,Q2,'Modified HPI_EXP_metro'!$C:$C,"*RI*")/COUNTIFS('Modified HPI_EXP_metro'!$D:$D,Q2,'Modified HPI_EXP_metro'!$C:$C,"*RI*"),"N/A")</f>
        <v>250.19</v>
      </c>
      <c r="R41" s="8">
        <f>IFERROR(SUMIFS('Modified HPI_EXP_metro'!$G:$G,'Modified HPI_EXP_metro'!$D:$D,R2,'Modified HPI_EXP_metro'!$C:$C,"*RI*")/COUNTIFS('Modified HPI_EXP_metro'!$D:$D,R2,'Modified HPI_EXP_metro'!$C:$C,"*RI*"),"N/A")</f>
        <v>254.74749999999997</v>
      </c>
      <c r="S41" s="8">
        <f>IFERROR(SUMIFS('Modified HPI_EXP_metro'!$G:$G,'Modified HPI_EXP_metro'!$D:$D,S2,'Modified HPI_EXP_metro'!$C:$C,"*RI*")/COUNTIFS('Modified HPI_EXP_metro'!$D:$D,S2,'Modified HPI_EXP_metro'!$C:$C,"*RI*"),"N/A")</f>
        <v>237.25749999999999</v>
      </c>
      <c r="T41" s="8">
        <f>IFERROR(SUMIFS('Modified HPI_EXP_metro'!$G:$G,'Modified HPI_EXP_metro'!$D:$D,T2,'Modified HPI_EXP_metro'!$C:$C,"*RI*")/COUNTIFS('Modified HPI_EXP_metro'!$D:$D,T2,'Modified HPI_EXP_metro'!$C:$C,"*RI*"),"N/A")</f>
        <v>206.97</v>
      </c>
      <c r="U41" s="8">
        <f>IFERROR(SUMIFS('Modified HPI_EXP_metro'!$G:$G,'Modified HPI_EXP_metro'!$D:$D,U2,'Modified HPI_EXP_metro'!$C:$C,"*RI*")/COUNTIFS('Modified HPI_EXP_metro'!$D:$D,U2,'Modified HPI_EXP_metro'!$C:$C,"*RI*"),"N/A")</f>
        <v>189.06</v>
      </c>
      <c r="V41" s="8">
        <f>IFERROR(SUMIFS('Modified HPI_EXP_metro'!$G:$G,'Modified HPI_EXP_metro'!$D:$D,V2,'Modified HPI_EXP_metro'!$C:$C,"*RI*")/COUNTIFS('Modified HPI_EXP_metro'!$D:$D,V2,'Modified HPI_EXP_metro'!$C:$C,"*RI*"),"N/A")</f>
        <v>181.905</v>
      </c>
      <c r="W41" s="8">
        <f>IFERROR(SUMIFS('Modified HPI_EXP_metro'!$G:$G,'Modified HPI_EXP_metro'!$D:$D,W2,'Modified HPI_EXP_metro'!$C:$C,"*RI*")/COUNTIFS('Modified HPI_EXP_metro'!$D:$D,W2,'Modified HPI_EXP_metro'!$C:$C,"*RI*"),"N/A")</f>
        <v>173.39</v>
      </c>
      <c r="X41" s="8">
        <f>IFERROR(SUMIFS('Modified HPI_EXP_metro'!$G:$G,'Modified HPI_EXP_metro'!$D:$D,X2,'Modified HPI_EXP_metro'!$C:$C,"*RI*")/COUNTIFS('Modified HPI_EXP_metro'!$D:$D,X2,'Modified HPI_EXP_metro'!$C:$C,"*RI*"),"N/A")</f>
        <v>171.64499999999998</v>
      </c>
      <c r="Y41" s="8">
        <f>IFERROR(SUMIFS('Modified HPI_EXP_metro'!$G:$G,'Modified HPI_EXP_metro'!$D:$D,Y2,'Modified HPI_EXP_metro'!$C:$C,"*RI*")/COUNTIFS('Modified HPI_EXP_metro'!$D:$D,Y2,'Modified HPI_EXP_metro'!$C:$C,"*RI*"),"N/A")</f>
        <v>181.6275</v>
      </c>
      <c r="Z41" s="8">
        <f>IFERROR(SUMIFS('Modified HPI_EXP_metro'!$G:$G,'Modified HPI_EXP_metro'!$D:$D,Z2,'Modified HPI_EXP_metro'!$C:$C,"*RI*")/COUNTIFS('Modified HPI_EXP_metro'!$D:$D,Z2,'Modified HPI_EXP_metro'!$C:$C,"*RI*"),"N/A")</f>
        <v>190.67250000000001</v>
      </c>
      <c r="AA41" s="8">
        <f>IFERROR(SUMIFS('Modified HPI_EXP_metro'!$G:$G,'Modified HPI_EXP_metro'!$D:$D,AA2,'Modified HPI_EXP_metro'!$C:$C,"*RI*")/COUNTIFS('Modified HPI_EXP_metro'!$D:$D,AA2,'Modified HPI_EXP_metro'!$C:$C,"*RI*"),"N/A")</f>
        <v>202.26750000000001</v>
      </c>
      <c r="AB41" s="8">
        <f>IFERROR(SUMIFS('Modified HPI_EXP_metro'!$G:$G,'Modified HPI_EXP_metro'!$D:$D,AB2,'Modified HPI_EXP_metro'!$C:$C,"*RI*")/COUNTIFS('Modified HPI_EXP_metro'!$D:$D,AB2,'Modified HPI_EXP_metro'!$C:$C,"*RI*"),"N/A")</f>
        <v>216.21750000000003</v>
      </c>
      <c r="AC41" s="8">
        <f>IFERROR(SUMIFS('Modified HPI_EXP_metro'!$G:$G,'Modified HPI_EXP_metro'!$D:$D,AC2,'Modified HPI_EXP_metro'!$C:$C,"*RI*")/COUNTIFS('Modified HPI_EXP_metro'!$D:$D,AC2,'Modified HPI_EXP_metro'!$C:$C,"*RI*"),"N/A")</f>
        <v>233.67</v>
      </c>
      <c r="AD41" s="8">
        <f>IFERROR(SUMIFS('Modified HPI_EXP_metro'!$G:$G,'Modified HPI_EXP_metro'!$D:$D,AD2,'Modified HPI_EXP_metro'!$C:$C,"*RI*")/COUNTIFS('Modified HPI_EXP_metro'!$D:$D,AD2,'Modified HPI_EXP_metro'!$C:$C,"*RI*"),"N/A")</f>
        <v>250.6925</v>
      </c>
      <c r="AE41" s="8">
        <f>IFERROR(SUMIFS('Modified HPI_EXP_metro'!$G:$G,'Modified HPI_EXP_metro'!$D:$D,AE2,'Modified HPI_EXP_metro'!$C:$C,"*RI*")/COUNTIFS('Modified HPI_EXP_metro'!$D:$D,AE2,'Modified HPI_EXP_metro'!$C:$C,"*RI*"),"N/A")</f>
        <v>264.89249999999998</v>
      </c>
      <c r="AF41" s="8">
        <f>IFERROR(SUMIFS('Modified HPI_EXP_metro'!$G:$G,'Modified HPI_EXP_metro'!$D:$D,AF2,'Modified HPI_EXP_metro'!$C:$C,"*RI*")/COUNTIFS('Modified HPI_EXP_metro'!$D:$D,AF2,'Modified HPI_EXP_metro'!$C:$C,"*RI*"),"N/A")</f>
        <v>290.61750000000001</v>
      </c>
      <c r="AG41" s="8">
        <f>IFERROR(SUMIFS('Modified HPI_EXP_metro'!$G:$G,'Modified HPI_EXP_metro'!$D:$D,AG2,'Modified HPI_EXP_metro'!$C:$C,"*RI*")/COUNTIFS('Modified HPI_EXP_metro'!$D:$D,AG2,'Modified HPI_EXP_metro'!$C:$C,"*RI*"),"N/A")</f>
        <v>344.40500000000003</v>
      </c>
    </row>
    <row r="42" spans="1:33" x14ac:dyDescent="0.2">
      <c r="A42" s="11" t="s">
        <v>106</v>
      </c>
      <c r="B42" s="11" t="s">
        <v>157</v>
      </c>
      <c r="C42" s="8">
        <f>IFERROR(SUMIFS('Modified HPI_EXP_metro'!$G:$G,'Modified HPI_EXP_metro'!$D:$D,C2,'Modified HPI_EXP_metro'!$C:$C,"*SC*")/COUNTIFS('Modified HPI_EXP_metro'!$D:$D,C2,'Modified HPI_EXP_metro'!$C:$C,"*SC*"),"N/A")</f>
        <v>100.77250000000001</v>
      </c>
      <c r="D42" s="8">
        <f>IFERROR(SUMIFS('Modified HPI_EXP_metro'!$G:$G,'Modified HPI_EXP_metro'!$D:$D,D2,'Modified HPI_EXP_metro'!$C:$C,"*SC*")/COUNTIFS('Modified HPI_EXP_metro'!$D:$D,D2,'Modified HPI_EXP_metro'!$C:$C,"*SC*"),"N/A")</f>
        <v>103.0825</v>
      </c>
      <c r="E42" s="8">
        <f>IFERROR(SUMIFS('Modified HPI_EXP_metro'!$G:$G,'Modified HPI_EXP_metro'!$D:$D,E2,'Modified HPI_EXP_metro'!$C:$C,"*SC*")/COUNTIFS('Modified HPI_EXP_metro'!$D:$D,E2,'Modified HPI_EXP_metro'!$C:$C,"*SC*"),"N/A")</f>
        <v>104.8725</v>
      </c>
      <c r="F42" s="8">
        <f>IFERROR(SUMIFS('Modified HPI_EXP_metro'!$G:$G,'Modified HPI_EXP_metro'!$D:$D,F2,'Modified HPI_EXP_metro'!$C:$C,"*SC*")/COUNTIFS('Modified HPI_EXP_metro'!$D:$D,F2,'Modified HPI_EXP_metro'!$C:$C,"*SC*"),"N/A")</f>
        <v>110.72999999999999</v>
      </c>
      <c r="G42" s="8">
        <f>IFERROR(SUMIFS('Modified HPI_EXP_metro'!$G:$G,'Modified HPI_EXP_metro'!$D:$D,G2,'Modified HPI_EXP_metro'!$C:$C,"*SC*")/COUNTIFS('Modified HPI_EXP_metro'!$D:$D,G2,'Modified HPI_EXP_metro'!$C:$C,"*SC*"),"N/A")</f>
        <v>114.35249999999999</v>
      </c>
      <c r="H42" s="8">
        <f>IFERROR(SUMIFS('Modified HPI_EXP_metro'!$G:$G,'Modified HPI_EXP_metro'!$D:$D,H2,'Modified HPI_EXP_metro'!$C:$C,"*SC*")/COUNTIFS('Modified HPI_EXP_metro'!$D:$D,H2,'Modified HPI_EXP_metro'!$C:$C,"*SC*"),"N/A")</f>
        <v>118.78999999999999</v>
      </c>
      <c r="I42" s="8">
        <f>IFERROR(SUMIFS('Modified HPI_EXP_metro'!$G:$G,'Modified HPI_EXP_metro'!$D:$D,I2,'Modified HPI_EXP_metro'!$C:$C,"*SC*")/COUNTIFS('Modified HPI_EXP_metro'!$D:$D,I2,'Modified HPI_EXP_metro'!$C:$C,"*SC*"),"N/A")</f>
        <v>124.49249999999999</v>
      </c>
      <c r="J42" s="8">
        <f>IFERROR(SUMIFS('Modified HPI_EXP_metro'!$G:$G,'Modified HPI_EXP_metro'!$D:$D,J2,'Modified HPI_EXP_metro'!$C:$C,"*SC*")/COUNTIFS('Modified HPI_EXP_metro'!$D:$D,J2,'Modified HPI_EXP_metro'!$C:$C,"*SC*"),"N/A")</f>
        <v>134.3075</v>
      </c>
      <c r="K42" s="8">
        <f>IFERROR(SUMIFS('Modified HPI_EXP_metro'!$G:$G,'Modified HPI_EXP_metro'!$D:$D,K2,'Modified HPI_EXP_metro'!$C:$C,"*SC*")/COUNTIFS('Modified HPI_EXP_metro'!$D:$D,K2,'Modified HPI_EXP_metro'!$C:$C,"*SC*"),"N/A")</f>
        <v>140.995</v>
      </c>
      <c r="L42" s="8">
        <f>IFERROR(SUMIFS('Modified HPI_EXP_metro'!$G:$G,'Modified HPI_EXP_metro'!$D:$D,L2,'Modified HPI_EXP_metro'!$C:$C,"*SC*")/COUNTIFS('Modified HPI_EXP_metro'!$D:$D,L2,'Modified HPI_EXP_metro'!$C:$C,"*SC*"),"N/A")</f>
        <v>148.18</v>
      </c>
      <c r="M42" s="8">
        <f>IFERROR(SUMIFS('Modified HPI_EXP_metro'!$G:$G,'Modified HPI_EXP_metro'!$D:$D,M2,'Modified HPI_EXP_metro'!$C:$C,"*SC*")/COUNTIFS('Modified HPI_EXP_metro'!$D:$D,M2,'Modified HPI_EXP_metro'!$C:$C,"*SC*"),"N/A")</f>
        <v>151.67249999999999</v>
      </c>
      <c r="N42" s="8">
        <f>IFERROR(SUMIFS('Modified HPI_EXP_metro'!$G:$G,'Modified HPI_EXP_metro'!$D:$D,N2,'Modified HPI_EXP_metro'!$C:$C,"*SC*")/COUNTIFS('Modified HPI_EXP_metro'!$D:$D,N2,'Modified HPI_EXP_metro'!$C:$C,"*SC*"),"N/A")</f>
        <v>153.97999999999999</v>
      </c>
      <c r="O42" s="8">
        <f>IFERROR(SUMIFS('Modified HPI_EXP_metro'!$G:$G,'Modified HPI_EXP_metro'!$D:$D,O2,'Modified HPI_EXP_metro'!$C:$C,"*SC*")/COUNTIFS('Modified HPI_EXP_metro'!$D:$D,O2,'Modified HPI_EXP_metro'!$C:$C,"*SC*"),"N/A")</f>
        <v>157.1575</v>
      </c>
      <c r="P42" s="8">
        <f>IFERROR(SUMIFS('Modified HPI_EXP_metro'!$G:$G,'Modified HPI_EXP_metro'!$D:$D,P2,'Modified HPI_EXP_metro'!$C:$C,"*SC*")/COUNTIFS('Modified HPI_EXP_metro'!$D:$D,P2,'Modified HPI_EXP_metro'!$C:$C,"*SC*"),"N/A")</f>
        <v>161.51499999999999</v>
      </c>
      <c r="Q42" s="8">
        <f>IFERROR(SUMIFS('Modified HPI_EXP_metro'!$G:$G,'Modified HPI_EXP_metro'!$D:$D,Q2,'Modified HPI_EXP_metro'!$C:$C,"*SC*")/COUNTIFS('Modified HPI_EXP_metro'!$D:$D,Q2,'Modified HPI_EXP_metro'!$C:$C,"*SC*"),"N/A")</f>
        <v>169.75749999999999</v>
      </c>
      <c r="R42" s="8">
        <f>IFERROR(SUMIFS('Modified HPI_EXP_metro'!$G:$G,'Modified HPI_EXP_metro'!$D:$D,R2,'Modified HPI_EXP_metro'!$C:$C,"*SC*")/COUNTIFS('Modified HPI_EXP_metro'!$D:$D,R2,'Modified HPI_EXP_metro'!$C:$C,"*SC*"),"N/A")</f>
        <v>180.78</v>
      </c>
      <c r="S42" s="8">
        <f>IFERROR(SUMIFS('Modified HPI_EXP_metro'!$G:$G,'Modified HPI_EXP_metro'!$D:$D,S2,'Modified HPI_EXP_metro'!$C:$C,"*SC*")/COUNTIFS('Modified HPI_EXP_metro'!$D:$D,S2,'Modified HPI_EXP_metro'!$C:$C,"*SC*"),"N/A")</f>
        <v>187.23750000000001</v>
      </c>
      <c r="T42" s="8">
        <f>IFERROR(SUMIFS('Modified HPI_EXP_metro'!$G:$G,'Modified HPI_EXP_metro'!$D:$D,T2,'Modified HPI_EXP_metro'!$C:$C,"*SC*")/COUNTIFS('Modified HPI_EXP_metro'!$D:$D,T2,'Modified HPI_EXP_metro'!$C:$C,"*SC*"),"N/A")</f>
        <v>178.58249999999998</v>
      </c>
      <c r="U42" s="8">
        <f>IFERROR(SUMIFS('Modified HPI_EXP_metro'!$G:$G,'Modified HPI_EXP_metro'!$D:$D,U2,'Modified HPI_EXP_metro'!$C:$C,"*SC*")/COUNTIFS('Modified HPI_EXP_metro'!$D:$D,U2,'Modified HPI_EXP_metro'!$C:$C,"*SC*"),"N/A")</f>
        <v>166.05249999999998</v>
      </c>
      <c r="V42" s="8">
        <f>IFERROR(SUMIFS('Modified HPI_EXP_metro'!$G:$G,'Modified HPI_EXP_metro'!$D:$D,V2,'Modified HPI_EXP_metro'!$C:$C,"*SC*")/COUNTIFS('Modified HPI_EXP_metro'!$D:$D,V2,'Modified HPI_EXP_metro'!$C:$C,"*SC*"),"N/A")</f>
        <v>157.84500000000003</v>
      </c>
      <c r="W42" s="8">
        <f>IFERROR(SUMIFS('Modified HPI_EXP_metro'!$G:$G,'Modified HPI_EXP_metro'!$D:$D,W2,'Modified HPI_EXP_metro'!$C:$C,"*SC*")/COUNTIFS('Modified HPI_EXP_metro'!$D:$D,W2,'Modified HPI_EXP_metro'!$C:$C,"*SC*"),"N/A")</f>
        <v>150.58750000000001</v>
      </c>
      <c r="X42" s="8">
        <f>IFERROR(SUMIFS('Modified HPI_EXP_metro'!$G:$G,'Modified HPI_EXP_metro'!$D:$D,X2,'Modified HPI_EXP_metro'!$C:$C,"*SC*")/COUNTIFS('Modified HPI_EXP_metro'!$D:$D,X2,'Modified HPI_EXP_metro'!$C:$C,"*SC*"),"N/A")</f>
        <v>153.48750000000001</v>
      </c>
      <c r="Y42" s="8">
        <f>IFERROR(SUMIFS('Modified HPI_EXP_metro'!$G:$G,'Modified HPI_EXP_metro'!$D:$D,Y2,'Modified HPI_EXP_metro'!$C:$C,"*SC*")/COUNTIFS('Modified HPI_EXP_metro'!$D:$D,Y2,'Modified HPI_EXP_metro'!$C:$C,"*SC*"),"N/A")</f>
        <v>165.4725</v>
      </c>
      <c r="Z42" s="8">
        <f>IFERROR(SUMIFS('Modified HPI_EXP_metro'!$G:$G,'Modified HPI_EXP_metro'!$D:$D,Z2,'Modified HPI_EXP_metro'!$C:$C,"*SC*")/COUNTIFS('Modified HPI_EXP_metro'!$D:$D,Z2,'Modified HPI_EXP_metro'!$C:$C,"*SC*"),"N/A")</f>
        <v>174.33499999999998</v>
      </c>
      <c r="AA42" s="8">
        <f>IFERROR(SUMIFS('Modified HPI_EXP_metro'!$G:$G,'Modified HPI_EXP_metro'!$D:$D,AA2,'Modified HPI_EXP_metro'!$C:$C,"*SC*")/COUNTIFS('Modified HPI_EXP_metro'!$D:$D,AA2,'Modified HPI_EXP_metro'!$C:$C,"*SC*"),"N/A")</f>
        <v>185.745</v>
      </c>
      <c r="AB42" s="8">
        <f>IFERROR(SUMIFS('Modified HPI_EXP_metro'!$G:$G,'Modified HPI_EXP_metro'!$D:$D,AB2,'Modified HPI_EXP_metro'!$C:$C,"*SC*")/COUNTIFS('Modified HPI_EXP_metro'!$D:$D,AB2,'Modified HPI_EXP_metro'!$C:$C,"*SC*"),"N/A")</f>
        <v>198.64999999999998</v>
      </c>
      <c r="AC42" s="8">
        <f>IFERROR(SUMIFS('Modified HPI_EXP_metro'!$G:$G,'Modified HPI_EXP_metro'!$D:$D,AC2,'Modified HPI_EXP_metro'!$C:$C,"*SC*")/COUNTIFS('Modified HPI_EXP_metro'!$D:$D,AC2,'Modified HPI_EXP_metro'!$C:$C,"*SC*"),"N/A")</f>
        <v>214.23000000000002</v>
      </c>
      <c r="AD42" s="8">
        <f>IFERROR(SUMIFS('Modified HPI_EXP_metro'!$G:$G,'Modified HPI_EXP_metro'!$D:$D,AD2,'Modified HPI_EXP_metro'!$C:$C,"*SC*")/COUNTIFS('Modified HPI_EXP_metro'!$D:$D,AD2,'Modified HPI_EXP_metro'!$C:$C,"*SC*"),"N/A")</f>
        <v>229.77500000000001</v>
      </c>
      <c r="AE42" s="8">
        <f>IFERROR(SUMIFS('Modified HPI_EXP_metro'!$G:$G,'Modified HPI_EXP_metro'!$D:$D,AE2,'Modified HPI_EXP_metro'!$C:$C,"*SC*")/COUNTIFS('Modified HPI_EXP_metro'!$D:$D,AE2,'Modified HPI_EXP_metro'!$C:$C,"*SC*"),"N/A")</f>
        <v>244.61499999999998</v>
      </c>
      <c r="AF42" s="8">
        <f>IFERROR(SUMIFS('Modified HPI_EXP_metro'!$G:$G,'Modified HPI_EXP_metro'!$D:$D,AF2,'Modified HPI_EXP_metro'!$C:$C,"*SC*")/COUNTIFS('Modified HPI_EXP_metro'!$D:$D,AF2,'Modified HPI_EXP_metro'!$C:$C,"*SC*"),"N/A")</f>
        <v>266.14750000000004</v>
      </c>
      <c r="AG42" s="8">
        <f>IFERROR(SUMIFS('Modified HPI_EXP_metro'!$G:$G,'Modified HPI_EXP_metro'!$D:$D,AG2,'Modified HPI_EXP_metro'!$C:$C,"*SC*")/COUNTIFS('Modified HPI_EXP_metro'!$D:$D,AG2,'Modified HPI_EXP_metro'!$C:$C,"*SC*"),"N/A")</f>
        <v>321.09500000000003</v>
      </c>
    </row>
    <row r="43" spans="1:33" x14ac:dyDescent="0.2">
      <c r="A43" s="11" t="s">
        <v>107</v>
      </c>
      <c r="B43" s="11" t="s">
        <v>158</v>
      </c>
      <c r="C43" s="8" t="str">
        <f>IFERROR(SUMIFS('Modified HPI_EXP_metro'!$G:$G,'Modified HPI_EXP_metro'!$D:$D,C2,'Modified HPI_EXP_metro'!$C:$C,"*SD*")/COUNTIFS('Modified HPI_EXP_metro'!$D:$D,C2,'Modified HPI_EXP_metro'!$C:$C,"*SD*"),"N/A")</f>
        <v>N/A</v>
      </c>
      <c r="D43" s="8" t="str">
        <f>IFERROR(SUMIFS('Modified HPI_EXP_metro'!$G:$G,'Modified HPI_EXP_metro'!$D:$D,D2,'Modified HPI_EXP_metro'!$C:$C,"*SD*")/COUNTIFS('Modified HPI_EXP_metro'!$D:$D,D2,'Modified HPI_EXP_metro'!$C:$C,"*SD*"),"N/A")</f>
        <v>N/A</v>
      </c>
      <c r="E43" s="8" t="str">
        <f>IFERROR(SUMIFS('Modified HPI_EXP_metro'!$G:$G,'Modified HPI_EXP_metro'!$D:$D,E2,'Modified HPI_EXP_metro'!$C:$C,"*SD*")/COUNTIFS('Modified HPI_EXP_metro'!$D:$D,E2,'Modified HPI_EXP_metro'!$C:$C,"*SD*"),"N/A")</f>
        <v>N/A</v>
      </c>
      <c r="F43" s="8" t="str">
        <f>IFERROR(SUMIFS('Modified HPI_EXP_metro'!$G:$G,'Modified HPI_EXP_metro'!$D:$D,F2,'Modified HPI_EXP_metro'!$C:$C,"*SD*")/COUNTIFS('Modified HPI_EXP_metro'!$D:$D,F2,'Modified HPI_EXP_metro'!$C:$C,"*SD*"),"N/A")</f>
        <v>N/A</v>
      </c>
      <c r="G43" s="8" t="str">
        <f>IFERROR(SUMIFS('Modified HPI_EXP_metro'!$G:$G,'Modified HPI_EXP_metro'!$D:$D,G2,'Modified HPI_EXP_metro'!$C:$C,"*SD*")/COUNTIFS('Modified HPI_EXP_metro'!$D:$D,G2,'Modified HPI_EXP_metro'!$C:$C,"*SD*"),"N/A")</f>
        <v>N/A</v>
      </c>
      <c r="H43" s="8" t="str">
        <f>IFERROR(SUMIFS('Modified HPI_EXP_metro'!$G:$G,'Modified HPI_EXP_metro'!$D:$D,H2,'Modified HPI_EXP_metro'!$C:$C,"*SD*")/COUNTIFS('Modified HPI_EXP_metro'!$D:$D,H2,'Modified HPI_EXP_metro'!$C:$C,"*SD*"),"N/A")</f>
        <v>N/A</v>
      </c>
      <c r="I43" s="8" t="str">
        <f>IFERROR(SUMIFS('Modified HPI_EXP_metro'!$G:$G,'Modified HPI_EXP_metro'!$D:$D,I2,'Modified HPI_EXP_metro'!$C:$C,"*SD*")/COUNTIFS('Modified HPI_EXP_metro'!$D:$D,I2,'Modified HPI_EXP_metro'!$C:$C,"*SD*"),"N/A")</f>
        <v>N/A</v>
      </c>
      <c r="J43" s="8" t="str">
        <f>IFERROR(SUMIFS('Modified HPI_EXP_metro'!$G:$G,'Modified HPI_EXP_metro'!$D:$D,J2,'Modified HPI_EXP_metro'!$C:$C,"*SD*")/COUNTIFS('Modified HPI_EXP_metro'!$D:$D,J2,'Modified HPI_EXP_metro'!$C:$C,"*SD*"),"N/A")</f>
        <v>N/A</v>
      </c>
      <c r="K43" s="8" t="str">
        <f>IFERROR(SUMIFS('Modified HPI_EXP_metro'!$G:$G,'Modified HPI_EXP_metro'!$D:$D,K2,'Modified HPI_EXP_metro'!$C:$C,"*SD*")/COUNTIFS('Modified HPI_EXP_metro'!$D:$D,K2,'Modified HPI_EXP_metro'!$C:$C,"*SD*"),"N/A")</f>
        <v>N/A</v>
      </c>
      <c r="L43" s="8" t="str">
        <f>IFERROR(SUMIFS('Modified HPI_EXP_metro'!$G:$G,'Modified HPI_EXP_metro'!$D:$D,L2,'Modified HPI_EXP_metro'!$C:$C,"*SD*")/COUNTIFS('Modified HPI_EXP_metro'!$D:$D,L2,'Modified HPI_EXP_metro'!$C:$C,"*SD*"),"N/A")</f>
        <v>N/A</v>
      </c>
      <c r="M43" s="8" t="str">
        <f>IFERROR(SUMIFS('Modified HPI_EXP_metro'!$G:$G,'Modified HPI_EXP_metro'!$D:$D,M2,'Modified HPI_EXP_metro'!$C:$C,"*SD*")/COUNTIFS('Modified HPI_EXP_metro'!$D:$D,M2,'Modified HPI_EXP_metro'!$C:$C,"*SD*"),"N/A")</f>
        <v>N/A</v>
      </c>
      <c r="N43" s="8" t="str">
        <f>IFERROR(SUMIFS('Modified HPI_EXP_metro'!$G:$G,'Modified HPI_EXP_metro'!$D:$D,N2,'Modified HPI_EXP_metro'!$C:$C,"*SD*")/COUNTIFS('Modified HPI_EXP_metro'!$D:$D,N2,'Modified HPI_EXP_metro'!$C:$C,"*SD*"),"N/A")</f>
        <v>N/A</v>
      </c>
      <c r="O43" s="8" t="str">
        <f>IFERROR(SUMIFS('Modified HPI_EXP_metro'!$G:$G,'Modified HPI_EXP_metro'!$D:$D,O2,'Modified HPI_EXP_metro'!$C:$C,"*SD*")/COUNTIFS('Modified HPI_EXP_metro'!$D:$D,O2,'Modified HPI_EXP_metro'!$C:$C,"*SD*"),"N/A")</f>
        <v>N/A</v>
      </c>
      <c r="P43" s="8" t="str">
        <f>IFERROR(SUMIFS('Modified HPI_EXP_metro'!$G:$G,'Modified HPI_EXP_metro'!$D:$D,P2,'Modified HPI_EXP_metro'!$C:$C,"*SD*")/COUNTIFS('Modified HPI_EXP_metro'!$D:$D,P2,'Modified HPI_EXP_metro'!$C:$C,"*SD*"),"N/A")</f>
        <v>N/A</v>
      </c>
      <c r="Q43" s="8" t="str">
        <f>IFERROR(SUMIFS('Modified HPI_EXP_metro'!$G:$G,'Modified HPI_EXP_metro'!$D:$D,Q2,'Modified HPI_EXP_metro'!$C:$C,"*SD*")/COUNTIFS('Modified HPI_EXP_metro'!$D:$D,Q2,'Modified HPI_EXP_metro'!$C:$C,"*SD*"),"N/A")</f>
        <v>N/A</v>
      </c>
      <c r="R43" s="8" t="str">
        <f>IFERROR(SUMIFS('Modified HPI_EXP_metro'!$G:$G,'Modified HPI_EXP_metro'!$D:$D,R2,'Modified HPI_EXP_metro'!$C:$C,"*SD*")/COUNTIFS('Modified HPI_EXP_metro'!$D:$D,R2,'Modified HPI_EXP_metro'!$C:$C,"*SD*"),"N/A")</f>
        <v>N/A</v>
      </c>
      <c r="S43" s="8" t="str">
        <f>IFERROR(SUMIFS('Modified HPI_EXP_metro'!$G:$G,'Modified HPI_EXP_metro'!$D:$D,S2,'Modified HPI_EXP_metro'!$C:$C,"*SD*")/COUNTIFS('Modified HPI_EXP_metro'!$D:$D,S2,'Modified HPI_EXP_metro'!$C:$C,"*SD*"),"N/A")</f>
        <v>N/A</v>
      </c>
      <c r="T43" s="8" t="str">
        <f>IFERROR(SUMIFS('Modified HPI_EXP_metro'!$G:$G,'Modified HPI_EXP_metro'!$D:$D,T2,'Modified HPI_EXP_metro'!$C:$C,"*SD*")/COUNTIFS('Modified HPI_EXP_metro'!$D:$D,T2,'Modified HPI_EXP_metro'!$C:$C,"*SD*"),"N/A")</f>
        <v>N/A</v>
      </c>
      <c r="U43" s="8" t="str">
        <f>IFERROR(SUMIFS('Modified HPI_EXP_metro'!$G:$G,'Modified HPI_EXP_metro'!$D:$D,U2,'Modified HPI_EXP_metro'!$C:$C,"*SD*")/COUNTIFS('Modified HPI_EXP_metro'!$D:$D,U2,'Modified HPI_EXP_metro'!$C:$C,"*SD*"),"N/A")</f>
        <v>N/A</v>
      </c>
      <c r="V43" s="8" t="str">
        <f>IFERROR(SUMIFS('Modified HPI_EXP_metro'!$G:$G,'Modified HPI_EXP_metro'!$D:$D,V2,'Modified HPI_EXP_metro'!$C:$C,"*SD*")/COUNTIFS('Modified HPI_EXP_metro'!$D:$D,V2,'Modified HPI_EXP_metro'!$C:$C,"*SD*"),"N/A")</f>
        <v>N/A</v>
      </c>
      <c r="W43" s="8" t="str">
        <f>IFERROR(SUMIFS('Modified HPI_EXP_metro'!$G:$G,'Modified HPI_EXP_metro'!$D:$D,W2,'Modified HPI_EXP_metro'!$C:$C,"*SD*")/COUNTIFS('Modified HPI_EXP_metro'!$D:$D,W2,'Modified HPI_EXP_metro'!$C:$C,"*SD*"),"N/A")</f>
        <v>N/A</v>
      </c>
      <c r="X43" s="8" t="str">
        <f>IFERROR(SUMIFS('Modified HPI_EXP_metro'!$G:$G,'Modified HPI_EXP_metro'!$D:$D,X2,'Modified HPI_EXP_metro'!$C:$C,"*SD*")/COUNTIFS('Modified HPI_EXP_metro'!$D:$D,X2,'Modified HPI_EXP_metro'!$C:$C,"*SD*"),"N/A")</f>
        <v>N/A</v>
      </c>
      <c r="Y43" s="8" t="str">
        <f>IFERROR(SUMIFS('Modified HPI_EXP_metro'!$G:$G,'Modified HPI_EXP_metro'!$D:$D,Y2,'Modified HPI_EXP_metro'!$C:$C,"*SD*")/COUNTIFS('Modified HPI_EXP_metro'!$D:$D,Y2,'Modified HPI_EXP_metro'!$C:$C,"*SD*"),"N/A")</f>
        <v>N/A</v>
      </c>
      <c r="Z43" s="8" t="str">
        <f>IFERROR(SUMIFS('Modified HPI_EXP_metro'!$G:$G,'Modified HPI_EXP_metro'!$D:$D,Z2,'Modified HPI_EXP_metro'!$C:$C,"*SD*")/COUNTIFS('Modified HPI_EXP_metro'!$D:$D,Z2,'Modified HPI_EXP_metro'!$C:$C,"*SD*"),"N/A")</f>
        <v>N/A</v>
      </c>
      <c r="AA43" s="8" t="str">
        <f>IFERROR(SUMIFS('Modified HPI_EXP_metro'!$G:$G,'Modified HPI_EXP_metro'!$D:$D,AA2,'Modified HPI_EXP_metro'!$C:$C,"*SD*")/COUNTIFS('Modified HPI_EXP_metro'!$D:$D,AA2,'Modified HPI_EXP_metro'!$C:$C,"*SD*"),"N/A")</f>
        <v>N/A</v>
      </c>
      <c r="AB43" s="8" t="str">
        <f>IFERROR(SUMIFS('Modified HPI_EXP_metro'!$G:$G,'Modified HPI_EXP_metro'!$D:$D,AB2,'Modified HPI_EXP_metro'!$C:$C,"*SD*")/COUNTIFS('Modified HPI_EXP_metro'!$D:$D,AB2,'Modified HPI_EXP_metro'!$C:$C,"*SD*"),"N/A")</f>
        <v>N/A</v>
      </c>
      <c r="AC43" s="8" t="str">
        <f>IFERROR(SUMIFS('Modified HPI_EXP_metro'!$G:$G,'Modified HPI_EXP_metro'!$D:$D,AC2,'Modified HPI_EXP_metro'!$C:$C,"*SD*")/COUNTIFS('Modified HPI_EXP_metro'!$D:$D,AC2,'Modified HPI_EXP_metro'!$C:$C,"*SD*"),"N/A")</f>
        <v>N/A</v>
      </c>
      <c r="AD43" s="8" t="str">
        <f>IFERROR(SUMIFS('Modified HPI_EXP_metro'!$G:$G,'Modified HPI_EXP_metro'!$D:$D,AD2,'Modified HPI_EXP_metro'!$C:$C,"*SD*")/COUNTIFS('Modified HPI_EXP_metro'!$D:$D,AD2,'Modified HPI_EXP_metro'!$C:$C,"*SD*"),"N/A")</f>
        <v>N/A</v>
      </c>
      <c r="AE43" s="8" t="str">
        <f>IFERROR(SUMIFS('Modified HPI_EXP_metro'!$G:$G,'Modified HPI_EXP_metro'!$D:$D,AE2,'Modified HPI_EXP_metro'!$C:$C,"*SD*")/COUNTIFS('Modified HPI_EXP_metro'!$D:$D,AE2,'Modified HPI_EXP_metro'!$C:$C,"*SD*"),"N/A")</f>
        <v>N/A</v>
      </c>
      <c r="AF43" s="8" t="str">
        <f>IFERROR(SUMIFS('Modified HPI_EXP_metro'!$G:$G,'Modified HPI_EXP_metro'!$D:$D,AF2,'Modified HPI_EXP_metro'!$C:$C,"*SD*")/COUNTIFS('Modified HPI_EXP_metro'!$D:$D,AF2,'Modified HPI_EXP_metro'!$C:$C,"*SD*"),"N/A")</f>
        <v>N/A</v>
      </c>
      <c r="AG43" s="8" t="str">
        <f>IFERROR(SUMIFS('Modified HPI_EXP_metro'!$G:$G,'Modified HPI_EXP_metro'!$D:$D,AG2,'Modified HPI_EXP_metro'!$C:$C,"*SD*")/COUNTIFS('Modified HPI_EXP_metro'!$D:$D,AG2,'Modified HPI_EXP_metro'!$C:$C,"*SD*"),"N/A")</f>
        <v>N/A</v>
      </c>
    </row>
    <row r="44" spans="1:33" x14ac:dyDescent="0.2">
      <c r="A44" s="11" t="s">
        <v>108</v>
      </c>
      <c r="B44" s="11" t="s">
        <v>159</v>
      </c>
      <c r="C44" s="8">
        <f>IFERROR(SUMIFS('Modified HPI_EXP_metro'!$G:$G,'Modified HPI_EXP_metro'!$D:$D,C2,'Modified HPI_EXP_metro'!$C:$C,"*TN*")/COUNTIFS('Modified HPI_EXP_metro'!$D:$D,C2,'Modified HPI_EXP_metro'!$C:$C,"*TN*"),"N/A")</f>
        <v>100.08750000000001</v>
      </c>
      <c r="D44" s="8">
        <f>IFERROR(SUMIFS('Modified HPI_EXP_metro'!$G:$G,'Modified HPI_EXP_metro'!$D:$D,D2,'Modified HPI_EXP_metro'!$C:$C,"*TN*")/COUNTIFS('Modified HPI_EXP_metro'!$D:$D,D2,'Modified HPI_EXP_metro'!$C:$C,"*TN*"),"N/A")</f>
        <v>102.2525</v>
      </c>
      <c r="E44" s="8">
        <f>IFERROR(SUMIFS('Modified HPI_EXP_metro'!$G:$G,'Modified HPI_EXP_metro'!$D:$D,E2,'Modified HPI_EXP_metro'!$C:$C,"*TN*")/COUNTIFS('Modified HPI_EXP_metro'!$D:$D,E2,'Modified HPI_EXP_metro'!$C:$C,"*TN*"),"N/A")</f>
        <v>105.91999999999999</v>
      </c>
      <c r="F44" s="8">
        <f>IFERROR(SUMIFS('Modified HPI_EXP_metro'!$G:$G,'Modified HPI_EXP_metro'!$D:$D,F2,'Modified HPI_EXP_metro'!$C:$C,"*TN*")/COUNTIFS('Modified HPI_EXP_metro'!$D:$D,F2,'Modified HPI_EXP_metro'!$C:$C,"*TN*"),"N/A")</f>
        <v>110.49000000000001</v>
      </c>
      <c r="G44" s="8">
        <f>IFERROR(SUMIFS('Modified HPI_EXP_metro'!$G:$G,'Modified HPI_EXP_metro'!$D:$D,G2,'Modified HPI_EXP_metro'!$C:$C,"*TN*")/COUNTIFS('Modified HPI_EXP_metro'!$D:$D,G2,'Modified HPI_EXP_metro'!$C:$C,"*TN*"),"N/A")</f>
        <v>119.02249999999999</v>
      </c>
      <c r="H44" s="8">
        <f>IFERROR(SUMIFS('Modified HPI_EXP_metro'!$G:$G,'Modified HPI_EXP_metro'!$D:$D,H2,'Modified HPI_EXP_metro'!$C:$C,"*TN*")/COUNTIFS('Modified HPI_EXP_metro'!$D:$D,H2,'Modified HPI_EXP_metro'!$C:$C,"*TN*"),"N/A")</f>
        <v>122.2025</v>
      </c>
      <c r="I44" s="8">
        <f>IFERROR(SUMIFS('Modified HPI_EXP_metro'!$G:$G,'Modified HPI_EXP_metro'!$D:$D,I2,'Modified HPI_EXP_metro'!$C:$C,"*TN*")/COUNTIFS('Modified HPI_EXP_metro'!$D:$D,I2,'Modified HPI_EXP_metro'!$C:$C,"*TN*"),"N/A")</f>
        <v>128.16749999999999</v>
      </c>
      <c r="J44" s="8">
        <f>IFERROR(SUMIFS('Modified HPI_EXP_metro'!$G:$G,'Modified HPI_EXP_metro'!$D:$D,J2,'Modified HPI_EXP_metro'!$C:$C,"*TN*")/COUNTIFS('Modified HPI_EXP_metro'!$D:$D,J2,'Modified HPI_EXP_metro'!$C:$C,"*TN*"),"N/A")</f>
        <v>142.66249999999999</v>
      </c>
      <c r="K44" s="8">
        <f>IFERROR(SUMIFS('Modified HPI_EXP_metro'!$G:$G,'Modified HPI_EXP_metro'!$D:$D,K2,'Modified HPI_EXP_metro'!$C:$C,"*TN*")/COUNTIFS('Modified HPI_EXP_metro'!$D:$D,K2,'Modified HPI_EXP_metro'!$C:$C,"*TN*"),"N/A")</f>
        <v>150.10000000000002</v>
      </c>
      <c r="L44" s="8">
        <f>IFERROR(SUMIFS('Modified HPI_EXP_metro'!$G:$G,'Modified HPI_EXP_metro'!$D:$D,L2,'Modified HPI_EXP_metro'!$C:$C,"*TN*")/COUNTIFS('Modified HPI_EXP_metro'!$D:$D,L2,'Modified HPI_EXP_metro'!$C:$C,"*TN*"),"N/A")</f>
        <v>156.14750000000001</v>
      </c>
      <c r="M44" s="8">
        <f>IFERROR(SUMIFS('Modified HPI_EXP_metro'!$G:$G,'Modified HPI_EXP_metro'!$D:$D,M2,'Modified HPI_EXP_metro'!$C:$C,"*TN*")/COUNTIFS('Modified HPI_EXP_metro'!$D:$D,M2,'Modified HPI_EXP_metro'!$C:$C,"*TN*"),"N/A")</f>
        <v>161.0675</v>
      </c>
      <c r="N44" s="8">
        <f>IFERROR(SUMIFS('Modified HPI_EXP_metro'!$G:$G,'Modified HPI_EXP_metro'!$D:$D,N2,'Modified HPI_EXP_metro'!$C:$C,"*TN*")/COUNTIFS('Modified HPI_EXP_metro'!$D:$D,N2,'Modified HPI_EXP_metro'!$C:$C,"*TN*"),"N/A")</f>
        <v>165.07000000000002</v>
      </c>
      <c r="O44" s="8">
        <f>IFERROR(SUMIFS('Modified HPI_EXP_metro'!$G:$G,'Modified HPI_EXP_metro'!$D:$D,O2,'Modified HPI_EXP_metro'!$C:$C,"*TN*")/COUNTIFS('Modified HPI_EXP_metro'!$D:$D,O2,'Modified HPI_EXP_metro'!$C:$C,"*TN*"),"N/A")</f>
        <v>170.36</v>
      </c>
      <c r="P44" s="8">
        <f>IFERROR(SUMIFS('Modified HPI_EXP_metro'!$G:$G,'Modified HPI_EXP_metro'!$D:$D,P2,'Modified HPI_EXP_metro'!$C:$C,"*TN*")/COUNTIFS('Modified HPI_EXP_metro'!$D:$D,P2,'Modified HPI_EXP_metro'!$C:$C,"*TN*"),"N/A")</f>
        <v>179.5575</v>
      </c>
      <c r="Q44" s="8">
        <f>IFERROR(SUMIFS('Modified HPI_EXP_metro'!$G:$G,'Modified HPI_EXP_metro'!$D:$D,Q2,'Modified HPI_EXP_metro'!$C:$C,"*TN*")/COUNTIFS('Modified HPI_EXP_metro'!$D:$D,Q2,'Modified HPI_EXP_metro'!$C:$C,"*TN*"),"N/A")</f>
        <v>193.80500000000001</v>
      </c>
      <c r="R44" s="8">
        <f>IFERROR(SUMIFS('Modified HPI_EXP_metro'!$G:$G,'Modified HPI_EXP_metro'!$D:$D,R2,'Modified HPI_EXP_metro'!$C:$C,"*TN*")/COUNTIFS('Modified HPI_EXP_metro'!$D:$D,R2,'Modified HPI_EXP_metro'!$C:$C,"*TN*"),"N/A")</f>
        <v>209.53749999999999</v>
      </c>
      <c r="S44" s="8">
        <f>IFERROR(SUMIFS('Modified HPI_EXP_metro'!$G:$G,'Modified HPI_EXP_metro'!$D:$D,S2,'Modified HPI_EXP_metro'!$C:$C,"*TN*")/COUNTIFS('Modified HPI_EXP_metro'!$D:$D,S2,'Modified HPI_EXP_metro'!$C:$C,"*TN*"),"N/A")</f>
        <v>216.99749999999997</v>
      </c>
      <c r="T44" s="8">
        <f>IFERROR(SUMIFS('Modified HPI_EXP_metro'!$G:$G,'Modified HPI_EXP_metro'!$D:$D,T2,'Modified HPI_EXP_metro'!$C:$C,"*TN*")/COUNTIFS('Modified HPI_EXP_metro'!$D:$D,T2,'Modified HPI_EXP_metro'!$C:$C,"*TN*"),"N/A")</f>
        <v>208.19</v>
      </c>
      <c r="U44" s="8">
        <f>IFERROR(SUMIFS('Modified HPI_EXP_metro'!$G:$G,'Modified HPI_EXP_metro'!$D:$D,U2,'Modified HPI_EXP_metro'!$C:$C,"*TN*")/COUNTIFS('Modified HPI_EXP_metro'!$D:$D,U2,'Modified HPI_EXP_metro'!$C:$C,"*TN*"),"N/A")</f>
        <v>196.29</v>
      </c>
      <c r="V44" s="8">
        <f>IFERROR(SUMIFS('Modified HPI_EXP_metro'!$G:$G,'Modified HPI_EXP_metro'!$D:$D,V2,'Modified HPI_EXP_metro'!$C:$C,"*TN*")/COUNTIFS('Modified HPI_EXP_metro'!$D:$D,V2,'Modified HPI_EXP_metro'!$C:$C,"*TN*"),"N/A")</f>
        <v>189.05749999999998</v>
      </c>
      <c r="W44" s="8">
        <f>IFERROR(SUMIFS('Modified HPI_EXP_metro'!$G:$G,'Modified HPI_EXP_metro'!$D:$D,W2,'Modified HPI_EXP_metro'!$C:$C,"*TN*")/COUNTIFS('Modified HPI_EXP_metro'!$D:$D,W2,'Modified HPI_EXP_metro'!$C:$C,"*TN*"),"N/A")</f>
        <v>183.22</v>
      </c>
      <c r="X44" s="8">
        <f>IFERROR(SUMIFS('Modified HPI_EXP_metro'!$G:$G,'Modified HPI_EXP_metro'!$D:$D,X2,'Modified HPI_EXP_metro'!$C:$C,"*TN*")/COUNTIFS('Modified HPI_EXP_metro'!$D:$D,X2,'Modified HPI_EXP_metro'!$C:$C,"*TN*"),"N/A")</f>
        <v>188.8</v>
      </c>
      <c r="Y44" s="8">
        <f>IFERROR(SUMIFS('Modified HPI_EXP_metro'!$G:$G,'Modified HPI_EXP_metro'!$D:$D,Y2,'Modified HPI_EXP_metro'!$C:$C,"*TN*")/COUNTIFS('Modified HPI_EXP_metro'!$D:$D,Y2,'Modified HPI_EXP_metro'!$C:$C,"*TN*"),"N/A")</f>
        <v>203.44499999999999</v>
      </c>
      <c r="Z44" s="8">
        <f>IFERROR(SUMIFS('Modified HPI_EXP_metro'!$G:$G,'Modified HPI_EXP_metro'!$D:$D,Z2,'Modified HPI_EXP_metro'!$C:$C,"*TN*")/COUNTIFS('Modified HPI_EXP_metro'!$D:$D,Z2,'Modified HPI_EXP_metro'!$C:$C,"*TN*"),"N/A")</f>
        <v>219.69500000000002</v>
      </c>
      <c r="AA44" s="8">
        <f>IFERROR(SUMIFS('Modified HPI_EXP_metro'!$G:$G,'Modified HPI_EXP_metro'!$D:$D,AA2,'Modified HPI_EXP_metro'!$C:$C,"*TN*")/COUNTIFS('Modified HPI_EXP_metro'!$D:$D,AA2,'Modified HPI_EXP_metro'!$C:$C,"*TN*"),"N/A")</f>
        <v>236.94749999999999</v>
      </c>
      <c r="AB44" s="8">
        <f>IFERROR(SUMIFS('Modified HPI_EXP_metro'!$G:$G,'Modified HPI_EXP_metro'!$D:$D,AB2,'Modified HPI_EXP_metro'!$C:$C,"*TN*")/COUNTIFS('Modified HPI_EXP_metro'!$D:$D,AB2,'Modified HPI_EXP_metro'!$C:$C,"*TN*"),"N/A")</f>
        <v>261.14499999999998</v>
      </c>
      <c r="AC44" s="8">
        <f>IFERROR(SUMIFS('Modified HPI_EXP_metro'!$G:$G,'Modified HPI_EXP_metro'!$D:$D,AC2,'Modified HPI_EXP_metro'!$C:$C,"*TN*")/COUNTIFS('Modified HPI_EXP_metro'!$D:$D,AC2,'Modified HPI_EXP_metro'!$C:$C,"*TN*"),"N/A")</f>
        <v>286.51499999999999</v>
      </c>
      <c r="AD44" s="8">
        <f>IFERROR(SUMIFS('Modified HPI_EXP_metro'!$G:$G,'Modified HPI_EXP_metro'!$D:$D,AD2,'Modified HPI_EXP_metro'!$C:$C,"*TN*")/COUNTIFS('Modified HPI_EXP_metro'!$D:$D,AD2,'Modified HPI_EXP_metro'!$C:$C,"*TN*"),"N/A")</f>
        <v>309.74749999999995</v>
      </c>
      <c r="AE44" s="8">
        <f>IFERROR(SUMIFS('Modified HPI_EXP_metro'!$G:$G,'Modified HPI_EXP_metro'!$D:$D,AE2,'Modified HPI_EXP_metro'!$C:$C,"*TN*")/COUNTIFS('Modified HPI_EXP_metro'!$D:$D,AE2,'Modified HPI_EXP_metro'!$C:$C,"*TN*"),"N/A")</f>
        <v>328.85</v>
      </c>
      <c r="AF44" s="8">
        <f>IFERROR(SUMIFS('Modified HPI_EXP_metro'!$G:$G,'Modified HPI_EXP_metro'!$D:$D,AF2,'Modified HPI_EXP_metro'!$C:$C,"*TN*")/COUNTIFS('Modified HPI_EXP_metro'!$D:$D,AF2,'Modified HPI_EXP_metro'!$C:$C,"*TN*"),"N/A")</f>
        <v>355.65250000000003</v>
      </c>
      <c r="AG44" s="8">
        <f>IFERROR(SUMIFS('Modified HPI_EXP_metro'!$G:$G,'Modified HPI_EXP_metro'!$D:$D,AG2,'Modified HPI_EXP_metro'!$C:$C,"*TN*")/COUNTIFS('Modified HPI_EXP_metro'!$D:$D,AG2,'Modified HPI_EXP_metro'!$C:$C,"*TN*"),"N/A")</f>
        <v>426.39499999999998</v>
      </c>
    </row>
    <row r="45" spans="1:33" x14ac:dyDescent="0.2">
      <c r="A45" s="11" t="s">
        <v>109</v>
      </c>
      <c r="B45" s="11" t="s">
        <v>160</v>
      </c>
      <c r="C45" s="8">
        <f>IFERROR(SUMIFS('Modified HPI_EXP_metro'!$G:$G,'Modified HPI_EXP_metro'!$D:$D,C2,'Modified HPI_EXP_metro'!$C:$C,"*TX*")/COUNTIFS('Modified HPI_EXP_metro'!$D:$D,C2,'Modified HPI_EXP_metro'!$C:$C,"*TX*"),"N/A")</f>
        <v>100.38199999999999</v>
      </c>
      <c r="D45" s="8">
        <f>IFERROR(SUMIFS('Modified HPI_EXP_metro'!$G:$G,'Modified HPI_EXP_metro'!$D:$D,D2,'Modified HPI_EXP_metro'!$C:$C,"*TX*")/COUNTIFS('Modified HPI_EXP_metro'!$D:$D,D2,'Modified HPI_EXP_metro'!$C:$C,"*TX*"),"N/A")</f>
        <v>103.2145</v>
      </c>
      <c r="E45" s="8">
        <f>IFERROR(SUMIFS('Modified HPI_EXP_metro'!$G:$G,'Modified HPI_EXP_metro'!$D:$D,E2,'Modified HPI_EXP_metro'!$C:$C,"*TX*")/COUNTIFS('Modified HPI_EXP_metro'!$D:$D,E2,'Modified HPI_EXP_metro'!$C:$C,"*TX*"),"N/A")</f>
        <v>108.88050000000001</v>
      </c>
      <c r="F45" s="8">
        <f>IFERROR(SUMIFS('Modified HPI_EXP_metro'!$G:$G,'Modified HPI_EXP_metro'!$D:$D,F2,'Modified HPI_EXP_metro'!$C:$C,"*TX*")/COUNTIFS('Modified HPI_EXP_metro'!$D:$D,F2,'Modified HPI_EXP_metro'!$C:$C,"*TX*"),"N/A")</f>
        <v>114.28849999999997</v>
      </c>
      <c r="G45" s="8">
        <f>IFERROR(SUMIFS('Modified HPI_EXP_metro'!$G:$G,'Modified HPI_EXP_metro'!$D:$D,G2,'Modified HPI_EXP_metro'!$C:$C,"*TX*")/COUNTIFS('Modified HPI_EXP_metro'!$D:$D,G2,'Modified HPI_EXP_metro'!$C:$C,"*TX*"),"N/A")</f>
        <v>117.48350000000001</v>
      </c>
      <c r="H45" s="8">
        <f>IFERROR(SUMIFS('Modified HPI_EXP_metro'!$G:$G,'Modified HPI_EXP_metro'!$D:$D,H2,'Modified HPI_EXP_metro'!$C:$C,"*TX*")/COUNTIFS('Modified HPI_EXP_metro'!$D:$D,H2,'Modified HPI_EXP_metro'!$C:$C,"*TX*"),"N/A")</f>
        <v>120.79699999999998</v>
      </c>
      <c r="I45" s="8">
        <f>IFERROR(SUMIFS('Modified HPI_EXP_metro'!$G:$G,'Modified HPI_EXP_metro'!$D:$D,I2,'Modified HPI_EXP_metro'!$C:$C,"*TX*")/COUNTIFS('Modified HPI_EXP_metro'!$D:$D,I2,'Modified HPI_EXP_metro'!$C:$C,"*TX*"),"N/A")</f>
        <v>122.833</v>
      </c>
      <c r="J45" s="8">
        <f>IFERROR(SUMIFS('Modified HPI_EXP_metro'!$G:$G,'Modified HPI_EXP_metro'!$D:$D,J2,'Modified HPI_EXP_metro'!$C:$C,"*TX*")/COUNTIFS('Modified HPI_EXP_metro'!$D:$D,J2,'Modified HPI_EXP_metro'!$C:$C,"*TX*"),"N/A")</f>
        <v>128.42949999999999</v>
      </c>
      <c r="K45" s="8">
        <f>IFERROR(SUMIFS('Modified HPI_EXP_metro'!$G:$G,'Modified HPI_EXP_metro'!$D:$D,K2,'Modified HPI_EXP_metro'!$C:$C,"*TX*")/COUNTIFS('Modified HPI_EXP_metro'!$D:$D,K2,'Modified HPI_EXP_metro'!$C:$C,"*TX*"),"N/A")</f>
        <v>137.42449999999999</v>
      </c>
      <c r="L45" s="8">
        <f>IFERROR(SUMIFS('Modified HPI_EXP_metro'!$G:$G,'Modified HPI_EXP_metro'!$D:$D,L2,'Modified HPI_EXP_metro'!$C:$C,"*TX*")/COUNTIFS('Modified HPI_EXP_metro'!$D:$D,L2,'Modified HPI_EXP_metro'!$C:$C,"*TX*"),"N/A")</f>
        <v>149.435</v>
      </c>
      <c r="M45" s="8">
        <f>IFERROR(SUMIFS('Modified HPI_EXP_metro'!$G:$G,'Modified HPI_EXP_metro'!$D:$D,M2,'Modified HPI_EXP_metro'!$C:$C,"*TX*")/COUNTIFS('Modified HPI_EXP_metro'!$D:$D,M2,'Modified HPI_EXP_metro'!$C:$C,"*TX*"),"N/A")</f>
        <v>158.98699999999999</v>
      </c>
      <c r="N45" s="8">
        <f>IFERROR(SUMIFS('Modified HPI_EXP_metro'!$G:$G,'Modified HPI_EXP_metro'!$D:$D,N2,'Modified HPI_EXP_metro'!$C:$C,"*TX*")/COUNTIFS('Modified HPI_EXP_metro'!$D:$D,N2,'Modified HPI_EXP_metro'!$C:$C,"*TX*"),"N/A")</f>
        <v>164.22300000000001</v>
      </c>
      <c r="O45" s="8">
        <f>IFERROR(SUMIFS('Modified HPI_EXP_metro'!$G:$G,'Modified HPI_EXP_metro'!$D:$D,O2,'Modified HPI_EXP_metro'!$C:$C,"*TX*")/COUNTIFS('Modified HPI_EXP_metro'!$D:$D,O2,'Modified HPI_EXP_metro'!$C:$C,"*TX*"),"N/A")</f>
        <v>166.36150000000001</v>
      </c>
      <c r="P45" s="8">
        <f>IFERROR(SUMIFS('Modified HPI_EXP_metro'!$G:$G,'Modified HPI_EXP_metro'!$D:$D,P2,'Modified HPI_EXP_metro'!$C:$C,"*TX*")/COUNTIFS('Modified HPI_EXP_metro'!$D:$D,P2,'Modified HPI_EXP_metro'!$C:$C,"*TX*"),"N/A")</f>
        <v>168.52100000000002</v>
      </c>
      <c r="Q45" s="8">
        <f>IFERROR(SUMIFS('Modified HPI_EXP_metro'!$G:$G,'Modified HPI_EXP_metro'!$D:$D,Q2,'Modified HPI_EXP_metro'!$C:$C,"*TX*")/COUNTIFS('Modified HPI_EXP_metro'!$D:$D,Q2,'Modified HPI_EXP_metro'!$C:$C,"*TX*"),"N/A")</f>
        <v>175.08349999999999</v>
      </c>
      <c r="R45" s="8">
        <f>IFERROR(SUMIFS('Modified HPI_EXP_metro'!$G:$G,'Modified HPI_EXP_metro'!$D:$D,R2,'Modified HPI_EXP_metro'!$C:$C,"*TX*")/COUNTIFS('Modified HPI_EXP_metro'!$D:$D,R2,'Modified HPI_EXP_metro'!$C:$C,"*TX*"),"N/A")</f>
        <v>184.80350000000004</v>
      </c>
      <c r="S45" s="8">
        <f>IFERROR(SUMIFS('Modified HPI_EXP_metro'!$G:$G,'Modified HPI_EXP_metro'!$D:$D,S2,'Modified HPI_EXP_metro'!$C:$C,"*TX*")/COUNTIFS('Modified HPI_EXP_metro'!$D:$D,S2,'Modified HPI_EXP_metro'!$C:$C,"*TX*"),"N/A")</f>
        <v>192.99299999999994</v>
      </c>
      <c r="T45" s="8">
        <f>IFERROR(SUMIFS('Modified HPI_EXP_metro'!$G:$G,'Modified HPI_EXP_metro'!$D:$D,T2,'Modified HPI_EXP_metro'!$C:$C,"*TX*")/COUNTIFS('Modified HPI_EXP_metro'!$D:$D,T2,'Modified HPI_EXP_metro'!$C:$C,"*TX*"),"N/A")</f>
        <v>190.99950000000001</v>
      </c>
      <c r="U45" s="8">
        <f>IFERROR(SUMIFS('Modified HPI_EXP_metro'!$G:$G,'Modified HPI_EXP_metro'!$D:$D,U2,'Modified HPI_EXP_metro'!$C:$C,"*TX*")/COUNTIFS('Modified HPI_EXP_metro'!$D:$D,U2,'Modified HPI_EXP_metro'!$C:$C,"*TX*"),"N/A")</f>
        <v>185.26500000000001</v>
      </c>
      <c r="V45" s="8">
        <f>IFERROR(SUMIFS('Modified HPI_EXP_metro'!$G:$G,'Modified HPI_EXP_metro'!$D:$D,V2,'Modified HPI_EXP_metro'!$C:$C,"*TX*")/COUNTIFS('Modified HPI_EXP_metro'!$D:$D,V2,'Modified HPI_EXP_metro'!$C:$C,"*TX*"),"N/A")</f>
        <v>183.42499999999998</v>
      </c>
      <c r="W45" s="8">
        <f>IFERROR(SUMIFS('Modified HPI_EXP_metro'!$G:$G,'Modified HPI_EXP_metro'!$D:$D,W2,'Modified HPI_EXP_metro'!$C:$C,"*TX*")/COUNTIFS('Modified HPI_EXP_metro'!$D:$D,W2,'Modified HPI_EXP_metro'!$C:$C,"*TX*"),"N/A")</f>
        <v>178.86099999999999</v>
      </c>
      <c r="X45" s="8">
        <f>IFERROR(SUMIFS('Modified HPI_EXP_metro'!$G:$G,'Modified HPI_EXP_metro'!$D:$D,X2,'Modified HPI_EXP_metro'!$C:$C,"*TX*")/COUNTIFS('Modified HPI_EXP_metro'!$D:$D,X2,'Modified HPI_EXP_metro'!$C:$C,"*TX*"),"N/A")</f>
        <v>186.7655</v>
      </c>
      <c r="Y45" s="8">
        <f>IFERROR(SUMIFS('Modified HPI_EXP_metro'!$G:$G,'Modified HPI_EXP_metro'!$D:$D,Y2,'Modified HPI_EXP_metro'!$C:$C,"*TX*")/COUNTIFS('Modified HPI_EXP_metro'!$D:$D,Y2,'Modified HPI_EXP_metro'!$C:$C,"*TX*"),"N/A")</f>
        <v>202.31100000000001</v>
      </c>
      <c r="Z45" s="8">
        <f>IFERROR(SUMIFS('Modified HPI_EXP_metro'!$G:$G,'Modified HPI_EXP_metro'!$D:$D,Z2,'Modified HPI_EXP_metro'!$C:$C,"*TX*")/COUNTIFS('Modified HPI_EXP_metro'!$D:$D,Z2,'Modified HPI_EXP_metro'!$C:$C,"*TX*"),"N/A")</f>
        <v>220.84</v>
      </c>
      <c r="AA45" s="8">
        <f>IFERROR(SUMIFS('Modified HPI_EXP_metro'!$G:$G,'Modified HPI_EXP_metro'!$D:$D,AA2,'Modified HPI_EXP_metro'!$C:$C,"*TX*")/COUNTIFS('Modified HPI_EXP_metro'!$D:$D,AA2,'Modified HPI_EXP_metro'!$C:$C,"*TX*"),"N/A")</f>
        <v>240.42150000000001</v>
      </c>
      <c r="AB45" s="8">
        <f>IFERROR(SUMIFS('Modified HPI_EXP_metro'!$G:$G,'Modified HPI_EXP_metro'!$D:$D,AB2,'Modified HPI_EXP_metro'!$C:$C,"*TX*")/COUNTIFS('Modified HPI_EXP_metro'!$D:$D,AB2,'Modified HPI_EXP_metro'!$C:$C,"*TX*"),"N/A")</f>
        <v>260.17900000000003</v>
      </c>
      <c r="AC45" s="8">
        <f>IFERROR(SUMIFS('Modified HPI_EXP_metro'!$G:$G,'Modified HPI_EXP_metro'!$D:$D,AC2,'Modified HPI_EXP_metro'!$C:$C,"*TX*")/COUNTIFS('Modified HPI_EXP_metro'!$D:$D,AC2,'Modified HPI_EXP_metro'!$C:$C,"*TX*"),"N/A")</f>
        <v>280.50450000000001</v>
      </c>
      <c r="AD45" s="8">
        <f>IFERROR(SUMIFS('Modified HPI_EXP_metro'!$G:$G,'Modified HPI_EXP_metro'!$D:$D,AD2,'Modified HPI_EXP_metro'!$C:$C,"*TX*")/COUNTIFS('Modified HPI_EXP_metro'!$D:$D,AD2,'Modified HPI_EXP_metro'!$C:$C,"*TX*"),"N/A")</f>
        <v>297.572</v>
      </c>
      <c r="AE45" s="8">
        <f>IFERROR(SUMIFS('Modified HPI_EXP_metro'!$G:$G,'Modified HPI_EXP_metro'!$D:$D,AE2,'Modified HPI_EXP_metro'!$C:$C,"*TX*")/COUNTIFS('Modified HPI_EXP_metro'!$D:$D,AE2,'Modified HPI_EXP_metro'!$C:$C,"*TX*"),"N/A")</f>
        <v>313.65599999999995</v>
      </c>
      <c r="AF45" s="8">
        <f>IFERROR(SUMIFS('Modified HPI_EXP_metro'!$G:$G,'Modified HPI_EXP_metro'!$D:$D,AF2,'Modified HPI_EXP_metro'!$C:$C,"*TX*")/COUNTIFS('Modified HPI_EXP_metro'!$D:$D,AF2,'Modified HPI_EXP_metro'!$C:$C,"*TX*"),"N/A")</f>
        <v>335.87099999999998</v>
      </c>
      <c r="AG45" s="8">
        <f>IFERROR(SUMIFS('Modified HPI_EXP_metro'!$G:$G,'Modified HPI_EXP_metro'!$D:$D,AG2,'Modified HPI_EXP_metro'!$C:$C,"*TX*")/COUNTIFS('Modified HPI_EXP_metro'!$D:$D,AG2,'Modified HPI_EXP_metro'!$C:$C,"*TX*"),"N/A")</f>
        <v>407.76900000000001</v>
      </c>
    </row>
    <row r="46" spans="1:33" x14ac:dyDescent="0.2">
      <c r="A46" s="11" t="s">
        <v>110</v>
      </c>
      <c r="B46" s="11" t="s">
        <v>161</v>
      </c>
      <c r="C46" s="8" t="str">
        <f>IFERROR(SUMIFS('Modified HPI_EXP_metro'!$G:$G,'Modified HPI_EXP_metro'!$D:$D,C2,'Modified HPI_EXP_metro'!$C:$C,"*UT*")/COUNTIFS('Modified HPI_EXP_metro'!$D:$D,C2,'Modified HPI_EXP_metro'!$C:$C,"*UT*"),"N/A")</f>
        <v>N/A</v>
      </c>
      <c r="D46" s="8" t="str">
        <f>IFERROR(SUMIFS('Modified HPI_EXP_metro'!$G:$G,'Modified HPI_EXP_metro'!$D:$D,D2,'Modified HPI_EXP_metro'!$C:$C,"*UT*")/COUNTIFS('Modified HPI_EXP_metro'!$D:$D,D2,'Modified HPI_EXP_metro'!$C:$C,"*UT*"),"N/A")</f>
        <v>N/A</v>
      </c>
      <c r="E46" s="8" t="str">
        <f>IFERROR(SUMIFS('Modified HPI_EXP_metro'!$G:$G,'Modified HPI_EXP_metro'!$D:$D,E2,'Modified HPI_EXP_metro'!$C:$C,"*UT*")/COUNTIFS('Modified HPI_EXP_metro'!$D:$D,E2,'Modified HPI_EXP_metro'!$C:$C,"*UT*"),"N/A")</f>
        <v>N/A</v>
      </c>
      <c r="F46" s="8" t="str">
        <f>IFERROR(SUMIFS('Modified HPI_EXP_metro'!$G:$G,'Modified HPI_EXP_metro'!$D:$D,F2,'Modified HPI_EXP_metro'!$C:$C,"*UT*")/COUNTIFS('Modified HPI_EXP_metro'!$D:$D,F2,'Modified HPI_EXP_metro'!$C:$C,"*UT*"),"N/A")</f>
        <v>N/A</v>
      </c>
      <c r="G46" s="8" t="str">
        <f>IFERROR(SUMIFS('Modified HPI_EXP_metro'!$G:$G,'Modified HPI_EXP_metro'!$D:$D,G2,'Modified HPI_EXP_metro'!$C:$C,"*UT*")/COUNTIFS('Modified HPI_EXP_metro'!$D:$D,G2,'Modified HPI_EXP_metro'!$C:$C,"*UT*"),"N/A")</f>
        <v>N/A</v>
      </c>
      <c r="H46" s="8" t="str">
        <f>IFERROR(SUMIFS('Modified HPI_EXP_metro'!$G:$G,'Modified HPI_EXP_metro'!$D:$D,H2,'Modified HPI_EXP_metro'!$C:$C,"*UT*")/COUNTIFS('Modified HPI_EXP_metro'!$D:$D,H2,'Modified HPI_EXP_metro'!$C:$C,"*UT*"),"N/A")</f>
        <v>N/A</v>
      </c>
      <c r="I46" s="8" t="str">
        <f>IFERROR(SUMIFS('Modified HPI_EXP_metro'!$G:$G,'Modified HPI_EXP_metro'!$D:$D,I2,'Modified HPI_EXP_metro'!$C:$C,"*UT*")/COUNTIFS('Modified HPI_EXP_metro'!$D:$D,I2,'Modified HPI_EXP_metro'!$C:$C,"*UT*"),"N/A")</f>
        <v>N/A</v>
      </c>
      <c r="J46" s="8" t="str">
        <f>IFERROR(SUMIFS('Modified HPI_EXP_metro'!$G:$G,'Modified HPI_EXP_metro'!$D:$D,J2,'Modified HPI_EXP_metro'!$C:$C,"*UT*")/COUNTIFS('Modified HPI_EXP_metro'!$D:$D,J2,'Modified HPI_EXP_metro'!$C:$C,"*UT*"),"N/A")</f>
        <v>N/A</v>
      </c>
      <c r="K46" s="8" t="str">
        <f>IFERROR(SUMIFS('Modified HPI_EXP_metro'!$G:$G,'Modified HPI_EXP_metro'!$D:$D,K2,'Modified HPI_EXP_metro'!$C:$C,"*UT*")/COUNTIFS('Modified HPI_EXP_metro'!$D:$D,K2,'Modified HPI_EXP_metro'!$C:$C,"*UT*"),"N/A")</f>
        <v>N/A</v>
      </c>
      <c r="L46" s="8" t="str">
        <f>IFERROR(SUMIFS('Modified HPI_EXP_metro'!$G:$G,'Modified HPI_EXP_metro'!$D:$D,L2,'Modified HPI_EXP_metro'!$C:$C,"*UT*")/COUNTIFS('Modified HPI_EXP_metro'!$D:$D,L2,'Modified HPI_EXP_metro'!$C:$C,"*UT*"),"N/A")</f>
        <v>N/A</v>
      </c>
      <c r="M46" s="8" t="str">
        <f>IFERROR(SUMIFS('Modified HPI_EXP_metro'!$G:$G,'Modified HPI_EXP_metro'!$D:$D,M2,'Modified HPI_EXP_metro'!$C:$C,"*UT*")/COUNTIFS('Modified HPI_EXP_metro'!$D:$D,M2,'Modified HPI_EXP_metro'!$C:$C,"*UT*"),"N/A")</f>
        <v>N/A</v>
      </c>
      <c r="N46" s="8" t="str">
        <f>IFERROR(SUMIFS('Modified HPI_EXP_metro'!$G:$G,'Modified HPI_EXP_metro'!$D:$D,N2,'Modified HPI_EXP_metro'!$C:$C,"*UT*")/COUNTIFS('Modified HPI_EXP_metro'!$D:$D,N2,'Modified HPI_EXP_metro'!$C:$C,"*UT*"),"N/A")</f>
        <v>N/A</v>
      </c>
      <c r="O46" s="8" t="str">
        <f>IFERROR(SUMIFS('Modified HPI_EXP_metro'!$G:$G,'Modified HPI_EXP_metro'!$D:$D,O2,'Modified HPI_EXP_metro'!$C:$C,"*UT*")/COUNTIFS('Modified HPI_EXP_metro'!$D:$D,O2,'Modified HPI_EXP_metro'!$C:$C,"*UT*"),"N/A")</f>
        <v>N/A</v>
      </c>
      <c r="P46" s="8" t="str">
        <f>IFERROR(SUMIFS('Modified HPI_EXP_metro'!$G:$G,'Modified HPI_EXP_metro'!$D:$D,P2,'Modified HPI_EXP_metro'!$C:$C,"*UT*")/COUNTIFS('Modified HPI_EXP_metro'!$D:$D,P2,'Modified HPI_EXP_metro'!$C:$C,"*UT*"),"N/A")</f>
        <v>N/A</v>
      </c>
      <c r="Q46" s="8" t="str">
        <f>IFERROR(SUMIFS('Modified HPI_EXP_metro'!$G:$G,'Modified HPI_EXP_metro'!$D:$D,Q2,'Modified HPI_EXP_metro'!$C:$C,"*UT*")/COUNTIFS('Modified HPI_EXP_metro'!$D:$D,Q2,'Modified HPI_EXP_metro'!$C:$C,"*UT*"),"N/A")</f>
        <v>N/A</v>
      </c>
      <c r="R46" s="8" t="str">
        <f>IFERROR(SUMIFS('Modified HPI_EXP_metro'!$G:$G,'Modified HPI_EXP_metro'!$D:$D,R2,'Modified HPI_EXP_metro'!$C:$C,"*UT*")/COUNTIFS('Modified HPI_EXP_metro'!$D:$D,R2,'Modified HPI_EXP_metro'!$C:$C,"*UT*"),"N/A")</f>
        <v>N/A</v>
      </c>
      <c r="S46" s="8" t="str">
        <f>IFERROR(SUMIFS('Modified HPI_EXP_metro'!$G:$G,'Modified HPI_EXP_metro'!$D:$D,S2,'Modified HPI_EXP_metro'!$C:$C,"*UT*")/COUNTIFS('Modified HPI_EXP_metro'!$D:$D,S2,'Modified HPI_EXP_metro'!$C:$C,"*UT*"),"N/A")</f>
        <v>N/A</v>
      </c>
      <c r="T46" s="8" t="str">
        <f>IFERROR(SUMIFS('Modified HPI_EXP_metro'!$G:$G,'Modified HPI_EXP_metro'!$D:$D,T2,'Modified HPI_EXP_metro'!$C:$C,"*UT*")/COUNTIFS('Modified HPI_EXP_metro'!$D:$D,T2,'Modified HPI_EXP_metro'!$C:$C,"*UT*"),"N/A")</f>
        <v>N/A</v>
      </c>
      <c r="U46" s="8" t="str">
        <f>IFERROR(SUMIFS('Modified HPI_EXP_metro'!$G:$G,'Modified HPI_EXP_metro'!$D:$D,U2,'Modified HPI_EXP_metro'!$C:$C,"*UT*")/COUNTIFS('Modified HPI_EXP_metro'!$D:$D,U2,'Modified HPI_EXP_metro'!$C:$C,"*UT*"),"N/A")</f>
        <v>N/A</v>
      </c>
      <c r="V46" s="8" t="str">
        <f>IFERROR(SUMIFS('Modified HPI_EXP_metro'!$G:$G,'Modified HPI_EXP_metro'!$D:$D,V2,'Modified HPI_EXP_metro'!$C:$C,"*UT*")/COUNTIFS('Modified HPI_EXP_metro'!$D:$D,V2,'Modified HPI_EXP_metro'!$C:$C,"*UT*"),"N/A")</f>
        <v>N/A</v>
      </c>
      <c r="W46" s="8" t="str">
        <f>IFERROR(SUMIFS('Modified HPI_EXP_metro'!$G:$G,'Modified HPI_EXP_metro'!$D:$D,W2,'Modified HPI_EXP_metro'!$C:$C,"*UT*")/COUNTIFS('Modified HPI_EXP_metro'!$D:$D,W2,'Modified HPI_EXP_metro'!$C:$C,"*UT*"),"N/A")</f>
        <v>N/A</v>
      </c>
      <c r="X46" s="8" t="str">
        <f>IFERROR(SUMIFS('Modified HPI_EXP_metro'!$G:$G,'Modified HPI_EXP_metro'!$D:$D,X2,'Modified HPI_EXP_metro'!$C:$C,"*UT*")/COUNTIFS('Modified HPI_EXP_metro'!$D:$D,X2,'Modified HPI_EXP_metro'!$C:$C,"*UT*"),"N/A")</f>
        <v>N/A</v>
      </c>
      <c r="Y46" s="8" t="str">
        <f>IFERROR(SUMIFS('Modified HPI_EXP_metro'!$G:$G,'Modified HPI_EXP_metro'!$D:$D,Y2,'Modified HPI_EXP_metro'!$C:$C,"*UT*")/COUNTIFS('Modified HPI_EXP_metro'!$D:$D,Y2,'Modified HPI_EXP_metro'!$C:$C,"*UT*"),"N/A")</f>
        <v>N/A</v>
      </c>
      <c r="Z46" s="8" t="str">
        <f>IFERROR(SUMIFS('Modified HPI_EXP_metro'!$G:$G,'Modified HPI_EXP_metro'!$D:$D,Z2,'Modified HPI_EXP_metro'!$C:$C,"*UT*")/COUNTIFS('Modified HPI_EXP_metro'!$D:$D,Z2,'Modified HPI_EXP_metro'!$C:$C,"*UT*"),"N/A")</f>
        <v>N/A</v>
      </c>
      <c r="AA46" s="8" t="str">
        <f>IFERROR(SUMIFS('Modified HPI_EXP_metro'!$G:$G,'Modified HPI_EXP_metro'!$D:$D,AA2,'Modified HPI_EXP_metro'!$C:$C,"*UT*")/COUNTIFS('Modified HPI_EXP_metro'!$D:$D,AA2,'Modified HPI_EXP_metro'!$C:$C,"*UT*"),"N/A")</f>
        <v>N/A</v>
      </c>
      <c r="AB46" s="8" t="str">
        <f>IFERROR(SUMIFS('Modified HPI_EXP_metro'!$G:$G,'Modified HPI_EXP_metro'!$D:$D,AB2,'Modified HPI_EXP_metro'!$C:$C,"*UT*")/COUNTIFS('Modified HPI_EXP_metro'!$D:$D,AB2,'Modified HPI_EXP_metro'!$C:$C,"*UT*"),"N/A")</f>
        <v>N/A</v>
      </c>
      <c r="AC46" s="8" t="str">
        <f>IFERROR(SUMIFS('Modified HPI_EXP_metro'!$G:$G,'Modified HPI_EXP_metro'!$D:$D,AC2,'Modified HPI_EXP_metro'!$C:$C,"*UT*")/COUNTIFS('Modified HPI_EXP_metro'!$D:$D,AC2,'Modified HPI_EXP_metro'!$C:$C,"*UT*"),"N/A")</f>
        <v>N/A</v>
      </c>
      <c r="AD46" s="8" t="str">
        <f>IFERROR(SUMIFS('Modified HPI_EXP_metro'!$G:$G,'Modified HPI_EXP_metro'!$D:$D,AD2,'Modified HPI_EXP_metro'!$C:$C,"*UT*")/COUNTIFS('Modified HPI_EXP_metro'!$D:$D,AD2,'Modified HPI_EXP_metro'!$C:$C,"*UT*"),"N/A")</f>
        <v>N/A</v>
      </c>
      <c r="AE46" s="8" t="str">
        <f>IFERROR(SUMIFS('Modified HPI_EXP_metro'!$G:$G,'Modified HPI_EXP_metro'!$D:$D,AE2,'Modified HPI_EXP_metro'!$C:$C,"*UT*")/COUNTIFS('Modified HPI_EXP_metro'!$D:$D,AE2,'Modified HPI_EXP_metro'!$C:$C,"*UT*"),"N/A")</f>
        <v>N/A</v>
      </c>
      <c r="AF46" s="8" t="str">
        <f>IFERROR(SUMIFS('Modified HPI_EXP_metro'!$G:$G,'Modified HPI_EXP_metro'!$D:$D,AF2,'Modified HPI_EXP_metro'!$C:$C,"*UT*")/COUNTIFS('Modified HPI_EXP_metro'!$D:$D,AF2,'Modified HPI_EXP_metro'!$C:$C,"*UT*"),"N/A")</f>
        <v>N/A</v>
      </c>
      <c r="AG46" s="8" t="str">
        <f>IFERROR(SUMIFS('Modified HPI_EXP_metro'!$G:$G,'Modified HPI_EXP_metro'!$D:$D,AG2,'Modified HPI_EXP_metro'!$C:$C,"*UT*")/COUNTIFS('Modified HPI_EXP_metro'!$D:$D,AG2,'Modified HPI_EXP_metro'!$C:$C,"*UT*"),"N/A")</f>
        <v>N/A</v>
      </c>
    </row>
    <row r="47" spans="1:33" x14ac:dyDescent="0.2">
      <c r="A47" s="11" t="s">
        <v>111</v>
      </c>
      <c r="B47" s="11" t="s">
        <v>162</v>
      </c>
      <c r="C47" s="8" t="str">
        <f>IFERROR(SUMIFS('Modified HPI_EXP_metro'!$G:$G,'Modified HPI_EXP_metro'!$D:$D,C2,'Modified HPI_EXP_metro'!$C:$C,"*VT*")/COUNTIFS('Modified HPI_EXP_metro'!$D:$D,C2,'Modified HPI_EXP_metro'!$C:$C,"*VT*"),"N/A")</f>
        <v>N/A</v>
      </c>
      <c r="D47" s="8" t="str">
        <f>IFERROR(SUMIFS('Modified HPI_EXP_metro'!$G:$G,'Modified HPI_EXP_metro'!$D:$D,D2,'Modified HPI_EXP_metro'!$C:$C,"*VT*")/COUNTIFS('Modified HPI_EXP_metro'!$D:$D,D2,'Modified HPI_EXP_metro'!$C:$C,"*VT*"),"N/A")</f>
        <v>N/A</v>
      </c>
      <c r="E47" s="8" t="str">
        <f>IFERROR(SUMIFS('Modified HPI_EXP_metro'!$G:$G,'Modified HPI_EXP_metro'!$D:$D,E2,'Modified HPI_EXP_metro'!$C:$C,"*VT*")/COUNTIFS('Modified HPI_EXP_metro'!$D:$D,E2,'Modified HPI_EXP_metro'!$C:$C,"*VT*"),"N/A")</f>
        <v>N/A</v>
      </c>
      <c r="F47" s="8" t="str">
        <f>IFERROR(SUMIFS('Modified HPI_EXP_metro'!$G:$G,'Modified HPI_EXP_metro'!$D:$D,F2,'Modified HPI_EXP_metro'!$C:$C,"*VT*")/COUNTIFS('Modified HPI_EXP_metro'!$D:$D,F2,'Modified HPI_EXP_metro'!$C:$C,"*VT*"),"N/A")</f>
        <v>N/A</v>
      </c>
      <c r="G47" s="8" t="str">
        <f>IFERROR(SUMIFS('Modified HPI_EXP_metro'!$G:$G,'Modified HPI_EXP_metro'!$D:$D,G2,'Modified HPI_EXP_metro'!$C:$C,"*VT*")/COUNTIFS('Modified HPI_EXP_metro'!$D:$D,G2,'Modified HPI_EXP_metro'!$C:$C,"*VT*"),"N/A")</f>
        <v>N/A</v>
      </c>
      <c r="H47" s="8" t="str">
        <f>IFERROR(SUMIFS('Modified HPI_EXP_metro'!$G:$G,'Modified HPI_EXP_metro'!$D:$D,H2,'Modified HPI_EXP_metro'!$C:$C,"*VT*")/COUNTIFS('Modified HPI_EXP_metro'!$D:$D,H2,'Modified HPI_EXP_metro'!$C:$C,"*VT*"),"N/A")</f>
        <v>N/A</v>
      </c>
      <c r="I47" s="8" t="str">
        <f>IFERROR(SUMIFS('Modified HPI_EXP_metro'!$G:$G,'Modified HPI_EXP_metro'!$D:$D,I2,'Modified HPI_EXP_metro'!$C:$C,"*VT*")/COUNTIFS('Modified HPI_EXP_metro'!$D:$D,I2,'Modified HPI_EXP_metro'!$C:$C,"*VT*"),"N/A")</f>
        <v>N/A</v>
      </c>
      <c r="J47" s="8" t="str">
        <f>IFERROR(SUMIFS('Modified HPI_EXP_metro'!$G:$G,'Modified HPI_EXP_metro'!$D:$D,J2,'Modified HPI_EXP_metro'!$C:$C,"*VT*")/COUNTIFS('Modified HPI_EXP_metro'!$D:$D,J2,'Modified HPI_EXP_metro'!$C:$C,"*VT*"),"N/A")</f>
        <v>N/A</v>
      </c>
      <c r="K47" s="8" t="str">
        <f>IFERROR(SUMIFS('Modified HPI_EXP_metro'!$G:$G,'Modified HPI_EXP_metro'!$D:$D,K2,'Modified HPI_EXP_metro'!$C:$C,"*VT*")/COUNTIFS('Modified HPI_EXP_metro'!$D:$D,K2,'Modified HPI_EXP_metro'!$C:$C,"*VT*"),"N/A")</f>
        <v>N/A</v>
      </c>
      <c r="L47" s="8" t="str">
        <f>IFERROR(SUMIFS('Modified HPI_EXP_metro'!$G:$G,'Modified HPI_EXP_metro'!$D:$D,L2,'Modified HPI_EXP_metro'!$C:$C,"*VT*")/COUNTIFS('Modified HPI_EXP_metro'!$D:$D,L2,'Modified HPI_EXP_metro'!$C:$C,"*VT*"),"N/A")</f>
        <v>N/A</v>
      </c>
      <c r="M47" s="8" t="str">
        <f>IFERROR(SUMIFS('Modified HPI_EXP_metro'!$G:$G,'Modified HPI_EXP_metro'!$D:$D,M2,'Modified HPI_EXP_metro'!$C:$C,"*VT*")/COUNTIFS('Modified HPI_EXP_metro'!$D:$D,M2,'Modified HPI_EXP_metro'!$C:$C,"*VT*"),"N/A")</f>
        <v>N/A</v>
      </c>
      <c r="N47" s="8" t="str">
        <f>IFERROR(SUMIFS('Modified HPI_EXP_metro'!$G:$G,'Modified HPI_EXP_metro'!$D:$D,N2,'Modified HPI_EXP_metro'!$C:$C,"*VT*")/COUNTIFS('Modified HPI_EXP_metro'!$D:$D,N2,'Modified HPI_EXP_metro'!$C:$C,"*VT*"),"N/A")</f>
        <v>N/A</v>
      </c>
      <c r="O47" s="8" t="str">
        <f>IFERROR(SUMIFS('Modified HPI_EXP_metro'!$G:$G,'Modified HPI_EXP_metro'!$D:$D,O2,'Modified HPI_EXP_metro'!$C:$C,"*VT*")/COUNTIFS('Modified HPI_EXP_metro'!$D:$D,O2,'Modified HPI_EXP_metro'!$C:$C,"*VT*"),"N/A")</f>
        <v>N/A</v>
      </c>
      <c r="P47" s="8" t="str">
        <f>IFERROR(SUMIFS('Modified HPI_EXP_metro'!$G:$G,'Modified HPI_EXP_metro'!$D:$D,P2,'Modified HPI_EXP_metro'!$C:$C,"*VT*")/COUNTIFS('Modified HPI_EXP_metro'!$D:$D,P2,'Modified HPI_EXP_metro'!$C:$C,"*VT*"),"N/A")</f>
        <v>N/A</v>
      </c>
      <c r="Q47" s="8" t="str">
        <f>IFERROR(SUMIFS('Modified HPI_EXP_metro'!$G:$G,'Modified HPI_EXP_metro'!$D:$D,Q2,'Modified HPI_EXP_metro'!$C:$C,"*VT*")/COUNTIFS('Modified HPI_EXP_metro'!$D:$D,Q2,'Modified HPI_EXP_metro'!$C:$C,"*VT*"),"N/A")</f>
        <v>N/A</v>
      </c>
      <c r="R47" s="8" t="str">
        <f>IFERROR(SUMIFS('Modified HPI_EXP_metro'!$G:$G,'Modified HPI_EXP_metro'!$D:$D,R2,'Modified HPI_EXP_metro'!$C:$C,"*VT*")/COUNTIFS('Modified HPI_EXP_metro'!$D:$D,R2,'Modified HPI_EXP_metro'!$C:$C,"*VT*"),"N/A")</f>
        <v>N/A</v>
      </c>
      <c r="S47" s="8" t="str">
        <f>IFERROR(SUMIFS('Modified HPI_EXP_metro'!$G:$G,'Modified HPI_EXP_metro'!$D:$D,S2,'Modified HPI_EXP_metro'!$C:$C,"*VT*")/COUNTIFS('Modified HPI_EXP_metro'!$D:$D,S2,'Modified HPI_EXP_metro'!$C:$C,"*VT*"),"N/A")</f>
        <v>N/A</v>
      </c>
      <c r="T47" s="8" t="str">
        <f>IFERROR(SUMIFS('Modified HPI_EXP_metro'!$G:$G,'Modified HPI_EXP_metro'!$D:$D,T2,'Modified HPI_EXP_metro'!$C:$C,"*VT*")/COUNTIFS('Modified HPI_EXP_metro'!$D:$D,T2,'Modified HPI_EXP_metro'!$C:$C,"*VT*"),"N/A")</f>
        <v>N/A</v>
      </c>
      <c r="U47" s="8" t="str">
        <f>IFERROR(SUMIFS('Modified HPI_EXP_metro'!$G:$G,'Modified HPI_EXP_metro'!$D:$D,U2,'Modified HPI_EXP_metro'!$C:$C,"*VT*")/COUNTIFS('Modified HPI_EXP_metro'!$D:$D,U2,'Modified HPI_EXP_metro'!$C:$C,"*VT*"),"N/A")</f>
        <v>N/A</v>
      </c>
      <c r="V47" s="8" t="str">
        <f>IFERROR(SUMIFS('Modified HPI_EXP_metro'!$G:$G,'Modified HPI_EXP_metro'!$D:$D,V2,'Modified HPI_EXP_metro'!$C:$C,"*VT*")/COUNTIFS('Modified HPI_EXP_metro'!$D:$D,V2,'Modified HPI_EXP_metro'!$C:$C,"*VT*"),"N/A")</f>
        <v>N/A</v>
      </c>
      <c r="W47" s="8" t="str">
        <f>IFERROR(SUMIFS('Modified HPI_EXP_metro'!$G:$G,'Modified HPI_EXP_metro'!$D:$D,W2,'Modified HPI_EXP_metro'!$C:$C,"*VT*")/COUNTIFS('Modified HPI_EXP_metro'!$D:$D,W2,'Modified HPI_EXP_metro'!$C:$C,"*VT*"),"N/A")</f>
        <v>N/A</v>
      </c>
      <c r="X47" s="8" t="str">
        <f>IFERROR(SUMIFS('Modified HPI_EXP_metro'!$G:$G,'Modified HPI_EXP_metro'!$D:$D,X2,'Modified HPI_EXP_metro'!$C:$C,"*VT*")/COUNTIFS('Modified HPI_EXP_metro'!$D:$D,X2,'Modified HPI_EXP_metro'!$C:$C,"*VT*"),"N/A")</f>
        <v>N/A</v>
      </c>
      <c r="Y47" s="8" t="str">
        <f>IFERROR(SUMIFS('Modified HPI_EXP_metro'!$G:$G,'Modified HPI_EXP_metro'!$D:$D,Y2,'Modified HPI_EXP_metro'!$C:$C,"*VT*")/COUNTIFS('Modified HPI_EXP_metro'!$D:$D,Y2,'Modified HPI_EXP_metro'!$C:$C,"*VT*"),"N/A")</f>
        <v>N/A</v>
      </c>
      <c r="Z47" s="8" t="str">
        <f>IFERROR(SUMIFS('Modified HPI_EXP_metro'!$G:$G,'Modified HPI_EXP_metro'!$D:$D,Z2,'Modified HPI_EXP_metro'!$C:$C,"*VT*")/COUNTIFS('Modified HPI_EXP_metro'!$D:$D,Z2,'Modified HPI_EXP_metro'!$C:$C,"*VT*"),"N/A")</f>
        <v>N/A</v>
      </c>
      <c r="AA47" s="8" t="str">
        <f>IFERROR(SUMIFS('Modified HPI_EXP_metro'!$G:$G,'Modified HPI_EXP_metro'!$D:$D,AA2,'Modified HPI_EXP_metro'!$C:$C,"*VT*")/COUNTIFS('Modified HPI_EXP_metro'!$D:$D,AA2,'Modified HPI_EXP_metro'!$C:$C,"*VT*"),"N/A")</f>
        <v>N/A</v>
      </c>
      <c r="AB47" s="8" t="str">
        <f>IFERROR(SUMIFS('Modified HPI_EXP_metro'!$G:$G,'Modified HPI_EXP_metro'!$D:$D,AB2,'Modified HPI_EXP_metro'!$C:$C,"*VT*")/COUNTIFS('Modified HPI_EXP_metro'!$D:$D,AB2,'Modified HPI_EXP_metro'!$C:$C,"*VT*"),"N/A")</f>
        <v>N/A</v>
      </c>
      <c r="AC47" s="8" t="str">
        <f>IFERROR(SUMIFS('Modified HPI_EXP_metro'!$G:$G,'Modified HPI_EXP_metro'!$D:$D,AC2,'Modified HPI_EXP_metro'!$C:$C,"*VT*")/COUNTIFS('Modified HPI_EXP_metro'!$D:$D,AC2,'Modified HPI_EXP_metro'!$C:$C,"*VT*"),"N/A")</f>
        <v>N/A</v>
      </c>
      <c r="AD47" s="8" t="str">
        <f>IFERROR(SUMIFS('Modified HPI_EXP_metro'!$G:$G,'Modified HPI_EXP_metro'!$D:$D,AD2,'Modified HPI_EXP_metro'!$C:$C,"*VT*")/COUNTIFS('Modified HPI_EXP_metro'!$D:$D,AD2,'Modified HPI_EXP_metro'!$C:$C,"*VT*"),"N/A")</f>
        <v>N/A</v>
      </c>
      <c r="AE47" s="8" t="str">
        <f>IFERROR(SUMIFS('Modified HPI_EXP_metro'!$G:$G,'Modified HPI_EXP_metro'!$D:$D,AE2,'Modified HPI_EXP_metro'!$C:$C,"*VT*")/COUNTIFS('Modified HPI_EXP_metro'!$D:$D,AE2,'Modified HPI_EXP_metro'!$C:$C,"*VT*"),"N/A")</f>
        <v>N/A</v>
      </c>
      <c r="AF47" s="8" t="str">
        <f>IFERROR(SUMIFS('Modified HPI_EXP_metro'!$G:$G,'Modified HPI_EXP_metro'!$D:$D,AF2,'Modified HPI_EXP_metro'!$C:$C,"*VT*")/COUNTIFS('Modified HPI_EXP_metro'!$D:$D,AF2,'Modified HPI_EXP_metro'!$C:$C,"*VT*"),"N/A")</f>
        <v>N/A</v>
      </c>
      <c r="AG47" s="8" t="str">
        <f>IFERROR(SUMIFS('Modified HPI_EXP_metro'!$G:$G,'Modified HPI_EXP_metro'!$D:$D,AG2,'Modified HPI_EXP_metro'!$C:$C,"*VT*")/COUNTIFS('Modified HPI_EXP_metro'!$D:$D,AG2,'Modified HPI_EXP_metro'!$C:$C,"*VT*"),"N/A")</f>
        <v>N/A</v>
      </c>
    </row>
    <row r="48" spans="1:33" x14ac:dyDescent="0.2">
      <c r="A48" s="11" t="s">
        <v>112</v>
      </c>
      <c r="B48" s="11" t="s">
        <v>163</v>
      </c>
      <c r="C48" s="8">
        <f>IFERROR(SUMIFS('Modified HPI_EXP_metro'!$G:$G,'Modified HPI_EXP_metro'!$D:$D,C2,'Modified HPI_EXP_metro'!$C:$C,"*VA*")/COUNTIFS('Modified HPI_EXP_metro'!$D:$D,C2,'Modified HPI_EXP_metro'!$C:$C,"*VA*"),"N/A")</f>
        <v>99.833750000000009</v>
      </c>
      <c r="D48" s="8">
        <f>IFERROR(SUMIFS('Modified HPI_EXP_metro'!$G:$G,'Modified HPI_EXP_metro'!$D:$D,D2,'Modified HPI_EXP_metro'!$C:$C,"*VA*")/COUNTIFS('Modified HPI_EXP_metro'!$D:$D,D2,'Modified HPI_EXP_metro'!$C:$C,"*VA*"),"N/A")</f>
        <v>101.29249999999999</v>
      </c>
      <c r="E48" s="8">
        <f>IFERROR(SUMIFS('Modified HPI_EXP_metro'!$G:$G,'Modified HPI_EXP_metro'!$D:$D,E2,'Modified HPI_EXP_metro'!$C:$C,"*VA*")/COUNTIFS('Modified HPI_EXP_metro'!$D:$D,E2,'Modified HPI_EXP_metro'!$C:$C,"*VA*"),"N/A")</f>
        <v>102.22999999999999</v>
      </c>
      <c r="F48" s="8">
        <f>IFERROR(SUMIFS('Modified HPI_EXP_metro'!$G:$G,'Modified HPI_EXP_metro'!$D:$D,F2,'Modified HPI_EXP_metro'!$C:$C,"*VA*")/COUNTIFS('Modified HPI_EXP_metro'!$D:$D,F2,'Modified HPI_EXP_metro'!$C:$C,"*VA*"),"N/A")</f>
        <v>103.99375000000001</v>
      </c>
      <c r="G48" s="8">
        <f>IFERROR(SUMIFS('Modified HPI_EXP_metro'!$G:$G,'Modified HPI_EXP_metro'!$D:$D,G2,'Modified HPI_EXP_metro'!$C:$C,"*VA*")/COUNTIFS('Modified HPI_EXP_metro'!$D:$D,G2,'Modified HPI_EXP_metro'!$C:$C,"*VA*"),"N/A")</f>
        <v>105.22375</v>
      </c>
      <c r="H48" s="8">
        <f>IFERROR(SUMIFS('Modified HPI_EXP_metro'!$G:$G,'Modified HPI_EXP_metro'!$D:$D,H2,'Modified HPI_EXP_metro'!$C:$C,"*VA*")/COUNTIFS('Modified HPI_EXP_metro'!$D:$D,H2,'Modified HPI_EXP_metro'!$C:$C,"*VA*"),"N/A")</f>
        <v>106.12125</v>
      </c>
      <c r="I48" s="8">
        <f>IFERROR(SUMIFS('Modified HPI_EXP_metro'!$G:$G,'Modified HPI_EXP_metro'!$D:$D,I2,'Modified HPI_EXP_metro'!$C:$C,"*VA*")/COUNTIFS('Modified HPI_EXP_metro'!$D:$D,I2,'Modified HPI_EXP_metro'!$C:$C,"*VA*"),"N/A")</f>
        <v>106.96375</v>
      </c>
      <c r="J48" s="8">
        <f>IFERROR(SUMIFS('Modified HPI_EXP_metro'!$G:$G,'Modified HPI_EXP_metro'!$D:$D,J2,'Modified HPI_EXP_metro'!$C:$C,"*VA*")/COUNTIFS('Modified HPI_EXP_metro'!$D:$D,J2,'Modified HPI_EXP_metro'!$C:$C,"*VA*"),"N/A")</f>
        <v>109.09875000000001</v>
      </c>
      <c r="K48" s="8">
        <f>IFERROR(SUMIFS('Modified HPI_EXP_metro'!$G:$G,'Modified HPI_EXP_metro'!$D:$D,K2,'Modified HPI_EXP_metro'!$C:$C,"*VA*")/COUNTIFS('Modified HPI_EXP_metro'!$D:$D,K2,'Modified HPI_EXP_metro'!$C:$C,"*VA*"),"N/A")</f>
        <v>114.11125</v>
      </c>
      <c r="L48" s="8">
        <f>IFERROR(SUMIFS('Modified HPI_EXP_metro'!$G:$G,'Modified HPI_EXP_metro'!$D:$D,L2,'Modified HPI_EXP_metro'!$C:$C,"*VA*")/COUNTIFS('Modified HPI_EXP_metro'!$D:$D,L2,'Modified HPI_EXP_metro'!$C:$C,"*VA*"),"N/A")</f>
        <v>121.1725</v>
      </c>
      <c r="M48" s="8">
        <f>IFERROR(SUMIFS('Modified HPI_EXP_metro'!$G:$G,'Modified HPI_EXP_metro'!$D:$D,M2,'Modified HPI_EXP_metro'!$C:$C,"*VA*")/COUNTIFS('Modified HPI_EXP_metro'!$D:$D,M2,'Modified HPI_EXP_metro'!$C:$C,"*VA*"),"N/A")</f>
        <v>132.48750000000001</v>
      </c>
      <c r="N48" s="8">
        <f>IFERROR(SUMIFS('Modified HPI_EXP_metro'!$G:$G,'Modified HPI_EXP_metro'!$D:$D,N2,'Modified HPI_EXP_metro'!$C:$C,"*VA*")/COUNTIFS('Modified HPI_EXP_metro'!$D:$D,N2,'Modified HPI_EXP_metro'!$C:$C,"*VA*"),"N/A")</f>
        <v>147.32499999999999</v>
      </c>
      <c r="O48" s="8">
        <f>IFERROR(SUMIFS('Modified HPI_EXP_metro'!$G:$G,'Modified HPI_EXP_metro'!$D:$D,O2,'Modified HPI_EXP_metro'!$C:$C,"*VA*")/COUNTIFS('Modified HPI_EXP_metro'!$D:$D,O2,'Modified HPI_EXP_metro'!$C:$C,"*VA*"),"N/A")</f>
        <v>168.52875</v>
      </c>
      <c r="P48" s="8">
        <f>IFERROR(SUMIFS('Modified HPI_EXP_metro'!$G:$G,'Modified HPI_EXP_metro'!$D:$D,P2,'Modified HPI_EXP_metro'!$C:$C,"*VA*")/COUNTIFS('Modified HPI_EXP_metro'!$D:$D,P2,'Modified HPI_EXP_metro'!$C:$C,"*VA*"),"N/A")</f>
        <v>200.2525</v>
      </c>
      <c r="Q48" s="8">
        <f>IFERROR(SUMIFS('Modified HPI_EXP_metro'!$G:$G,'Modified HPI_EXP_metro'!$D:$D,Q2,'Modified HPI_EXP_metro'!$C:$C,"*VA*")/COUNTIFS('Modified HPI_EXP_metro'!$D:$D,Q2,'Modified HPI_EXP_metro'!$C:$C,"*VA*"),"N/A")</f>
        <v>248.92500000000001</v>
      </c>
      <c r="R48" s="8">
        <f>IFERROR(SUMIFS('Modified HPI_EXP_metro'!$G:$G,'Modified HPI_EXP_metro'!$D:$D,R2,'Modified HPI_EXP_metro'!$C:$C,"*VA*")/COUNTIFS('Modified HPI_EXP_metro'!$D:$D,R2,'Modified HPI_EXP_metro'!$C:$C,"*VA*"),"N/A")</f>
        <v>274.23374999999999</v>
      </c>
      <c r="S48" s="8">
        <f>IFERROR(SUMIFS('Modified HPI_EXP_metro'!$G:$G,'Modified HPI_EXP_metro'!$D:$D,S2,'Modified HPI_EXP_metro'!$C:$C,"*VA*")/COUNTIFS('Modified HPI_EXP_metro'!$D:$D,S2,'Modified HPI_EXP_metro'!$C:$C,"*VA*"),"N/A")</f>
        <v>265.53625</v>
      </c>
      <c r="T48" s="8">
        <f>IFERROR(SUMIFS('Modified HPI_EXP_metro'!$G:$G,'Modified HPI_EXP_metro'!$D:$D,T2,'Modified HPI_EXP_metro'!$C:$C,"*VA*")/COUNTIFS('Modified HPI_EXP_metro'!$D:$D,T2,'Modified HPI_EXP_metro'!$C:$C,"*VA*"),"N/A")</f>
        <v>230.67250000000001</v>
      </c>
      <c r="U48" s="8">
        <f>IFERROR(SUMIFS('Modified HPI_EXP_metro'!$G:$G,'Modified HPI_EXP_metro'!$D:$D,U2,'Modified HPI_EXP_metro'!$C:$C,"*VA*")/COUNTIFS('Modified HPI_EXP_metro'!$D:$D,U2,'Modified HPI_EXP_metro'!$C:$C,"*VA*"),"N/A")</f>
        <v>211.10249999999996</v>
      </c>
      <c r="V48" s="8">
        <f>IFERROR(SUMIFS('Modified HPI_EXP_metro'!$G:$G,'Modified HPI_EXP_metro'!$D:$D,V2,'Modified HPI_EXP_metro'!$C:$C,"*VA*")/COUNTIFS('Modified HPI_EXP_metro'!$D:$D,V2,'Modified HPI_EXP_metro'!$C:$C,"*VA*"),"N/A")</f>
        <v>205.21375</v>
      </c>
      <c r="W48" s="8">
        <f>IFERROR(SUMIFS('Modified HPI_EXP_metro'!$G:$G,'Modified HPI_EXP_metro'!$D:$D,W2,'Modified HPI_EXP_metro'!$C:$C,"*VA*")/COUNTIFS('Modified HPI_EXP_metro'!$D:$D,W2,'Modified HPI_EXP_metro'!$C:$C,"*VA*"),"N/A")</f>
        <v>194.36</v>
      </c>
      <c r="X48" s="8">
        <f>IFERROR(SUMIFS('Modified HPI_EXP_metro'!$G:$G,'Modified HPI_EXP_metro'!$D:$D,X2,'Modified HPI_EXP_metro'!$C:$C,"*VA*")/COUNTIFS('Modified HPI_EXP_metro'!$D:$D,X2,'Modified HPI_EXP_metro'!$C:$C,"*VA*"),"N/A")</f>
        <v>199.36750000000001</v>
      </c>
      <c r="Y48" s="8">
        <f>IFERROR(SUMIFS('Modified HPI_EXP_metro'!$G:$G,'Modified HPI_EXP_metro'!$D:$D,Y2,'Modified HPI_EXP_metro'!$C:$C,"*VA*")/COUNTIFS('Modified HPI_EXP_metro'!$D:$D,Y2,'Modified HPI_EXP_metro'!$C:$C,"*VA*"),"N/A")</f>
        <v>209.73624999999998</v>
      </c>
      <c r="Z48" s="8">
        <f>IFERROR(SUMIFS('Modified HPI_EXP_metro'!$G:$G,'Modified HPI_EXP_metro'!$D:$D,Z2,'Modified HPI_EXP_metro'!$C:$C,"*VA*")/COUNTIFS('Modified HPI_EXP_metro'!$D:$D,Z2,'Modified HPI_EXP_metro'!$C:$C,"*VA*"),"N/A")</f>
        <v>216.47624999999999</v>
      </c>
      <c r="AA48" s="8">
        <f>IFERROR(SUMIFS('Modified HPI_EXP_metro'!$G:$G,'Modified HPI_EXP_metro'!$D:$D,AA2,'Modified HPI_EXP_metro'!$C:$C,"*VA*")/COUNTIFS('Modified HPI_EXP_metro'!$D:$D,AA2,'Modified HPI_EXP_metro'!$C:$C,"*VA*"),"N/A")</f>
        <v>223.74499999999998</v>
      </c>
      <c r="AB48" s="8">
        <f>IFERROR(SUMIFS('Modified HPI_EXP_metro'!$G:$G,'Modified HPI_EXP_metro'!$D:$D,AB2,'Modified HPI_EXP_metro'!$C:$C,"*VA*")/COUNTIFS('Modified HPI_EXP_metro'!$D:$D,AB2,'Modified HPI_EXP_metro'!$C:$C,"*VA*"),"N/A")</f>
        <v>230.09875000000002</v>
      </c>
      <c r="AC48" s="8">
        <f>IFERROR(SUMIFS('Modified HPI_EXP_metro'!$G:$G,'Modified HPI_EXP_metro'!$D:$D,AC2,'Modified HPI_EXP_metro'!$C:$C,"*VA*")/COUNTIFS('Modified HPI_EXP_metro'!$D:$D,AC2,'Modified HPI_EXP_metro'!$C:$C,"*VA*"),"N/A")</f>
        <v>238.76625000000001</v>
      </c>
      <c r="AD48" s="8">
        <f>IFERROR(SUMIFS('Modified HPI_EXP_metro'!$G:$G,'Modified HPI_EXP_metro'!$D:$D,AD2,'Modified HPI_EXP_metro'!$C:$C,"*VA*")/COUNTIFS('Modified HPI_EXP_metro'!$D:$D,AD2,'Modified HPI_EXP_metro'!$C:$C,"*VA*"),"N/A")</f>
        <v>247.57500000000002</v>
      </c>
      <c r="AE48" s="8">
        <f>IFERROR(SUMIFS('Modified HPI_EXP_metro'!$G:$G,'Modified HPI_EXP_metro'!$D:$D,AE2,'Modified HPI_EXP_metro'!$C:$C,"*VA*")/COUNTIFS('Modified HPI_EXP_metro'!$D:$D,AE2,'Modified HPI_EXP_metro'!$C:$C,"*VA*"),"N/A")</f>
        <v>258.435</v>
      </c>
      <c r="AF48" s="8">
        <f>IFERROR(SUMIFS('Modified HPI_EXP_metro'!$G:$G,'Modified HPI_EXP_metro'!$D:$D,AF2,'Modified HPI_EXP_metro'!$C:$C,"*VA*")/COUNTIFS('Modified HPI_EXP_metro'!$D:$D,AF2,'Modified HPI_EXP_metro'!$C:$C,"*VA*"),"N/A")</f>
        <v>278.29499999999996</v>
      </c>
      <c r="AG48" s="8">
        <f>IFERROR(SUMIFS('Modified HPI_EXP_metro'!$G:$G,'Modified HPI_EXP_metro'!$D:$D,AG2,'Modified HPI_EXP_metro'!$C:$C,"*VA*")/COUNTIFS('Modified HPI_EXP_metro'!$D:$D,AG2,'Modified HPI_EXP_metro'!$C:$C,"*VA*"),"N/A")</f>
        <v>315.17250000000001</v>
      </c>
    </row>
    <row r="49" spans="1:33" x14ac:dyDescent="0.2">
      <c r="A49" s="11" t="s">
        <v>113</v>
      </c>
      <c r="B49" s="11" t="s">
        <v>164</v>
      </c>
      <c r="C49" s="8">
        <f>IFERROR(SUMIFS('Modified HPI_EXP_metro'!$G:$G,'Modified HPI_EXP_metro'!$D:$D,C2,'Modified HPI_EXP_metro'!$C:$C,"*WA*")/COUNTIFS('Modified HPI_EXP_metro'!$D:$D,C2,'Modified HPI_EXP_metro'!$C:$C,"*WA*"),"N/A")</f>
        <v>102.95874999999998</v>
      </c>
      <c r="D49" s="8">
        <f>IFERROR(SUMIFS('Modified HPI_EXP_metro'!$G:$G,'Modified HPI_EXP_metro'!$D:$D,D2,'Modified HPI_EXP_metro'!$C:$C,"*WA*")/COUNTIFS('Modified HPI_EXP_metro'!$D:$D,D2,'Modified HPI_EXP_metro'!$C:$C,"*WA*"),"N/A")</f>
        <v>109.24875</v>
      </c>
      <c r="E49" s="8">
        <f>IFERROR(SUMIFS('Modified HPI_EXP_metro'!$G:$G,'Modified HPI_EXP_metro'!$D:$D,E2,'Modified HPI_EXP_metro'!$C:$C,"*WA*")/COUNTIFS('Modified HPI_EXP_metro'!$D:$D,E2,'Modified HPI_EXP_metro'!$C:$C,"*WA*"),"N/A")</f>
        <v>115.66249999999999</v>
      </c>
      <c r="F49" s="8">
        <f>IFERROR(SUMIFS('Modified HPI_EXP_metro'!$G:$G,'Modified HPI_EXP_metro'!$D:$D,F2,'Modified HPI_EXP_metro'!$C:$C,"*WA*")/COUNTIFS('Modified HPI_EXP_metro'!$D:$D,F2,'Modified HPI_EXP_metro'!$C:$C,"*WA*"),"N/A")</f>
        <v>124.63124999999999</v>
      </c>
      <c r="G49" s="8">
        <f>IFERROR(SUMIFS('Modified HPI_EXP_metro'!$G:$G,'Modified HPI_EXP_metro'!$D:$D,G2,'Modified HPI_EXP_metro'!$C:$C,"*WA*")/COUNTIFS('Modified HPI_EXP_metro'!$D:$D,G2,'Modified HPI_EXP_metro'!$C:$C,"*WA*"),"N/A")</f>
        <v>132.80374999999998</v>
      </c>
      <c r="H49" s="8">
        <f>IFERROR(SUMIFS('Modified HPI_EXP_metro'!$G:$G,'Modified HPI_EXP_metro'!$D:$D,H2,'Modified HPI_EXP_metro'!$C:$C,"*WA*")/COUNTIFS('Modified HPI_EXP_metro'!$D:$D,H2,'Modified HPI_EXP_metro'!$C:$C,"*WA*"),"N/A")</f>
        <v>141.85250000000002</v>
      </c>
      <c r="I49" s="8">
        <f>IFERROR(SUMIFS('Modified HPI_EXP_metro'!$G:$G,'Modified HPI_EXP_metro'!$D:$D,I2,'Modified HPI_EXP_metro'!$C:$C,"*WA*")/COUNTIFS('Modified HPI_EXP_metro'!$D:$D,I2,'Modified HPI_EXP_metro'!$C:$C,"*WA*"),"N/A")</f>
        <v>152.91624999999999</v>
      </c>
      <c r="J49" s="8">
        <f>IFERROR(SUMIFS('Modified HPI_EXP_metro'!$G:$G,'Modified HPI_EXP_metro'!$D:$D,J2,'Modified HPI_EXP_metro'!$C:$C,"*WA*")/COUNTIFS('Modified HPI_EXP_metro'!$D:$D,J2,'Modified HPI_EXP_metro'!$C:$C,"*WA*"),"N/A")</f>
        <v>164.35</v>
      </c>
      <c r="K49" s="8">
        <f>IFERROR(SUMIFS('Modified HPI_EXP_metro'!$G:$G,'Modified HPI_EXP_metro'!$D:$D,K2,'Modified HPI_EXP_metro'!$C:$C,"*WA*")/COUNTIFS('Modified HPI_EXP_metro'!$D:$D,K2,'Modified HPI_EXP_metro'!$C:$C,"*WA*"),"N/A")</f>
        <v>174.72749999999999</v>
      </c>
      <c r="L49" s="8">
        <f>IFERROR(SUMIFS('Modified HPI_EXP_metro'!$G:$G,'Modified HPI_EXP_metro'!$D:$D,L2,'Modified HPI_EXP_metro'!$C:$C,"*WA*")/COUNTIFS('Modified HPI_EXP_metro'!$D:$D,L2,'Modified HPI_EXP_metro'!$C:$C,"*WA*"),"N/A")</f>
        <v>184.41750000000005</v>
      </c>
      <c r="M49" s="8">
        <f>IFERROR(SUMIFS('Modified HPI_EXP_metro'!$G:$G,'Modified HPI_EXP_metro'!$D:$D,M2,'Modified HPI_EXP_metro'!$C:$C,"*WA*")/COUNTIFS('Modified HPI_EXP_metro'!$D:$D,M2,'Modified HPI_EXP_metro'!$C:$C,"*WA*"),"N/A")</f>
        <v>193.63249999999999</v>
      </c>
      <c r="N49" s="8">
        <f>IFERROR(SUMIFS('Modified HPI_EXP_metro'!$G:$G,'Modified HPI_EXP_metro'!$D:$D,N2,'Modified HPI_EXP_metro'!$C:$C,"*WA*")/COUNTIFS('Modified HPI_EXP_metro'!$D:$D,N2,'Modified HPI_EXP_metro'!$C:$C,"*WA*"),"N/A")</f>
        <v>202.58499999999998</v>
      </c>
      <c r="O49" s="8">
        <f>IFERROR(SUMIFS('Modified HPI_EXP_metro'!$G:$G,'Modified HPI_EXP_metro'!$D:$D,O2,'Modified HPI_EXP_metro'!$C:$C,"*WA*")/COUNTIFS('Modified HPI_EXP_metro'!$D:$D,O2,'Modified HPI_EXP_metro'!$C:$C,"*WA*"),"N/A")</f>
        <v>214.53125</v>
      </c>
      <c r="P49" s="8">
        <f>IFERROR(SUMIFS('Modified HPI_EXP_metro'!$G:$G,'Modified HPI_EXP_metro'!$D:$D,P2,'Modified HPI_EXP_metro'!$C:$C,"*WA*")/COUNTIFS('Modified HPI_EXP_metro'!$D:$D,P2,'Modified HPI_EXP_metro'!$C:$C,"*WA*"),"N/A")</f>
        <v>235.77625</v>
      </c>
      <c r="Q49" s="8">
        <f>IFERROR(SUMIFS('Modified HPI_EXP_metro'!$G:$G,'Modified HPI_EXP_metro'!$D:$D,Q2,'Modified HPI_EXP_metro'!$C:$C,"*WA*")/COUNTIFS('Modified HPI_EXP_metro'!$D:$D,Q2,'Modified HPI_EXP_metro'!$C:$C,"*WA*"),"N/A")</f>
        <v>274.73874999999998</v>
      </c>
      <c r="R49" s="8">
        <f>IFERROR(SUMIFS('Modified HPI_EXP_metro'!$G:$G,'Modified HPI_EXP_metro'!$D:$D,R2,'Modified HPI_EXP_metro'!$C:$C,"*WA*")/COUNTIFS('Modified HPI_EXP_metro'!$D:$D,R2,'Modified HPI_EXP_metro'!$C:$C,"*WA*"),"N/A")</f>
        <v>319.41874999999999</v>
      </c>
      <c r="S49" s="8">
        <f>IFERROR(SUMIFS('Modified HPI_EXP_metro'!$G:$G,'Modified HPI_EXP_metro'!$D:$D,S2,'Modified HPI_EXP_metro'!$C:$C,"*WA*")/COUNTIFS('Modified HPI_EXP_metro'!$D:$D,S2,'Modified HPI_EXP_metro'!$C:$C,"*WA*"),"N/A")</f>
        <v>334.15375</v>
      </c>
      <c r="T49" s="8">
        <f>IFERROR(SUMIFS('Modified HPI_EXP_metro'!$G:$G,'Modified HPI_EXP_metro'!$D:$D,T2,'Modified HPI_EXP_metro'!$C:$C,"*WA*")/COUNTIFS('Modified HPI_EXP_metro'!$D:$D,T2,'Modified HPI_EXP_metro'!$C:$C,"*WA*"),"N/A")</f>
        <v>306.8</v>
      </c>
      <c r="U49" s="8">
        <f>IFERROR(SUMIFS('Modified HPI_EXP_metro'!$G:$G,'Modified HPI_EXP_metro'!$D:$D,U2,'Modified HPI_EXP_metro'!$C:$C,"*WA*")/COUNTIFS('Modified HPI_EXP_metro'!$D:$D,U2,'Modified HPI_EXP_metro'!$C:$C,"*WA*"),"N/A")</f>
        <v>268.89625000000001</v>
      </c>
      <c r="V49" s="8">
        <f>IFERROR(SUMIFS('Modified HPI_EXP_metro'!$G:$G,'Modified HPI_EXP_metro'!$D:$D,V2,'Modified HPI_EXP_metro'!$C:$C,"*WA*")/COUNTIFS('Modified HPI_EXP_metro'!$D:$D,V2,'Modified HPI_EXP_metro'!$C:$C,"*WA*"),"N/A")</f>
        <v>252.98499999999999</v>
      </c>
      <c r="W49" s="8">
        <f>IFERROR(SUMIFS('Modified HPI_EXP_metro'!$G:$G,'Modified HPI_EXP_metro'!$D:$D,W2,'Modified HPI_EXP_metro'!$C:$C,"*WA*")/COUNTIFS('Modified HPI_EXP_metro'!$D:$D,W2,'Modified HPI_EXP_metro'!$C:$C,"*WA*"),"N/A")</f>
        <v>233.03125000000003</v>
      </c>
      <c r="X49" s="8">
        <f>IFERROR(SUMIFS('Modified HPI_EXP_metro'!$G:$G,'Modified HPI_EXP_metro'!$D:$D,X2,'Modified HPI_EXP_metro'!$C:$C,"*WA*")/COUNTIFS('Modified HPI_EXP_metro'!$D:$D,X2,'Modified HPI_EXP_metro'!$C:$C,"*WA*"),"N/A")</f>
        <v>241.45500000000004</v>
      </c>
      <c r="Y49" s="8">
        <f>IFERROR(SUMIFS('Modified HPI_EXP_metro'!$G:$G,'Modified HPI_EXP_metro'!$D:$D,Y2,'Modified HPI_EXP_metro'!$C:$C,"*WA*")/COUNTIFS('Modified HPI_EXP_metro'!$D:$D,Y2,'Modified HPI_EXP_metro'!$C:$C,"*WA*"),"N/A")</f>
        <v>273.97000000000003</v>
      </c>
      <c r="Z49" s="8">
        <f>IFERROR(SUMIFS('Modified HPI_EXP_metro'!$G:$G,'Modified HPI_EXP_metro'!$D:$D,Z2,'Modified HPI_EXP_metro'!$C:$C,"*WA*")/COUNTIFS('Modified HPI_EXP_metro'!$D:$D,Z2,'Modified HPI_EXP_metro'!$C:$C,"*WA*"),"N/A")</f>
        <v>298.59500000000003</v>
      </c>
      <c r="AA49" s="8">
        <f>IFERROR(SUMIFS('Modified HPI_EXP_metro'!$G:$G,'Modified HPI_EXP_metro'!$D:$D,AA2,'Modified HPI_EXP_metro'!$C:$C,"*WA*")/COUNTIFS('Modified HPI_EXP_metro'!$D:$D,AA2,'Modified HPI_EXP_metro'!$C:$C,"*WA*"),"N/A")</f>
        <v>328.21250000000003</v>
      </c>
      <c r="AB49" s="8">
        <f>IFERROR(SUMIFS('Modified HPI_EXP_metro'!$G:$G,'Modified HPI_EXP_metro'!$D:$D,AB2,'Modified HPI_EXP_metro'!$C:$C,"*WA*")/COUNTIFS('Modified HPI_EXP_metro'!$D:$D,AB2,'Modified HPI_EXP_metro'!$C:$C,"*WA*"),"N/A")</f>
        <v>368.20125000000007</v>
      </c>
      <c r="AC49" s="8">
        <f>IFERROR(SUMIFS('Modified HPI_EXP_metro'!$G:$G,'Modified HPI_EXP_metro'!$D:$D,AC2,'Modified HPI_EXP_metro'!$C:$C,"*WA*")/COUNTIFS('Modified HPI_EXP_metro'!$D:$D,AC2,'Modified HPI_EXP_metro'!$C:$C,"*WA*"),"N/A")</f>
        <v>406.35249999999996</v>
      </c>
      <c r="AD49" s="8">
        <f>IFERROR(SUMIFS('Modified HPI_EXP_metro'!$G:$G,'Modified HPI_EXP_metro'!$D:$D,AD2,'Modified HPI_EXP_metro'!$C:$C,"*WA*")/COUNTIFS('Modified HPI_EXP_metro'!$D:$D,AD2,'Modified HPI_EXP_metro'!$C:$C,"*WA*"),"N/A")</f>
        <v>437.4</v>
      </c>
      <c r="AE49" s="8">
        <f>IFERROR(SUMIFS('Modified HPI_EXP_metro'!$G:$G,'Modified HPI_EXP_metro'!$D:$D,AE2,'Modified HPI_EXP_metro'!$C:$C,"*WA*")/COUNTIFS('Modified HPI_EXP_metro'!$D:$D,AE2,'Modified HPI_EXP_metro'!$C:$C,"*WA*"),"N/A")</f>
        <v>453.94875000000002</v>
      </c>
      <c r="AF49" s="8">
        <f>IFERROR(SUMIFS('Modified HPI_EXP_metro'!$G:$G,'Modified HPI_EXP_metro'!$D:$D,AF2,'Modified HPI_EXP_metro'!$C:$C,"*WA*")/COUNTIFS('Modified HPI_EXP_metro'!$D:$D,AF2,'Modified HPI_EXP_metro'!$C:$C,"*WA*"),"N/A")</f>
        <v>488.95749999999998</v>
      </c>
      <c r="AG49" s="8">
        <f>IFERROR(SUMIFS('Modified HPI_EXP_metro'!$G:$G,'Modified HPI_EXP_metro'!$D:$D,AG2,'Modified HPI_EXP_metro'!$C:$C,"*WA*")/COUNTIFS('Modified HPI_EXP_metro'!$D:$D,AG2,'Modified HPI_EXP_metro'!$C:$C,"*WA*"),"N/A")</f>
        <v>578.41125</v>
      </c>
    </row>
    <row r="50" spans="1:33" x14ac:dyDescent="0.2">
      <c r="A50" s="11" t="s">
        <v>114</v>
      </c>
      <c r="B50" s="11" t="s">
        <v>165</v>
      </c>
      <c r="C50" s="8">
        <f>IFERROR(SUMIFS('Modified HPI_EXP_metro'!$G:$G,'Modified HPI_EXP_metro'!$D:$D,C2,'Modified HPI_EXP_metro'!$C:$C,"*WV*")/COUNTIFS('Modified HPI_EXP_metro'!$D:$D,C2,'Modified HPI_EXP_metro'!$C:$C,"*WV*"),"N/A")</f>
        <v>99.917500000000004</v>
      </c>
      <c r="D50" s="8">
        <f>IFERROR(SUMIFS('Modified HPI_EXP_metro'!$G:$G,'Modified HPI_EXP_metro'!$D:$D,D2,'Modified HPI_EXP_metro'!$C:$C,"*WV*")/COUNTIFS('Modified HPI_EXP_metro'!$D:$D,D2,'Modified HPI_EXP_metro'!$C:$C,"*WV*"),"N/A")</f>
        <v>100.3775</v>
      </c>
      <c r="E50" s="8">
        <f>IFERROR(SUMIFS('Modified HPI_EXP_metro'!$G:$G,'Modified HPI_EXP_metro'!$D:$D,E2,'Modified HPI_EXP_metro'!$C:$C,"*WV*")/COUNTIFS('Modified HPI_EXP_metro'!$D:$D,E2,'Modified HPI_EXP_metro'!$C:$C,"*WV*"),"N/A")</f>
        <v>99.690000000000012</v>
      </c>
      <c r="F50" s="8">
        <f>IFERROR(SUMIFS('Modified HPI_EXP_metro'!$G:$G,'Modified HPI_EXP_metro'!$D:$D,F2,'Modified HPI_EXP_metro'!$C:$C,"*WV*")/COUNTIFS('Modified HPI_EXP_metro'!$D:$D,F2,'Modified HPI_EXP_metro'!$C:$C,"*WV*"),"N/A")</f>
        <v>100.57000000000001</v>
      </c>
      <c r="G50" s="8">
        <f>IFERROR(SUMIFS('Modified HPI_EXP_metro'!$G:$G,'Modified HPI_EXP_metro'!$D:$D,G2,'Modified HPI_EXP_metro'!$C:$C,"*WV*")/COUNTIFS('Modified HPI_EXP_metro'!$D:$D,G2,'Modified HPI_EXP_metro'!$C:$C,"*WV*"),"N/A")</f>
        <v>100.4725</v>
      </c>
      <c r="H50" s="8">
        <f>IFERROR(SUMIFS('Modified HPI_EXP_metro'!$G:$G,'Modified HPI_EXP_metro'!$D:$D,H2,'Modified HPI_EXP_metro'!$C:$C,"*WV*")/COUNTIFS('Modified HPI_EXP_metro'!$D:$D,H2,'Modified HPI_EXP_metro'!$C:$C,"*WV*"),"N/A")</f>
        <v>99.597499999999997</v>
      </c>
      <c r="I50" s="8">
        <f>IFERROR(SUMIFS('Modified HPI_EXP_metro'!$G:$G,'Modified HPI_EXP_metro'!$D:$D,I2,'Modified HPI_EXP_metro'!$C:$C,"*WV*")/COUNTIFS('Modified HPI_EXP_metro'!$D:$D,I2,'Modified HPI_EXP_metro'!$C:$C,"*WV*"),"N/A")</f>
        <v>99.834999999999994</v>
      </c>
      <c r="J50" s="8">
        <f>IFERROR(SUMIFS('Modified HPI_EXP_metro'!$G:$G,'Modified HPI_EXP_metro'!$D:$D,J2,'Modified HPI_EXP_metro'!$C:$C,"*WV*")/COUNTIFS('Modified HPI_EXP_metro'!$D:$D,J2,'Modified HPI_EXP_metro'!$C:$C,"*WV*"),"N/A")</f>
        <v>102.10749999999999</v>
      </c>
      <c r="K50" s="8">
        <f>IFERROR(SUMIFS('Modified HPI_EXP_metro'!$G:$G,'Modified HPI_EXP_metro'!$D:$D,K2,'Modified HPI_EXP_metro'!$C:$C,"*WV*")/COUNTIFS('Modified HPI_EXP_metro'!$D:$D,K2,'Modified HPI_EXP_metro'!$C:$C,"*WV*"),"N/A")</f>
        <v>107.22</v>
      </c>
      <c r="L50" s="8">
        <f>IFERROR(SUMIFS('Modified HPI_EXP_metro'!$G:$G,'Modified HPI_EXP_metro'!$D:$D,L2,'Modified HPI_EXP_metro'!$C:$C,"*WV*")/COUNTIFS('Modified HPI_EXP_metro'!$D:$D,L2,'Modified HPI_EXP_metro'!$C:$C,"*WV*"),"N/A")</f>
        <v>116.23750000000001</v>
      </c>
      <c r="M50" s="8">
        <f>IFERROR(SUMIFS('Modified HPI_EXP_metro'!$G:$G,'Modified HPI_EXP_metro'!$D:$D,M2,'Modified HPI_EXP_metro'!$C:$C,"*WV*")/COUNTIFS('Modified HPI_EXP_metro'!$D:$D,M2,'Modified HPI_EXP_metro'!$C:$C,"*WV*"),"N/A")</f>
        <v>131.24250000000001</v>
      </c>
      <c r="N50" s="8">
        <f>IFERROR(SUMIFS('Modified HPI_EXP_metro'!$G:$G,'Modified HPI_EXP_metro'!$D:$D,N2,'Modified HPI_EXP_metro'!$C:$C,"*WV*")/COUNTIFS('Modified HPI_EXP_metro'!$D:$D,N2,'Modified HPI_EXP_metro'!$C:$C,"*WV*"),"N/A")</f>
        <v>149.35000000000002</v>
      </c>
      <c r="O50" s="8">
        <f>IFERROR(SUMIFS('Modified HPI_EXP_metro'!$G:$G,'Modified HPI_EXP_metro'!$D:$D,O2,'Modified HPI_EXP_metro'!$C:$C,"*WV*")/COUNTIFS('Modified HPI_EXP_metro'!$D:$D,O2,'Modified HPI_EXP_metro'!$C:$C,"*WV*"),"N/A")</f>
        <v>171.94</v>
      </c>
      <c r="P50" s="8">
        <f>IFERROR(SUMIFS('Modified HPI_EXP_metro'!$G:$G,'Modified HPI_EXP_metro'!$D:$D,P2,'Modified HPI_EXP_metro'!$C:$C,"*WV*")/COUNTIFS('Modified HPI_EXP_metro'!$D:$D,P2,'Modified HPI_EXP_metro'!$C:$C,"*WV*"),"N/A")</f>
        <v>207.26249999999999</v>
      </c>
      <c r="Q50" s="8">
        <f>IFERROR(SUMIFS('Modified HPI_EXP_metro'!$G:$G,'Modified HPI_EXP_metro'!$D:$D,Q2,'Modified HPI_EXP_metro'!$C:$C,"*WV*")/COUNTIFS('Modified HPI_EXP_metro'!$D:$D,Q2,'Modified HPI_EXP_metro'!$C:$C,"*WV*"),"N/A")</f>
        <v>258.32</v>
      </c>
      <c r="R50" s="8">
        <f>IFERROR(SUMIFS('Modified HPI_EXP_metro'!$G:$G,'Modified HPI_EXP_metro'!$D:$D,R2,'Modified HPI_EXP_metro'!$C:$C,"*WV*")/COUNTIFS('Modified HPI_EXP_metro'!$D:$D,R2,'Modified HPI_EXP_metro'!$C:$C,"*WV*"),"N/A")</f>
        <v>276.97500000000002</v>
      </c>
      <c r="S50" s="8">
        <f>IFERROR(SUMIFS('Modified HPI_EXP_metro'!$G:$G,'Modified HPI_EXP_metro'!$D:$D,S2,'Modified HPI_EXP_metro'!$C:$C,"*WV*")/COUNTIFS('Modified HPI_EXP_metro'!$D:$D,S2,'Modified HPI_EXP_metro'!$C:$C,"*WV*"),"N/A")</f>
        <v>251.40749999999997</v>
      </c>
      <c r="T50" s="8">
        <f>IFERROR(SUMIFS('Modified HPI_EXP_metro'!$G:$G,'Modified HPI_EXP_metro'!$D:$D,T2,'Modified HPI_EXP_metro'!$C:$C,"*WV*")/COUNTIFS('Modified HPI_EXP_metro'!$D:$D,T2,'Modified HPI_EXP_metro'!$C:$C,"*WV*"),"N/A")</f>
        <v>197.04250000000002</v>
      </c>
      <c r="U50" s="8">
        <f>IFERROR(SUMIFS('Modified HPI_EXP_metro'!$G:$G,'Modified HPI_EXP_metro'!$D:$D,U2,'Modified HPI_EXP_metro'!$C:$C,"*WV*")/COUNTIFS('Modified HPI_EXP_metro'!$D:$D,U2,'Modified HPI_EXP_metro'!$C:$C,"*WV*"),"N/A")</f>
        <v>178.10749999999999</v>
      </c>
      <c r="V50" s="8">
        <f>IFERROR(SUMIFS('Modified HPI_EXP_metro'!$G:$G,'Modified HPI_EXP_metro'!$D:$D,V2,'Modified HPI_EXP_metro'!$C:$C,"*WV*")/COUNTIFS('Modified HPI_EXP_metro'!$D:$D,V2,'Modified HPI_EXP_metro'!$C:$C,"*WV*"),"N/A")</f>
        <v>181.67500000000001</v>
      </c>
      <c r="W50" s="8">
        <f>IFERROR(SUMIFS('Modified HPI_EXP_metro'!$G:$G,'Modified HPI_EXP_metro'!$D:$D,W2,'Modified HPI_EXP_metro'!$C:$C,"*WV*")/COUNTIFS('Modified HPI_EXP_metro'!$D:$D,W2,'Modified HPI_EXP_metro'!$C:$C,"*WV*"),"N/A")</f>
        <v>180.42000000000002</v>
      </c>
      <c r="X50" s="8">
        <f>IFERROR(SUMIFS('Modified HPI_EXP_metro'!$G:$G,'Modified HPI_EXP_metro'!$D:$D,X2,'Modified HPI_EXP_metro'!$C:$C,"*WV*")/COUNTIFS('Modified HPI_EXP_metro'!$D:$D,X2,'Modified HPI_EXP_metro'!$C:$C,"*WV*"),"N/A")</f>
        <v>189.68</v>
      </c>
      <c r="Y50" s="8">
        <f>IFERROR(SUMIFS('Modified HPI_EXP_metro'!$G:$G,'Modified HPI_EXP_metro'!$D:$D,Y2,'Modified HPI_EXP_metro'!$C:$C,"*WV*")/COUNTIFS('Modified HPI_EXP_metro'!$D:$D,Y2,'Modified HPI_EXP_metro'!$C:$C,"*WV*"),"N/A")</f>
        <v>205.93</v>
      </c>
      <c r="Z50" s="8">
        <f>IFERROR(SUMIFS('Modified HPI_EXP_metro'!$G:$G,'Modified HPI_EXP_metro'!$D:$D,Z2,'Modified HPI_EXP_metro'!$C:$C,"*WV*")/COUNTIFS('Modified HPI_EXP_metro'!$D:$D,Z2,'Modified HPI_EXP_metro'!$C:$C,"*WV*"),"N/A")</f>
        <v>215.22499999999999</v>
      </c>
      <c r="AA50" s="8">
        <f>IFERROR(SUMIFS('Modified HPI_EXP_metro'!$G:$G,'Modified HPI_EXP_metro'!$D:$D,AA2,'Modified HPI_EXP_metro'!$C:$C,"*WV*")/COUNTIFS('Modified HPI_EXP_metro'!$D:$D,AA2,'Modified HPI_EXP_metro'!$C:$C,"*WV*"),"N/A")</f>
        <v>221.64499999999998</v>
      </c>
      <c r="AB50" s="8">
        <f>IFERROR(SUMIFS('Modified HPI_EXP_metro'!$G:$G,'Modified HPI_EXP_metro'!$D:$D,AB2,'Modified HPI_EXP_metro'!$C:$C,"*WV*")/COUNTIFS('Modified HPI_EXP_metro'!$D:$D,AB2,'Modified HPI_EXP_metro'!$C:$C,"*WV*"),"N/A")</f>
        <v>228.42500000000001</v>
      </c>
      <c r="AC50" s="8">
        <f>IFERROR(SUMIFS('Modified HPI_EXP_metro'!$G:$G,'Modified HPI_EXP_metro'!$D:$D,AC2,'Modified HPI_EXP_metro'!$C:$C,"*WV*")/COUNTIFS('Modified HPI_EXP_metro'!$D:$D,AC2,'Modified HPI_EXP_metro'!$C:$C,"*WV*"),"N/A")</f>
        <v>237.73999999999998</v>
      </c>
      <c r="AD50" s="8">
        <f>IFERROR(SUMIFS('Modified HPI_EXP_metro'!$G:$G,'Modified HPI_EXP_metro'!$D:$D,AD2,'Modified HPI_EXP_metro'!$C:$C,"*WV*")/COUNTIFS('Modified HPI_EXP_metro'!$D:$D,AD2,'Modified HPI_EXP_metro'!$C:$C,"*WV*"),"N/A")</f>
        <v>247.04249999999999</v>
      </c>
      <c r="AE50" s="8">
        <f>IFERROR(SUMIFS('Modified HPI_EXP_metro'!$G:$G,'Modified HPI_EXP_metro'!$D:$D,AE2,'Modified HPI_EXP_metro'!$C:$C,"*WV*")/COUNTIFS('Modified HPI_EXP_metro'!$D:$D,AE2,'Modified HPI_EXP_metro'!$C:$C,"*WV*"),"N/A")</f>
        <v>258.5575</v>
      </c>
      <c r="AF50" s="8">
        <f>IFERROR(SUMIFS('Modified HPI_EXP_metro'!$G:$G,'Modified HPI_EXP_metro'!$D:$D,AF2,'Modified HPI_EXP_metro'!$C:$C,"*WV*")/COUNTIFS('Modified HPI_EXP_metro'!$D:$D,AF2,'Modified HPI_EXP_metro'!$C:$C,"*WV*"),"N/A")</f>
        <v>278.78749999999997</v>
      </c>
      <c r="AG50" s="8">
        <f>IFERROR(SUMIFS('Modified HPI_EXP_metro'!$G:$G,'Modified HPI_EXP_metro'!$D:$D,AG2,'Modified HPI_EXP_metro'!$C:$C,"*WV*")/COUNTIFS('Modified HPI_EXP_metro'!$D:$D,AG2,'Modified HPI_EXP_metro'!$C:$C,"*WV*"),"N/A")</f>
        <v>312.73749999999995</v>
      </c>
    </row>
    <row r="51" spans="1:33" x14ac:dyDescent="0.2">
      <c r="A51" s="11" t="s">
        <v>115</v>
      </c>
      <c r="B51" s="11" t="s">
        <v>166</v>
      </c>
      <c r="C51" s="8">
        <f>IFERROR(SUMIFS('Modified HPI_EXP_metro'!$G:$G,'Modified HPI_EXP_metro'!$D:$D,C2,'Modified HPI_EXP_metro'!$C:$C,"*WI*")/COUNTIFS('Modified HPI_EXP_metro'!$D:$D,C2,'Modified HPI_EXP_metro'!$C:$C,"*WI*"),"N/A")</f>
        <v>100.77375000000001</v>
      </c>
      <c r="D51" s="8">
        <f>IFERROR(SUMIFS('Modified HPI_EXP_metro'!$G:$G,'Modified HPI_EXP_metro'!$D:$D,D2,'Modified HPI_EXP_metro'!$C:$C,"*WI*")/COUNTIFS('Modified HPI_EXP_metro'!$D:$D,D2,'Modified HPI_EXP_metro'!$C:$C,"*WI*"),"N/A")</f>
        <v>105.13249999999999</v>
      </c>
      <c r="E51" s="8">
        <f>IFERROR(SUMIFS('Modified HPI_EXP_metro'!$G:$G,'Modified HPI_EXP_metro'!$D:$D,E2,'Modified HPI_EXP_metro'!$C:$C,"*WI*")/COUNTIFS('Modified HPI_EXP_metro'!$D:$D,E2,'Modified HPI_EXP_metro'!$C:$C,"*WI*"),"N/A")</f>
        <v>110.69375000000001</v>
      </c>
      <c r="F51" s="8">
        <f>IFERROR(SUMIFS('Modified HPI_EXP_metro'!$G:$G,'Modified HPI_EXP_metro'!$D:$D,F2,'Modified HPI_EXP_metro'!$C:$C,"*WI*")/COUNTIFS('Modified HPI_EXP_metro'!$D:$D,F2,'Modified HPI_EXP_metro'!$C:$C,"*WI*"),"N/A")</f>
        <v>116.60874999999999</v>
      </c>
      <c r="G51" s="8">
        <f>IFERROR(SUMIFS('Modified HPI_EXP_metro'!$G:$G,'Modified HPI_EXP_metro'!$D:$D,G2,'Modified HPI_EXP_metro'!$C:$C,"*WI*")/COUNTIFS('Modified HPI_EXP_metro'!$D:$D,G2,'Modified HPI_EXP_metro'!$C:$C,"*WI*"),"N/A")</f>
        <v>120.99625</v>
      </c>
      <c r="H51" s="8">
        <f>IFERROR(SUMIFS('Modified HPI_EXP_metro'!$G:$G,'Modified HPI_EXP_metro'!$D:$D,H2,'Modified HPI_EXP_metro'!$C:$C,"*WI*")/COUNTIFS('Modified HPI_EXP_metro'!$D:$D,H2,'Modified HPI_EXP_metro'!$C:$C,"*WI*"),"N/A")</f>
        <v>125.8425</v>
      </c>
      <c r="I51" s="8">
        <f>IFERROR(SUMIFS('Modified HPI_EXP_metro'!$G:$G,'Modified HPI_EXP_metro'!$D:$D,I2,'Modified HPI_EXP_metro'!$C:$C,"*WI*")/COUNTIFS('Modified HPI_EXP_metro'!$D:$D,I2,'Modified HPI_EXP_metro'!$C:$C,"*WI*"),"N/A")</f>
        <v>131.00375</v>
      </c>
      <c r="J51" s="8">
        <f>IFERROR(SUMIFS('Modified HPI_EXP_metro'!$G:$G,'Modified HPI_EXP_metro'!$D:$D,J2,'Modified HPI_EXP_metro'!$C:$C,"*WI*")/COUNTIFS('Modified HPI_EXP_metro'!$D:$D,J2,'Modified HPI_EXP_metro'!$C:$C,"*WI*"),"N/A")</f>
        <v>137.745</v>
      </c>
      <c r="K51" s="8">
        <f>IFERROR(SUMIFS('Modified HPI_EXP_metro'!$G:$G,'Modified HPI_EXP_metro'!$D:$D,K2,'Modified HPI_EXP_metro'!$C:$C,"*WI*")/COUNTIFS('Modified HPI_EXP_metro'!$D:$D,K2,'Modified HPI_EXP_metro'!$C:$C,"*WI*"),"N/A")</f>
        <v>147.98875000000001</v>
      </c>
      <c r="L51" s="8">
        <f>IFERROR(SUMIFS('Modified HPI_EXP_metro'!$G:$G,'Modified HPI_EXP_metro'!$D:$D,L2,'Modified HPI_EXP_metro'!$C:$C,"*WI*")/COUNTIFS('Modified HPI_EXP_metro'!$D:$D,L2,'Modified HPI_EXP_metro'!$C:$C,"*WI*"),"N/A")</f>
        <v>164.035</v>
      </c>
      <c r="M51" s="8">
        <f>IFERROR(SUMIFS('Modified HPI_EXP_metro'!$G:$G,'Modified HPI_EXP_metro'!$D:$D,M2,'Modified HPI_EXP_metro'!$C:$C,"*WI*")/COUNTIFS('Modified HPI_EXP_metro'!$D:$D,M2,'Modified HPI_EXP_metro'!$C:$C,"*WI*"),"N/A")</f>
        <v>181.04124999999999</v>
      </c>
      <c r="N51" s="8">
        <f>IFERROR(SUMIFS('Modified HPI_EXP_metro'!$G:$G,'Modified HPI_EXP_metro'!$D:$D,N2,'Modified HPI_EXP_metro'!$C:$C,"*WI*")/COUNTIFS('Modified HPI_EXP_metro'!$D:$D,N2,'Modified HPI_EXP_metro'!$C:$C,"*WI*"),"N/A")</f>
        <v>197.10750000000002</v>
      </c>
      <c r="O51" s="8">
        <f>IFERROR(SUMIFS('Modified HPI_EXP_metro'!$G:$G,'Modified HPI_EXP_metro'!$D:$D,O2,'Modified HPI_EXP_metro'!$C:$C,"*WI*")/COUNTIFS('Modified HPI_EXP_metro'!$D:$D,O2,'Modified HPI_EXP_metro'!$C:$C,"*WI*"),"N/A")</f>
        <v>214.44125</v>
      </c>
      <c r="P51" s="8">
        <f>IFERROR(SUMIFS('Modified HPI_EXP_metro'!$G:$G,'Modified HPI_EXP_metro'!$D:$D,P2,'Modified HPI_EXP_metro'!$C:$C,"*WI*")/COUNTIFS('Modified HPI_EXP_metro'!$D:$D,P2,'Modified HPI_EXP_metro'!$C:$C,"*WI*"),"N/A")</f>
        <v>229.16</v>
      </c>
      <c r="Q51" s="8">
        <f>IFERROR(SUMIFS('Modified HPI_EXP_metro'!$G:$G,'Modified HPI_EXP_metro'!$D:$D,Q2,'Modified HPI_EXP_metro'!$C:$C,"*WI*")/COUNTIFS('Modified HPI_EXP_metro'!$D:$D,Q2,'Modified HPI_EXP_metro'!$C:$C,"*WI*"),"N/A")</f>
        <v>246.73500000000001</v>
      </c>
      <c r="R51" s="8">
        <f>IFERROR(SUMIFS('Modified HPI_EXP_metro'!$G:$G,'Modified HPI_EXP_metro'!$D:$D,R2,'Modified HPI_EXP_metro'!$C:$C,"*WI*")/COUNTIFS('Modified HPI_EXP_metro'!$D:$D,R2,'Modified HPI_EXP_metro'!$C:$C,"*WI*"),"N/A")</f>
        <v>254.18999999999997</v>
      </c>
      <c r="S51" s="8">
        <f>IFERROR(SUMIFS('Modified HPI_EXP_metro'!$G:$G,'Modified HPI_EXP_metro'!$D:$D,S2,'Modified HPI_EXP_metro'!$C:$C,"*WI*")/COUNTIFS('Modified HPI_EXP_metro'!$D:$D,S2,'Modified HPI_EXP_metro'!$C:$C,"*WI*"),"N/A")</f>
        <v>243.03749999999997</v>
      </c>
      <c r="T51" s="8">
        <f>IFERROR(SUMIFS('Modified HPI_EXP_metro'!$G:$G,'Modified HPI_EXP_metro'!$D:$D,T2,'Modified HPI_EXP_metro'!$C:$C,"*WI*")/COUNTIFS('Modified HPI_EXP_metro'!$D:$D,T2,'Modified HPI_EXP_metro'!$C:$C,"*WI*"),"N/A")</f>
        <v>213.99124999999998</v>
      </c>
      <c r="U51" s="8">
        <f>IFERROR(SUMIFS('Modified HPI_EXP_metro'!$G:$G,'Modified HPI_EXP_metro'!$D:$D,U2,'Modified HPI_EXP_metro'!$C:$C,"*WI*")/COUNTIFS('Modified HPI_EXP_metro'!$D:$D,U2,'Modified HPI_EXP_metro'!$C:$C,"*WI*"),"N/A")</f>
        <v>193.38624999999999</v>
      </c>
      <c r="V51" s="8">
        <f>IFERROR(SUMIFS('Modified HPI_EXP_metro'!$G:$G,'Modified HPI_EXP_metro'!$D:$D,V2,'Modified HPI_EXP_metro'!$C:$C,"*WI*")/COUNTIFS('Modified HPI_EXP_metro'!$D:$D,V2,'Modified HPI_EXP_metro'!$C:$C,"*WI*"),"N/A")</f>
        <v>188.08500000000001</v>
      </c>
      <c r="W51" s="8">
        <f>IFERROR(SUMIFS('Modified HPI_EXP_metro'!$G:$G,'Modified HPI_EXP_metro'!$D:$D,W2,'Modified HPI_EXP_metro'!$C:$C,"*WI*")/COUNTIFS('Modified HPI_EXP_metro'!$D:$D,W2,'Modified HPI_EXP_metro'!$C:$C,"*WI*"),"N/A")</f>
        <v>176.84125000000003</v>
      </c>
      <c r="X51" s="8">
        <f>IFERROR(SUMIFS('Modified HPI_EXP_metro'!$G:$G,'Modified HPI_EXP_metro'!$D:$D,X2,'Modified HPI_EXP_metro'!$C:$C,"*WI*")/COUNTIFS('Modified HPI_EXP_metro'!$D:$D,X2,'Modified HPI_EXP_metro'!$C:$C,"*WI*"),"N/A")</f>
        <v>180.64625000000001</v>
      </c>
      <c r="Y51" s="8">
        <f>IFERROR(SUMIFS('Modified HPI_EXP_metro'!$G:$G,'Modified HPI_EXP_metro'!$D:$D,Y2,'Modified HPI_EXP_metro'!$C:$C,"*WI*")/COUNTIFS('Modified HPI_EXP_metro'!$D:$D,Y2,'Modified HPI_EXP_metro'!$C:$C,"*WI*"),"N/A")</f>
        <v>193.57499999999999</v>
      </c>
      <c r="Z51" s="8">
        <f>IFERROR(SUMIFS('Modified HPI_EXP_metro'!$G:$G,'Modified HPI_EXP_metro'!$D:$D,Z2,'Modified HPI_EXP_metro'!$C:$C,"*WI*")/COUNTIFS('Modified HPI_EXP_metro'!$D:$D,Z2,'Modified HPI_EXP_metro'!$C:$C,"*WI*"),"N/A")</f>
        <v>203.98625000000001</v>
      </c>
      <c r="AA51" s="8">
        <f>IFERROR(SUMIFS('Modified HPI_EXP_metro'!$G:$G,'Modified HPI_EXP_metro'!$D:$D,AA2,'Modified HPI_EXP_metro'!$C:$C,"*WI*")/COUNTIFS('Modified HPI_EXP_metro'!$D:$D,AA2,'Modified HPI_EXP_metro'!$C:$C,"*WI*"),"N/A")</f>
        <v>214.97125</v>
      </c>
      <c r="AB51" s="8">
        <f>IFERROR(SUMIFS('Modified HPI_EXP_metro'!$G:$G,'Modified HPI_EXP_metro'!$D:$D,AB2,'Modified HPI_EXP_metro'!$C:$C,"*WI*")/COUNTIFS('Modified HPI_EXP_metro'!$D:$D,AB2,'Modified HPI_EXP_metro'!$C:$C,"*WI*"),"N/A")</f>
        <v>227.01874999999998</v>
      </c>
      <c r="AC51" s="8">
        <f>IFERROR(SUMIFS('Modified HPI_EXP_metro'!$G:$G,'Modified HPI_EXP_metro'!$D:$D,AC2,'Modified HPI_EXP_metro'!$C:$C,"*WI*")/COUNTIFS('Modified HPI_EXP_metro'!$D:$D,AC2,'Modified HPI_EXP_metro'!$C:$C,"*WI*"),"N/A")</f>
        <v>241.74625</v>
      </c>
      <c r="AD51" s="8">
        <f>IFERROR(SUMIFS('Modified HPI_EXP_metro'!$G:$G,'Modified HPI_EXP_metro'!$D:$D,AD2,'Modified HPI_EXP_metro'!$C:$C,"*WI*")/COUNTIFS('Modified HPI_EXP_metro'!$D:$D,AD2,'Modified HPI_EXP_metro'!$C:$C,"*WI*"),"N/A")</f>
        <v>258.76</v>
      </c>
      <c r="AE51" s="8">
        <f>IFERROR(SUMIFS('Modified HPI_EXP_metro'!$G:$G,'Modified HPI_EXP_metro'!$D:$D,AE2,'Modified HPI_EXP_metro'!$C:$C,"*WI*")/COUNTIFS('Modified HPI_EXP_metro'!$D:$D,AE2,'Modified HPI_EXP_metro'!$C:$C,"*WI*"),"N/A")</f>
        <v>273.85500000000002</v>
      </c>
      <c r="AF51" s="8">
        <f>IFERROR(SUMIFS('Modified HPI_EXP_metro'!$G:$G,'Modified HPI_EXP_metro'!$D:$D,AF2,'Modified HPI_EXP_metro'!$C:$C,"*WI*")/COUNTIFS('Modified HPI_EXP_metro'!$D:$D,AF2,'Modified HPI_EXP_metro'!$C:$C,"*WI*"),"N/A")</f>
        <v>296.75375000000003</v>
      </c>
      <c r="AG51" s="8">
        <f>IFERROR(SUMIFS('Modified HPI_EXP_metro'!$G:$G,'Modified HPI_EXP_metro'!$D:$D,AG2,'Modified HPI_EXP_metro'!$C:$C,"*WI*")/COUNTIFS('Modified HPI_EXP_metro'!$D:$D,AG2,'Modified HPI_EXP_metro'!$C:$C,"*WI*"),"N/A")</f>
        <v>333.92624999999998</v>
      </c>
    </row>
    <row r="52" spans="1:33" x14ac:dyDescent="0.2">
      <c r="A52" s="11" t="s">
        <v>116</v>
      </c>
      <c r="B52" s="11" t="s">
        <v>167</v>
      </c>
      <c r="C52" s="8" t="str">
        <f>IFERROR(SUMIFS('Modified HPI_EXP_metro'!$G:$G,'Modified HPI_EXP_metro'!$D:$D,C2,'Modified HPI_EXP_metro'!$C:$C,"*WY*")/COUNTIFS('Modified HPI_EXP_metro'!$D:$D,C2,'Modified HPI_EXP_metro'!$C:$C,"*WY*"),"N/A")</f>
        <v>N/A</v>
      </c>
      <c r="D52" s="8" t="str">
        <f>IFERROR(SUMIFS('Modified HPI_EXP_metro'!$G:$G,'Modified HPI_EXP_metro'!$D:$D,D2,'Modified HPI_EXP_metro'!$C:$C,"*WY*")/COUNTIFS('Modified HPI_EXP_metro'!$D:$D,D2,'Modified HPI_EXP_metro'!$C:$C,"*WY*"),"N/A")</f>
        <v>N/A</v>
      </c>
      <c r="E52" s="8" t="str">
        <f>IFERROR(SUMIFS('Modified HPI_EXP_metro'!$G:$G,'Modified HPI_EXP_metro'!$D:$D,E2,'Modified HPI_EXP_metro'!$C:$C,"*WY*")/COUNTIFS('Modified HPI_EXP_metro'!$D:$D,E2,'Modified HPI_EXP_metro'!$C:$C,"*WY*"),"N/A")</f>
        <v>N/A</v>
      </c>
      <c r="F52" s="8" t="str">
        <f>IFERROR(SUMIFS('Modified HPI_EXP_metro'!$G:$G,'Modified HPI_EXP_metro'!$D:$D,F2,'Modified HPI_EXP_metro'!$C:$C,"*WY*")/COUNTIFS('Modified HPI_EXP_metro'!$D:$D,F2,'Modified HPI_EXP_metro'!$C:$C,"*WY*"),"N/A")</f>
        <v>N/A</v>
      </c>
      <c r="G52" s="8" t="str">
        <f>IFERROR(SUMIFS('Modified HPI_EXP_metro'!$G:$G,'Modified HPI_EXP_metro'!$D:$D,G2,'Modified HPI_EXP_metro'!$C:$C,"*WY*")/COUNTIFS('Modified HPI_EXP_metro'!$D:$D,G2,'Modified HPI_EXP_metro'!$C:$C,"*WY*"),"N/A")</f>
        <v>N/A</v>
      </c>
      <c r="H52" s="8" t="str">
        <f>IFERROR(SUMIFS('Modified HPI_EXP_metro'!$G:$G,'Modified HPI_EXP_metro'!$D:$D,H2,'Modified HPI_EXP_metro'!$C:$C,"*WY*")/COUNTIFS('Modified HPI_EXP_metro'!$D:$D,H2,'Modified HPI_EXP_metro'!$C:$C,"*WY*"),"N/A")</f>
        <v>N/A</v>
      </c>
      <c r="I52" s="8" t="str">
        <f>IFERROR(SUMIFS('Modified HPI_EXP_metro'!$G:$G,'Modified HPI_EXP_metro'!$D:$D,I2,'Modified HPI_EXP_metro'!$C:$C,"*WY*")/COUNTIFS('Modified HPI_EXP_metro'!$D:$D,I2,'Modified HPI_EXP_metro'!$C:$C,"*WY*"),"N/A")</f>
        <v>N/A</v>
      </c>
      <c r="J52" s="8" t="str">
        <f>IFERROR(SUMIFS('Modified HPI_EXP_metro'!$G:$G,'Modified HPI_EXP_metro'!$D:$D,J2,'Modified HPI_EXP_metro'!$C:$C,"*WY*")/COUNTIFS('Modified HPI_EXP_metro'!$D:$D,J2,'Modified HPI_EXP_metro'!$C:$C,"*WY*"),"N/A")</f>
        <v>N/A</v>
      </c>
      <c r="K52" s="8" t="str">
        <f>IFERROR(SUMIFS('Modified HPI_EXP_metro'!$G:$G,'Modified HPI_EXP_metro'!$D:$D,K2,'Modified HPI_EXP_metro'!$C:$C,"*WY*")/COUNTIFS('Modified HPI_EXP_metro'!$D:$D,K2,'Modified HPI_EXP_metro'!$C:$C,"*WY*"),"N/A")</f>
        <v>N/A</v>
      </c>
      <c r="L52" s="8" t="str">
        <f>IFERROR(SUMIFS('Modified HPI_EXP_metro'!$G:$G,'Modified HPI_EXP_metro'!$D:$D,L2,'Modified HPI_EXP_metro'!$C:$C,"*WY*")/COUNTIFS('Modified HPI_EXP_metro'!$D:$D,L2,'Modified HPI_EXP_metro'!$C:$C,"*WY*"),"N/A")</f>
        <v>N/A</v>
      </c>
      <c r="M52" s="8" t="str">
        <f>IFERROR(SUMIFS('Modified HPI_EXP_metro'!$G:$G,'Modified HPI_EXP_metro'!$D:$D,M2,'Modified HPI_EXP_metro'!$C:$C,"*WY*")/COUNTIFS('Modified HPI_EXP_metro'!$D:$D,M2,'Modified HPI_EXP_metro'!$C:$C,"*WY*"),"N/A")</f>
        <v>N/A</v>
      </c>
      <c r="N52" s="8" t="str">
        <f>IFERROR(SUMIFS('Modified HPI_EXP_metro'!$G:$G,'Modified HPI_EXP_metro'!$D:$D,N2,'Modified HPI_EXP_metro'!$C:$C,"*WY*")/COUNTIFS('Modified HPI_EXP_metro'!$D:$D,N2,'Modified HPI_EXP_metro'!$C:$C,"*WY*"),"N/A")</f>
        <v>N/A</v>
      </c>
      <c r="O52" s="8" t="str">
        <f>IFERROR(SUMIFS('Modified HPI_EXP_metro'!$G:$G,'Modified HPI_EXP_metro'!$D:$D,O2,'Modified HPI_EXP_metro'!$C:$C,"*WY*")/COUNTIFS('Modified HPI_EXP_metro'!$D:$D,O2,'Modified HPI_EXP_metro'!$C:$C,"*WY*"),"N/A")</f>
        <v>N/A</v>
      </c>
      <c r="P52" s="8" t="str">
        <f>IFERROR(SUMIFS('Modified HPI_EXP_metro'!$G:$G,'Modified HPI_EXP_metro'!$D:$D,P2,'Modified HPI_EXP_metro'!$C:$C,"*WY*")/COUNTIFS('Modified HPI_EXP_metro'!$D:$D,P2,'Modified HPI_EXP_metro'!$C:$C,"*WY*"),"N/A")</f>
        <v>N/A</v>
      </c>
      <c r="Q52" s="8" t="str">
        <f>IFERROR(SUMIFS('Modified HPI_EXP_metro'!$G:$G,'Modified HPI_EXP_metro'!$D:$D,Q2,'Modified HPI_EXP_metro'!$C:$C,"*WY*")/COUNTIFS('Modified HPI_EXP_metro'!$D:$D,Q2,'Modified HPI_EXP_metro'!$C:$C,"*WY*"),"N/A")</f>
        <v>N/A</v>
      </c>
      <c r="R52" s="8" t="str">
        <f>IFERROR(SUMIFS('Modified HPI_EXP_metro'!$G:$G,'Modified HPI_EXP_metro'!$D:$D,R2,'Modified HPI_EXP_metro'!$C:$C,"*WY*")/COUNTIFS('Modified HPI_EXP_metro'!$D:$D,R2,'Modified HPI_EXP_metro'!$C:$C,"*WY*"),"N/A")</f>
        <v>N/A</v>
      </c>
      <c r="S52" s="8" t="str">
        <f>IFERROR(SUMIFS('Modified HPI_EXP_metro'!$G:$G,'Modified HPI_EXP_metro'!$D:$D,S2,'Modified HPI_EXP_metro'!$C:$C,"*WY*")/COUNTIFS('Modified HPI_EXP_metro'!$D:$D,S2,'Modified HPI_EXP_metro'!$C:$C,"*WY*"),"N/A")</f>
        <v>N/A</v>
      </c>
      <c r="T52" s="8" t="str">
        <f>IFERROR(SUMIFS('Modified HPI_EXP_metro'!$G:$G,'Modified HPI_EXP_metro'!$D:$D,T2,'Modified HPI_EXP_metro'!$C:$C,"*WY*")/COUNTIFS('Modified HPI_EXP_metro'!$D:$D,T2,'Modified HPI_EXP_metro'!$C:$C,"*WY*"),"N/A")</f>
        <v>N/A</v>
      </c>
      <c r="U52" s="8" t="str">
        <f>IFERROR(SUMIFS('Modified HPI_EXP_metro'!$G:$G,'Modified HPI_EXP_metro'!$D:$D,U2,'Modified HPI_EXP_metro'!$C:$C,"*WY*")/COUNTIFS('Modified HPI_EXP_metro'!$D:$D,U2,'Modified HPI_EXP_metro'!$C:$C,"*WY*"),"N/A")</f>
        <v>N/A</v>
      </c>
      <c r="V52" s="8" t="str">
        <f>IFERROR(SUMIFS('Modified HPI_EXP_metro'!$G:$G,'Modified HPI_EXP_metro'!$D:$D,V2,'Modified HPI_EXP_metro'!$C:$C,"*WY*")/COUNTIFS('Modified HPI_EXP_metro'!$D:$D,V2,'Modified HPI_EXP_metro'!$C:$C,"*WY*"),"N/A")</f>
        <v>N/A</v>
      </c>
      <c r="W52" s="8" t="str">
        <f>IFERROR(SUMIFS('Modified HPI_EXP_metro'!$G:$G,'Modified HPI_EXP_metro'!$D:$D,W2,'Modified HPI_EXP_metro'!$C:$C,"*WY*")/COUNTIFS('Modified HPI_EXP_metro'!$D:$D,W2,'Modified HPI_EXP_metro'!$C:$C,"*WY*"),"N/A")</f>
        <v>N/A</v>
      </c>
      <c r="X52" s="8" t="str">
        <f>IFERROR(SUMIFS('Modified HPI_EXP_metro'!$G:$G,'Modified HPI_EXP_metro'!$D:$D,X2,'Modified HPI_EXP_metro'!$C:$C,"*WY*")/COUNTIFS('Modified HPI_EXP_metro'!$D:$D,X2,'Modified HPI_EXP_metro'!$C:$C,"*WY*"),"N/A")</f>
        <v>N/A</v>
      </c>
      <c r="Y52" s="8" t="str">
        <f>IFERROR(SUMIFS('Modified HPI_EXP_metro'!$G:$G,'Modified HPI_EXP_metro'!$D:$D,Y2,'Modified HPI_EXP_metro'!$C:$C,"*WY*")/COUNTIFS('Modified HPI_EXP_metro'!$D:$D,Y2,'Modified HPI_EXP_metro'!$C:$C,"*WY*"),"N/A")</f>
        <v>N/A</v>
      </c>
      <c r="Z52" s="8" t="str">
        <f>IFERROR(SUMIFS('Modified HPI_EXP_metro'!$G:$G,'Modified HPI_EXP_metro'!$D:$D,Z2,'Modified HPI_EXP_metro'!$C:$C,"*WY*")/COUNTIFS('Modified HPI_EXP_metro'!$D:$D,Z2,'Modified HPI_EXP_metro'!$C:$C,"*WY*"),"N/A")</f>
        <v>N/A</v>
      </c>
      <c r="AA52" s="8" t="str">
        <f>IFERROR(SUMIFS('Modified HPI_EXP_metro'!$G:$G,'Modified HPI_EXP_metro'!$D:$D,AA2,'Modified HPI_EXP_metro'!$C:$C,"*WY*")/COUNTIFS('Modified HPI_EXP_metro'!$D:$D,AA2,'Modified HPI_EXP_metro'!$C:$C,"*WY*"),"N/A")</f>
        <v>N/A</v>
      </c>
      <c r="AB52" s="8" t="str">
        <f>IFERROR(SUMIFS('Modified HPI_EXP_metro'!$G:$G,'Modified HPI_EXP_metro'!$D:$D,AB2,'Modified HPI_EXP_metro'!$C:$C,"*WY*")/COUNTIFS('Modified HPI_EXP_metro'!$D:$D,AB2,'Modified HPI_EXP_metro'!$C:$C,"*WY*"),"N/A")</f>
        <v>N/A</v>
      </c>
      <c r="AC52" s="8" t="str">
        <f>IFERROR(SUMIFS('Modified HPI_EXP_metro'!$G:$G,'Modified HPI_EXP_metro'!$D:$D,AC2,'Modified HPI_EXP_metro'!$C:$C,"*WY*")/COUNTIFS('Modified HPI_EXP_metro'!$D:$D,AC2,'Modified HPI_EXP_metro'!$C:$C,"*WY*"),"N/A")</f>
        <v>N/A</v>
      </c>
      <c r="AD52" s="8" t="str">
        <f>IFERROR(SUMIFS('Modified HPI_EXP_metro'!$G:$G,'Modified HPI_EXP_metro'!$D:$D,AD2,'Modified HPI_EXP_metro'!$C:$C,"*WY*")/COUNTIFS('Modified HPI_EXP_metro'!$D:$D,AD2,'Modified HPI_EXP_metro'!$C:$C,"*WY*"),"N/A")</f>
        <v>N/A</v>
      </c>
      <c r="AE52" s="8" t="str">
        <f>IFERROR(SUMIFS('Modified HPI_EXP_metro'!$G:$G,'Modified HPI_EXP_metro'!$D:$D,AE2,'Modified HPI_EXP_metro'!$C:$C,"*WY*")/COUNTIFS('Modified HPI_EXP_metro'!$D:$D,AE2,'Modified HPI_EXP_metro'!$C:$C,"*WY*"),"N/A")</f>
        <v>N/A</v>
      </c>
      <c r="AF52" s="8" t="str">
        <f>IFERROR(SUMIFS('Modified HPI_EXP_metro'!$G:$G,'Modified HPI_EXP_metro'!$D:$D,AF2,'Modified HPI_EXP_metro'!$C:$C,"*WY*")/COUNTIFS('Modified HPI_EXP_metro'!$D:$D,AF2,'Modified HPI_EXP_metro'!$C:$C,"*WY*"),"N/A")</f>
        <v>N/A</v>
      </c>
      <c r="AG52" s="8" t="str">
        <f>IFERROR(SUMIFS('Modified HPI_EXP_metro'!$G:$G,'Modified HPI_EXP_metro'!$D:$D,AG2,'Modified HPI_EXP_metro'!$C:$C,"*WY*")/COUNTIFS('Modified HPI_EXP_metro'!$D:$D,AG2,'Modified HPI_EXP_metro'!$C:$C,"*WY*"),"N/A")</f>
        <v>N/A</v>
      </c>
    </row>
  </sheetData>
  <mergeCells count="1">
    <mergeCell ref="C1:AG1"/>
  </mergeCells>
  <pageMargins left="0.7" right="0.7" top="0.75" bottom="0.75" header="0.3" footer="0.3"/>
  <pageSetup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B83AE-4D6B-E243-AD18-B58999461A79}">
  <dimension ref="A1:AG52"/>
  <sheetViews>
    <sheetView workbookViewId="0">
      <selection activeCell="AG3" sqref="AG3"/>
    </sheetView>
  </sheetViews>
  <sheetFormatPr baseColWidth="10" defaultColWidth="10.83203125" defaultRowHeight="20" x14ac:dyDescent="0.2"/>
  <cols>
    <col min="1" max="1" width="18.6640625" style="12" customWidth="1"/>
    <col min="2" max="2" width="14.1640625" style="12" customWidth="1"/>
    <col min="3" max="3" width="10.83203125" style="8"/>
    <col min="4" max="4" width="12.6640625" style="12" bestFit="1" customWidth="1"/>
    <col min="5" max="16384" width="10.83203125" style="12"/>
  </cols>
  <sheetData>
    <row r="1" spans="1:33" x14ac:dyDescent="0.2">
      <c r="C1" s="105" t="s">
        <v>172</v>
      </c>
      <c r="D1" s="105"/>
      <c r="E1" s="105"/>
      <c r="F1" s="105"/>
      <c r="G1" s="105"/>
      <c r="H1" s="105"/>
      <c r="I1" s="105"/>
      <c r="J1" s="105"/>
      <c r="K1" s="105"/>
      <c r="L1" s="105"/>
      <c r="M1" s="105"/>
      <c r="N1" s="105"/>
      <c r="O1" s="105"/>
      <c r="P1" s="105"/>
      <c r="Q1" s="105"/>
      <c r="R1" s="105"/>
      <c r="S1" s="105"/>
      <c r="T1" s="105"/>
      <c r="U1" s="105"/>
      <c r="V1" s="105"/>
      <c r="W1" s="105"/>
      <c r="X1" s="105"/>
      <c r="Y1" s="105"/>
      <c r="Z1" s="105"/>
      <c r="AA1" s="105"/>
      <c r="AB1" s="105"/>
      <c r="AC1" s="105"/>
      <c r="AD1" s="105"/>
      <c r="AE1" s="105"/>
      <c r="AF1" s="105"/>
      <c r="AG1" s="105"/>
    </row>
    <row r="2" spans="1:33" x14ac:dyDescent="0.2">
      <c r="A2" s="10" t="s">
        <v>117</v>
      </c>
      <c r="B2" s="10" t="s">
        <v>171</v>
      </c>
      <c r="C2" s="9">
        <v>1991</v>
      </c>
      <c r="D2" s="9">
        <v>1992</v>
      </c>
      <c r="E2" s="9">
        <v>1993</v>
      </c>
      <c r="F2" s="9">
        <v>1994</v>
      </c>
      <c r="G2" s="9">
        <v>1995</v>
      </c>
      <c r="H2" s="9">
        <v>1996</v>
      </c>
      <c r="I2" s="9">
        <v>1997</v>
      </c>
      <c r="J2" s="9">
        <v>1998</v>
      </c>
      <c r="K2" s="9">
        <v>1999</v>
      </c>
      <c r="L2" s="9">
        <v>2000</v>
      </c>
      <c r="M2" s="9">
        <v>2001</v>
      </c>
      <c r="N2" s="9">
        <v>2002</v>
      </c>
      <c r="O2" s="9">
        <v>2003</v>
      </c>
      <c r="P2" s="9">
        <v>2004</v>
      </c>
      <c r="Q2" s="9">
        <v>2005</v>
      </c>
      <c r="R2" s="9">
        <v>2006</v>
      </c>
      <c r="S2" s="9">
        <v>2007</v>
      </c>
      <c r="T2" s="9">
        <v>2008</v>
      </c>
      <c r="U2" s="9">
        <v>2009</v>
      </c>
      <c r="V2" s="9">
        <v>2010</v>
      </c>
      <c r="W2" s="9">
        <v>2011</v>
      </c>
      <c r="X2" s="9">
        <v>2012</v>
      </c>
      <c r="Y2" s="9">
        <v>2013</v>
      </c>
      <c r="Z2" s="9">
        <v>2014</v>
      </c>
      <c r="AA2" s="9">
        <v>2015</v>
      </c>
      <c r="AB2" s="9">
        <v>2016</v>
      </c>
      <c r="AC2" s="9">
        <v>2017</v>
      </c>
      <c r="AD2" s="9">
        <v>2018</v>
      </c>
      <c r="AE2" s="9">
        <v>2019</v>
      </c>
      <c r="AF2" s="9">
        <v>2020</v>
      </c>
      <c r="AG2" s="9">
        <v>2021</v>
      </c>
    </row>
    <row r="3" spans="1:33" x14ac:dyDescent="0.2">
      <c r="A3" s="11" t="s">
        <v>67</v>
      </c>
      <c r="B3" s="11" t="s">
        <v>118</v>
      </c>
      <c r="C3" s="8" t="s">
        <v>434</v>
      </c>
      <c r="D3" s="72" t="str">
        <f>IFERROR((('HPI_SA By Year'!#REF!-'HPI_SA By Year'!#REF!)/'HPI_SA By Year'!#REF!),"N/A")</f>
        <v>N/A</v>
      </c>
      <c r="E3" s="72" t="str">
        <f>IFERROR((('HPI_SA By Year'!#REF!-'HPI_SA By Year'!#REF!)/'HPI_SA By Year'!#REF!),"N/A")</f>
        <v>N/A</v>
      </c>
      <c r="F3" s="72" t="str">
        <f>IFERROR((('HPI_SA By Year'!#REF!-'HPI_SA By Year'!#REF!)/'HPI_SA By Year'!#REF!),"N/A")</f>
        <v>N/A</v>
      </c>
      <c r="G3" s="72" t="str">
        <f>IFERROR((('HPI_SA By Year'!#REF!-'HPI_SA By Year'!#REF!)/'HPI_SA By Year'!#REF!),"N/A")</f>
        <v>N/A</v>
      </c>
      <c r="H3" s="72" t="str">
        <f>IFERROR((('HPI_SA By Year'!#REF!-'HPI_SA By Year'!#REF!)/'HPI_SA By Year'!#REF!),"N/A")</f>
        <v>N/A</v>
      </c>
      <c r="I3" s="72" t="str">
        <f>IFERROR((('HPI_SA By Year'!#REF!-'HPI_SA By Year'!#REF!)/'HPI_SA By Year'!#REF!),"N/A")</f>
        <v>N/A</v>
      </c>
      <c r="J3" s="72" t="str">
        <f>IFERROR((('HPI_SA By Year'!#REF!-'HPI_SA By Year'!#REF!)/'HPI_SA By Year'!#REF!),"N/A")</f>
        <v>N/A</v>
      </c>
      <c r="K3" s="72" t="str">
        <f>IFERROR((('HPI_SA By Year'!#REF!-'HPI_SA By Year'!#REF!)/'HPI_SA By Year'!#REF!),"N/A")</f>
        <v>N/A</v>
      </c>
      <c r="L3" s="72" t="str">
        <f>IFERROR((('HPI_SA By Year'!#REF!-'HPI_SA By Year'!#REF!)/'HPI_SA By Year'!#REF!),"N/A")</f>
        <v>N/A</v>
      </c>
      <c r="M3" s="72" t="str">
        <f>IFERROR((('HPI_SA By Year'!#REF!-'HPI_SA By Year'!#REF!)/'HPI_SA By Year'!#REF!),"N/A")</f>
        <v>N/A</v>
      </c>
      <c r="N3" s="72" t="str">
        <f>IFERROR((('HPI_SA By Year'!#REF!-'HPI_SA By Year'!#REF!)/'HPI_SA By Year'!#REF!),"N/A")</f>
        <v>N/A</v>
      </c>
      <c r="O3" s="72" t="str">
        <f>IFERROR((('HPI_SA By Year'!#REF!-'HPI_SA By Year'!#REF!)/'HPI_SA By Year'!#REF!),"N/A")</f>
        <v>N/A</v>
      </c>
      <c r="P3" s="72" t="str">
        <f>IFERROR((('HPI_SA By Year'!#REF!-'HPI_SA By Year'!#REF!)/'HPI_SA By Year'!#REF!),"N/A")</f>
        <v>N/A</v>
      </c>
      <c r="Q3" s="72" t="str">
        <f>IFERROR((('HPI_SA By Year'!#REF!-'HPI_SA By Year'!#REF!)/'HPI_SA By Year'!#REF!),"N/A")</f>
        <v>N/A</v>
      </c>
      <c r="R3" s="72" t="str">
        <f>IFERROR((('HPI_SA By Year'!#REF!-'HPI_SA By Year'!#REF!)/'HPI_SA By Year'!#REF!),"N/A")</f>
        <v>N/A</v>
      </c>
      <c r="S3" s="72" t="str">
        <f>IFERROR((('HPI_SA By Year'!#REF!-'HPI_SA By Year'!#REF!)/'HPI_SA By Year'!#REF!),"N/A")</f>
        <v>N/A</v>
      </c>
      <c r="T3" s="72" t="str">
        <f>IFERROR((('HPI_SA By Year'!#REF!-'HPI_SA By Year'!#REF!)/'HPI_SA By Year'!#REF!),"N/A")</f>
        <v>N/A</v>
      </c>
      <c r="U3" s="72" t="str">
        <f>IFERROR((('HPI_SA By Year'!#REF!-'HPI_SA By Year'!#REF!)/'HPI_SA By Year'!#REF!),"N/A")</f>
        <v>N/A</v>
      </c>
      <c r="V3" s="72" t="str">
        <f>IFERROR((('HPI_SA By Year'!#REF!-'HPI_SA By Year'!#REF!)/'HPI_SA By Year'!#REF!),"N/A")</f>
        <v>N/A</v>
      </c>
      <c r="W3" s="72" t="str">
        <f>IFERROR((('HPI_SA By Year'!#REF!-'HPI_SA By Year'!#REF!)/'HPI_SA By Year'!#REF!),"N/A")</f>
        <v>N/A</v>
      </c>
      <c r="X3" s="72" t="str">
        <f>IFERROR((('HPI_SA By Year'!#REF!-'HPI_SA By Year'!#REF!)/'HPI_SA By Year'!#REF!),"N/A")</f>
        <v>N/A</v>
      </c>
      <c r="Y3" s="72" t="str">
        <f>IFERROR((('HPI_SA By Year'!#REF!-'HPI_SA By Year'!#REF!)/'HPI_SA By Year'!#REF!),"N/A")</f>
        <v>N/A</v>
      </c>
      <c r="Z3" s="72" t="str">
        <f>IFERROR((('HPI_SA By Year'!#REF!-'HPI_SA By Year'!#REF!)/'HPI_SA By Year'!#REF!),"N/A")</f>
        <v>N/A</v>
      </c>
      <c r="AA3" s="72" t="str">
        <f>IFERROR((('HPI_SA By Year'!#REF!-'HPI_SA By Year'!#REF!)/'HPI_SA By Year'!#REF!),"N/A")</f>
        <v>N/A</v>
      </c>
      <c r="AB3" s="72" t="str">
        <f>IFERROR((('HPI_SA By Year'!#REF!-'HPI_SA By Year'!#REF!)/'HPI_SA By Year'!#REF!),"N/A")</f>
        <v>N/A</v>
      </c>
      <c r="AC3" s="72" t="str">
        <f>IFERROR((('HPI_SA By Year'!#REF!-'HPI_SA By Year'!#REF!)/'HPI_SA By Year'!#REF!),"N/A")</f>
        <v>N/A</v>
      </c>
      <c r="AD3" s="72" t="str">
        <f>IFERROR((('HPI_SA By Year'!#REF!-'HPI_SA By Year'!#REF!)/'HPI_SA By Year'!#REF!),"N/A")</f>
        <v>N/A</v>
      </c>
      <c r="AE3" s="72" t="str">
        <f>IFERROR((('HPI_SA By Year'!#REF!-'HPI_SA By Year'!#REF!)/'HPI_SA By Year'!#REF!),"N/A")</f>
        <v>N/A</v>
      </c>
      <c r="AF3" s="72" t="str">
        <f>IFERROR((('HPI_SA By Year'!#REF!-'HPI_SA By Year'!#REF!)/'HPI_SA By Year'!#REF!),"N/A")</f>
        <v>N/A</v>
      </c>
      <c r="AG3" s="72" t="str">
        <f>IFERROR((('HPI_SA By Year'!#REF!-'HPI_SA By Year'!#REF!)/'HPI_SA By Year'!#REF!),"N/A")</f>
        <v>N/A</v>
      </c>
    </row>
    <row r="4" spans="1:33" x14ac:dyDescent="0.2">
      <c r="A4" s="11" t="s">
        <v>68</v>
      </c>
      <c r="B4" s="11" t="s">
        <v>119</v>
      </c>
      <c r="C4" s="8" t="s">
        <v>434</v>
      </c>
      <c r="D4" s="72" t="str">
        <f>IFERROR((('HPI_SA By Year'!#REF!-'HPI_SA By Year'!#REF!)/'HPI_SA By Year'!#REF!),"N/A")</f>
        <v>N/A</v>
      </c>
      <c r="E4" s="72" t="str">
        <f>IFERROR((('HPI_SA By Year'!#REF!-'HPI_SA By Year'!#REF!)/'HPI_SA By Year'!#REF!),"N/A")</f>
        <v>N/A</v>
      </c>
      <c r="F4" s="72" t="str">
        <f>IFERROR((('HPI_SA By Year'!#REF!-'HPI_SA By Year'!#REF!)/'HPI_SA By Year'!#REF!),"N/A")</f>
        <v>N/A</v>
      </c>
      <c r="G4" s="72" t="str">
        <f>IFERROR((('HPI_SA By Year'!#REF!-'HPI_SA By Year'!#REF!)/'HPI_SA By Year'!#REF!),"N/A")</f>
        <v>N/A</v>
      </c>
      <c r="H4" s="72" t="str">
        <f>IFERROR((('HPI_SA By Year'!#REF!-'HPI_SA By Year'!#REF!)/'HPI_SA By Year'!#REF!),"N/A")</f>
        <v>N/A</v>
      </c>
      <c r="I4" s="72" t="str">
        <f>IFERROR((('HPI_SA By Year'!#REF!-'HPI_SA By Year'!#REF!)/'HPI_SA By Year'!#REF!),"N/A")</f>
        <v>N/A</v>
      </c>
      <c r="J4" s="72" t="str">
        <f>IFERROR((('HPI_SA By Year'!#REF!-'HPI_SA By Year'!#REF!)/'HPI_SA By Year'!#REF!),"N/A")</f>
        <v>N/A</v>
      </c>
      <c r="K4" s="72" t="str">
        <f>IFERROR((('HPI_SA By Year'!#REF!-'HPI_SA By Year'!#REF!)/'HPI_SA By Year'!#REF!),"N/A")</f>
        <v>N/A</v>
      </c>
      <c r="L4" s="72" t="str">
        <f>IFERROR((('HPI_SA By Year'!#REF!-'HPI_SA By Year'!#REF!)/'HPI_SA By Year'!#REF!),"N/A")</f>
        <v>N/A</v>
      </c>
      <c r="M4" s="72" t="str">
        <f>IFERROR((('HPI_SA By Year'!#REF!-'HPI_SA By Year'!#REF!)/'HPI_SA By Year'!#REF!),"N/A")</f>
        <v>N/A</v>
      </c>
      <c r="N4" s="72" t="str">
        <f>IFERROR((('HPI_SA By Year'!#REF!-'HPI_SA By Year'!#REF!)/'HPI_SA By Year'!#REF!),"N/A")</f>
        <v>N/A</v>
      </c>
      <c r="O4" s="72" t="str">
        <f>IFERROR((('HPI_SA By Year'!#REF!-'HPI_SA By Year'!#REF!)/'HPI_SA By Year'!#REF!),"N/A")</f>
        <v>N/A</v>
      </c>
      <c r="P4" s="72" t="str">
        <f>IFERROR((('HPI_SA By Year'!#REF!-'HPI_SA By Year'!#REF!)/'HPI_SA By Year'!#REF!),"N/A")</f>
        <v>N/A</v>
      </c>
      <c r="Q4" s="72" t="str">
        <f>IFERROR((('HPI_SA By Year'!#REF!-'HPI_SA By Year'!#REF!)/'HPI_SA By Year'!#REF!),"N/A")</f>
        <v>N/A</v>
      </c>
      <c r="R4" s="72" t="str">
        <f>IFERROR((('HPI_SA By Year'!#REF!-'HPI_SA By Year'!#REF!)/'HPI_SA By Year'!#REF!),"N/A")</f>
        <v>N/A</v>
      </c>
      <c r="S4" s="72" t="str">
        <f>IFERROR((('HPI_SA By Year'!#REF!-'HPI_SA By Year'!#REF!)/'HPI_SA By Year'!#REF!),"N/A")</f>
        <v>N/A</v>
      </c>
      <c r="T4" s="72" t="str">
        <f>IFERROR((('HPI_SA By Year'!#REF!-'HPI_SA By Year'!#REF!)/'HPI_SA By Year'!#REF!),"N/A")</f>
        <v>N/A</v>
      </c>
      <c r="U4" s="72" t="str">
        <f>IFERROR((('HPI_SA By Year'!#REF!-'HPI_SA By Year'!#REF!)/'HPI_SA By Year'!#REF!),"N/A")</f>
        <v>N/A</v>
      </c>
      <c r="V4" s="72" t="str">
        <f>IFERROR((('HPI_SA By Year'!#REF!-'HPI_SA By Year'!#REF!)/'HPI_SA By Year'!#REF!),"N/A")</f>
        <v>N/A</v>
      </c>
      <c r="W4" s="72" t="str">
        <f>IFERROR((('HPI_SA By Year'!#REF!-'HPI_SA By Year'!#REF!)/'HPI_SA By Year'!#REF!),"N/A")</f>
        <v>N/A</v>
      </c>
      <c r="X4" s="72" t="str">
        <f>IFERROR((('HPI_SA By Year'!#REF!-'HPI_SA By Year'!#REF!)/'HPI_SA By Year'!#REF!),"N/A")</f>
        <v>N/A</v>
      </c>
      <c r="Y4" s="72" t="str">
        <f>IFERROR((('HPI_SA By Year'!#REF!-'HPI_SA By Year'!#REF!)/'HPI_SA By Year'!#REF!),"N/A")</f>
        <v>N/A</v>
      </c>
      <c r="Z4" s="72" t="str">
        <f>IFERROR((('HPI_SA By Year'!#REF!-'HPI_SA By Year'!#REF!)/'HPI_SA By Year'!#REF!),"N/A")</f>
        <v>N/A</v>
      </c>
      <c r="AA4" s="72" t="str">
        <f>IFERROR((('HPI_SA By Year'!#REF!-'HPI_SA By Year'!#REF!)/'HPI_SA By Year'!#REF!),"N/A")</f>
        <v>N/A</v>
      </c>
      <c r="AB4" s="72" t="str">
        <f>IFERROR((('HPI_SA By Year'!#REF!-'HPI_SA By Year'!#REF!)/'HPI_SA By Year'!#REF!),"N/A")</f>
        <v>N/A</v>
      </c>
      <c r="AC4" s="72" t="str">
        <f>IFERROR((('HPI_SA By Year'!#REF!-'HPI_SA By Year'!#REF!)/'HPI_SA By Year'!#REF!),"N/A")</f>
        <v>N/A</v>
      </c>
      <c r="AD4" s="72" t="str">
        <f>IFERROR((('HPI_SA By Year'!#REF!-'HPI_SA By Year'!#REF!)/'HPI_SA By Year'!#REF!),"N/A")</f>
        <v>N/A</v>
      </c>
      <c r="AE4" s="72" t="str">
        <f>IFERROR((('HPI_SA By Year'!#REF!-'HPI_SA By Year'!#REF!)/'HPI_SA By Year'!#REF!),"N/A")</f>
        <v>N/A</v>
      </c>
      <c r="AF4" s="72" t="str">
        <f>IFERROR((('HPI_SA By Year'!#REF!-'HPI_SA By Year'!#REF!)/'HPI_SA By Year'!#REF!),"N/A")</f>
        <v>N/A</v>
      </c>
      <c r="AG4" s="72" t="str">
        <f>IFERROR((('HPI_SA By Year'!#REF!-'HPI_SA By Year'!#REF!)/'HPI_SA By Year'!#REF!),"N/A")</f>
        <v>N/A</v>
      </c>
    </row>
    <row r="5" spans="1:33" x14ac:dyDescent="0.2">
      <c r="A5" s="11" t="s">
        <v>69</v>
      </c>
      <c r="B5" s="11" t="s">
        <v>120</v>
      </c>
      <c r="C5" s="8" t="s">
        <v>434</v>
      </c>
      <c r="D5" s="72">
        <f>IFERROR((('HPI_SA By Year'!D3-'HPI_SA By Year'!C3)/'HPI_SA By Year'!C3),"N/A")</f>
        <v>1.1416037289064991E-2</v>
      </c>
      <c r="E5" s="72">
        <f>IFERROR((('HPI_SA By Year'!E3-'HPI_SA By Year'!D3)/'HPI_SA By Year'!D3),"N/A")</f>
        <v>3.1692830914064656E-2</v>
      </c>
      <c r="F5" s="72">
        <f>IFERROR((('HPI_SA By Year'!F3-'HPI_SA By Year'!E3)/'HPI_SA By Year'!E3),"N/A")</f>
        <v>6.2943410649021869E-2</v>
      </c>
      <c r="G5" s="72">
        <f>IFERROR((('HPI_SA By Year'!G3-'HPI_SA By Year'!F3)/'HPI_SA By Year'!F3),"N/A")</f>
        <v>6.6272641467032239E-2</v>
      </c>
      <c r="H5" s="72">
        <f>IFERROR((('HPI_SA By Year'!H3-'HPI_SA By Year'!G3)/'HPI_SA By Year'!G3),"N/A")</f>
        <v>5.7601112820620866E-2</v>
      </c>
      <c r="I5" s="72">
        <f>IFERROR((('HPI_SA By Year'!I3-'HPI_SA By Year'!H3)/'HPI_SA By Year'!H3),"N/A")</f>
        <v>4.625348744519725E-2</v>
      </c>
      <c r="J5" s="72">
        <f>IFERROR((('HPI_SA By Year'!J3-'HPI_SA By Year'!I3)/'HPI_SA By Year'!I3),"N/A")</f>
        <v>5.9370297708614996E-2</v>
      </c>
      <c r="K5" s="72">
        <f>IFERROR((('HPI_SA By Year'!K3-'HPI_SA By Year'!J3)/'HPI_SA By Year'!J3),"N/A")</f>
        <v>7.0121183789420699E-2</v>
      </c>
      <c r="L5" s="72">
        <f>IFERROR((('HPI_SA By Year'!L3-'HPI_SA By Year'!K3)/'HPI_SA By Year'!K3),"N/A")</f>
        <v>7.2919116905810169E-2</v>
      </c>
      <c r="M5" s="72">
        <f>IFERROR((('HPI_SA By Year'!M3-'HPI_SA By Year'!L3)/'HPI_SA By Year'!L3),"N/A")</f>
        <v>5.5466817000218993E-2</v>
      </c>
      <c r="N5" s="72">
        <f>IFERROR((('HPI_SA By Year'!N3-'HPI_SA By Year'!M3)/'HPI_SA By Year'!M3),"N/A")</f>
        <v>4.995548961424344E-2</v>
      </c>
      <c r="O5" s="72">
        <f>IFERROR((('HPI_SA By Year'!O3-'HPI_SA By Year'!N3)/'HPI_SA By Year'!N3),"N/A")</f>
        <v>6.3306343352127509E-2</v>
      </c>
      <c r="P5" s="72">
        <f>IFERROR((('HPI_SA By Year'!P3-'HPI_SA By Year'!O3)/'HPI_SA By Year'!O3),"N/A")</f>
        <v>0.13403856632158093</v>
      </c>
      <c r="Q5" s="72">
        <f>IFERROR((('HPI_SA By Year'!Q3-'HPI_SA By Year'!P3)/'HPI_SA By Year'!P3),"N/A")</f>
        <v>0.33996226547759956</v>
      </c>
      <c r="R5" s="72">
        <f>IFERROR((('HPI_SA By Year'!R3-'HPI_SA By Year'!Q3)/'HPI_SA By Year'!Q3),"N/A")</f>
        <v>0.14478367718181256</v>
      </c>
      <c r="S5" s="72">
        <f>IFERROR((('HPI_SA By Year'!S3-'HPI_SA By Year'!R3)/'HPI_SA By Year'!R3),"N/A")</f>
        <v>-8.9703433207535696E-2</v>
      </c>
      <c r="T5" s="72">
        <f>IFERROR((('HPI_SA By Year'!T3-'HPI_SA By Year'!S3)/'HPI_SA By Year'!S3),"N/A")</f>
        <v>-0.25928194971298135</v>
      </c>
      <c r="U5" s="72">
        <f>IFERROR((('HPI_SA By Year'!U3-'HPI_SA By Year'!T3)/'HPI_SA By Year'!T3),"N/A")</f>
        <v>-0.26710551659283255</v>
      </c>
      <c r="V5" s="72">
        <f>IFERROR((('HPI_SA By Year'!V3-'HPI_SA By Year'!U3)/'HPI_SA By Year'!U3),"N/A")</f>
        <v>-4.705809603314464E-2</v>
      </c>
      <c r="W5" s="72">
        <f>IFERROR((('HPI_SA By Year'!W3-'HPI_SA By Year'!V3)/'HPI_SA By Year'!V3),"N/A")</f>
        <v>-6.0299795593913352E-2</v>
      </c>
      <c r="X5" s="72">
        <f>IFERROR((('HPI_SA By Year'!X3-'HPI_SA By Year'!W3)/'HPI_SA By Year'!W3),"N/A")</f>
        <v>0.17415623651273196</v>
      </c>
      <c r="Y5" s="72">
        <f>IFERROR((('HPI_SA By Year'!Y3-'HPI_SA By Year'!X3)/'HPI_SA By Year'!X3),"N/A")</f>
        <v>0.19678590857630146</v>
      </c>
      <c r="Z5" s="72">
        <f>IFERROR((('HPI_SA By Year'!Z3-'HPI_SA By Year'!Y3)/'HPI_SA By Year'!Y3),"N/A")</f>
        <v>8.4278290354681554E-2</v>
      </c>
      <c r="AA5" s="72">
        <f>IFERROR((('HPI_SA By Year'!AA3-'HPI_SA By Year'!Z3)/'HPI_SA By Year'!Z3),"N/A")</f>
        <v>6.587579455453943E-2</v>
      </c>
      <c r="AB5" s="72">
        <f>IFERROR((('HPI_SA By Year'!AB3-'HPI_SA By Year'!AA3)/'HPI_SA By Year'!AA3),"N/A")</f>
        <v>7.3444525943170622E-2</v>
      </c>
      <c r="AC5" s="72">
        <f>IFERROR((('HPI_SA By Year'!AC3-'HPI_SA By Year'!AB3)/'HPI_SA By Year'!AB3),"N/A")</f>
        <v>7.7609427609427725E-2</v>
      </c>
      <c r="AD5" s="72">
        <f>IFERROR((('HPI_SA By Year'!AD3-'HPI_SA By Year'!AC3)/'HPI_SA By Year'!AC3),"N/A")</f>
        <v>8.136596303886337E-2</v>
      </c>
      <c r="AE5" s="72">
        <f>IFERROR((('HPI_SA By Year'!AE3-'HPI_SA By Year'!AD3)/'HPI_SA By Year'!AD3),"N/A")</f>
        <v>7.3730995742366412E-2</v>
      </c>
      <c r="AF5" s="72">
        <f>IFERROR((('HPI_SA By Year'!AF3-'HPI_SA By Year'!AE3)/'HPI_SA By Year'!AE3),"N/A")</f>
        <v>0.11343363910500442</v>
      </c>
      <c r="AG5" s="72">
        <f>IFERROR((('HPI_SA By Year'!AG3-'HPI_SA By Year'!AF3)/'HPI_SA By Year'!AF3),"N/A")</f>
        <v>0.27668664121866093</v>
      </c>
    </row>
    <row r="6" spans="1:33" x14ac:dyDescent="0.2">
      <c r="A6" s="11" t="s">
        <v>70</v>
      </c>
      <c r="B6" s="11" t="s">
        <v>121</v>
      </c>
      <c r="C6" s="8" t="s">
        <v>434</v>
      </c>
      <c r="D6" s="72" t="str">
        <f>IFERROR((('HPI_SA By Year'!#REF!-'HPI_SA By Year'!#REF!)/'HPI_SA By Year'!#REF!),"N/A")</f>
        <v>N/A</v>
      </c>
      <c r="E6" s="72" t="str">
        <f>IFERROR((('HPI_SA By Year'!#REF!-'HPI_SA By Year'!#REF!)/'HPI_SA By Year'!#REF!),"N/A")</f>
        <v>N/A</v>
      </c>
      <c r="F6" s="72" t="str">
        <f>IFERROR((('HPI_SA By Year'!#REF!-'HPI_SA By Year'!#REF!)/'HPI_SA By Year'!#REF!),"N/A")</f>
        <v>N/A</v>
      </c>
      <c r="G6" s="72" t="str">
        <f>IFERROR((('HPI_SA By Year'!#REF!-'HPI_SA By Year'!#REF!)/'HPI_SA By Year'!#REF!),"N/A")</f>
        <v>N/A</v>
      </c>
      <c r="H6" s="72" t="str">
        <f>IFERROR((('HPI_SA By Year'!#REF!-'HPI_SA By Year'!#REF!)/'HPI_SA By Year'!#REF!),"N/A")</f>
        <v>N/A</v>
      </c>
      <c r="I6" s="72" t="str">
        <f>IFERROR((('HPI_SA By Year'!#REF!-'HPI_SA By Year'!#REF!)/'HPI_SA By Year'!#REF!),"N/A")</f>
        <v>N/A</v>
      </c>
      <c r="J6" s="72" t="str">
        <f>IFERROR((('HPI_SA By Year'!#REF!-'HPI_SA By Year'!#REF!)/'HPI_SA By Year'!#REF!),"N/A")</f>
        <v>N/A</v>
      </c>
      <c r="K6" s="72" t="str">
        <f>IFERROR((('HPI_SA By Year'!#REF!-'HPI_SA By Year'!#REF!)/'HPI_SA By Year'!#REF!),"N/A")</f>
        <v>N/A</v>
      </c>
      <c r="L6" s="72" t="str">
        <f>IFERROR((('HPI_SA By Year'!#REF!-'HPI_SA By Year'!#REF!)/'HPI_SA By Year'!#REF!),"N/A")</f>
        <v>N/A</v>
      </c>
      <c r="M6" s="72" t="str">
        <f>IFERROR((('HPI_SA By Year'!#REF!-'HPI_SA By Year'!#REF!)/'HPI_SA By Year'!#REF!),"N/A")</f>
        <v>N/A</v>
      </c>
      <c r="N6" s="72" t="str">
        <f>IFERROR((('HPI_SA By Year'!#REF!-'HPI_SA By Year'!#REF!)/'HPI_SA By Year'!#REF!),"N/A")</f>
        <v>N/A</v>
      </c>
      <c r="O6" s="72" t="str">
        <f>IFERROR((('HPI_SA By Year'!#REF!-'HPI_SA By Year'!#REF!)/'HPI_SA By Year'!#REF!),"N/A")</f>
        <v>N/A</v>
      </c>
      <c r="P6" s="72" t="str">
        <f>IFERROR((('HPI_SA By Year'!#REF!-'HPI_SA By Year'!#REF!)/'HPI_SA By Year'!#REF!),"N/A")</f>
        <v>N/A</v>
      </c>
      <c r="Q6" s="72" t="str">
        <f>IFERROR((('HPI_SA By Year'!#REF!-'HPI_SA By Year'!#REF!)/'HPI_SA By Year'!#REF!),"N/A")</f>
        <v>N/A</v>
      </c>
      <c r="R6" s="72" t="str">
        <f>IFERROR((('HPI_SA By Year'!#REF!-'HPI_SA By Year'!#REF!)/'HPI_SA By Year'!#REF!),"N/A")</f>
        <v>N/A</v>
      </c>
      <c r="S6" s="72" t="str">
        <f>IFERROR((('HPI_SA By Year'!#REF!-'HPI_SA By Year'!#REF!)/'HPI_SA By Year'!#REF!),"N/A")</f>
        <v>N/A</v>
      </c>
      <c r="T6" s="72" t="str">
        <f>IFERROR((('HPI_SA By Year'!#REF!-'HPI_SA By Year'!#REF!)/'HPI_SA By Year'!#REF!),"N/A")</f>
        <v>N/A</v>
      </c>
      <c r="U6" s="72" t="str">
        <f>IFERROR((('HPI_SA By Year'!#REF!-'HPI_SA By Year'!#REF!)/'HPI_SA By Year'!#REF!),"N/A")</f>
        <v>N/A</v>
      </c>
      <c r="V6" s="72" t="str">
        <f>IFERROR((('HPI_SA By Year'!#REF!-'HPI_SA By Year'!#REF!)/'HPI_SA By Year'!#REF!),"N/A")</f>
        <v>N/A</v>
      </c>
      <c r="W6" s="72" t="str">
        <f>IFERROR((('HPI_SA By Year'!#REF!-'HPI_SA By Year'!#REF!)/'HPI_SA By Year'!#REF!),"N/A")</f>
        <v>N/A</v>
      </c>
      <c r="X6" s="72" t="str">
        <f>IFERROR((('HPI_SA By Year'!#REF!-'HPI_SA By Year'!#REF!)/'HPI_SA By Year'!#REF!),"N/A")</f>
        <v>N/A</v>
      </c>
      <c r="Y6" s="72" t="str">
        <f>IFERROR((('HPI_SA By Year'!#REF!-'HPI_SA By Year'!#REF!)/'HPI_SA By Year'!#REF!),"N/A")</f>
        <v>N/A</v>
      </c>
      <c r="Z6" s="72" t="str">
        <f>IFERROR((('HPI_SA By Year'!#REF!-'HPI_SA By Year'!#REF!)/'HPI_SA By Year'!#REF!),"N/A")</f>
        <v>N/A</v>
      </c>
      <c r="AA6" s="72" t="str">
        <f>IFERROR((('HPI_SA By Year'!#REF!-'HPI_SA By Year'!#REF!)/'HPI_SA By Year'!#REF!),"N/A")</f>
        <v>N/A</v>
      </c>
      <c r="AB6" s="72" t="str">
        <f>IFERROR((('HPI_SA By Year'!#REF!-'HPI_SA By Year'!#REF!)/'HPI_SA By Year'!#REF!),"N/A")</f>
        <v>N/A</v>
      </c>
      <c r="AC6" s="72" t="str">
        <f>IFERROR((('HPI_SA By Year'!#REF!-'HPI_SA By Year'!#REF!)/'HPI_SA By Year'!#REF!),"N/A")</f>
        <v>N/A</v>
      </c>
      <c r="AD6" s="72" t="str">
        <f>IFERROR((('HPI_SA By Year'!#REF!-'HPI_SA By Year'!#REF!)/'HPI_SA By Year'!#REF!),"N/A")</f>
        <v>N/A</v>
      </c>
      <c r="AE6" s="72" t="str">
        <f>IFERROR((('HPI_SA By Year'!#REF!-'HPI_SA By Year'!#REF!)/'HPI_SA By Year'!#REF!),"N/A")</f>
        <v>N/A</v>
      </c>
      <c r="AF6" s="72" t="str">
        <f>IFERROR((('HPI_SA By Year'!#REF!-'HPI_SA By Year'!#REF!)/'HPI_SA By Year'!#REF!),"N/A")</f>
        <v>N/A</v>
      </c>
      <c r="AG6" s="72" t="str">
        <f>IFERROR((('HPI_SA By Year'!#REF!-'HPI_SA By Year'!#REF!)/'HPI_SA By Year'!#REF!),"N/A")</f>
        <v>N/A</v>
      </c>
    </row>
    <row r="7" spans="1:33" x14ac:dyDescent="0.2">
      <c r="A7" s="11" t="s">
        <v>71</v>
      </c>
      <c r="B7" s="11" t="s">
        <v>122</v>
      </c>
      <c r="C7" s="8" t="s">
        <v>434</v>
      </c>
      <c r="D7" s="72">
        <f>IFERROR((('HPI_SA By Year'!D4-'HPI_SA By Year'!C4)/'HPI_SA By Year'!C4),"N/A")</f>
        <v>-3.3354799189532991E-2</v>
      </c>
      <c r="E7" s="72">
        <f>IFERROR((('HPI_SA By Year'!E4-'HPI_SA By Year'!D4)/'HPI_SA By Year'!D4),"N/A")</f>
        <v>-5.3396464933688915E-2</v>
      </c>
      <c r="F7" s="72">
        <f>IFERROR((('HPI_SA By Year'!F4-'HPI_SA By Year'!E4)/'HPI_SA By Year'!E4),"N/A")</f>
        <v>-2.1902872091346868E-2</v>
      </c>
      <c r="G7" s="72">
        <f>IFERROR((('HPI_SA By Year'!G4-'HPI_SA By Year'!F4)/'HPI_SA By Year'!F4),"N/A")</f>
        <v>-1.2769123851375262E-2</v>
      </c>
      <c r="H7" s="72">
        <f>IFERROR((('HPI_SA By Year'!H4-'HPI_SA By Year'!G4)/'HPI_SA By Year'!G4),"N/A")</f>
        <v>3.6157685908098903E-3</v>
      </c>
      <c r="I7" s="72">
        <f>IFERROR((('HPI_SA By Year'!I4-'HPI_SA By Year'!H4)/'HPI_SA By Year'!H4),"N/A")</f>
        <v>4.874860513311053E-2</v>
      </c>
      <c r="J7" s="72">
        <f>IFERROR((('HPI_SA By Year'!J4-'HPI_SA By Year'!I4)/'HPI_SA By Year'!I4),"N/A")</f>
        <v>9.9139998513744471E-2</v>
      </c>
      <c r="K7" s="72">
        <f>IFERROR((('HPI_SA By Year'!K4-'HPI_SA By Year'!J4)/'HPI_SA By Year'!J4),"N/A")</f>
        <v>0.1168145889931038</v>
      </c>
      <c r="L7" s="72">
        <f>IFERROR((('HPI_SA By Year'!L4-'HPI_SA By Year'!K4)/'HPI_SA By Year'!K4),"N/A")</f>
        <v>0.17378311369896532</v>
      </c>
      <c r="M7" s="72">
        <f>IFERROR((('HPI_SA By Year'!M4-'HPI_SA By Year'!L4)/'HPI_SA By Year'!L4),"N/A")</f>
        <v>0.10485721854553079</v>
      </c>
      <c r="N7" s="72">
        <f>IFERROR((('HPI_SA By Year'!N4-'HPI_SA By Year'!M4)/'HPI_SA By Year'!M4),"N/A")</f>
        <v>0.10806744905991851</v>
      </c>
      <c r="O7" s="72">
        <f>IFERROR((('HPI_SA By Year'!O4-'HPI_SA By Year'!N4)/'HPI_SA By Year'!N4),"N/A")</f>
        <v>0.13667611351537648</v>
      </c>
      <c r="P7" s="72">
        <f>IFERROR((('HPI_SA By Year'!P4-'HPI_SA By Year'!O4)/'HPI_SA By Year'!O4),"N/A")</f>
        <v>0.22778325289128074</v>
      </c>
      <c r="Q7" s="72">
        <f>IFERROR((('HPI_SA By Year'!Q4-'HPI_SA By Year'!P4)/'HPI_SA By Year'!P4),"N/A")</f>
        <v>0.19075995532418816</v>
      </c>
      <c r="R7" s="72">
        <f>IFERROR((('HPI_SA By Year'!R4-'HPI_SA By Year'!Q4)/'HPI_SA By Year'!Q4),"N/A")</f>
        <v>5.34146546628212E-2</v>
      </c>
      <c r="S7" s="72">
        <f>IFERROR((('HPI_SA By Year'!S4-'HPI_SA By Year'!R4)/'HPI_SA By Year'!R4),"N/A")</f>
        <v>-8.9426901250071356E-2</v>
      </c>
      <c r="T7" s="72">
        <f>IFERROR((('HPI_SA By Year'!T4-'HPI_SA By Year'!S4)/'HPI_SA By Year'!S4),"N/A")</f>
        <v>-0.23579378570098547</v>
      </c>
      <c r="U7" s="72">
        <f>IFERROR((('HPI_SA By Year'!U4-'HPI_SA By Year'!T4)/'HPI_SA By Year'!T4),"N/A")</f>
        <v>-0.14062205259120469</v>
      </c>
      <c r="V7" s="72">
        <f>IFERROR((('HPI_SA By Year'!V4-'HPI_SA By Year'!U4)/'HPI_SA By Year'!U4),"N/A")</f>
        <v>1.7647865811833009E-2</v>
      </c>
      <c r="W7" s="72">
        <f>IFERROR((('HPI_SA By Year'!W4-'HPI_SA By Year'!V4)/'HPI_SA By Year'!V4),"N/A")</f>
        <v>-3.1676501726453012E-2</v>
      </c>
      <c r="X7" s="72">
        <f>IFERROR((('HPI_SA By Year'!X4-'HPI_SA By Year'!W4)/'HPI_SA By Year'!W4),"N/A")</f>
        <v>5.1169438669438641E-2</v>
      </c>
      <c r="Y7" s="72">
        <f>IFERROR((('HPI_SA By Year'!Y4-'HPI_SA By Year'!X4)/'HPI_SA By Year'!X4),"N/A")</f>
        <v>0.18135182575589051</v>
      </c>
      <c r="Z7" s="72">
        <f>IFERROR((('HPI_SA By Year'!Z4-'HPI_SA By Year'!Y4)/'HPI_SA By Year'!Y4),"N/A")</f>
        <v>0.1135753823340801</v>
      </c>
      <c r="AA7" s="72">
        <f>IFERROR((('HPI_SA By Year'!AA4-'HPI_SA By Year'!Z4)/'HPI_SA By Year'!Z4),"N/A")</f>
        <v>8.5055230930931897E-2</v>
      </c>
      <c r="AB7" s="72">
        <f>IFERROR((('HPI_SA By Year'!AB4-'HPI_SA By Year'!AA4)/'HPI_SA By Year'!AA4),"N/A")</f>
        <v>7.1078995355834187E-2</v>
      </c>
      <c r="AC7" s="72">
        <f>IFERROR((('HPI_SA By Year'!AC4-'HPI_SA By Year'!AB4)/'HPI_SA By Year'!AB4),"N/A")</f>
        <v>8.0453371002597571E-2</v>
      </c>
      <c r="AD7" s="72">
        <f>IFERROR((('HPI_SA By Year'!AD4-'HPI_SA By Year'!AC4)/'HPI_SA By Year'!AC4),"N/A")</f>
        <v>7.8976006910146765E-2</v>
      </c>
      <c r="AE7" s="72">
        <f>IFERROR((('HPI_SA By Year'!AE4-'HPI_SA By Year'!AD4)/'HPI_SA By Year'!AD4),"N/A")</f>
        <v>3.3183957800999503E-2</v>
      </c>
      <c r="AF7" s="72">
        <f>IFERROR((('HPI_SA By Year'!AF4-'HPI_SA By Year'!AE4)/'HPI_SA By Year'!AE4),"N/A")</f>
        <v>5.3083699173191924E-2</v>
      </c>
      <c r="AG7" s="72">
        <f>IFERROR((('HPI_SA By Year'!AG4-'HPI_SA By Year'!AF4)/'HPI_SA By Year'!AF4),"N/A")</f>
        <v>0.15770715067540172</v>
      </c>
    </row>
    <row r="8" spans="1:33" x14ac:dyDescent="0.2">
      <c r="A8" s="11" t="s">
        <v>72</v>
      </c>
      <c r="B8" s="11" t="s">
        <v>123</v>
      </c>
      <c r="C8" s="8" t="s">
        <v>434</v>
      </c>
      <c r="D8" s="72">
        <f>IFERROR((('HPI_SA By Year'!D5-'HPI_SA By Year'!C5)/'HPI_SA By Year'!C5),"N/A")</f>
        <v>6.9929204416060195E-2</v>
      </c>
      <c r="E8" s="72">
        <f>IFERROR((('HPI_SA By Year'!E5-'HPI_SA By Year'!D5)/'HPI_SA By Year'!D5),"N/A")</f>
        <v>0.10031696087731072</v>
      </c>
      <c r="F8" s="72">
        <f>IFERROR((('HPI_SA By Year'!F5-'HPI_SA By Year'!E5)/'HPI_SA By Year'!E5),"N/A")</f>
        <v>0.11127231438844373</v>
      </c>
      <c r="G8" s="72">
        <f>IFERROR((('HPI_SA By Year'!G5-'HPI_SA By Year'!F5)/'HPI_SA By Year'!F5),"N/A")</f>
        <v>7.6479158388677748E-2</v>
      </c>
      <c r="H8" s="72">
        <f>IFERROR((('HPI_SA By Year'!H5-'HPI_SA By Year'!G5)/'HPI_SA By Year'!G5),"N/A")</f>
        <v>6.489374791274842E-2</v>
      </c>
      <c r="I8" s="72">
        <f>IFERROR((('HPI_SA By Year'!I5-'HPI_SA By Year'!H5)/'HPI_SA By Year'!H5),"N/A")</f>
        <v>6.367912849715282E-2</v>
      </c>
      <c r="J8" s="72">
        <f>IFERROR((('HPI_SA By Year'!J5-'HPI_SA By Year'!I5)/'HPI_SA By Year'!I5),"N/A")</f>
        <v>8.6774358735626764E-2</v>
      </c>
      <c r="K8" s="72">
        <f>IFERROR((('HPI_SA By Year'!K5-'HPI_SA By Year'!J5)/'HPI_SA By Year'!J5),"N/A")</f>
        <v>0.12416648818447908</v>
      </c>
      <c r="L8" s="72">
        <f>IFERROR((('HPI_SA By Year'!L5-'HPI_SA By Year'!K5)/'HPI_SA By Year'!K5),"N/A")</f>
        <v>0.14816273132565316</v>
      </c>
      <c r="M8" s="72">
        <f>IFERROR((('HPI_SA By Year'!M5-'HPI_SA By Year'!L5)/'HPI_SA By Year'!L5),"N/A")</f>
        <v>0.11092304969246439</v>
      </c>
      <c r="N8" s="72">
        <f>IFERROR((('HPI_SA By Year'!N5-'HPI_SA By Year'!M5)/'HPI_SA By Year'!M5),"N/A")</f>
        <v>4.2171614072473343E-2</v>
      </c>
      <c r="O8" s="72">
        <f>IFERROR((('HPI_SA By Year'!O5-'HPI_SA By Year'!N5)/'HPI_SA By Year'!N5),"N/A")</f>
        <v>1.1179269621051469E-2</v>
      </c>
      <c r="P8" s="72">
        <f>IFERROR((('HPI_SA By Year'!P5-'HPI_SA By Year'!O5)/'HPI_SA By Year'!O5),"N/A")</f>
        <v>2.1175870280077183E-2</v>
      </c>
      <c r="Q8" s="72">
        <f>IFERROR((('HPI_SA By Year'!Q5-'HPI_SA By Year'!P5)/'HPI_SA By Year'!P5),"N/A")</f>
        <v>2.4752704290777187E-2</v>
      </c>
      <c r="R8" s="72">
        <f>IFERROR((('HPI_SA By Year'!R5-'HPI_SA By Year'!Q5)/'HPI_SA By Year'!Q5),"N/A")</f>
        <v>3.3229791230223182E-3</v>
      </c>
      <c r="S8" s="72">
        <f>IFERROR((('HPI_SA By Year'!S5-'HPI_SA By Year'!R5)/'HPI_SA By Year'!R5),"N/A")</f>
        <v>-5.4863561091511304E-2</v>
      </c>
      <c r="T8" s="72">
        <f>IFERROR((('HPI_SA By Year'!T5-'HPI_SA By Year'!S5)/'HPI_SA By Year'!S5),"N/A")</f>
        <v>-9.9356288565551745E-2</v>
      </c>
      <c r="U8" s="72">
        <f>IFERROR((('HPI_SA By Year'!U5-'HPI_SA By Year'!T5)/'HPI_SA By Year'!T5),"N/A")</f>
        <v>-4.1022604723943198E-3</v>
      </c>
      <c r="V8" s="72">
        <f>IFERROR((('HPI_SA By Year'!V5-'HPI_SA By Year'!U5)/'HPI_SA By Year'!U5),"N/A")</f>
        <v>1.8345117523409105E-2</v>
      </c>
      <c r="W8" s="72">
        <f>IFERROR((('HPI_SA By Year'!W5-'HPI_SA By Year'!V5)/'HPI_SA By Year'!V5),"N/A")</f>
        <v>-8.7049894706115617E-3</v>
      </c>
      <c r="X8" s="72">
        <f>IFERROR((('HPI_SA By Year'!X5-'HPI_SA By Year'!W5)/'HPI_SA By Year'!W5),"N/A")</f>
        <v>7.75815831817179E-2</v>
      </c>
      <c r="Y8" s="72">
        <f>IFERROR((('HPI_SA By Year'!Y5-'HPI_SA By Year'!X5)/'HPI_SA By Year'!X5),"N/A")</f>
        <v>0.11102435977514052</v>
      </c>
      <c r="Z8" s="72">
        <f>IFERROR((('HPI_SA By Year'!Z5-'HPI_SA By Year'!Y5)/'HPI_SA By Year'!Y5),"N/A")</f>
        <v>0.10455024595924102</v>
      </c>
      <c r="AA8" s="72">
        <f>IFERROR((('HPI_SA By Year'!AA5-'HPI_SA By Year'!Z5)/'HPI_SA By Year'!Z5),"N/A")</f>
        <v>0.1237613526109016</v>
      </c>
      <c r="AB8" s="72">
        <f>IFERROR((('HPI_SA By Year'!AB5-'HPI_SA By Year'!AA5)/'HPI_SA By Year'!AA5),"N/A")</f>
        <v>0.10572241408594243</v>
      </c>
      <c r="AC8" s="72">
        <f>IFERROR((('HPI_SA By Year'!AC5-'HPI_SA By Year'!AB5)/'HPI_SA By Year'!AB5),"N/A")</f>
        <v>8.9757621141427144E-2</v>
      </c>
      <c r="AD8" s="72">
        <f>IFERROR((('HPI_SA By Year'!AD5-'HPI_SA By Year'!AC5)/'HPI_SA By Year'!AC5),"N/A")</f>
        <v>7.5093823230573092E-2</v>
      </c>
      <c r="AE8" s="72">
        <f>IFERROR((('HPI_SA By Year'!AE5-'HPI_SA By Year'!AD5)/'HPI_SA By Year'!AD5),"N/A")</f>
        <v>4.6767875970347331E-2</v>
      </c>
      <c r="AF8" s="72">
        <f>IFERROR((('HPI_SA By Year'!AF5-'HPI_SA By Year'!AE5)/'HPI_SA By Year'!AE5),"N/A")</f>
        <v>6.7260221069441753E-2</v>
      </c>
      <c r="AG8" s="72">
        <f>IFERROR((('HPI_SA By Year'!AG5-'HPI_SA By Year'!AF5)/'HPI_SA By Year'!AF5),"N/A")</f>
        <v>0.17735278872578267</v>
      </c>
    </row>
    <row r="9" spans="1:33" x14ac:dyDescent="0.2">
      <c r="A9" s="11" t="s">
        <v>73</v>
      </c>
      <c r="B9" s="11" t="s">
        <v>124</v>
      </c>
      <c r="C9" s="8" t="s">
        <v>434</v>
      </c>
      <c r="D9" s="72" t="str">
        <f>IFERROR((('HPI_SA By Year'!#REF!-'HPI_SA By Year'!#REF!)/'HPI_SA By Year'!#REF!),"N/A")</f>
        <v>N/A</v>
      </c>
      <c r="E9" s="72" t="str">
        <f>IFERROR((('HPI_SA By Year'!#REF!-'HPI_SA By Year'!#REF!)/'HPI_SA By Year'!#REF!),"N/A")</f>
        <v>N/A</v>
      </c>
      <c r="F9" s="72" t="str">
        <f>IFERROR((('HPI_SA By Year'!#REF!-'HPI_SA By Year'!#REF!)/'HPI_SA By Year'!#REF!),"N/A")</f>
        <v>N/A</v>
      </c>
      <c r="G9" s="72" t="str">
        <f>IFERROR((('HPI_SA By Year'!#REF!-'HPI_SA By Year'!#REF!)/'HPI_SA By Year'!#REF!),"N/A")</f>
        <v>N/A</v>
      </c>
      <c r="H9" s="72" t="str">
        <f>IFERROR((('HPI_SA By Year'!#REF!-'HPI_SA By Year'!#REF!)/'HPI_SA By Year'!#REF!),"N/A")</f>
        <v>N/A</v>
      </c>
      <c r="I9" s="72" t="str">
        <f>IFERROR((('HPI_SA By Year'!#REF!-'HPI_SA By Year'!#REF!)/'HPI_SA By Year'!#REF!),"N/A")</f>
        <v>N/A</v>
      </c>
      <c r="J9" s="72" t="str">
        <f>IFERROR((('HPI_SA By Year'!#REF!-'HPI_SA By Year'!#REF!)/'HPI_SA By Year'!#REF!),"N/A")</f>
        <v>N/A</v>
      </c>
      <c r="K9" s="72" t="str">
        <f>IFERROR((('HPI_SA By Year'!#REF!-'HPI_SA By Year'!#REF!)/'HPI_SA By Year'!#REF!),"N/A")</f>
        <v>N/A</v>
      </c>
      <c r="L9" s="72" t="str">
        <f>IFERROR((('HPI_SA By Year'!#REF!-'HPI_SA By Year'!#REF!)/'HPI_SA By Year'!#REF!),"N/A")</f>
        <v>N/A</v>
      </c>
      <c r="M9" s="72" t="str">
        <f>IFERROR((('HPI_SA By Year'!#REF!-'HPI_SA By Year'!#REF!)/'HPI_SA By Year'!#REF!),"N/A")</f>
        <v>N/A</v>
      </c>
      <c r="N9" s="72" t="str">
        <f>IFERROR((('HPI_SA By Year'!#REF!-'HPI_SA By Year'!#REF!)/'HPI_SA By Year'!#REF!),"N/A")</f>
        <v>N/A</v>
      </c>
      <c r="O9" s="72" t="str">
        <f>IFERROR((('HPI_SA By Year'!#REF!-'HPI_SA By Year'!#REF!)/'HPI_SA By Year'!#REF!),"N/A")</f>
        <v>N/A</v>
      </c>
      <c r="P9" s="72" t="str">
        <f>IFERROR((('HPI_SA By Year'!#REF!-'HPI_SA By Year'!#REF!)/'HPI_SA By Year'!#REF!),"N/A")</f>
        <v>N/A</v>
      </c>
      <c r="Q9" s="72" t="str">
        <f>IFERROR((('HPI_SA By Year'!#REF!-'HPI_SA By Year'!#REF!)/'HPI_SA By Year'!#REF!),"N/A")</f>
        <v>N/A</v>
      </c>
      <c r="R9" s="72" t="str">
        <f>IFERROR((('HPI_SA By Year'!#REF!-'HPI_SA By Year'!#REF!)/'HPI_SA By Year'!#REF!),"N/A")</f>
        <v>N/A</v>
      </c>
      <c r="S9" s="72" t="str">
        <f>IFERROR((('HPI_SA By Year'!#REF!-'HPI_SA By Year'!#REF!)/'HPI_SA By Year'!#REF!),"N/A")</f>
        <v>N/A</v>
      </c>
      <c r="T9" s="72" t="str">
        <f>IFERROR((('HPI_SA By Year'!#REF!-'HPI_SA By Year'!#REF!)/'HPI_SA By Year'!#REF!),"N/A")</f>
        <v>N/A</v>
      </c>
      <c r="U9" s="72" t="str">
        <f>IFERROR((('HPI_SA By Year'!#REF!-'HPI_SA By Year'!#REF!)/'HPI_SA By Year'!#REF!),"N/A")</f>
        <v>N/A</v>
      </c>
      <c r="V9" s="72" t="str">
        <f>IFERROR((('HPI_SA By Year'!#REF!-'HPI_SA By Year'!#REF!)/'HPI_SA By Year'!#REF!),"N/A")</f>
        <v>N/A</v>
      </c>
      <c r="W9" s="72" t="str">
        <f>IFERROR((('HPI_SA By Year'!#REF!-'HPI_SA By Year'!#REF!)/'HPI_SA By Year'!#REF!),"N/A")</f>
        <v>N/A</v>
      </c>
      <c r="X9" s="72" t="str">
        <f>IFERROR((('HPI_SA By Year'!#REF!-'HPI_SA By Year'!#REF!)/'HPI_SA By Year'!#REF!),"N/A")</f>
        <v>N/A</v>
      </c>
      <c r="Y9" s="72" t="str">
        <f>IFERROR((('HPI_SA By Year'!#REF!-'HPI_SA By Year'!#REF!)/'HPI_SA By Year'!#REF!),"N/A")</f>
        <v>N/A</v>
      </c>
      <c r="Z9" s="72" t="str">
        <f>IFERROR((('HPI_SA By Year'!#REF!-'HPI_SA By Year'!#REF!)/'HPI_SA By Year'!#REF!),"N/A")</f>
        <v>N/A</v>
      </c>
      <c r="AA9" s="72" t="str">
        <f>IFERROR((('HPI_SA By Year'!#REF!-'HPI_SA By Year'!#REF!)/'HPI_SA By Year'!#REF!),"N/A")</f>
        <v>N/A</v>
      </c>
      <c r="AB9" s="72" t="str">
        <f>IFERROR((('HPI_SA By Year'!#REF!-'HPI_SA By Year'!#REF!)/'HPI_SA By Year'!#REF!),"N/A")</f>
        <v>N/A</v>
      </c>
      <c r="AC9" s="72" t="str">
        <f>IFERROR((('HPI_SA By Year'!#REF!-'HPI_SA By Year'!#REF!)/'HPI_SA By Year'!#REF!),"N/A")</f>
        <v>N/A</v>
      </c>
      <c r="AD9" s="72" t="str">
        <f>IFERROR((('HPI_SA By Year'!#REF!-'HPI_SA By Year'!#REF!)/'HPI_SA By Year'!#REF!),"N/A")</f>
        <v>N/A</v>
      </c>
      <c r="AE9" s="72" t="str">
        <f>IFERROR((('HPI_SA By Year'!#REF!-'HPI_SA By Year'!#REF!)/'HPI_SA By Year'!#REF!),"N/A")</f>
        <v>N/A</v>
      </c>
      <c r="AF9" s="72" t="str">
        <f>IFERROR((('HPI_SA By Year'!#REF!-'HPI_SA By Year'!#REF!)/'HPI_SA By Year'!#REF!),"N/A")</f>
        <v>N/A</v>
      </c>
      <c r="AG9" s="72" t="str">
        <f>IFERROR((('HPI_SA By Year'!#REF!-'HPI_SA By Year'!#REF!)/'HPI_SA By Year'!#REF!),"N/A")</f>
        <v>N/A</v>
      </c>
    </row>
    <row r="10" spans="1:33" x14ac:dyDescent="0.2">
      <c r="A10" s="11" t="s">
        <v>74</v>
      </c>
      <c r="B10" s="11" t="s">
        <v>125</v>
      </c>
      <c r="C10" s="8" t="s">
        <v>434</v>
      </c>
      <c r="D10" s="72" t="str">
        <f>IFERROR((('HPI_SA By Year'!#REF!-'HPI_SA By Year'!#REF!)/'HPI_SA By Year'!#REF!),"N/A")</f>
        <v>N/A</v>
      </c>
      <c r="E10" s="72" t="str">
        <f>IFERROR((('HPI_SA By Year'!#REF!-'HPI_SA By Year'!#REF!)/'HPI_SA By Year'!#REF!),"N/A")</f>
        <v>N/A</v>
      </c>
      <c r="F10" s="72" t="str">
        <f>IFERROR((('HPI_SA By Year'!#REF!-'HPI_SA By Year'!#REF!)/'HPI_SA By Year'!#REF!),"N/A")</f>
        <v>N/A</v>
      </c>
      <c r="G10" s="72" t="str">
        <f>IFERROR((('HPI_SA By Year'!#REF!-'HPI_SA By Year'!#REF!)/'HPI_SA By Year'!#REF!),"N/A")</f>
        <v>N/A</v>
      </c>
      <c r="H10" s="72" t="str">
        <f>IFERROR((('HPI_SA By Year'!#REF!-'HPI_SA By Year'!#REF!)/'HPI_SA By Year'!#REF!),"N/A")</f>
        <v>N/A</v>
      </c>
      <c r="I10" s="72" t="str">
        <f>IFERROR((('HPI_SA By Year'!#REF!-'HPI_SA By Year'!#REF!)/'HPI_SA By Year'!#REF!),"N/A")</f>
        <v>N/A</v>
      </c>
      <c r="J10" s="72" t="str">
        <f>IFERROR((('HPI_SA By Year'!#REF!-'HPI_SA By Year'!#REF!)/'HPI_SA By Year'!#REF!),"N/A")</f>
        <v>N/A</v>
      </c>
      <c r="K10" s="72" t="str">
        <f>IFERROR((('HPI_SA By Year'!#REF!-'HPI_SA By Year'!#REF!)/'HPI_SA By Year'!#REF!),"N/A")</f>
        <v>N/A</v>
      </c>
      <c r="L10" s="72" t="str">
        <f>IFERROR((('HPI_SA By Year'!#REF!-'HPI_SA By Year'!#REF!)/'HPI_SA By Year'!#REF!),"N/A")</f>
        <v>N/A</v>
      </c>
      <c r="M10" s="72" t="str">
        <f>IFERROR((('HPI_SA By Year'!#REF!-'HPI_SA By Year'!#REF!)/'HPI_SA By Year'!#REF!),"N/A")</f>
        <v>N/A</v>
      </c>
      <c r="N10" s="72" t="str">
        <f>IFERROR((('HPI_SA By Year'!#REF!-'HPI_SA By Year'!#REF!)/'HPI_SA By Year'!#REF!),"N/A")</f>
        <v>N/A</v>
      </c>
      <c r="O10" s="72" t="str">
        <f>IFERROR((('HPI_SA By Year'!#REF!-'HPI_SA By Year'!#REF!)/'HPI_SA By Year'!#REF!),"N/A")</f>
        <v>N/A</v>
      </c>
      <c r="P10" s="72" t="str">
        <f>IFERROR((('HPI_SA By Year'!#REF!-'HPI_SA By Year'!#REF!)/'HPI_SA By Year'!#REF!),"N/A")</f>
        <v>N/A</v>
      </c>
      <c r="Q10" s="72" t="str">
        <f>IFERROR((('HPI_SA By Year'!#REF!-'HPI_SA By Year'!#REF!)/'HPI_SA By Year'!#REF!),"N/A")</f>
        <v>N/A</v>
      </c>
      <c r="R10" s="72" t="str">
        <f>IFERROR((('HPI_SA By Year'!#REF!-'HPI_SA By Year'!#REF!)/'HPI_SA By Year'!#REF!),"N/A")</f>
        <v>N/A</v>
      </c>
      <c r="S10" s="72" t="str">
        <f>IFERROR((('HPI_SA By Year'!#REF!-'HPI_SA By Year'!#REF!)/'HPI_SA By Year'!#REF!),"N/A")</f>
        <v>N/A</v>
      </c>
      <c r="T10" s="72" t="str">
        <f>IFERROR((('HPI_SA By Year'!#REF!-'HPI_SA By Year'!#REF!)/'HPI_SA By Year'!#REF!),"N/A")</f>
        <v>N/A</v>
      </c>
      <c r="U10" s="72" t="str">
        <f>IFERROR((('HPI_SA By Year'!#REF!-'HPI_SA By Year'!#REF!)/'HPI_SA By Year'!#REF!),"N/A")</f>
        <v>N/A</v>
      </c>
      <c r="V10" s="72" t="str">
        <f>IFERROR((('HPI_SA By Year'!#REF!-'HPI_SA By Year'!#REF!)/'HPI_SA By Year'!#REF!),"N/A")</f>
        <v>N/A</v>
      </c>
      <c r="W10" s="72" t="str">
        <f>IFERROR((('HPI_SA By Year'!#REF!-'HPI_SA By Year'!#REF!)/'HPI_SA By Year'!#REF!),"N/A")</f>
        <v>N/A</v>
      </c>
      <c r="X10" s="72" t="str">
        <f>IFERROR((('HPI_SA By Year'!#REF!-'HPI_SA By Year'!#REF!)/'HPI_SA By Year'!#REF!),"N/A")</f>
        <v>N/A</v>
      </c>
      <c r="Y10" s="72" t="str">
        <f>IFERROR((('HPI_SA By Year'!#REF!-'HPI_SA By Year'!#REF!)/'HPI_SA By Year'!#REF!),"N/A")</f>
        <v>N/A</v>
      </c>
      <c r="Z10" s="72" t="str">
        <f>IFERROR((('HPI_SA By Year'!#REF!-'HPI_SA By Year'!#REF!)/'HPI_SA By Year'!#REF!),"N/A")</f>
        <v>N/A</v>
      </c>
      <c r="AA10" s="72" t="str">
        <f>IFERROR((('HPI_SA By Year'!#REF!-'HPI_SA By Year'!#REF!)/'HPI_SA By Year'!#REF!),"N/A")</f>
        <v>N/A</v>
      </c>
      <c r="AB10" s="72" t="str">
        <f>IFERROR((('HPI_SA By Year'!#REF!-'HPI_SA By Year'!#REF!)/'HPI_SA By Year'!#REF!),"N/A")</f>
        <v>N/A</v>
      </c>
      <c r="AC10" s="72" t="str">
        <f>IFERROR((('HPI_SA By Year'!#REF!-'HPI_SA By Year'!#REF!)/'HPI_SA By Year'!#REF!),"N/A")</f>
        <v>N/A</v>
      </c>
      <c r="AD10" s="72" t="str">
        <f>IFERROR((('HPI_SA By Year'!#REF!-'HPI_SA By Year'!#REF!)/'HPI_SA By Year'!#REF!),"N/A")</f>
        <v>N/A</v>
      </c>
      <c r="AE10" s="72" t="str">
        <f>IFERROR((('HPI_SA By Year'!#REF!-'HPI_SA By Year'!#REF!)/'HPI_SA By Year'!#REF!),"N/A")</f>
        <v>N/A</v>
      </c>
      <c r="AF10" s="72" t="str">
        <f>IFERROR((('HPI_SA By Year'!#REF!-'HPI_SA By Year'!#REF!)/'HPI_SA By Year'!#REF!),"N/A")</f>
        <v>N/A</v>
      </c>
      <c r="AG10" s="72" t="str">
        <f>IFERROR((('HPI_SA By Year'!#REF!-'HPI_SA By Year'!#REF!)/'HPI_SA By Year'!#REF!),"N/A")</f>
        <v>N/A</v>
      </c>
    </row>
    <row r="11" spans="1:33" x14ac:dyDescent="0.2">
      <c r="A11" s="11" t="s">
        <v>75</v>
      </c>
      <c r="B11" s="11" t="s">
        <v>126</v>
      </c>
      <c r="C11" s="8" t="s">
        <v>434</v>
      </c>
      <c r="D11" s="72">
        <f>IFERROR((('HPI_SA By Year'!D6-'HPI_SA By Year'!C6)/'HPI_SA By Year'!C6),"N/A")</f>
        <v>7.7524893314366416E-3</v>
      </c>
      <c r="E11" s="72">
        <f>IFERROR((('HPI_SA By Year'!E6-'HPI_SA By Year'!D6)/'HPI_SA By Year'!D6),"N/A")</f>
        <v>2.0865767437612211E-2</v>
      </c>
      <c r="F11" s="72">
        <f>IFERROR((('HPI_SA By Year'!F6-'HPI_SA By Year'!E6)/'HPI_SA By Year'!E6),"N/A")</f>
        <v>3.2269346357651524E-2</v>
      </c>
      <c r="G11" s="72">
        <f>IFERROR((('HPI_SA By Year'!G6-'HPI_SA By Year'!F6)/'HPI_SA By Year'!F6),"N/A")</f>
        <v>2.6741886429713899E-2</v>
      </c>
      <c r="H11" s="72">
        <f>IFERROR((('HPI_SA By Year'!H6-'HPI_SA By Year'!G6)/'HPI_SA By Year'!G6),"N/A")</f>
        <v>2.2281311631404753E-2</v>
      </c>
      <c r="I11" s="72">
        <f>IFERROR((('HPI_SA By Year'!I6-'HPI_SA By Year'!H6)/'HPI_SA By Year'!H6),"N/A")</f>
        <v>1.8706672321706603E-2</v>
      </c>
      <c r="J11" s="72">
        <f>IFERROR((('HPI_SA By Year'!J6-'HPI_SA By Year'!I6)/'HPI_SA By Year'!I6),"N/A")</f>
        <v>4.1932405595899912E-2</v>
      </c>
      <c r="K11" s="72">
        <f>IFERROR((('HPI_SA By Year'!K6-'HPI_SA By Year'!J6)/'HPI_SA By Year'!J6),"N/A")</f>
        <v>5.1514530011244758E-2</v>
      </c>
      <c r="L11" s="72">
        <f>IFERROR((('HPI_SA By Year'!L6-'HPI_SA By Year'!K6)/'HPI_SA By Year'!K6),"N/A")</f>
        <v>7.4982681041962734E-2</v>
      </c>
      <c r="M11" s="72">
        <f>IFERROR((('HPI_SA By Year'!M6-'HPI_SA By Year'!L6)/'HPI_SA By Year'!L6),"N/A")</f>
        <v>8.9363978489577542E-2</v>
      </c>
      <c r="N11" s="72">
        <f>IFERROR((('HPI_SA By Year'!N6-'HPI_SA By Year'!M6)/'HPI_SA By Year'!M6),"N/A")</f>
        <v>0.10501543542249972</v>
      </c>
      <c r="O11" s="72">
        <f>IFERROR((('HPI_SA By Year'!O6-'HPI_SA By Year'!N6)/'HPI_SA By Year'!N6),"N/A")</f>
        <v>0.11853095422485799</v>
      </c>
      <c r="P11" s="72">
        <f>IFERROR((('HPI_SA By Year'!P6-'HPI_SA By Year'!O6)/'HPI_SA By Year'!O6),"N/A")</f>
        <v>0.17463824685644203</v>
      </c>
      <c r="Q11" s="72">
        <f>IFERROR((('HPI_SA By Year'!Q6-'HPI_SA By Year'!P6)/'HPI_SA By Year'!P6),"N/A")</f>
        <v>0.25511453431677966</v>
      </c>
      <c r="R11" s="72">
        <f>IFERROR((('HPI_SA By Year'!R6-'HPI_SA By Year'!Q6)/'HPI_SA By Year'!Q6),"N/A")</f>
        <v>0.14715852411247732</v>
      </c>
      <c r="S11" s="72">
        <f>IFERROR((('HPI_SA By Year'!S6-'HPI_SA By Year'!R6)/'HPI_SA By Year'!R6),"N/A")</f>
        <v>-6.7787110228237496E-2</v>
      </c>
      <c r="T11" s="72">
        <f>IFERROR((('HPI_SA By Year'!T6-'HPI_SA By Year'!S6)/'HPI_SA By Year'!S6),"N/A")</f>
        <v>-0.23687778337769042</v>
      </c>
      <c r="U11" s="72">
        <f>IFERROR((('HPI_SA By Year'!U6-'HPI_SA By Year'!T6)/'HPI_SA By Year'!T6),"N/A")</f>
        <v>-0.2243758219221732</v>
      </c>
      <c r="V11" s="72">
        <f>IFERROR((('HPI_SA By Year'!V6-'HPI_SA By Year'!U6)/'HPI_SA By Year'!U6),"N/A")</f>
        <v>-6.9226938877131883E-2</v>
      </c>
      <c r="W11" s="72">
        <f>IFERROR((('HPI_SA By Year'!W6-'HPI_SA By Year'!V6)/'HPI_SA By Year'!V6),"N/A")</f>
        <v>-6.2306570905053954E-2</v>
      </c>
      <c r="X11" s="72">
        <f>IFERROR((('HPI_SA By Year'!X6-'HPI_SA By Year'!W6)/'HPI_SA By Year'!W6),"N/A")</f>
        <v>5.4867751432027101E-2</v>
      </c>
      <c r="Y11" s="72">
        <f>IFERROR((('HPI_SA By Year'!Y6-'HPI_SA By Year'!X6)/'HPI_SA By Year'!X6),"N/A")</f>
        <v>0.13661144553877097</v>
      </c>
      <c r="Z11" s="72">
        <f>IFERROR((('HPI_SA By Year'!Z6-'HPI_SA By Year'!Y6)/'HPI_SA By Year'!Y6),"N/A")</f>
        <v>0.10011348955396447</v>
      </c>
      <c r="AA11" s="72">
        <f>IFERROR((('HPI_SA By Year'!AA6-'HPI_SA By Year'!Z6)/'HPI_SA By Year'!Z6),"N/A")</f>
        <v>9.0955294443327242E-2</v>
      </c>
      <c r="AB11" s="72">
        <f>IFERROR((('HPI_SA By Year'!AB6-'HPI_SA By Year'!AA6)/'HPI_SA By Year'!AA6),"N/A")</f>
        <v>0.1000501549251937</v>
      </c>
      <c r="AC11" s="72">
        <f>IFERROR((('HPI_SA By Year'!AC6-'HPI_SA By Year'!AB6)/'HPI_SA By Year'!AB6),"N/A")</f>
        <v>9.0882059303738008E-2</v>
      </c>
      <c r="AD11" s="72">
        <f>IFERROR((('HPI_SA By Year'!AD6-'HPI_SA By Year'!AC6)/'HPI_SA By Year'!AC6),"N/A")</f>
        <v>7.4548557249928482E-2</v>
      </c>
      <c r="AE11" s="72">
        <f>IFERROR((('HPI_SA By Year'!AE6-'HPI_SA By Year'!AD6)/'HPI_SA By Year'!AD6),"N/A")</f>
        <v>5.8801101982584744E-2</v>
      </c>
      <c r="AF11" s="72">
        <f>IFERROR((('HPI_SA By Year'!AF6-'HPI_SA By Year'!AE6)/'HPI_SA By Year'!AE6),"N/A")</f>
        <v>7.6685174644844478E-2</v>
      </c>
      <c r="AG11" s="72">
        <f>IFERROR((('HPI_SA By Year'!AG6-'HPI_SA By Year'!AF6)/'HPI_SA By Year'!AF6),"N/A")</f>
        <v>0.1904316234359954</v>
      </c>
    </row>
    <row r="12" spans="1:33" x14ac:dyDescent="0.2">
      <c r="A12" s="11" t="s">
        <v>76</v>
      </c>
      <c r="B12" s="11" t="s">
        <v>127</v>
      </c>
      <c r="C12" s="8" t="s">
        <v>434</v>
      </c>
      <c r="D12" s="72">
        <f>IFERROR((('HPI_SA By Year'!D7-'HPI_SA By Year'!C7)/'HPI_SA By Year'!C7),"N/A")</f>
        <v>9.3481429361209484E-3</v>
      </c>
      <c r="E12" s="72">
        <f>IFERROR((('HPI_SA By Year'!E7-'HPI_SA By Year'!D7)/'HPI_SA By Year'!D7),"N/A")</f>
        <v>2.0987900214111312E-2</v>
      </c>
      <c r="F12" s="72">
        <f>IFERROR((('HPI_SA By Year'!F7-'HPI_SA By Year'!E7)/'HPI_SA By Year'!E7),"N/A")</f>
        <v>4.1308005559755313E-2</v>
      </c>
      <c r="G12" s="72">
        <f>IFERROR((('HPI_SA By Year'!G7-'HPI_SA By Year'!F7)/'HPI_SA By Year'!F7),"N/A")</f>
        <v>3.7725686719902479E-2</v>
      </c>
      <c r="H12" s="72">
        <f>IFERROR((('HPI_SA By Year'!H7-'HPI_SA By Year'!G7)/'HPI_SA By Year'!G7),"N/A")</f>
        <v>4.4094417114230185E-2</v>
      </c>
      <c r="I12" s="72">
        <f>IFERROR((('HPI_SA By Year'!I7-'HPI_SA By Year'!H7)/'HPI_SA By Year'!H7),"N/A")</f>
        <v>4.3788363447739363E-2</v>
      </c>
      <c r="J12" s="72">
        <f>IFERROR((('HPI_SA By Year'!J7-'HPI_SA By Year'!I7)/'HPI_SA By Year'!I7),"N/A")</f>
        <v>5.7087836998384878E-2</v>
      </c>
      <c r="K12" s="72">
        <f>IFERROR((('HPI_SA By Year'!K7-'HPI_SA By Year'!J7)/'HPI_SA By Year'!J7),"N/A")</f>
        <v>7.5708605120370004E-2</v>
      </c>
      <c r="L12" s="72">
        <f>IFERROR((('HPI_SA By Year'!L7-'HPI_SA By Year'!K7)/'HPI_SA By Year'!K7),"N/A")</f>
        <v>7.8629179109913017E-2</v>
      </c>
      <c r="M12" s="72">
        <f>IFERROR((('HPI_SA By Year'!M7-'HPI_SA By Year'!L7)/'HPI_SA By Year'!L7),"N/A")</f>
        <v>5.9847384947834099E-2</v>
      </c>
      <c r="N12" s="72">
        <f>IFERROR((('HPI_SA By Year'!N7-'HPI_SA By Year'!M7)/'HPI_SA By Year'!M7),"N/A")</f>
        <v>4.1000971662498623E-2</v>
      </c>
      <c r="O12" s="72">
        <f>IFERROR((('HPI_SA By Year'!O7-'HPI_SA By Year'!N7)/'HPI_SA By Year'!N7),"N/A")</f>
        <v>2.9577831163068325E-2</v>
      </c>
      <c r="P12" s="72">
        <f>IFERROR((('HPI_SA By Year'!P7-'HPI_SA By Year'!O7)/'HPI_SA By Year'!O7),"N/A")</f>
        <v>2.8059328835121879E-2</v>
      </c>
      <c r="Q12" s="72">
        <f>IFERROR((('HPI_SA By Year'!Q7-'HPI_SA By Year'!P7)/'HPI_SA By Year'!P7),"N/A")</f>
        <v>4.7720241709312564E-2</v>
      </c>
      <c r="R12" s="72">
        <f>IFERROR((('HPI_SA By Year'!R7-'HPI_SA By Year'!Q7)/'HPI_SA By Year'!Q7),"N/A")</f>
        <v>7.8371852362884627E-3</v>
      </c>
      <c r="S12" s="72">
        <f>IFERROR((('HPI_SA By Year'!S7-'HPI_SA By Year'!R7)/'HPI_SA By Year'!R7),"N/A")</f>
        <v>-3.3979984392755021E-2</v>
      </c>
      <c r="T12" s="72">
        <f>IFERROR((('HPI_SA By Year'!T7-'HPI_SA By Year'!S7)/'HPI_SA By Year'!S7),"N/A")</f>
        <v>-0.10597922365045859</v>
      </c>
      <c r="U12" s="72">
        <f>IFERROR((('HPI_SA By Year'!U7-'HPI_SA By Year'!T7)/'HPI_SA By Year'!T7),"N/A")</f>
        <v>-0.1309069004327631</v>
      </c>
      <c r="V12" s="72">
        <f>IFERROR((('HPI_SA By Year'!V7-'HPI_SA By Year'!U7)/'HPI_SA By Year'!U7),"N/A")</f>
        <v>-5.8622891016871841E-2</v>
      </c>
      <c r="W12" s="72">
        <f>IFERROR((('HPI_SA By Year'!W7-'HPI_SA By Year'!V7)/'HPI_SA By Year'!V7),"N/A")</f>
        <v>-0.10323380674662383</v>
      </c>
      <c r="X12" s="72">
        <f>IFERROR((('HPI_SA By Year'!X7-'HPI_SA By Year'!W7)/'HPI_SA By Year'!W7),"N/A")</f>
        <v>7.454140829246135E-3</v>
      </c>
      <c r="Y12" s="72">
        <f>IFERROR((('HPI_SA By Year'!Y7-'HPI_SA By Year'!X7)/'HPI_SA By Year'!X7),"N/A")</f>
        <v>0.15855280089216794</v>
      </c>
      <c r="Z12" s="72">
        <f>IFERROR((('HPI_SA By Year'!Z7-'HPI_SA By Year'!Y7)/'HPI_SA By Year'!Y7),"N/A")</f>
        <v>0.10975361433516588</v>
      </c>
      <c r="AA12" s="72">
        <f>IFERROR((('HPI_SA By Year'!AA7-'HPI_SA By Year'!Z7)/'HPI_SA By Year'!Z7),"N/A")</f>
        <v>8.9924937447873179E-2</v>
      </c>
      <c r="AB12" s="72">
        <f>IFERROR((('HPI_SA By Year'!AB7-'HPI_SA By Year'!AA7)/'HPI_SA By Year'!AA7),"N/A")</f>
        <v>7.9322324421113921E-2</v>
      </c>
      <c r="AC12" s="72">
        <f>IFERROR((('HPI_SA By Year'!AC7-'HPI_SA By Year'!AB7)/'HPI_SA By Year'!AB7),"N/A")</f>
        <v>7.8129431115648601E-2</v>
      </c>
      <c r="AD12" s="72">
        <f>IFERROR((('HPI_SA By Year'!AD7-'HPI_SA By Year'!AC7)/'HPI_SA By Year'!AC7),"N/A")</f>
        <v>8.7092616461056926E-2</v>
      </c>
      <c r="AE12" s="72">
        <f>IFERROR((('HPI_SA By Year'!AE7-'HPI_SA By Year'!AD7)/'HPI_SA By Year'!AD7),"N/A")</f>
        <v>6.6310975609756032E-2</v>
      </c>
      <c r="AF12" s="72">
        <f>IFERROR((('HPI_SA By Year'!AF7-'HPI_SA By Year'!AE7)/'HPI_SA By Year'!AE7),"N/A")</f>
        <v>8.4130387918808322E-2</v>
      </c>
      <c r="AG12" s="72">
        <f>IFERROR((('HPI_SA By Year'!AG7-'HPI_SA By Year'!AF7)/'HPI_SA By Year'!AF7),"N/A")</f>
        <v>0.19956672806429998</v>
      </c>
    </row>
    <row r="13" spans="1:33" x14ac:dyDescent="0.2">
      <c r="A13" s="11" t="s">
        <v>77</v>
      </c>
      <c r="B13" s="11" t="s">
        <v>128</v>
      </c>
      <c r="C13" s="8" t="s">
        <v>434</v>
      </c>
      <c r="D13" s="72" t="str">
        <f>IFERROR((('HPI_SA By Year'!#REF!-'HPI_SA By Year'!#REF!)/'HPI_SA By Year'!#REF!),"N/A")</f>
        <v>N/A</v>
      </c>
      <c r="E13" s="72" t="str">
        <f>IFERROR((('HPI_SA By Year'!#REF!-'HPI_SA By Year'!#REF!)/'HPI_SA By Year'!#REF!),"N/A")</f>
        <v>N/A</v>
      </c>
      <c r="F13" s="72" t="str">
        <f>IFERROR((('HPI_SA By Year'!#REF!-'HPI_SA By Year'!#REF!)/'HPI_SA By Year'!#REF!),"N/A")</f>
        <v>N/A</v>
      </c>
      <c r="G13" s="72" t="str">
        <f>IFERROR((('HPI_SA By Year'!#REF!-'HPI_SA By Year'!#REF!)/'HPI_SA By Year'!#REF!),"N/A")</f>
        <v>N/A</v>
      </c>
      <c r="H13" s="72" t="str">
        <f>IFERROR((('HPI_SA By Year'!#REF!-'HPI_SA By Year'!#REF!)/'HPI_SA By Year'!#REF!),"N/A")</f>
        <v>N/A</v>
      </c>
      <c r="I13" s="72" t="str">
        <f>IFERROR((('HPI_SA By Year'!#REF!-'HPI_SA By Year'!#REF!)/'HPI_SA By Year'!#REF!),"N/A")</f>
        <v>N/A</v>
      </c>
      <c r="J13" s="72" t="str">
        <f>IFERROR((('HPI_SA By Year'!#REF!-'HPI_SA By Year'!#REF!)/'HPI_SA By Year'!#REF!),"N/A")</f>
        <v>N/A</v>
      </c>
      <c r="K13" s="72" t="str">
        <f>IFERROR((('HPI_SA By Year'!#REF!-'HPI_SA By Year'!#REF!)/'HPI_SA By Year'!#REF!),"N/A")</f>
        <v>N/A</v>
      </c>
      <c r="L13" s="72" t="str">
        <f>IFERROR((('HPI_SA By Year'!#REF!-'HPI_SA By Year'!#REF!)/'HPI_SA By Year'!#REF!),"N/A")</f>
        <v>N/A</v>
      </c>
      <c r="M13" s="72" t="str">
        <f>IFERROR((('HPI_SA By Year'!#REF!-'HPI_SA By Year'!#REF!)/'HPI_SA By Year'!#REF!),"N/A")</f>
        <v>N/A</v>
      </c>
      <c r="N13" s="72" t="str">
        <f>IFERROR((('HPI_SA By Year'!#REF!-'HPI_SA By Year'!#REF!)/'HPI_SA By Year'!#REF!),"N/A")</f>
        <v>N/A</v>
      </c>
      <c r="O13" s="72" t="str">
        <f>IFERROR((('HPI_SA By Year'!#REF!-'HPI_SA By Year'!#REF!)/'HPI_SA By Year'!#REF!),"N/A")</f>
        <v>N/A</v>
      </c>
      <c r="P13" s="72" t="str">
        <f>IFERROR((('HPI_SA By Year'!#REF!-'HPI_SA By Year'!#REF!)/'HPI_SA By Year'!#REF!),"N/A")</f>
        <v>N/A</v>
      </c>
      <c r="Q13" s="72" t="str">
        <f>IFERROR((('HPI_SA By Year'!#REF!-'HPI_SA By Year'!#REF!)/'HPI_SA By Year'!#REF!),"N/A")</f>
        <v>N/A</v>
      </c>
      <c r="R13" s="72" t="str">
        <f>IFERROR((('HPI_SA By Year'!#REF!-'HPI_SA By Year'!#REF!)/'HPI_SA By Year'!#REF!),"N/A")</f>
        <v>N/A</v>
      </c>
      <c r="S13" s="72" t="str">
        <f>IFERROR((('HPI_SA By Year'!#REF!-'HPI_SA By Year'!#REF!)/'HPI_SA By Year'!#REF!),"N/A")</f>
        <v>N/A</v>
      </c>
      <c r="T13" s="72" t="str">
        <f>IFERROR((('HPI_SA By Year'!#REF!-'HPI_SA By Year'!#REF!)/'HPI_SA By Year'!#REF!),"N/A")</f>
        <v>N/A</v>
      </c>
      <c r="U13" s="72" t="str">
        <f>IFERROR((('HPI_SA By Year'!#REF!-'HPI_SA By Year'!#REF!)/'HPI_SA By Year'!#REF!),"N/A")</f>
        <v>N/A</v>
      </c>
      <c r="V13" s="72" t="str">
        <f>IFERROR((('HPI_SA By Year'!#REF!-'HPI_SA By Year'!#REF!)/'HPI_SA By Year'!#REF!),"N/A")</f>
        <v>N/A</v>
      </c>
      <c r="W13" s="72" t="str">
        <f>IFERROR((('HPI_SA By Year'!#REF!-'HPI_SA By Year'!#REF!)/'HPI_SA By Year'!#REF!),"N/A")</f>
        <v>N/A</v>
      </c>
      <c r="X13" s="72" t="str">
        <f>IFERROR((('HPI_SA By Year'!#REF!-'HPI_SA By Year'!#REF!)/'HPI_SA By Year'!#REF!),"N/A")</f>
        <v>N/A</v>
      </c>
      <c r="Y13" s="72" t="str">
        <f>IFERROR((('HPI_SA By Year'!#REF!-'HPI_SA By Year'!#REF!)/'HPI_SA By Year'!#REF!),"N/A")</f>
        <v>N/A</v>
      </c>
      <c r="Z13" s="72" t="str">
        <f>IFERROR((('HPI_SA By Year'!#REF!-'HPI_SA By Year'!#REF!)/'HPI_SA By Year'!#REF!),"N/A")</f>
        <v>N/A</v>
      </c>
      <c r="AA13" s="72" t="str">
        <f>IFERROR((('HPI_SA By Year'!#REF!-'HPI_SA By Year'!#REF!)/'HPI_SA By Year'!#REF!),"N/A")</f>
        <v>N/A</v>
      </c>
      <c r="AB13" s="72" t="str">
        <f>IFERROR((('HPI_SA By Year'!#REF!-'HPI_SA By Year'!#REF!)/'HPI_SA By Year'!#REF!),"N/A")</f>
        <v>N/A</v>
      </c>
      <c r="AC13" s="72" t="str">
        <f>IFERROR((('HPI_SA By Year'!#REF!-'HPI_SA By Year'!#REF!)/'HPI_SA By Year'!#REF!),"N/A")</f>
        <v>N/A</v>
      </c>
      <c r="AD13" s="72" t="str">
        <f>IFERROR((('HPI_SA By Year'!#REF!-'HPI_SA By Year'!#REF!)/'HPI_SA By Year'!#REF!),"N/A")</f>
        <v>N/A</v>
      </c>
      <c r="AE13" s="72" t="str">
        <f>IFERROR((('HPI_SA By Year'!#REF!-'HPI_SA By Year'!#REF!)/'HPI_SA By Year'!#REF!),"N/A")</f>
        <v>N/A</v>
      </c>
      <c r="AF13" s="72" t="str">
        <f>IFERROR((('HPI_SA By Year'!#REF!-'HPI_SA By Year'!#REF!)/'HPI_SA By Year'!#REF!),"N/A")</f>
        <v>N/A</v>
      </c>
      <c r="AG13" s="72" t="str">
        <f>IFERROR((('HPI_SA By Year'!#REF!-'HPI_SA By Year'!#REF!)/'HPI_SA By Year'!#REF!),"N/A")</f>
        <v>N/A</v>
      </c>
    </row>
    <row r="14" spans="1:33" x14ac:dyDescent="0.2">
      <c r="A14" s="11" t="s">
        <v>78</v>
      </c>
      <c r="B14" s="11" t="s">
        <v>129</v>
      </c>
      <c r="C14" s="8" t="s">
        <v>434</v>
      </c>
      <c r="D14" s="72" t="str">
        <f>IFERROR((('HPI_SA By Year'!#REF!-'HPI_SA By Year'!#REF!)/'HPI_SA By Year'!#REF!),"N/A")</f>
        <v>N/A</v>
      </c>
      <c r="E14" s="72" t="str">
        <f>IFERROR((('HPI_SA By Year'!#REF!-'HPI_SA By Year'!#REF!)/'HPI_SA By Year'!#REF!),"N/A")</f>
        <v>N/A</v>
      </c>
      <c r="F14" s="72" t="str">
        <f>IFERROR((('HPI_SA By Year'!#REF!-'HPI_SA By Year'!#REF!)/'HPI_SA By Year'!#REF!),"N/A")</f>
        <v>N/A</v>
      </c>
      <c r="G14" s="72" t="str">
        <f>IFERROR((('HPI_SA By Year'!#REF!-'HPI_SA By Year'!#REF!)/'HPI_SA By Year'!#REF!),"N/A")</f>
        <v>N/A</v>
      </c>
      <c r="H14" s="72" t="str">
        <f>IFERROR((('HPI_SA By Year'!#REF!-'HPI_SA By Year'!#REF!)/'HPI_SA By Year'!#REF!),"N/A")</f>
        <v>N/A</v>
      </c>
      <c r="I14" s="72" t="str">
        <f>IFERROR((('HPI_SA By Year'!#REF!-'HPI_SA By Year'!#REF!)/'HPI_SA By Year'!#REF!),"N/A")</f>
        <v>N/A</v>
      </c>
      <c r="J14" s="72" t="str">
        <f>IFERROR((('HPI_SA By Year'!#REF!-'HPI_SA By Year'!#REF!)/'HPI_SA By Year'!#REF!),"N/A")</f>
        <v>N/A</v>
      </c>
      <c r="K14" s="72" t="str">
        <f>IFERROR((('HPI_SA By Year'!#REF!-'HPI_SA By Year'!#REF!)/'HPI_SA By Year'!#REF!),"N/A")</f>
        <v>N/A</v>
      </c>
      <c r="L14" s="72" t="str">
        <f>IFERROR((('HPI_SA By Year'!#REF!-'HPI_SA By Year'!#REF!)/'HPI_SA By Year'!#REF!),"N/A")</f>
        <v>N/A</v>
      </c>
      <c r="M14" s="72" t="str">
        <f>IFERROR((('HPI_SA By Year'!#REF!-'HPI_SA By Year'!#REF!)/'HPI_SA By Year'!#REF!),"N/A")</f>
        <v>N/A</v>
      </c>
      <c r="N14" s="72" t="str">
        <f>IFERROR((('HPI_SA By Year'!#REF!-'HPI_SA By Year'!#REF!)/'HPI_SA By Year'!#REF!),"N/A")</f>
        <v>N/A</v>
      </c>
      <c r="O14" s="72" t="str">
        <f>IFERROR((('HPI_SA By Year'!#REF!-'HPI_SA By Year'!#REF!)/'HPI_SA By Year'!#REF!),"N/A")</f>
        <v>N/A</v>
      </c>
      <c r="P14" s="72" t="str">
        <f>IFERROR((('HPI_SA By Year'!#REF!-'HPI_SA By Year'!#REF!)/'HPI_SA By Year'!#REF!),"N/A")</f>
        <v>N/A</v>
      </c>
      <c r="Q14" s="72" t="str">
        <f>IFERROR((('HPI_SA By Year'!#REF!-'HPI_SA By Year'!#REF!)/'HPI_SA By Year'!#REF!),"N/A")</f>
        <v>N/A</v>
      </c>
      <c r="R14" s="72" t="str">
        <f>IFERROR((('HPI_SA By Year'!#REF!-'HPI_SA By Year'!#REF!)/'HPI_SA By Year'!#REF!),"N/A")</f>
        <v>N/A</v>
      </c>
      <c r="S14" s="72" t="str">
        <f>IFERROR((('HPI_SA By Year'!#REF!-'HPI_SA By Year'!#REF!)/'HPI_SA By Year'!#REF!),"N/A")</f>
        <v>N/A</v>
      </c>
      <c r="T14" s="72" t="str">
        <f>IFERROR((('HPI_SA By Year'!#REF!-'HPI_SA By Year'!#REF!)/'HPI_SA By Year'!#REF!),"N/A")</f>
        <v>N/A</v>
      </c>
      <c r="U14" s="72" t="str">
        <f>IFERROR((('HPI_SA By Year'!#REF!-'HPI_SA By Year'!#REF!)/'HPI_SA By Year'!#REF!),"N/A")</f>
        <v>N/A</v>
      </c>
      <c r="V14" s="72" t="str">
        <f>IFERROR((('HPI_SA By Year'!#REF!-'HPI_SA By Year'!#REF!)/'HPI_SA By Year'!#REF!),"N/A")</f>
        <v>N/A</v>
      </c>
      <c r="W14" s="72" t="str">
        <f>IFERROR((('HPI_SA By Year'!#REF!-'HPI_SA By Year'!#REF!)/'HPI_SA By Year'!#REF!),"N/A")</f>
        <v>N/A</v>
      </c>
      <c r="X14" s="72" t="str">
        <f>IFERROR((('HPI_SA By Year'!#REF!-'HPI_SA By Year'!#REF!)/'HPI_SA By Year'!#REF!),"N/A")</f>
        <v>N/A</v>
      </c>
      <c r="Y14" s="72" t="str">
        <f>IFERROR((('HPI_SA By Year'!#REF!-'HPI_SA By Year'!#REF!)/'HPI_SA By Year'!#REF!),"N/A")</f>
        <v>N/A</v>
      </c>
      <c r="Z14" s="72" t="str">
        <f>IFERROR((('HPI_SA By Year'!#REF!-'HPI_SA By Year'!#REF!)/'HPI_SA By Year'!#REF!),"N/A")</f>
        <v>N/A</v>
      </c>
      <c r="AA14" s="72" t="str">
        <f>IFERROR((('HPI_SA By Year'!#REF!-'HPI_SA By Year'!#REF!)/'HPI_SA By Year'!#REF!),"N/A")</f>
        <v>N/A</v>
      </c>
      <c r="AB14" s="72" t="str">
        <f>IFERROR((('HPI_SA By Year'!#REF!-'HPI_SA By Year'!#REF!)/'HPI_SA By Year'!#REF!),"N/A")</f>
        <v>N/A</v>
      </c>
      <c r="AC14" s="72" t="str">
        <f>IFERROR((('HPI_SA By Year'!#REF!-'HPI_SA By Year'!#REF!)/'HPI_SA By Year'!#REF!),"N/A")</f>
        <v>N/A</v>
      </c>
      <c r="AD14" s="72" t="str">
        <f>IFERROR((('HPI_SA By Year'!#REF!-'HPI_SA By Year'!#REF!)/'HPI_SA By Year'!#REF!),"N/A")</f>
        <v>N/A</v>
      </c>
      <c r="AE14" s="72" t="str">
        <f>IFERROR((('HPI_SA By Year'!#REF!-'HPI_SA By Year'!#REF!)/'HPI_SA By Year'!#REF!),"N/A")</f>
        <v>N/A</v>
      </c>
      <c r="AF14" s="72" t="str">
        <f>IFERROR((('HPI_SA By Year'!#REF!-'HPI_SA By Year'!#REF!)/'HPI_SA By Year'!#REF!),"N/A")</f>
        <v>N/A</v>
      </c>
      <c r="AG14" s="72" t="str">
        <f>IFERROR((('HPI_SA By Year'!#REF!-'HPI_SA By Year'!#REF!)/'HPI_SA By Year'!#REF!),"N/A")</f>
        <v>N/A</v>
      </c>
    </row>
    <row r="15" spans="1:33" x14ac:dyDescent="0.2">
      <c r="A15" s="11" t="s">
        <v>79</v>
      </c>
      <c r="B15" s="11" t="s">
        <v>130</v>
      </c>
      <c r="C15" s="8" t="s">
        <v>434</v>
      </c>
      <c r="D15" s="72">
        <f>IFERROR((('HPI_SA By Year'!D8-'HPI_SA By Year'!C8)/'HPI_SA By Year'!C8),"N/A")</f>
        <v>3.3232815854460585E-2</v>
      </c>
      <c r="E15" s="72">
        <f>IFERROR((('HPI_SA By Year'!E8-'HPI_SA By Year'!D8)/'HPI_SA By Year'!D8),"N/A")</f>
        <v>2.4969673676751514E-2</v>
      </c>
      <c r="F15" s="72">
        <f>IFERROR((('HPI_SA By Year'!F8-'HPI_SA By Year'!E8)/'HPI_SA By Year'!E8),"N/A")</f>
        <v>4.5699554722287053E-2</v>
      </c>
      <c r="G15" s="72">
        <f>IFERROR((('HPI_SA By Year'!G8-'HPI_SA By Year'!F8)/'HPI_SA By Year'!F8),"N/A")</f>
        <v>3.0434782608695875E-2</v>
      </c>
      <c r="H15" s="72">
        <f>IFERROR((('HPI_SA By Year'!H8-'HPI_SA By Year'!G8)/'HPI_SA By Year'!G8),"N/A")</f>
        <v>2.8687633215885851E-2</v>
      </c>
      <c r="I15" s="72">
        <f>IFERROR((('HPI_SA By Year'!I8-'HPI_SA By Year'!H8)/'HPI_SA By Year'!H8),"N/A")</f>
        <v>2.4388439013045157E-2</v>
      </c>
      <c r="J15" s="72">
        <f>IFERROR((('HPI_SA By Year'!J8-'HPI_SA By Year'!I8)/'HPI_SA By Year'!I8),"N/A")</f>
        <v>3.6377333567248933E-2</v>
      </c>
      <c r="K15" s="72">
        <f>IFERROR((('HPI_SA By Year'!K8-'HPI_SA By Year'!J8)/'HPI_SA By Year'!J8),"N/A")</f>
        <v>6.0611793758588654E-2</v>
      </c>
      <c r="L15" s="72">
        <f>IFERROR((('HPI_SA By Year'!L8-'HPI_SA By Year'!K8)/'HPI_SA By Year'!K8),"N/A")</f>
        <v>7.4610610911344175E-2</v>
      </c>
      <c r="M15" s="72">
        <f>IFERROR((('HPI_SA By Year'!M8-'HPI_SA By Year'!L8)/'HPI_SA By Year'!L8),"N/A")</f>
        <v>7.2130001747335262E-2</v>
      </c>
      <c r="N15" s="72">
        <f>IFERROR((('HPI_SA By Year'!N8-'HPI_SA By Year'!M8)/'HPI_SA By Year'!M8),"N/A")</f>
        <v>7.1685843736758056E-2</v>
      </c>
      <c r="O15" s="72">
        <f>IFERROR((('HPI_SA By Year'!O8-'HPI_SA By Year'!N8)/'HPI_SA By Year'!N8),"N/A")</f>
        <v>7.5597089261137562E-2</v>
      </c>
      <c r="P15" s="72">
        <f>IFERROR((('HPI_SA By Year'!P8-'HPI_SA By Year'!O8)/'HPI_SA By Year'!O8),"N/A")</f>
        <v>7.1980488494574363E-2</v>
      </c>
      <c r="Q15" s="72">
        <f>IFERROR((('HPI_SA By Year'!Q8-'HPI_SA By Year'!P8)/'HPI_SA By Year'!P8),"N/A")</f>
        <v>8.1972078054828118E-2</v>
      </c>
      <c r="R15" s="72">
        <f>IFERROR((('HPI_SA By Year'!R8-'HPI_SA By Year'!Q8)/'HPI_SA By Year'!Q8),"N/A")</f>
        <v>4.9747968817617269E-2</v>
      </c>
      <c r="S15" s="72">
        <f>IFERROR((('HPI_SA By Year'!S8-'HPI_SA By Year'!R8)/'HPI_SA By Year'!R8),"N/A")</f>
        <v>-2.6981518791841113E-2</v>
      </c>
      <c r="T15" s="72">
        <f>IFERROR((('HPI_SA By Year'!T8-'HPI_SA By Year'!S8)/'HPI_SA By Year'!S8),"N/A")</f>
        <v>-0.12047236576720656</v>
      </c>
      <c r="U15" s="72">
        <f>IFERROR((('HPI_SA By Year'!U8-'HPI_SA By Year'!T8)/'HPI_SA By Year'!T8),"N/A")</f>
        <v>-0.11569748902593729</v>
      </c>
      <c r="V15" s="72">
        <f>IFERROR((('HPI_SA By Year'!V8-'HPI_SA By Year'!U8)/'HPI_SA By Year'!U8),"N/A")</f>
        <v>-6.2858677305508884E-2</v>
      </c>
      <c r="W15" s="72">
        <f>IFERROR((('HPI_SA By Year'!W8-'HPI_SA By Year'!V8)/'HPI_SA By Year'!V8),"N/A")</f>
        <v>-7.9003168313589195E-2</v>
      </c>
      <c r="X15" s="72">
        <f>IFERROR((('HPI_SA By Year'!X8-'HPI_SA By Year'!W8)/'HPI_SA By Year'!W8),"N/A")</f>
        <v>-1.5938202796519075E-2</v>
      </c>
      <c r="Y15" s="72">
        <f>IFERROR((('HPI_SA By Year'!Y8-'HPI_SA By Year'!X8)/'HPI_SA By Year'!X8),"N/A")</f>
        <v>5.5960037577684682E-2</v>
      </c>
      <c r="Z15" s="72">
        <f>IFERROR((('HPI_SA By Year'!Z8-'HPI_SA By Year'!Y8)/'HPI_SA By Year'!Y8),"N/A")</f>
        <v>5.7716490303595436E-2</v>
      </c>
      <c r="AA15" s="72">
        <f>IFERROR((('HPI_SA By Year'!AA8-'HPI_SA By Year'!Z8)/'HPI_SA By Year'!Z8),"N/A")</f>
        <v>4.8056548533717283E-2</v>
      </c>
      <c r="AB15" s="72">
        <f>IFERROR((('HPI_SA By Year'!AB8-'HPI_SA By Year'!AA8)/'HPI_SA By Year'!AA8),"N/A")</f>
        <v>5.2991017686822905E-2</v>
      </c>
      <c r="AC15" s="72">
        <f>IFERROR((('HPI_SA By Year'!AC8-'HPI_SA By Year'!AB8)/'HPI_SA By Year'!AB8),"N/A")</f>
        <v>5.6069766589718038E-2</v>
      </c>
      <c r="AD15" s="72">
        <f>IFERROR((('HPI_SA By Year'!AD8-'HPI_SA By Year'!AC8)/'HPI_SA By Year'!AC8),"N/A")</f>
        <v>5.2468321929690892E-2</v>
      </c>
      <c r="AE15" s="72">
        <f>IFERROR((('HPI_SA By Year'!AE8-'HPI_SA By Year'!AD8)/'HPI_SA By Year'!AD8),"N/A")</f>
        <v>4.1729578616310554E-2</v>
      </c>
      <c r="AF15" s="72">
        <f>IFERROR((('HPI_SA By Year'!AF8-'HPI_SA By Year'!AE8)/'HPI_SA By Year'!AE8),"N/A")</f>
        <v>7.3122104357072462E-2</v>
      </c>
      <c r="AG15" s="72">
        <f>IFERROR((('HPI_SA By Year'!AG8-'HPI_SA By Year'!AF8)/'HPI_SA By Year'!AF8),"N/A")</f>
        <v>0.11994172776011647</v>
      </c>
    </row>
    <row r="16" spans="1:33" x14ac:dyDescent="0.2">
      <c r="A16" s="11" t="s">
        <v>80</v>
      </c>
      <c r="B16" s="11" t="s">
        <v>131</v>
      </c>
      <c r="C16" s="8" t="s">
        <v>434</v>
      </c>
      <c r="D16" s="72">
        <f>IFERROR((('HPI_SA By Year'!D9-'HPI_SA By Year'!C9)/'HPI_SA By Year'!C9),"N/A")</f>
        <v>3.9513113251938133E-2</v>
      </c>
      <c r="E16" s="72">
        <f>IFERROR((('HPI_SA By Year'!E9-'HPI_SA By Year'!D9)/'HPI_SA By Year'!D9),"N/A")</f>
        <v>4.6004121549988682E-2</v>
      </c>
      <c r="F16" s="72">
        <f>IFERROR((('HPI_SA By Year'!F9-'HPI_SA By Year'!E9)/'HPI_SA By Year'!E9),"N/A")</f>
        <v>4.4197196251038837E-2</v>
      </c>
      <c r="G16" s="72">
        <f>IFERROR((('HPI_SA By Year'!G9-'HPI_SA By Year'!F9)/'HPI_SA By Year'!F9),"N/A")</f>
        <v>3.4365048204859867E-2</v>
      </c>
      <c r="H16" s="72">
        <f>IFERROR((('HPI_SA By Year'!H9-'HPI_SA By Year'!G9)/'HPI_SA By Year'!G9),"N/A")</f>
        <v>3.8052360216357717E-2</v>
      </c>
      <c r="I16" s="72">
        <f>IFERROR((('HPI_SA By Year'!I9-'HPI_SA By Year'!H9)/'HPI_SA By Year'!H9),"N/A")</f>
        <v>2.6368179417380979E-2</v>
      </c>
      <c r="J16" s="72">
        <f>IFERROR((('HPI_SA By Year'!J9-'HPI_SA By Year'!I9)/'HPI_SA By Year'!I9),"N/A")</f>
        <v>3.3716649513102846E-2</v>
      </c>
      <c r="K16" s="72">
        <f>IFERROR((('HPI_SA By Year'!K9-'HPI_SA By Year'!J9)/'HPI_SA By Year'!J9),"N/A")</f>
        <v>4.8011105260638412E-2</v>
      </c>
      <c r="L16" s="72">
        <f>IFERROR((('HPI_SA By Year'!L9-'HPI_SA By Year'!K9)/'HPI_SA By Year'!K9),"N/A")</f>
        <v>3.8193112268201282E-2</v>
      </c>
      <c r="M16" s="72">
        <f>IFERROR((('HPI_SA By Year'!M9-'HPI_SA By Year'!L9)/'HPI_SA By Year'!L9),"N/A")</f>
        <v>2.8657908861338805E-2</v>
      </c>
      <c r="N16" s="72">
        <f>IFERROR((('HPI_SA By Year'!N9-'HPI_SA By Year'!M9)/'HPI_SA By Year'!M9),"N/A")</f>
        <v>2.2162726246278998E-2</v>
      </c>
      <c r="O16" s="72">
        <f>IFERROR((('HPI_SA By Year'!O9-'HPI_SA By Year'!N9)/'HPI_SA By Year'!N9),"N/A")</f>
        <v>1.9046184486899466E-2</v>
      </c>
      <c r="P16" s="72">
        <f>IFERROR((('HPI_SA By Year'!P9-'HPI_SA By Year'!O9)/'HPI_SA By Year'!O9),"N/A")</f>
        <v>1.2334222952165864E-2</v>
      </c>
      <c r="Q16" s="72">
        <f>IFERROR((('HPI_SA By Year'!Q9-'HPI_SA By Year'!P9)/'HPI_SA By Year'!P9),"N/A")</f>
        <v>2.7888413897158522E-2</v>
      </c>
      <c r="R16" s="72">
        <f>IFERROR((('HPI_SA By Year'!R9-'HPI_SA By Year'!Q9)/'HPI_SA By Year'!Q9),"N/A")</f>
        <v>1.6651540859408118E-3</v>
      </c>
      <c r="S16" s="72">
        <f>IFERROR((('HPI_SA By Year'!S9-'HPI_SA By Year'!R9)/'HPI_SA By Year'!R9),"N/A")</f>
        <v>-0.11026109701715964</v>
      </c>
      <c r="T16" s="72">
        <f>IFERROR((('HPI_SA By Year'!T9-'HPI_SA By Year'!S9)/'HPI_SA By Year'!S9),"N/A")</f>
        <v>8.4210712736095417E-3</v>
      </c>
      <c r="U16" s="72">
        <f>IFERROR((('HPI_SA By Year'!U9-'HPI_SA By Year'!T9)/'HPI_SA By Year'!T9),"N/A")</f>
        <v>-6.5717145817600603E-2</v>
      </c>
      <c r="V16" s="72">
        <f>IFERROR((('HPI_SA By Year'!V9-'HPI_SA By Year'!U9)/'HPI_SA By Year'!U9),"N/A")</f>
        <v>-9.8874038985695047E-3</v>
      </c>
      <c r="W16" s="72">
        <f>IFERROR((('HPI_SA By Year'!W9-'HPI_SA By Year'!V9)/'HPI_SA By Year'!V9),"N/A")</f>
        <v>-3.5653940348945437E-2</v>
      </c>
      <c r="X16" s="72">
        <f>IFERROR((('HPI_SA By Year'!X9-'HPI_SA By Year'!W9)/'HPI_SA By Year'!W9),"N/A")</f>
        <v>1.3554483709026349E-2</v>
      </c>
      <c r="Y16" s="72">
        <f>IFERROR((('HPI_SA By Year'!Y9-'HPI_SA By Year'!X9)/'HPI_SA By Year'!X9),"N/A")</f>
        <v>5.6105354142589582E-2</v>
      </c>
      <c r="Z16" s="72">
        <f>IFERROR((('HPI_SA By Year'!Z9-'HPI_SA By Year'!Y9)/'HPI_SA By Year'!Y9),"N/A")</f>
        <v>5.3915618332965383E-2</v>
      </c>
      <c r="AA16" s="72">
        <f>IFERROR((('HPI_SA By Year'!AA9-'HPI_SA By Year'!Z9)/'HPI_SA By Year'!Z9),"N/A")</f>
        <v>4.0268046454405335E-2</v>
      </c>
      <c r="AB16" s="72">
        <f>IFERROR((('HPI_SA By Year'!AB9-'HPI_SA By Year'!AA9)/'HPI_SA By Year'!AA9),"N/A")</f>
        <v>6.1322574692590004E-2</v>
      </c>
      <c r="AC16" s="72">
        <f>IFERROR((('HPI_SA By Year'!AC9-'HPI_SA By Year'!AB9)/'HPI_SA By Year'!AB9),"N/A")</f>
        <v>6.9705136209526231E-2</v>
      </c>
      <c r="AD16" s="72">
        <f>IFERROR((('HPI_SA By Year'!AD9-'HPI_SA By Year'!AC9)/'HPI_SA By Year'!AC9),"N/A")</f>
        <v>7.3415439628231632E-2</v>
      </c>
      <c r="AE16" s="72">
        <f>IFERROR((('HPI_SA By Year'!AE9-'HPI_SA By Year'!AD9)/'HPI_SA By Year'!AD9),"N/A")</f>
        <v>6.8965517241379337E-2</v>
      </c>
      <c r="AF16" s="72">
        <f>IFERROR((('HPI_SA By Year'!AF9-'HPI_SA By Year'!AE9)/'HPI_SA By Year'!AE9),"N/A")</f>
        <v>9.4443371321872124E-2</v>
      </c>
      <c r="AG16" s="72">
        <f>IFERROR((('HPI_SA By Year'!AG9-'HPI_SA By Year'!AF9)/'HPI_SA By Year'!AF9),"N/A")</f>
        <v>0.15953241007659835</v>
      </c>
    </row>
    <row r="17" spans="1:33" x14ac:dyDescent="0.2">
      <c r="A17" s="11" t="s">
        <v>81</v>
      </c>
      <c r="B17" s="11" t="s">
        <v>132</v>
      </c>
      <c r="C17" s="8" t="s">
        <v>434</v>
      </c>
      <c r="D17" s="72" t="str">
        <f>IFERROR((('HPI_SA By Year'!#REF!-'HPI_SA By Year'!#REF!)/'HPI_SA By Year'!#REF!),"N/A")</f>
        <v>N/A</v>
      </c>
      <c r="E17" s="72" t="str">
        <f>IFERROR((('HPI_SA By Year'!#REF!-'HPI_SA By Year'!#REF!)/'HPI_SA By Year'!#REF!),"N/A")</f>
        <v>N/A</v>
      </c>
      <c r="F17" s="72" t="str">
        <f>IFERROR((('HPI_SA By Year'!#REF!-'HPI_SA By Year'!#REF!)/'HPI_SA By Year'!#REF!),"N/A")</f>
        <v>N/A</v>
      </c>
      <c r="G17" s="72" t="str">
        <f>IFERROR((('HPI_SA By Year'!#REF!-'HPI_SA By Year'!#REF!)/'HPI_SA By Year'!#REF!),"N/A")</f>
        <v>N/A</v>
      </c>
      <c r="H17" s="72" t="str">
        <f>IFERROR((('HPI_SA By Year'!#REF!-'HPI_SA By Year'!#REF!)/'HPI_SA By Year'!#REF!),"N/A")</f>
        <v>N/A</v>
      </c>
      <c r="I17" s="72" t="str">
        <f>IFERROR((('HPI_SA By Year'!#REF!-'HPI_SA By Year'!#REF!)/'HPI_SA By Year'!#REF!),"N/A")</f>
        <v>N/A</v>
      </c>
      <c r="J17" s="72" t="str">
        <f>IFERROR((('HPI_SA By Year'!#REF!-'HPI_SA By Year'!#REF!)/'HPI_SA By Year'!#REF!),"N/A")</f>
        <v>N/A</v>
      </c>
      <c r="K17" s="72" t="str">
        <f>IFERROR((('HPI_SA By Year'!#REF!-'HPI_SA By Year'!#REF!)/'HPI_SA By Year'!#REF!),"N/A")</f>
        <v>N/A</v>
      </c>
      <c r="L17" s="72" t="str">
        <f>IFERROR((('HPI_SA By Year'!#REF!-'HPI_SA By Year'!#REF!)/'HPI_SA By Year'!#REF!),"N/A")</f>
        <v>N/A</v>
      </c>
      <c r="M17" s="72" t="str">
        <f>IFERROR((('HPI_SA By Year'!#REF!-'HPI_SA By Year'!#REF!)/'HPI_SA By Year'!#REF!),"N/A")</f>
        <v>N/A</v>
      </c>
      <c r="N17" s="72" t="str">
        <f>IFERROR((('HPI_SA By Year'!#REF!-'HPI_SA By Year'!#REF!)/'HPI_SA By Year'!#REF!),"N/A")</f>
        <v>N/A</v>
      </c>
      <c r="O17" s="72" t="str">
        <f>IFERROR((('HPI_SA By Year'!#REF!-'HPI_SA By Year'!#REF!)/'HPI_SA By Year'!#REF!),"N/A")</f>
        <v>N/A</v>
      </c>
      <c r="P17" s="72" t="str">
        <f>IFERROR((('HPI_SA By Year'!#REF!-'HPI_SA By Year'!#REF!)/'HPI_SA By Year'!#REF!),"N/A")</f>
        <v>N/A</v>
      </c>
      <c r="Q17" s="72" t="str">
        <f>IFERROR((('HPI_SA By Year'!#REF!-'HPI_SA By Year'!#REF!)/'HPI_SA By Year'!#REF!),"N/A")</f>
        <v>N/A</v>
      </c>
      <c r="R17" s="72" t="str">
        <f>IFERROR((('HPI_SA By Year'!#REF!-'HPI_SA By Year'!#REF!)/'HPI_SA By Year'!#REF!),"N/A")</f>
        <v>N/A</v>
      </c>
      <c r="S17" s="72" t="str">
        <f>IFERROR((('HPI_SA By Year'!#REF!-'HPI_SA By Year'!#REF!)/'HPI_SA By Year'!#REF!),"N/A")</f>
        <v>N/A</v>
      </c>
      <c r="T17" s="72" t="str">
        <f>IFERROR((('HPI_SA By Year'!#REF!-'HPI_SA By Year'!#REF!)/'HPI_SA By Year'!#REF!),"N/A")</f>
        <v>N/A</v>
      </c>
      <c r="U17" s="72" t="str">
        <f>IFERROR((('HPI_SA By Year'!#REF!-'HPI_SA By Year'!#REF!)/'HPI_SA By Year'!#REF!),"N/A")</f>
        <v>N/A</v>
      </c>
      <c r="V17" s="72" t="str">
        <f>IFERROR((('HPI_SA By Year'!#REF!-'HPI_SA By Year'!#REF!)/'HPI_SA By Year'!#REF!),"N/A")</f>
        <v>N/A</v>
      </c>
      <c r="W17" s="72" t="str">
        <f>IFERROR((('HPI_SA By Year'!#REF!-'HPI_SA By Year'!#REF!)/'HPI_SA By Year'!#REF!),"N/A")</f>
        <v>N/A</v>
      </c>
      <c r="X17" s="72" t="str">
        <f>IFERROR((('HPI_SA By Year'!#REF!-'HPI_SA By Year'!#REF!)/'HPI_SA By Year'!#REF!),"N/A")</f>
        <v>N/A</v>
      </c>
      <c r="Y17" s="72" t="str">
        <f>IFERROR((('HPI_SA By Year'!#REF!-'HPI_SA By Year'!#REF!)/'HPI_SA By Year'!#REF!),"N/A")</f>
        <v>N/A</v>
      </c>
      <c r="Z17" s="72" t="str">
        <f>IFERROR((('HPI_SA By Year'!#REF!-'HPI_SA By Year'!#REF!)/'HPI_SA By Year'!#REF!),"N/A")</f>
        <v>N/A</v>
      </c>
      <c r="AA17" s="72" t="str">
        <f>IFERROR((('HPI_SA By Year'!#REF!-'HPI_SA By Year'!#REF!)/'HPI_SA By Year'!#REF!),"N/A")</f>
        <v>N/A</v>
      </c>
      <c r="AB17" s="72" t="str">
        <f>IFERROR((('HPI_SA By Year'!#REF!-'HPI_SA By Year'!#REF!)/'HPI_SA By Year'!#REF!),"N/A")</f>
        <v>N/A</v>
      </c>
      <c r="AC17" s="72" t="str">
        <f>IFERROR((('HPI_SA By Year'!#REF!-'HPI_SA By Year'!#REF!)/'HPI_SA By Year'!#REF!),"N/A")</f>
        <v>N/A</v>
      </c>
      <c r="AD17" s="72" t="str">
        <f>IFERROR((('HPI_SA By Year'!#REF!-'HPI_SA By Year'!#REF!)/'HPI_SA By Year'!#REF!),"N/A")</f>
        <v>N/A</v>
      </c>
      <c r="AE17" s="72" t="str">
        <f>IFERROR((('HPI_SA By Year'!#REF!-'HPI_SA By Year'!#REF!)/'HPI_SA By Year'!#REF!),"N/A")</f>
        <v>N/A</v>
      </c>
      <c r="AF17" s="72" t="str">
        <f>IFERROR((('HPI_SA By Year'!#REF!-'HPI_SA By Year'!#REF!)/'HPI_SA By Year'!#REF!),"N/A")</f>
        <v>N/A</v>
      </c>
      <c r="AG17" s="72" t="str">
        <f>IFERROR((('HPI_SA By Year'!#REF!-'HPI_SA By Year'!#REF!)/'HPI_SA By Year'!#REF!),"N/A")</f>
        <v>N/A</v>
      </c>
    </row>
    <row r="18" spans="1:33" x14ac:dyDescent="0.2">
      <c r="A18" s="11" t="s">
        <v>82</v>
      </c>
      <c r="B18" s="11" t="s">
        <v>133</v>
      </c>
      <c r="C18" s="8" t="s">
        <v>434</v>
      </c>
      <c r="D18" s="72">
        <f>IFERROR((('HPI_SA By Year'!D10-'HPI_SA By Year'!C10)/'HPI_SA By Year'!C10),"N/A")</f>
        <v>1.5688233824631744E-2</v>
      </c>
      <c r="E18" s="72">
        <f>IFERROR((('HPI_SA By Year'!E10-'HPI_SA By Year'!D10)/'HPI_SA By Year'!D10),"N/A")</f>
        <v>2.8875006148851416E-2</v>
      </c>
      <c r="F18" s="72">
        <f>IFERROR((('HPI_SA By Year'!F10-'HPI_SA By Year'!E10)/'HPI_SA By Year'!E10),"N/A")</f>
        <v>5.1635111876075508E-2</v>
      </c>
      <c r="G18" s="72">
        <f>IFERROR((('HPI_SA By Year'!G10-'HPI_SA By Year'!F10)/'HPI_SA By Year'!F10),"N/A")</f>
        <v>4.5803782505910245E-2</v>
      </c>
      <c r="H18" s="72">
        <f>IFERROR((('HPI_SA By Year'!H10-'HPI_SA By Year'!G10)/'HPI_SA By Year'!G10),"N/A")</f>
        <v>5.429608537831191E-2</v>
      </c>
      <c r="I18" s="72">
        <f>IFERROR((('HPI_SA By Year'!I10-'HPI_SA By Year'!H10)/'HPI_SA By Year'!H10),"N/A")</f>
        <v>4.8840325739614589E-2</v>
      </c>
      <c r="J18" s="72">
        <f>IFERROR((('HPI_SA By Year'!J10-'HPI_SA By Year'!I10)/'HPI_SA By Year'!I10),"N/A")</f>
        <v>6.4826827062939851E-2</v>
      </c>
      <c r="K18" s="72">
        <f>IFERROR((('HPI_SA By Year'!K10-'HPI_SA By Year'!J10)/'HPI_SA By Year'!J10),"N/A")</f>
        <v>7.3082034999630854E-2</v>
      </c>
      <c r="L18" s="72">
        <f>IFERROR((('HPI_SA By Year'!L10-'HPI_SA By Year'!K10)/'HPI_SA By Year'!K10),"N/A")</f>
        <v>6.9050936677504032E-2</v>
      </c>
      <c r="M18" s="72">
        <f>IFERROR((('HPI_SA By Year'!M10-'HPI_SA By Year'!L10)/'HPI_SA By Year'!L10),"N/A")</f>
        <v>6.1308230750663814E-2</v>
      </c>
      <c r="N18" s="72">
        <f>IFERROR((('HPI_SA By Year'!N10-'HPI_SA By Year'!M10)/'HPI_SA By Year'!M10),"N/A")</f>
        <v>4.9109241149268422E-2</v>
      </c>
      <c r="O18" s="72">
        <f>IFERROR((('HPI_SA By Year'!O10-'HPI_SA By Year'!N10)/'HPI_SA By Year'!N10),"N/A")</f>
        <v>4.5842125039743373E-2</v>
      </c>
      <c r="P18" s="72">
        <f>IFERROR((('HPI_SA By Year'!P10-'HPI_SA By Year'!O10)/'HPI_SA By Year'!O10),"N/A")</f>
        <v>4.3031257772987455E-2</v>
      </c>
      <c r="Q18" s="72">
        <f>IFERROR((('HPI_SA By Year'!Q10-'HPI_SA By Year'!P10)/'HPI_SA By Year'!P10),"N/A")</f>
        <v>3.4419713831478405E-2</v>
      </c>
      <c r="R18" s="72">
        <f>IFERROR((('HPI_SA By Year'!R10-'HPI_SA By Year'!Q10)/'HPI_SA By Year'!Q10),"N/A")</f>
        <v>2.3015446092369204E-2</v>
      </c>
      <c r="S18" s="72">
        <f>IFERROR((('HPI_SA By Year'!S10-'HPI_SA By Year'!R10)/'HPI_SA By Year'!R10),"N/A")</f>
        <v>-5.7840375586854518E-3</v>
      </c>
      <c r="T18" s="72">
        <f>IFERROR((('HPI_SA By Year'!T10-'HPI_SA By Year'!S10)/'HPI_SA By Year'!S10),"N/A")</f>
        <v>-5.3832495938952063E-2</v>
      </c>
      <c r="U18" s="72">
        <f>IFERROR((('HPI_SA By Year'!U10-'HPI_SA By Year'!T10)/'HPI_SA By Year'!T10),"N/A")</f>
        <v>-3.2659905773377088E-2</v>
      </c>
      <c r="V18" s="72">
        <f>IFERROR((('HPI_SA By Year'!V10-'HPI_SA By Year'!U10)/'HPI_SA By Year'!U10),"N/A")</f>
        <v>-4.0022563425237911E-2</v>
      </c>
      <c r="W18" s="72">
        <f>IFERROR((('HPI_SA By Year'!W10-'HPI_SA By Year'!V10)/'HPI_SA By Year'!V10),"N/A")</f>
        <v>-6.4392690791830812E-2</v>
      </c>
      <c r="X18" s="72">
        <f>IFERROR((('HPI_SA By Year'!X10-'HPI_SA By Year'!W10)/'HPI_SA By Year'!W10),"N/A")</f>
        <v>2.1613921142121892E-2</v>
      </c>
      <c r="Y18" s="72">
        <f>IFERROR((('HPI_SA By Year'!Y10-'HPI_SA By Year'!X10)/'HPI_SA By Year'!X10),"N/A")</f>
        <v>3.735024665257218E-2</v>
      </c>
      <c r="Z18" s="72">
        <f>IFERROR((('HPI_SA By Year'!Z10-'HPI_SA By Year'!Y10)/'HPI_SA By Year'!Y10),"N/A")</f>
        <v>5.5533071230342214E-2</v>
      </c>
      <c r="AA18" s="72">
        <f>IFERROR((('HPI_SA By Year'!AA10-'HPI_SA By Year'!Z10)/'HPI_SA By Year'!Z10),"N/A")</f>
        <v>5.9444581381973657E-2</v>
      </c>
      <c r="AB18" s="72">
        <f>IFERROR((('HPI_SA By Year'!AB10-'HPI_SA By Year'!AA10)/'HPI_SA By Year'!AA10),"N/A")</f>
        <v>7.6427934390631655E-2</v>
      </c>
      <c r="AC18" s="72">
        <f>IFERROR((('HPI_SA By Year'!AC10-'HPI_SA By Year'!AB10)/'HPI_SA By Year'!AB10),"N/A")</f>
        <v>8.0427473583093059E-2</v>
      </c>
      <c r="AD18" s="72">
        <f>IFERROR((('HPI_SA By Year'!AD10-'HPI_SA By Year'!AC10)/'HPI_SA By Year'!AC10),"N/A")</f>
        <v>8.2342350352308386E-2</v>
      </c>
      <c r="AE18" s="72">
        <f>IFERROR((('HPI_SA By Year'!AE10-'HPI_SA By Year'!AD10)/'HPI_SA By Year'!AD10),"N/A")</f>
        <v>6.3427356834074231E-2</v>
      </c>
      <c r="AF18" s="72">
        <f>IFERROR((('HPI_SA By Year'!AF10-'HPI_SA By Year'!AE10)/'HPI_SA By Year'!AE10),"N/A")</f>
        <v>9.4849561623730289E-2</v>
      </c>
      <c r="AG18" s="72">
        <f>IFERROR((('HPI_SA By Year'!AG10-'HPI_SA By Year'!AF10)/'HPI_SA By Year'!AF10),"N/A")</f>
        <v>0.15569686119220014</v>
      </c>
    </row>
    <row r="19" spans="1:33" x14ac:dyDescent="0.2">
      <c r="A19" s="11" t="s">
        <v>83</v>
      </c>
      <c r="B19" s="11" t="s">
        <v>134</v>
      </c>
      <c r="C19" s="8" t="s">
        <v>434</v>
      </c>
      <c r="D19" s="72">
        <f>IFERROR((('HPI_SA By Year'!D11-'HPI_SA By Year'!C11)/'HPI_SA By Year'!C11),"N/A")</f>
        <v>4.4665809768637516E-2</v>
      </c>
      <c r="E19" s="72">
        <f>IFERROR((('HPI_SA By Year'!E11-'HPI_SA By Year'!D11)/'HPI_SA By Year'!D11),"N/A")</f>
        <v>4.9357594113054001E-2</v>
      </c>
      <c r="F19" s="72">
        <f>IFERROR((('HPI_SA By Year'!F11-'HPI_SA By Year'!E11)/'HPI_SA By Year'!E11),"N/A")</f>
        <v>4.3383165347583831E-2</v>
      </c>
      <c r="G19" s="72">
        <f>IFERROR((('HPI_SA By Year'!G11-'HPI_SA By Year'!F11)/'HPI_SA By Year'!F11),"N/A")</f>
        <v>2.5933049510513815E-2</v>
      </c>
      <c r="H19" s="72">
        <f>IFERROR((('HPI_SA By Year'!H11-'HPI_SA By Year'!G11)/'HPI_SA By Year'!G11),"N/A")</f>
        <v>3.9896362142691627E-2</v>
      </c>
      <c r="I19" s="72">
        <f>IFERROR((('HPI_SA By Year'!I11-'HPI_SA By Year'!H11)/'HPI_SA By Year'!H11),"N/A")</f>
        <v>2.8440051046245394E-2</v>
      </c>
      <c r="J19" s="72">
        <f>IFERROR((('HPI_SA By Year'!J11-'HPI_SA By Year'!I11)/'HPI_SA By Year'!I11),"N/A")</f>
        <v>4.4710563116740078E-2</v>
      </c>
      <c r="K19" s="72">
        <f>IFERROR((('HPI_SA By Year'!K11-'HPI_SA By Year'!J11)/'HPI_SA By Year'!J11),"N/A")</f>
        <v>5.6691992986557437E-2</v>
      </c>
      <c r="L19" s="72">
        <f>IFERROR((('HPI_SA By Year'!L11-'HPI_SA By Year'!K11)/'HPI_SA By Year'!K11),"N/A")</f>
        <v>4.7798315729374756E-2</v>
      </c>
      <c r="M19" s="72">
        <f>IFERROR((('HPI_SA By Year'!M11-'HPI_SA By Year'!L11)/'HPI_SA By Year'!L11),"N/A")</f>
        <v>3.6201406508079938E-2</v>
      </c>
      <c r="N19" s="72">
        <f>IFERROR((('HPI_SA By Year'!N11-'HPI_SA By Year'!M11)/'HPI_SA By Year'!M11),"N/A")</f>
        <v>3.1715774078517001E-2</v>
      </c>
      <c r="O19" s="72">
        <f>IFERROR((('HPI_SA By Year'!O11-'HPI_SA By Year'!N11)/'HPI_SA By Year'!N11),"N/A")</f>
        <v>3.7143812815571171E-2</v>
      </c>
      <c r="P19" s="72">
        <f>IFERROR((('HPI_SA By Year'!P11-'HPI_SA By Year'!O11)/'HPI_SA By Year'!O11),"N/A")</f>
        <v>1.552637641096506E-2</v>
      </c>
      <c r="Q19" s="72">
        <f>IFERROR((('HPI_SA By Year'!Q11-'HPI_SA By Year'!P11)/'HPI_SA By Year'!P11),"N/A")</f>
        <v>3.2422950125518032E-2</v>
      </c>
      <c r="R19" s="72">
        <f>IFERROR((('HPI_SA By Year'!R11-'HPI_SA By Year'!Q11)/'HPI_SA By Year'!Q11),"N/A")</f>
        <v>8.8765197011863844E-3</v>
      </c>
      <c r="S19" s="72">
        <f>IFERROR((('HPI_SA By Year'!S11-'HPI_SA By Year'!R11)/'HPI_SA By Year'!R11),"N/A")</f>
        <v>-3.7545734363203458E-2</v>
      </c>
      <c r="T19" s="72">
        <f>IFERROR((('HPI_SA By Year'!T11-'HPI_SA By Year'!S11)/'HPI_SA By Year'!S11),"N/A")</f>
        <v>-8.7117212249207862E-2</v>
      </c>
      <c r="U19" s="72">
        <f>IFERROR((('HPI_SA By Year'!U11-'HPI_SA By Year'!T11)/'HPI_SA By Year'!T11),"N/A")</f>
        <v>-5.2813352061472411E-2</v>
      </c>
      <c r="V19" s="72">
        <f>IFERROR((('HPI_SA By Year'!V11-'HPI_SA By Year'!U11)/'HPI_SA By Year'!U11),"N/A")</f>
        <v>-2.9780700989200874E-2</v>
      </c>
      <c r="W19" s="72">
        <f>IFERROR((('HPI_SA By Year'!W11-'HPI_SA By Year'!V11)/'HPI_SA By Year'!V11),"N/A")</f>
        <v>-4.9899302308854206E-2</v>
      </c>
      <c r="X19" s="72">
        <f>IFERROR((('HPI_SA By Year'!X11-'HPI_SA By Year'!W11)/'HPI_SA By Year'!W11),"N/A")</f>
        <v>3.3877775044002566E-3</v>
      </c>
      <c r="Y19" s="72">
        <f>IFERROR((('HPI_SA By Year'!Y11-'HPI_SA By Year'!X11)/'HPI_SA By Year'!X11),"N/A")</f>
        <v>3.9780443639656014E-2</v>
      </c>
      <c r="Z19" s="72">
        <f>IFERROR((('HPI_SA By Year'!Z11-'HPI_SA By Year'!Y11)/'HPI_SA By Year'!Y11),"N/A")</f>
        <v>5.514739229024939E-2</v>
      </c>
      <c r="AA19" s="72">
        <f>IFERROR((('HPI_SA By Year'!AA11-'HPI_SA By Year'!Z11)/'HPI_SA By Year'!Z11),"N/A")</f>
        <v>3.957706524542267E-2</v>
      </c>
      <c r="AB19" s="72">
        <f>IFERROR((('HPI_SA By Year'!AB11-'HPI_SA By Year'!AA11)/'HPI_SA By Year'!AA11),"N/A")</f>
        <v>5.9073544247275032E-2</v>
      </c>
      <c r="AC19" s="72">
        <f>IFERROR((('HPI_SA By Year'!AC11-'HPI_SA By Year'!AB11)/'HPI_SA By Year'!AB11),"N/A")</f>
        <v>6.5147800559034394E-2</v>
      </c>
      <c r="AD19" s="72">
        <f>IFERROR((('HPI_SA By Year'!AD11-'HPI_SA By Year'!AC11)/'HPI_SA By Year'!AC11),"N/A")</f>
        <v>7.7406869859700161E-2</v>
      </c>
      <c r="AE19" s="72">
        <f>IFERROR((('HPI_SA By Year'!AE11-'HPI_SA By Year'!AD11)/'HPI_SA By Year'!AD11),"N/A")</f>
        <v>6.3055340109673341E-2</v>
      </c>
      <c r="AF19" s="72">
        <f>IFERROR((('HPI_SA By Year'!AF11-'HPI_SA By Year'!AE11)/'HPI_SA By Year'!AE11),"N/A")</f>
        <v>9.3081599999999889E-2</v>
      </c>
      <c r="AG19" s="72">
        <f>IFERROR((('HPI_SA By Year'!AG11-'HPI_SA By Year'!AF11)/'HPI_SA By Year'!AF11),"N/A")</f>
        <v>0.15159783130554957</v>
      </c>
    </row>
    <row r="20" spans="1:33" x14ac:dyDescent="0.2">
      <c r="A20" s="11" t="s">
        <v>84</v>
      </c>
      <c r="B20" s="11" t="s">
        <v>135</v>
      </c>
      <c r="C20" s="8" t="s">
        <v>434</v>
      </c>
      <c r="D20" s="72" t="str">
        <f>IFERROR((('HPI_SA By Year'!#REF!-'HPI_SA By Year'!#REF!)/'HPI_SA By Year'!#REF!),"N/A")</f>
        <v>N/A</v>
      </c>
      <c r="E20" s="72" t="str">
        <f>IFERROR((('HPI_SA By Year'!#REF!-'HPI_SA By Year'!#REF!)/'HPI_SA By Year'!#REF!),"N/A")</f>
        <v>N/A</v>
      </c>
      <c r="F20" s="72" t="str">
        <f>IFERROR((('HPI_SA By Year'!#REF!-'HPI_SA By Year'!#REF!)/'HPI_SA By Year'!#REF!),"N/A")</f>
        <v>N/A</v>
      </c>
      <c r="G20" s="72" t="str">
        <f>IFERROR((('HPI_SA By Year'!#REF!-'HPI_SA By Year'!#REF!)/'HPI_SA By Year'!#REF!),"N/A")</f>
        <v>N/A</v>
      </c>
      <c r="H20" s="72" t="str">
        <f>IFERROR((('HPI_SA By Year'!#REF!-'HPI_SA By Year'!#REF!)/'HPI_SA By Year'!#REF!),"N/A")</f>
        <v>N/A</v>
      </c>
      <c r="I20" s="72" t="str">
        <f>IFERROR((('HPI_SA By Year'!#REF!-'HPI_SA By Year'!#REF!)/'HPI_SA By Year'!#REF!),"N/A")</f>
        <v>N/A</v>
      </c>
      <c r="J20" s="72" t="str">
        <f>IFERROR((('HPI_SA By Year'!#REF!-'HPI_SA By Year'!#REF!)/'HPI_SA By Year'!#REF!),"N/A")</f>
        <v>N/A</v>
      </c>
      <c r="K20" s="72" t="str">
        <f>IFERROR((('HPI_SA By Year'!#REF!-'HPI_SA By Year'!#REF!)/'HPI_SA By Year'!#REF!),"N/A")</f>
        <v>N/A</v>
      </c>
      <c r="L20" s="72" t="str">
        <f>IFERROR((('HPI_SA By Year'!#REF!-'HPI_SA By Year'!#REF!)/'HPI_SA By Year'!#REF!),"N/A")</f>
        <v>N/A</v>
      </c>
      <c r="M20" s="72" t="str">
        <f>IFERROR((('HPI_SA By Year'!#REF!-'HPI_SA By Year'!#REF!)/'HPI_SA By Year'!#REF!),"N/A")</f>
        <v>N/A</v>
      </c>
      <c r="N20" s="72" t="str">
        <f>IFERROR((('HPI_SA By Year'!#REF!-'HPI_SA By Year'!#REF!)/'HPI_SA By Year'!#REF!),"N/A")</f>
        <v>N/A</v>
      </c>
      <c r="O20" s="72" t="str">
        <f>IFERROR((('HPI_SA By Year'!#REF!-'HPI_SA By Year'!#REF!)/'HPI_SA By Year'!#REF!),"N/A")</f>
        <v>N/A</v>
      </c>
      <c r="P20" s="72" t="str">
        <f>IFERROR((('HPI_SA By Year'!#REF!-'HPI_SA By Year'!#REF!)/'HPI_SA By Year'!#REF!),"N/A")</f>
        <v>N/A</v>
      </c>
      <c r="Q20" s="72" t="str">
        <f>IFERROR((('HPI_SA By Year'!#REF!-'HPI_SA By Year'!#REF!)/'HPI_SA By Year'!#REF!),"N/A")</f>
        <v>N/A</v>
      </c>
      <c r="R20" s="72" t="str">
        <f>IFERROR((('HPI_SA By Year'!#REF!-'HPI_SA By Year'!#REF!)/'HPI_SA By Year'!#REF!),"N/A")</f>
        <v>N/A</v>
      </c>
      <c r="S20" s="72" t="str">
        <f>IFERROR((('HPI_SA By Year'!#REF!-'HPI_SA By Year'!#REF!)/'HPI_SA By Year'!#REF!),"N/A")</f>
        <v>N/A</v>
      </c>
      <c r="T20" s="72" t="str">
        <f>IFERROR((('HPI_SA By Year'!#REF!-'HPI_SA By Year'!#REF!)/'HPI_SA By Year'!#REF!),"N/A")</f>
        <v>N/A</v>
      </c>
      <c r="U20" s="72" t="str">
        <f>IFERROR((('HPI_SA By Year'!#REF!-'HPI_SA By Year'!#REF!)/'HPI_SA By Year'!#REF!),"N/A")</f>
        <v>N/A</v>
      </c>
      <c r="V20" s="72" t="str">
        <f>IFERROR((('HPI_SA By Year'!#REF!-'HPI_SA By Year'!#REF!)/'HPI_SA By Year'!#REF!),"N/A")</f>
        <v>N/A</v>
      </c>
      <c r="W20" s="72" t="str">
        <f>IFERROR((('HPI_SA By Year'!#REF!-'HPI_SA By Year'!#REF!)/'HPI_SA By Year'!#REF!),"N/A")</f>
        <v>N/A</v>
      </c>
      <c r="X20" s="72" t="str">
        <f>IFERROR((('HPI_SA By Year'!#REF!-'HPI_SA By Year'!#REF!)/'HPI_SA By Year'!#REF!),"N/A")</f>
        <v>N/A</v>
      </c>
      <c r="Y20" s="72" t="str">
        <f>IFERROR((('HPI_SA By Year'!#REF!-'HPI_SA By Year'!#REF!)/'HPI_SA By Year'!#REF!),"N/A")</f>
        <v>N/A</v>
      </c>
      <c r="Z20" s="72" t="str">
        <f>IFERROR((('HPI_SA By Year'!#REF!-'HPI_SA By Year'!#REF!)/'HPI_SA By Year'!#REF!),"N/A")</f>
        <v>N/A</v>
      </c>
      <c r="AA20" s="72" t="str">
        <f>IFERROR((('HPI_SA By Year'!#REF!-'HPI_SA By Year'!#REF!)/'HPI_SA By Year'!#REF!),"N/A")</f>
        <v>N/A</v>
      </c>
      <c r="AB20" s="72" t="str">
        <f>IFERROR((('HPI_SA By Year'!#REF!-'HPI_SA By Year'!#REF!)/'HPI_SA By Year'!#REF!),"N/A")</f>
        <v>N/A</v>
      </c>
      <c r="AC20" s="72" t="str">
        <f>IFERROR((('HPI_SA By Year'!#REF!-'HPI_SA By Year'!#REF!)/'HPI_SA By Year'!#REF!),"N/A")</f>
        <v>N/A</v>
      </c>
      <c r="AD20" s="72" t="str">
        <f>IFERROR((('HPI_SA By Year'!#REF!-'HPI_SA By Year'!#REF!)/'HPI_SA By Year'!#REF!),"N/A")</f>
        <v>N/A</v>
      </c>
      <c r="AE20" s="72" t="str">
        <f>IFERROR((('HPI_SA By Year'!#REF!-'HPI_SA By Year'!#REF!)/'HPI_SA By Year'!#REF!),"N/A")</f>
        <v>N/A</v>
      </c>
      <c r="AF20" s="72" t="str">
        <f>IFERROR((('HPI_SA By Year'!#REF!-'HPI_SA By Year'!#REF!)/'HPI_SA By Year'!#REF!),"N/A")</f>
        <v>N/A</v>
      </c>
      <c r="AG20" s="72" t="str">
        <f>IFERROR((('HPI_SA By Year'!#REF!-'HPI_SA By Year'!#REF!)/'HPI_SA By Year'!#REF!),"N/A")</f>
        <v>N/A</v>
      </c>
    </row>
    <row r="21" spans="1:33" x14ac:dyDescent="0.2">
      <c r="A21" s="11" t="s">
        <v>85</v>
      </c>
      <c r="B21" s="11" t="s">
        <v>136</v>
      </c>
      <c r="C21" s="8" t="s">
        <v>434</v>
      </c>
      <c r="D21" s="72" t="str">
        <f>IFERROR((('HPI_SA By Year'!#REF!-'HPI_SA By Year'!#REF!)/'HPI_SA By Year'!#REF!),"N/A")</f>
        <v>N/A</v>
      </c>
      <c r="E21" s="72" t="str">
        <f>IFERROR((('HPI_SA By Year'!#REF!-'HPI_SA By Year'!#REF!)/'HPI_SA By Year'!#REF!),"N/A")</f>
        <v>N/A</v>
      </c>
      <c r="F21" s="72" t="str">
        <f>IFERROR((('HPI_SA By Year'!#REF!-'HPI_SA By Year'!#REF!)/'HPI_SA By Year'!#REF!),"N/A")</f>
        <v>N/A</v>
      </c>
      <c r="G21" s="72" t="str">
        <f>IFERROR((('HPI_SA By Year'!#REF!-'HPI_SA By Year'!#REF!)/'HPI_SA By Year'!#REF!),"N/A")</f>
        <v>N/A</v>
      </c>
      <c r="H21" s="72" t="str">
        <f>IFERROR((('HPI_SA By Year'!#REF!-'HPI_SA By Year'!#REF!)/'HPI_SA By Year'!#REF!),"N/A")</f>
        <v>N/A</v>
      </c>
      <c r="I21" s="72" t="str">
        <f>IFERROR((('HPI_SA By Year'!#REF!-'HPI_SA By Year'!#REF!)/'HPI_SA By Year'!#REF!),"N/A")</f>
        <v>N/A</v>
      </c>
      <c r="J21" s="72" t="str">
        <f>IFERROR((('HPI_SA By Year'!#REF!-'HPI_SA By Year'!#REF!)/'HPI_SA By Year'!#REF!),"N/A")</f>
        <v>N/A</v>
      </c>
      <c r="K21" s="72" t="str">
        <f>IFERROR((('HPI_SA By Year'!#REF!-'HPI_SA By Year'!#REF!)/'HPI_SA By Year'!#REF!),"N/A")</f>
        <v>N/A</v>
      </c>
      <c r="L21" s="72" t="str">
        <f>IFERROR((('HPI_SA By Year'!#REF!-'HPI_SA By Year'!#REF!)/'HPI_SA By Year'!#REF!),"N/A")</f>
        <v>N/A</v>
      </c>
      <c r="M21" s="72" t="str">
        <f>IFERROR((('HPI_SA By Year'!#REF!-'HPI_SA By Year'!#REF!)/'HPI_SA By Year'!#REF!),"N/A")</f>
        <v>N/A</v>
      </c>
      <c r="N21" s="72" t="str">
        <f>IFERROR((('HPI_SA By Year'!#REF!-'HPI_SA By Year'!#REF!)/'HPI_SA By Year'!#REF!),"N/A")</f>
        <v>N/A</v>
      </c>
      <c r="O21" s="72" t="str">
        <f>IFERROR((('HPI_SA By Year'!#REF!-'HPI_SA By Year'!#REF!)/'HPI_SA By Year'!#REF!),"N/A")</f>
        <v>N/A</v>
      </c>
      <c r="P21" s="72" t="str">
        <f>IFERROR((('HPI_SA By Year'!#REF!-'HPI_SA By Year'!#REF!)/'HPI_SA By Year'!#REF!),"N/A")</f>
        <v>N/A</v>
      </c>
      <c r="Q21" s="72" t="str">
        <f>IFERROR((('HPI_SA By Year'!#REF!-'HPI_SA By Year'!#REF!)/'HPI_SA By Year'!#REF!),"N/A")</f>
        <v>N/A</v>
      </c>
      <c r="R21" s="72" t="str">
        <f>IFERROR((('HPI_SA By Year'!#REF!-'HPI_SA By Year'!#REF!)/'HPI_SA By Year'!#REF!),"N/A")</f>
        <v>N/A</v>
      </c>
      <c r="S21" s="72" t="str">
        <f>IFERROR((('HPI_SA By Year'!#REF!-'HPI_SA By Year'!#REF!)/'HPI_SA By Year'!#REF!),"N/A")</f>
        <v>N/A</v>
      </c>
      <c r="T21" s="72" t="str">
        <f>IFERROR((('HPI_SA By Year'!#REF!-'HPI_SA By Year'!#REF!)/'HPI_SA By Year'!#REF!),"N/A")</f>
        <v>N/A</v>
      </c>
      <c r="U21" s="72" t="str">
        <f>IFERROR((('HPI_SA By Year'!#REF!-'HPI_SA By Year'!#REF!)/'HPI_SA By Year'!#REF!),"N/A")</f>
        <v>N/A</v>
      </c>
      <c r="V21" s="72" t="str">
        <f>IFERROR((('HPI_SA By Year'!#REF!-'HPI_SA By Year'!#REF!)/'HPI_SA By Year'!#REF!),"N/A")</f>
        <v>N/A</v>
      </c>
      <c r="W21" s="72" t="str">
        <f>IFERROR((('HPI_SA By Year'!#REF!-'HPI_SA By Year'!#REF!)/'HPI_SA By Year'!#REF!),"N/A")</f>
        <v>N/A</v>
      </c>
      <c r="X21" s="72" t="str">
        <f>IFERROR((('HPI_SA By Year'!#REF!-'HPI_SA By Year'!#REF!)/'HPI_SA By Year'!#REF!),"N/A")</f>
        <v>N/A</v>
      </c>
      <c r="Y21" s="72" t="str">
        <f>IFERROR((('HPI_SA By Year'!#REF!-'HPI_SA By Year'!#REF!)/'HPI_SA By Year'!#REF!),"N/A")</f>
        <v>N/A</v>
      </c>
      <c r="Z21" s="72" t="str">
        <f>IFERROR((('HPI_SA By Year'!#REF!-'HPI_SA By Year'!#REF!)/'HPI_SA By Year'!#REF!),"N/A")</f>
        <v>N/A</v>
      </c>
      <c r="AA21" s="72" t="str">
        <f>IFERROR((('HPI_SA By Year'!#REF!-'HPI_SA By Year'!#REF!)/'HPI_SA By Year'!#REF!),"N/A")</f>
        <v>N/A</v>
      </c>
      <c r="AB21" s="72" t="str">
        <f>IFERROR((('HPI_SA By Year'!#REF!-'HPI_SA By Year'!#REF!)/'HPI_SA By Year'!#REF!),"N/A")</f>
        <v>N/A</v>
      </c>
      <c r="AC21" s="72" t="str">
        <f>IFERROR((('HPI_SA By Year'!#REF!-'HPI_SA By Year'!#REF!)/'HPI_SA By Year'!#REF!),"N/A")</f>
        <v>N/A</v>
      </c>
      <c r="AD21" s="72" t="str">
        <f>IFERROR((('HPI_SA By Year'!#REF!-'HPI_SA By Year'!#REF!)/'HPI_SA By Year'!#REF!),"N/A")</f>
        <v>N/A</v>
      </c>
      <c r="AE21" s="72" t="str">
        <f>IFERROR((('HPI_SA By Year'!#REF!-'HPI_SA By Year'!#REF!)/'HPI_SA By Year'!#REF!),"N/A")</f>
        <v>N/A</v>
      </c>
      <c r="AF21" s="72" t="str">
        <f>IFERROR((('HPI_SA By Year'!#REF!-'HPI_SA By Year'!#REF!)/'HPI_SA By Year'!#REF!),"N/A")</f>
        <v>N/A</v>
      </c>
      <c r="AG21" s="72" t="str">
        <f>IFERROR((('HPI_SA By Year'!#REF!-'HPI_SA By Year'!#REF!)/'HPI_SA By Year'!#REF!),"N/A")</f>
        <v>N/A</v>
      </c>
    </row>
    <row r="22" spans="1:33" x14ac:dyDescent="0.2">
      <c r="A22" s="11" t="s">
        <v>86</v>
      </c>
      <c r="B22" s="11" t="s">
        <v>137</v>
      </c>
      <c r="C22" s="8" t="s">
        <v>434</v>
      </c>
      <c r="D22" s="72">
        <f>IFERROR((('HPI_SA By Year'!D12-'HPI_SA By Year'!C12)/'HPI_SA By Year'!C12),"N/A")</f>
        <v>1.2811077153370863E-2</v>
      </c>
      <c r="E22" s="72">
        <f>IFERROR((('HPI_SA By Year'!E12-'HPI_SA By Year'!D12)/'HPI_SA By Year'!D12),"N/A")</f>
        <v>-8.1288796925787588E-4</v>
      </c>
      <c r="F22" s="72">
        <f>IFERROR((('HPI_SA By Year'!F12-'HPI_SA By Year'!E12)/'HPI_SA By Year'!E12),"N/A")</f>
        <v>9.8242240465449149E-3</v>
      </c>
      <c r="G22" s="72">
        <f>IFERROR((('HPI_SA By Year'!G12-'HPI_SA By Year'!F12)/'HPI_SA By Year'!F12),"N/A")</f>
        <v>4.2234781441109776E-3</v>
      </c>
      <c r="H22" s="72">
        <f>IFERROR((('HPI_SA By Year'!H12-'HPI_SA By Year'!G12)/'HPI_SA By Year'!G12),"N/A")</f>
        <v>1.7503555409690492E-3</v>
      </c>
      <c r="I22" s="72">
        <f>IFERROR((('HPI_SA By Year'!I12-'HPI_SA By Year'!H12)/'HPI_SA By Year'!H12),"N/A")</f>
        <v>2.0991833812626873E-3</v>
      </c>
      <c r="J22" s="72">
        <f>IFERROR((('HPI_SA By Year'!J12-'HPI_SA By Year'!I12)/'HPI_SA By Year'!I12),"N/A")</f>
        <v>1.6528225122902161E-2</v>
      </c>
      <c r="K22" s="72">
        <f>IFERROR((('HPI_SA By Year'!K12-'HPI_SA By Year'!J12)/'HPI_SA By Year'!J12),"N/A")</f>
        <v>3.9773201033936591E-2</v>
      </c>
      <c r="L22" s="72">
        <f>IFERROR((('HPI_SA By Year'!L12-'HPI_SA By Year'!K12)/'HPI_SA By Year'!K12),"N/A")</f>
        <v>6.3226028181922397E-2</v>
      </c>
      <c r="M22" s="72">
        <f>IFERROR((('HPI_SA By Year'!M12-'HPI_SA By Year'!L12)/'HPI_SA By Year'!L12),"N/A")</f>
        <v>9.0088245752028132E-2</v>
      </c>
      <c r="N22" s="72">
        <f>IFERROR((('HPI_SA By Year'!N12-'HPI_SA By Year'!M12)/'HPI_SA By Year'!M12),"N/A")</f>
        <v>0.12119205298013259</v>
      </c>
      <c r="O22" s="72">
        <f>IFERROR((('HPI_SA By Year'!O12-'HPI_SA By Year'!N12)/'HPI_SA By Year'!N12),"N/A")</f>
        <v>0.14318837002230439</v>
      </c>
      <c r="P22" s="72">
        <f>IFERROR((('HPI_SA By Year'!P12-'HPI_SA By Year'!O12)/'HPI_SA By Year'!O12),"N/A")</f>
        <v>0.18904475102758467</v>
      </c>
      <c r="Q22" s="72">
        <f>IFERROR((('HPI_SA By Year'!Q12-'HPI_SA By Year'!P12)/'HPI_SA By Year'!P12),"N/A")</f>
        <v>0.22464928949911481</v>
      </c>
      <c r="R22" s="72">
        <f>IFERROR((('HPI_SA By Year'!R12-'HPI_SA By Year'!Q12)/'HPI_SA By Year'!Q12),"N/A")</f>
        <v>9.9621342512908842E-2</v>
      </c>
      <c r="S22" s="72">
        <f>IFERROR((('HPI_SA By Year'!S12-'HPI_SA By Year'!R12)/'HPI_SA By Year'!R12),"N/A")</f>
        <v>-4.3027220713171083E-2</v>
      </c>
      <c r="T22" s="72">
        <f>IFERROR((('HPI_SA By Year'!T12-'HPI_SA By Year'!S12)/'HPI_SA By Year'!S12),"N/A")</f>
        <v>-0.14730098338215028</v>
      </c>
      <c r="U22" s="72">
        <f>IFERROR((('HPI_SA By Year'!U12-'HPI_SA By Year'!T12)/'HPI_SA By Year'!T12),"N/A")</f>
        <v>-0.1016685061351686</v>
      </c>
      <c r="V22" s="72">
        <f>IFERROR((('HPI_SA By Year'!V12-'HPI_SA By Year'!U12)/'HPI_SA By Year'!U12),"N/A")</f>
        <v>-1.6957170169571521E-2</v>
      </c>
      <c r="W22" s="72">
        <f>IFERROR((('HPI_SA By Year'!W12-'HPI_SA By Year'!V12)/'HPI_SA By Year'!V12),"N/A")</f>
        <v>-3.4559501690882476E-2</v>
      </c>
      <c r="X22" s="72">
        <f>IFERROR((('HPI_SA By Year'!X12-'HPI_SA By Year'!W12)/'HPI_SA By Year'!W12),"N/A")</f>
        <v>2.7717974455712509E-2</v>
      </c>
      <c r="Y22" s="72">
        <f>IFERROR((('HPI_SA By Year'!Y12-'HPI_SA By Year'!X12)/'HPI_SA By Year'!X12),"N/A")</f>
        <v>5.4688499855179075E-2</v>
      </c>
      <c r="Z22" s="72">
        <f>IFERROR((('HPI_SA By Year'!Z12-'HPI_SA By Year'!Y12)/'HPI_SA By Year'!Y12),"N/A")</f>
        <v>2.5501666900841793E-2</v>
      </c>
      <c r="AA22" s="72">
        <f>IFERROR((('HPI_SA By Year'!AA12-'HPI_SA By Year'!Z12)/'HPI_SA By Year'!Z12),"N/A")</f>
        <v>1.7830118763662108E-2</v>
      </c>
      <c r="AB22" s="72">
        <f>IFERROR((('HPI_SA By Year'!AB12-'HPI_SA By Year'!AA12)/'HPI_SA By Year'!AA12),"N/A")</f>
        <v>3.0917679307855283E-2</v>
      </c>
      <c r="AC22" s="72">
        <f>IFERROR((('HPI_SA By Year'!AC12-'HPI_SA By Year'!AB12)/'HPI_SA By Year'!AB12),"N/A")</f>
        <v>4.2994414999376701E-2</v>
      </c>
      <c r="AD22" s="72">
        <f>IFERROR((('HPI_SA By Year'!AD12-'HPI_SA By Year'!AC12)/'HPI_SA By Year'!AC12),"N/A")</f>
        <v>4.2627652491592311E-2</v>
      </c>
      <c r="AE22" s="72">
        <f>IFERROR((('HPI_SA By Year'!AE12-'HPI_SA By Year'!AD12)/'HPI_SA By Year'!AD12),"N/A")</f>
        <v>4.2904236390826377E-2</v>
      </c>
      <c r="AF22" s="72">
        <f>IFERROR((('HPI_SA By Year'!AF12-'HPI_SA By Year'!AE12)/'HPI_SA By Year'!AE12),"N/A")</f>
        <v>7.9839650832360776E-2</v>
      </c>
      <c r="AG22" s="72">
        <f>IFERROR((('HPI_SA By Year'!AG12-'HPI_SA By Year'!AF12)/'HPI_SA By Year'!AF12),"N/A")</f>
        <v>0.10091160662792796</v>
      </c>
    </row>
    <row r="23" spans="1:33" x14ac:dyDescent="0.2">
      <c r="A23" s="11" t="s">
        <v>87</v>
      </c>
      <c r="B23" s="11" t="s">
        <v>138</v>
      </c>
      <c r="C23" s="8" t="s">
        <v>434</v>
      </c>
      <c r="D23" s="72">
        <f>IFERROR((('HPI_SA By Year'!D13-'HPI_SA By Year'!C13)/'HPI_SA By Year'!C13),"N/A")</f>
        <v>-8.6748378772961033E-3</v>
      </c>
      <c r="E23" s="72">
        <f>IFERROR((('HPI_SA By Year'!E13-'HPI_SA By Year'!D13)/'HPI_SA By Year'!D13),"N/A")</f>
        <v>-5.0946142649198351E-3</v>
      </c>
      <c r="F23" s="72">
        <f>IFERROR((('HPI_SA By Year'!F13-'HPI_SA By Year'!E13)/'HPI_SA By Year'!E13),"N/A")</f>
        <v>2.125736907784332E-2</v>
      </c>
      <c r="G23" s="72">
        <f>IFERROR((('HPI_SA By Year'!G13-'HPI_SA By Year'!F13)/'HPI_SA By Year'!F13),"N/A")</f>
        <v>1.5320439893818882E-2</v>
      </c>
      <c r="H23" s="72">
        <f>IFERROR((('HPI_SA By Year'!H13-'HPI_SA By Year'!G13)/'HPI_SA By Year'!G13),"N/A")</f>
        <v>3.2909207108056525E-2</v>
      </c>
      <c r="I23" s="72">
        <f>IFERROR((('HPI_SA By Year'!I13-'HPI_SA By Year'!H13)/'HPI_SA By Year'!H13),"N/A")</f>
        <v>4.5312098225764874E-2</v>
      </c>
      <c r="J23" s="72">
        <f>IFERROR((('HPI_SA By Year'!J13-'HPI_SA By Year'!I13)/'HPI_SA By Year'!I13),"N/A")</f>
        <v>7.2405390238840253E-2</v>
      </c>
      <c r="K23" s="72">
        <f>IFERROR((('HPI_SA By Year'!K13-'HPI_SA By Year'!J13)/'HPI_SA By Year'!J13),"N/A")</f>
        <v>0.11089128782991424</v>
      </c>
      <c r="L23" s="72">
        <f>IFERROR((('HPI_SA By Year'!L13-'HPI_SA By Year'!K13)/'HPI_SA By Year'!K13),"N/A")</f>
        <v>0.14324153417303345</v>
      </c>
      <c r="M23" s="72">
        <f>IFERROR((('HPI_SA By Year'!M13-'HPI_SA By Year'!L13)/'HPI_SA By Year'!L13),"N/A")</f>
        <v>0.14380697050938326</v>
      </c>
      <c r="N23" s="72">
        <f>IFERROR((('HPI_SA By Year'!N13-'HPI_SA By Year'!M13)/'HPI_SA By Year'!M13),"N/A")</f>
        <v>0.1417736634855464</v>
      </c>
      <c r="O23" s="72">
        <f>IFERROR((('HPI_SA By Year'!O13-'HPI_SA By Year'!N13)/'HPI_SA By Year'!N13),"N/A")</f>
        <v>0.12824081076992905</v>
      </c>
      <c r="P23" s="72">
        <f>IFERROR((('HPI_SA By Year'!P13-'HPI_SA By Year'!O13)/'HPI_SA By Year'!O13),"N/A")</f>
        <v>0.11986991396547889</v>
      </c>
      <c r="Q23" s="72">
        <f>IFERROR((('HPI_SA By Year'!Q13-'HPI_SA By Year'!P13)/'HPI_SA By Year'!P13),"N/A")</f>
        <v>8.4343819586729832E-2</v>
      </c>
      <c r="R23" s="72">
        <f>IFERROR((('HPI_SA By Year'!R13-'HPI_SA By Year'!Q13)/'HPI_SA By Year'!Q13),"N/A")</f>
        <v>-2.0945777564675134E-3</v>
      </c>
      <c r="S23" s="72">
        <f>IFERROR((('HPI_SA By Year'!S13-'HPI_SA By Year'!R13)/'HPI_SA By Year'!R13),"N/A")</f>
        <v>-6.1240101787605236E-2</v>
      </c>
      <c r="T23" s="72">
        <f>IFERROR((('HPI_SA By Year'!T13-'HPI_SA By Year'!S13)/'HPI_SA By Year'!S13),"N/A")</f>
        <v>-9.5823848713009876E-2</v>
      </c>
      <c r="U23" s="72">
        <f>IFERROR((('HPI_SA By Year'!U13-'HPI_SA By Year'!T13)/'HPI_SA By Year'!T13),"N/A")</f>
        <v>-5.2000819321080957E-2</v>
      </c>
      <c r="V23" s="72">
        <f>IFERROR((('HPI_SA By Year'!V13-'HPI_SA By Year'!U13)/'HPI_SA By Year'!U13),"N/A")</f>
        <v>-1.9253433483138911E-2</v>
      </c>
      <c r="W23" s="72">
        <f>IFERROR((('HPI_SA By Year'!W13-'HPI_SA By Year'!V13)/'HPI_SA By Year'!V13),"N/A")</f>
        <v>-2.5767972089036216E-2</v>
      </c>
      <c r="X23" s="72">
        <f>IFERROR((('HPI_SA By Year'!X13-'HPI_SA By Year'!W13)/'HPI_SA By Year'!W13),"N/A")</f>
        <v>8.5149947783468242E-3</v>
      </c>
      <c r="Y23" s="72">
        <f>IFERROR((('HPI_SA By Year'!Y13-'HPI_SA By Year'!X13)/'HPI_SA By Year'!X13),"N/A")</f>
        <v>7.7427035048452983E-2</v>
      </c>
      <c r="Z23" s="72">
        <f>IFERROR((('HPI_SA By Year'!Z13-'HPI_SA By Year'!Y13)/'HPI_SA By Year'!Y13),"N/A")</f>
        <v>5.8925915975798583E-2</v>
      </c>
      <c r="AA23" s="72">
        <f>IFERROR((('HPI_SA By Year'!AA13-'HPI_SA By Year'!Z13)/'HPI_SA By Year'!Z13),"N/A")</f>
        <v>5.6851072344865625E-2</v>
      </c>
      <c r="AB23" s="72">
        <f>IFERROR((('HPI_SA By Year'!AB13-'HPI_SA By Year'!AA13)/'HPI_SA By Year'!AA13),"N/A")</f>
        <v>6.6380627797838626E-2</v>
      </c>
      <c r="AC23" s="72">
        <f>IFERROR((('HPI_SA By Year'!AC13-'HPI_SA By Year'!AB13)/'HPI_SA By Year'!AB13),"N/A")</f>
        <v>7.661138184573725E-2</v>
      </c>
      <c r="AD23" s="72">
        <f>IFERROR((('HPI_SA By Year'!AD13-'HPI_SA By Year'!AC13)/'HPI_SA By Year'!AC13),"N/A")</f>
        <v>6.5929438096360107E-2</v>
      </c>
      <c r="AE23" s="72">
        <f>IFERROR((('HPI_SA By Year'!AE13-'HPI_SA By Year'!AD13)/'HPI_SA By Year'!AD13),"N/A")</f>
        <v>5.0081918070877647E-2</v>
      </c>
      <c r="AF23" s="72">
        <f>IFERROR((('HPI_SA By Year'!AF13-'HPI_SA By Year'!AE13)/'HPI_SA By Year'!AE13),"N/A")</f>
        <v>8.3410072775301894E-2</v>
      </c>
      <c r="AG23" s="72">
        <f>IFERROR((('HPI_SA By Year'!AG13-'HPI_SA By Year'!AF13)/'HPI_SA By Year'!AF13),"N/A")</f>
        <v>0.16241354522847376</v>
      </c>
    </row>
    <row r="24" spans="1:33" x14ac:dyDescent="0.2">
      <c r="A24" s="11" t="s">
        <v>88</v>
      </c>
      <c r="B24" s="11" t="s">
        <v>139</v>
      </c>
      <c r="C24" s="8" t="s">
        <v>434</v>
      </c>
      <c r="D24" s="72">
        <f>IFERROR((('HPI_SA By Year'!D14-'HPI_SA By Year'!C14)/'HPI_SA By Year'!C14),"N/A")</f>
        <v>3.7065043573119752E-2</v>
      </c>
      <c r="E24" s="72">
        <f>IFERROR((('HPI_SA By Year'!E14-'HPI_SA By Year'!D14)/'HPI_SA By Year'!D14),"N/A")</f>
        <v>2.4456424293859504E-2</v>
      </c>
      <c r="F24" s="72">
        <f>IFERROR((('HPI_SA By Year'!F14-'HPI_SA By Year'!E14)/'HPI_SA By Year'!E14),"N/A")</f>
        <v>5.5259319759640782E-2</v>
      </c>
      <c r="G24" s="72">
        <f>IFERROR((('HPI_SA By Year'!G14-'HPI_SA By Year'!F14)/'HPI_SA By Year'!F14),"N/A")</f>
        <v>8.3015446534204534E-2</v>
      </c>
      <c r="H24" s="72">
        <f>IFERROR((('HPI_SA By Year'!H14-'HPI_SA By Year'!G14)/'HPI_SA By Year'!G14),"N/A")</f>
        <v>9.5131139674728513E-2</v>
      </c>
      <c r="I24" s="72">
        <f>IFERROR((('HPI_SA By Year'!I14-'HPI_SA By Year'!H14)/'HPI_SA By Year'!H14),"N/A")</f>
        <v>9.1109101587627167E-2</v>
      </c>
      <c r="J24" s="72">
        <f>IFERROR((('HPI_SA By Year'!J14-'HPI_SA By Year'!I14)/'HPI_SA By Year'!I14),"N/A")</f>
        <v>7.012132604237882E-2</v>
      </c>
      <c r="K24" s="72">
        <f>IFERROR((('HPI_SA By Year'!K14-'HPI_SA By Year'!J14)/'HPI_SA By Year'!J14),"N/A")</f>
        <v>9.1890424521146152E-2</v>
      </c>
      <c r="L24" s="72">
        <f>IFERROR((('HPI_SA By Year'!L14-'HPI_SA By Year'!K14)/'HPI_SA By Year'!K14),"N/A")</f>
        <v>8.1305390622714954E-2</v>
      </c>
      <c r="M24" s="72">
        <f>IFERROR((('HPI_SA By Year'!M14-'HPI_SA By Year'!L14)/'HPI_SA By Year'!L14),"N/A")</f>
        <v>4.8270498732037266E-2</v>
      </c>
      <c r="N24" s="72">
        <f>IFERROR((('HPI_SA By Year'!N14-'HPI_SA By Year'!M14)/'HPI_SA By Year'!M14),"N/A")</f>
        <v>2.4965648042422128E-2</v>
      </c>
      <c r="O24" s="72">
        <f>IFERROR((('HPI_SA By Year'!O14-'HPI_SA By Year'!N14)/'HPI_SA By Year'!N14),"N/A")</f>
        <v>1.0737460898900415E-2</v>
      </c>
      <c r="P24" s="72">
        <f>IFERROR((('HPI_SA By Year'!P14-'HPI_SA By Year'!O14)/'HPI_SA By Year'!O14),"N/A")</f>
        <v>-5.2556526287602691E-3</v>
      </c>
      <c r="Q24" s="72">
        <f>IFERROR((('HPI_SA By Year'!Q14-'HPI_SA By Year'!P14)/'HPI_SA By Year'!P14),"N/A")</f>
        <v>-2.9046292528718269E-3</v>
      </c>
      <c r="R24" s="72">
        <f>IFERROR((('HPI_SA By Year'!R14-'HPI_SA By Year'!Q14)/'HPI_SA By Year'!Q14),"N/A")</f>
        <v>-4.4970837701922943E-2</v>
      </c>
      <c r="S24" s="72">
        <f>IFERROR((('HPI_SA By Year'!S14-'HPI_SA By Year'!R14)/'HPI_SA By Year'!R14),"N/A")</f>
        <v>-0.15989560735744621</v>
      </c>
      <c r="T24" s="72">
        <f>IFERROR((('HPI_SA By Year'!T14-'HPI_SA By Year'!S14)/'HPI_SA By Year'!S14),"N/A")</f>
        <v>-0.25574552995031113</v>
      </c>
      <c r="U24" s="72">
        <f>IFERROR((('HPI_SA By Year'!U14-'HPI_SA By Year'!T14)/'HPI_SA By Year'!T14),"N/A")</f>
        <v>-0.23517537219278323</v>
      </c>
      <c r="V24" s="72">
        <f>IFERROR((('HPI_SA By Year'!V14-'HPI_SA By Year'!U14)/'HPI_SA By Year'!U14),"N/A")</f>
        <v>-2.4730561970746585E-2</v>
      </c>
      <c r="W24" s="72">
        <f>IFERROR((('HPI_SA By Year'!W14-'HPI_SA By Year'!V14)/'HPI_SA By Year'!V14),"N/A")</f>
        <v>-4.0904926351399105E-2</v>
      </c>
      <c r="X24" s="72">
        <f>IFERROR((('HPI_SA By Year'!X14-'HPI_SA By Year'!W14)/'HPI_SA By Year'!W14),"N/A")</f>
        <v>9.2853048807371913E-2</v>
      </c>
      <c r="Y24" s="72">
        <f>IFERROR((('HPI_SA By Year'!Y14-'HPI_SA By Year'!X14)/'HPI_SA By Year'!X14),"N/A")</f>
        <v>0.18314707978644712</v>
      </c>
      <c r="Z24" s="72">
        <f>IFERROR((('HPI_SA By Year'!Z14-'HPI_SA By Year'!Y14)/'HPI_SA By Year'!Y14),"N/A")</f>
        <v>0.14805637644919312</v>
      </c>
      <c r="AA24" s="72">
        <f>IFERROR((('HPI_SA By Year'!AA14-'HPI_SA By Year'!Z14)/'HPI_SA By Year'!Z14),"N/A")</f>
        <v>9.7548660475615168E-2</v>
      </c>
      <c r="AB24" s="72">
        <f>IFERROR((('HPI_SA By Year'!AB14-'HPI_SA By Year'!AA14)/'HPI_SA By Year'!AA14),"N/A")</f>
        <v>7.4887920692050247E-2</v>
      </c>
      <c r="AC24" s="72">
        <f>IFERROR((('HPI_SA By Year'!AC14-'HPI_SA By Year'!AB14)/'HPI_SA By Year'!AB14),"N/A")</f>
        <v>9.8824279755960615E-2</v>
      </c>
      <c r="AD24" s="72">
        <f>IFERROR((('HPI_SA By Year'!AD14-'HPI_SA By Year'!AC14)/'HPI_SA By Year'!AC14),"N/A")</f>
        <v>9.0585548775365163E-2</v>
      </c>
      <c r="AE24" s="72">
        <f>IFERROR((('HPI_SA By Year'!AE14-'HPI_SA By Year'!AD14)/'HPI_SA By Year'!AD14),"N/A")</f>
        <v>6.6401490216949771E-2</v>
      </c>
      <c r="AF24" s="72">
        <f>IFERROR((('HPI_SA By Year'!AF14-'HPI_SA By Year'!AE14)/'HPI_SA By Year'!AE14),"N/A")</f>
        <v>9.0950879957972311E-2</v>
      </c>
      <c r="AG24" s="72">
        <f>IFERROR((('HPI_SA By Year'!AG14-'HPI_SA By Year'!AF14)/'HPI_SA By Year'!AF14),"N/A")</f>
        <v>0.13890326852464935</v>
      </c>
    </row>
    <row r="25" spans="1:33" x14ac:dyDescent="0.2">
      <c r="A25" s="11" t="s">
        <v>89</v>
      </c>
      <c r="B25" s="11" t="s">
        <v>140</v>
      </c>
      <c r="C25" s="8" t="s">
        <v>434</v>
      </c>
      <c r="D25" s="72">
        <f>IFERROR((('HPI_SA By Year'!D15-'HPI_SA By Year'!C15)/'HPI_SA By Year'!C15),"N/A")</f>
        <v>2.1088486487840348E-2</v>
      </c>
      <c r="E25" s="72">
        <f>IFERROR((('HPI_SA By Year'!E15-'HPI_SA By Year'!D15)/'HPI_SA By Year'!D15),"N/A")</f>
        <v>3.7773798719615337E-2</v>
      </c>
      <c r="F25" s="72">
        <f>IFERROR((('HPI_SA By Year'!F15-'HPI_SA By Year'!E15)/'HPI_SA By Year'!E15),"N/A")</f>
        <v>4.4907702852820919E-2</v>
      </c>
      <c r="G25" s="72">
        <f>IFERROR((('HPI_SA By Year'!G15-'HPI_SA By Year'!F15)/'HPI_SA By Year'!F15),"N/A")</f>
        <v>4.7569499423194439E-2</v>
      </c>
      <c r="H25" s="72">
        <f>IFERROR((('HPI_SA By Year'!H15-'HPI_SA By Year'!G15)/'HPI_SA By Year'!G15),"N/A")</f>
        <v>5.3096389704612265E-2</v>
      </c>
      <c r="I25" s="72">
        <f>IFERROR((('HPI_SA By Year'!I15-'HPI_SA By Year'!H15)/'HPI_SA By Year'!H15),"N/A")</f>
        <v>5.4417584220130738E-2</v>
      </c>
      <c r="J25" s="72">
        <f>IFERROR((('HPI_SA By Year'!J15-'HPI_SA By Year'!I15)/'HPI_SA By Year'!I15),"N/A")</f>
        <v>7.3077297034516139E-2</v>
      </c>
      <c r="K25" s="72">
        <f>IFERROR((('HPI_SA By Year'!K15-'HPI_SA By Year'!J15)/'HPI_SA By Year'!J15),"N/A")</f>
        <v>9.7638765561858035E-2</v>
      </c>
      <c r="L25" s="72">
        <f>IFERROR((('HPI_SA By Year'!L15-'HPI_SA By Year'!K15)/'HPI_SA By Year'!K15),"N/A")</f>
        <v>0.14597744795364109</v>
      </c>
      <c r="M25" s="72">
        <f>IFERROR((('HPI_SA By Year'!M15-'HPI_SA By Year'!L15)/'HPI_SA By Year'!L15),"N/A")</f>
        <v>0.1349170904585596</v>
      </c>
      <c r="N25" s="72">
        <f>IFERROR((('HPI_SA By Year'!N15-'HPI_SA By Year'!M15)/'HPI_SA By Year'!M15),"N/A")</f>
        <v>9.9583640102566762E-2</v>
      </c>
      <c r="O25" s="72">
        <f>IFERROR((('HPI_SA By Year'!O15-'HPI_SA By Year'!N15)/'HPI_SA By Year'!N15),"N/A")</f>
        <v>9.3647183773362605E-2</v>
      </c>
      <c r="P25" s="72">
        <f>IFERROR((('HPI_SA By Year'!P15-'HPI_SA By Year'!O15)/'HPI_SA By Year'!O15),"N/A")</f>
        <v>7.0786931968121677E-2</v>
      </c>
      <c r="Q25" s="72">
        <f>IFERROR((('HPI_SA By Year'!Q15-'HPI_SA By Year'!P15)/'HPI_SA By Year'!P15),"N/A")</f>
        <v>6.751707889314984E-2</v>
      </c>
      <c r="R25" s="72">
        <f>IFERROR((('HPI_SA By Year'!R15-'HPI_SA By Year'!Q15)/'HPI_SA By Year'!Q15),"N/A")</f>
        <v>1.5440022162711052E-2</v>
      </c>
      <c r="S25" s="72">
        <f>IFERROR((('HPI_SA By Year'!S15-'HPI_SA By Year'!R15)/'HPI_SA By Year'!R15),"N/A")</f>
        <v>-6.8960186246157698E-2</v>
      </c>
      <c r="T25" s="72">
        <f>IFERROR((('HPI_SA By Year'!T15-'HPI_SA By Year'!S15)/'HPI_SA By Year'!S15),"N/A")</f>
        <v>-0.15291221832602386</v>
      </c>
      <c r="U25" s="72">
        <f>IFERROR((('HPI_SA By Year'!U15-'HPI_SA By Year'!T15)/'HPI_SA By Year'!T15),"N/A")</f>
        <v>-0.10474609104746081</v>
      </c>
      <c r="V25" s="72">
        <f>IFERROR((('HPI_SA By Year'!V15-'HPI_SA By Year'!U15)/'HPI_SA By Year'!U15),"N/A")</f>
        <v>-1.9049459041731311E-2</v>
      </c>
      <c r="W25" s="72">
        <f>IFERROR((('HPI_SA By Year'!W15-'HPI_SA By Year'!V15)/'HPI_SA By Year'!V15),"N/A")</f>
        <v>-6.0201415422591505E-2</v>
      </c>
      <c r="X25" s="72">
        <f>IFERROR((('HPI_SA By Year'!X15-'HPI_SA By Year'!W15)/'HPI_SA By Year'!W15),"N/A")</f>
        <v>5.2824969263440186E-2</v>
      </c>
      <c r="Y25" s="72">
        <f>IFERROR((('HPI_SA By Year'!Y15-'HPI_SA By Year'!X15)/'HPI_SA By Year'!X15),"N/A")</f>
        <v>0.10188834481202805</v>
      </c>
      <c r="Z25" s="72">
        <f>IFERROR((('HPI_SA By Year'!Z15-'HPI_SA By Year'!Y15)/'HPI_SA By Year'!Y15),"N/A")</f>
        <v>7.239116035406773E-2</v>
      </c>
      <c r="AA25" s="72">
        <f>IFERROR((('HPI_SA By Year'!AA15-'HPI_SA By Year'!Z15)/'HPI_SA By Year'!Z15),"N/A")</f>
        <v>5.8351863082002596E-2</v>
      </c>
      <c r="AB25" s="72">
        <f>IFERROR((('HPI_SA By Year'!AB15-'HPI_SA By Year'!AA15)/'HPI_SA By Year'!AA15),"N/A")</f>
        <v>6.2668449311347324E-2</v>
      </c>
      <c r="AC25" s="72">
        <f>IFERROR((('HPI_SA By Year'!AC15-'HPI_SA By Year'!AB15)/'HPI_SA By Year'!AB15),"N/A")</f>
        <v>7.1284498941566354E-2</v>
      </c>
      <c r="AD25" s="72">
        <f>IFERROR((('HPI_SA By Year'!AD15-'HPI_SA By Year'!AC15)/'HPI_SA By Year'!AC15),"N/A")</f>
        <v>6.899251540261167E-2</v>
      </c>
      <c r="AE25" s="72">
        <f>IFERROR((('HPI_SA By Year'!AE15-'HPI_SA By Year'!AD15)/'HPI_SA By Year'!AD15),"N/A")</f>
        <v>5.6596534977199485E-2</v>
      </c>
      <c r="AF25" s="72">
        <f>IFERROR((('HPI_SA By Year'!AF15-'HPI_SA By Year'!AE15)/'HPI_SA By Year'!AE15),"N/A")</f>
        <v>7.4451229575837427E-2</v>
      </c>
      <c r="AG25" s="72">
        <f>IFERROR((('HPI_SA By Year'!AG15-'HPI_SA By Year'!AF15)/'HPI_SA By Year'!AF15),"N/A")</f>
        <v>0.11692600728099398</v>
      </c>
    </row>
    <row r="26" spans="1:33" x14ac:dyDescent="0.2">
      <c r="A26" s="11" t="s">
        <v>90</v>
      </c>
      <c r="B26" s="11" t="s">
        <v>141</v>
      </c>
      <c r="C26" s="8" t="s">
        <v>434</v>
      </c>
      <c r="D26" s="72" t="str">
        <f>IFERROR((('HPI_SA By Year'!#REF!-'HPI_SA By Year'!#REF!)/'HPI_SA By Year'!#REF!),"N/A")</f>
        <v>N/A</v>
      </c>
      <c r="E26" s="72" t="str">
        <f>IFERROR((('HPI_SA By Year'!#REF!-'HPI_SA By Year'!#REF!)/'HPI_SA By Year'!#REF!),"N/A")</f>
        <v>N/A</v>
      </c>
      <c r="F26" s="72" t="str">
        <f>IFERROR((('HPI_SA By Year'!#REF!-'HPI_SA By Year'!#REF!)/'HPI_SA By Year'!#REF!),"N/A")</f>
        <v>N/A</v>
      </c>
      <c r="G26" s="72" t="str">
        <f>IFERROR((('HPI_SA By Year'!#REF!-'HPI_SA By Year'!#REF!)/'HPI_SA By Year'!#REF!),"N/A")</f>
        <v>N/A</v>
      </c>
      <c r="H26" s="72" t="str">
        <f>IFERROR((('HPI_SA By Year'!#REF!-'HPI_SA By Year'!#REF!)/'HPI_SA By Year'!#REF!),"N/A")</f>
        <v>N/A</v>
      </c>
      <c r="I26" s="72" t="str">
        <f>IFERROR((('HPI_SA By Year'!#REF!-'HPI_SA By Year'!#REF!)/'HPI_SA By Year'!#REF!),"N/A")</f>
        <v>N/A</v>
      </c>
      <c r="J26" s="72" t="str">
        <f>IFERROR((('HPI_SA By Year'!#REF!-'HPI_SA By Year'!#REF!)/'HPI_SA By Year'!#REF!),"N/A")</f>
        <v>N/A</v>
      </c>
      <c r="K26" s="72" t="str">
        <f>IFERROR((('HPI_SA By Year'!#REF!-'HPI_SA By Year'!#REF!)/'HPI_SA By Year'!#REF!),"N/A")</f>
        <v>N/A</v>
      </c>
      <c r="L26" s="72" t="str">
        <f>IFERROR((('HPI_SA By Year'!#REF!-'HPI_SA By Year'!#REF!)/'HPI_SA By Year'!#REF!),"N/A")</f>
        <v>N/A</v>
      </c>
      <c r="M26" s="72" t="str">
        <f>IFERROR((('HPI_SA By Year'!#REF!-'HPI_SA By Year'!#REF!)/'HPI_SA By Year'!#REF!),"N/A")</f>
        <v>N/A</v>
      </c>
      <c r="N26" s="72" t="str">
        <f>IFERROR((('HPI_SA By Year'!#REF!-'HPI_SA By Year'!#REF!)/'HPI_SA By Year'!#REF!),"N/A")</f>
        <v>N/A</v>
      </c>
      <c r="O26" s="72" t="str">
        <f>IFERROR((('HPI_SA By Year'!#REF!-'HPI_SA By Year'!#REF!)/'HPI_SA By Year'!#REF!),"N/A")</f>
        <v>N/A</v>
      </c>
      <c r="P26" s="72" t="str">
        <f>IFERROR((('HPI_SA By Year'!#REF!-'HPI_SA By Year'!#REF!)/'HPI_SA By Year'!#REF!),"N/A")</f>
        <v>N/A</v>
      </c>
      <c r="Q26" s="72" t="str">
        <f>IFERROR((('HPI_SA By Year'!#REF!-'HPI_SA By Year'!#REF!)/'HPI_SA By Year'!#REF!),"N/A")</f>
        <v>N/A</v>
      </c>
      <c r="R26" s="72" t="str">
        <f>IFERROR((('HPI_SA By Year'!#REF!-'HPI_SA By Year'!#REF!)/'HPI_SA By Year'!#REF!),"N/A")</f>
        <v>N/A</v>
      </c>
      <c r="S26" s="72" t="str">
        <f>IFERROR((('HPI_SA By Year'!#REF!-'HPI_SA By Year'!#REF!)/'HPI_SA By Year'!#REF!),"N/A")</f>
        <v>N/A</v>
      </c>
      <c r="T26" s="72" t="str">
        <f>IFERROR((('HPI_SA By Year'!#REF!-'HPI_SA By Year'!#REF!)/'HPI_SA By Year'!#REF!),"N/A")</f>
        <v>N/A</v>
      </c>
      <c r="U26" s="72" t="str">
        <f>IFERROR((('HPI_SA By Year'!#REF!-'HPI_SA By Year'!#REF!)/'HPI_SA By Year'!#REF!),"N/A")</f>
        <v>N/A</v>
      </c>
      <c r="V26" s="72" t="str">
        <f>IFERROR((('HPI_SA By Year'!#REF!-'HPI_SA By Year'!#REF!)/'HPI_SA By Year'!#REF!),"N/A")</f>
        <v>N/A</v>
      </c>
      <c r="W26" s="72" t="str">
        <f>IFERROR((('HPI_SA By Year'!#REF!-'HPI_SA By Year'!#REF!)/'HPI_SA By Year'!#REF!),"N/A")</f>
        <v>N/A</v>
      </c>
      <c r="X26" s="72" t="str">
        <f>IFERROR((('HPI_SA By Year'!#REF!-'HPI_SA By Year'!#REF!)/'HPI_SA By Year'!#REF!),"N/A")</f>
        <v>N/A</v>
      </c>
      <c r="Y26" s="72" t="str">
        <f>IFERROR((('HPI_SA By Year'!#REF!-'HPI_SA By Year'!#REF!)/'HPI_SA By Year'!#REF!),"N/A")</f>
        <v>N/A</v>
      </c>
      <c r="Z26" s="72" t="str">
        <f>IFERROR((('HPI_SA By Year'!#REF!-'HPI_SA By Year'!#REF!)/'HPI_SA By Year'!#REF!),"N/A")</f>
        <v>N/A</v>
      </c>
      <c r="AA26" s="72" t="str">
        <f>IFERROR((('HPI_SA By Year'!#REF!-'HPI_SA By Year'!#REF!)/'HPI_SA By Year'!#REF!),"N/A")</f>
        <v>N/A</v>
      </c>
      <c r="AB26" s="72" t="str">
        <f>IFERROR((('HPI_SA By Year'!#REF!-'HPI_SA By Year'!#REF!)/'HPI_SA By Year'!#REF!),"N/A")</f>
        <v>N/A</v>
      </c>
      <c r="AC26" s="72" t="str">
        <f>IFERROR((('HPI_SA By Year'!#REF!-'HPI_SA By Year'!#REF!)/'HPI_SA By Year'!#REF!),"N/A")</f>
        <v>N/A</v>
      </c>
      <c r="AD26" s="72" t="str">
        <f>IFERROR((('HPI_SA By Year'!#REF!-'HPI_SA By Year'!#REF!)/'HPI_SA By Year'!#REF!),"N/A")</f>
        <v>N/A</v>
      </c>
      <c r="AE26" s="72" t="str">
        <f>IFERROR((('HPI_SA By Year'!#REF!-'HPI_SA By Year'!#REF!)/'HPI_SA By Year'!#REF!),"N/A")</f>
        <v>N/A</v>
      </c>
      <c r="AF26" s="72" t="str">
        <f>IFERROR((('HPI_SA By Year'!#REF!-'HPI_SA By Year'!#REF!)/'HPI_SA By Year'!#REF!),"N/A")</f>
        <v>N/A</v>
      </c>
      <c r="AG26" s="72" t="str">
        <f>IFERROR((('HPI_SA By Year'!#REF!-'HPI_SA By Year'!#REF!)/'HPI_SA By Year'!#REF!),"N/A")</f>
        <v>N/A</v>
      </c>
    </row>
    <row r="27" spans="1:33" x14ac:dyDescent="0.2">
      <c r="A27" s="11" t="s">
        <v>91</v>
      </c>
      <c r="B27" s="11" t="s">
        <v>142</v>
      </c>
      <c r="C27" s="8" t="s">
        <v>434</v>
      </c>
      <c r="D27" s="72">
        <f>IFERROR((('HPI_SA By Year'!D16-'HPI_SA By Year'!C16)/'HPI_SA By Year'!C16),"N/A")</f>
        <v>1.9047975918362249E-2</v>
      </c>
      <c r="E27" s="72">
        <f>IFERROR((('HPI_SA By Year'!E16-'HPI_SA By Year'!D16)/'HPI_SA By Year'!D16),"N/A")</f>
        <v>2.2834800088250569E-2</v>
      </c>
      <c r="F27" s="72">
        <f>IFERROR((('HPI_SA By Year'!F16-'HPI_SA By Year'!E16)/'HPI_SA By Year'!E16),"N/A")</f>
        <v>4.9083871586237927E-2</v>
      </c>
      <c r="G27" s="72">
        <f>IFERROR((('HPI_SA By Year'!G16-'HPI_SA By Year'!F16)/'HPI_SA By Year'!F16),"N/A")</f>
        <v>3.832314809526538E-2</v>
      </c>
      <c r="H27" s="72">
        <f>IFERROR((('HPI_SA By Year'!H16-'HPI_SA By Year'!G16)/'HPI_SA By Year'!G16),"N/A")</f>
        <v>4.2475247524752492E-2</v>
      </c>
      <c r="I27" s="72">
        <f>IFERROR((('HPI_SA By Year'!I16-'HPI_SA By Year'!H16)/'HPI_SA By Year'!H16),"N/A")</f>
        <v>3.9467713510832614E-2</v>
      </c>
      <c r="J27" s="72">
        <f>IFERROR((('HPI_SA By Year'!J16-'HPI_SA By Year'!I16)/'HPI_SA By Year'!I16),"N/A")</f>
        <v>5.2476624602795965E-2</v>
      </c>
      <c r="K27" s="72">
        <f>IFERROR((('HPI_SA By Year'!K16-'HPI_SA By Year'!J16)/'HPI_SA By Year'!J16),"N/A")</f>
        <v>6.7020353043310305E-2</v>
      </c>
      <c r="L27" s="72">
        <f>IFERROR((('HPI_SA By Year'!L16-'HPI_SA By Year'!K16)/'HPI_SA By Year'!K16),"N/A")</f>
        <v>6.8026903397277128E-2</v>
      </c>
      <c r="M27" s="72">
        <f>IFERROR((('HPI_SA By Year'!M16-'HPI_SA By Year'!L16)/'HPI_SA By Year'!L16),"N/A")</f>
        <v>6.2136563317335851E-2</v>
      </c>
      <c r="N27" s="72">
        <f>IFERROR((('HPI_SA By Year'!N16-'HPI_SA By Year'!M16)/'HPI_SA By Year'!M16),"N/A")</f>
        <v>5.6341844378566229E-2</v>
      </c>
      <c r="O27" s="72">
        <f>IFERROR((('HPI_SA By Year'!O16-'HPI_SA By Year'!N16)/'HPI_SA By Year'!N16),"N/A")</f>
        <v>5.4136427418259719E-2</v>
      </c>
      <c r="P27" s="72">
        <f>IFERROR((('HPI_SA By Year'!P16-'HPI_SA By Year'!O16)/'HPI_SA By Year'!O16),"N/A")</f>
        <v>5.1892936377299234E-2</v>
      </c>
      <c r="Q27" s="72">
        <f>IFERROR((('HPI_SA By Year'!Q16-'HPI_SA By Year'!P16)/'HPI_SA By Year'!P16),"N/A")</f>
        <v>4.8053830086881737E-2</v>
      </c>
      <c r="R27" s="72">
        <f>IFERROR((('HPI_SA By Year'!R16-'HPI_SA By Year'!Q16)/'HPI_SA By Year'!Q16),"N/A")</f>
        <v>2.810236036457129E-2</v>
      </c>
      <c r="S27" s="72">
        <f>IFERROR((('HPI_SA By Year'!S16-'HPI_SA By Year'!R16)/'HPI_SA By Year'!R16),"N/A")</f>
        <v>-1.685262008044304E-2</v>
      </c>
      <c r="T27" s="72">
        <f>IFERROR((('HPI_SA By Year'!T16-'HPI_SA By Year'!S16)/'HPI_SA By Year'!S16),"N/A")</f>
        <v>-7.12120433643324E-2</v>
      </c>
      <c r="U27" s="72">
        <f>IFERROR((('HPI_SA By Year'!U16-'HPI_SA By Year'!T16)/'HPI_SA By Year'!T16),"N/A")</f>
        <v>-4.137854732533032E-2</v>
      </c>
      <c r="V27" s="72">
        <f>IFERROR((('HPI_SA By Year'!V16-'HPI_SA By Year'!U16)/'HPI_SA By Year'!U16),"N/A")</f>
        <v>-4.6187027526112437E-2</v>
      </c>
      <c r="W27" s="72">
        <f>IFERROR((('HPI_SA By Year'!W16-'HPI_SA By Year'!V16)/'HPI_SA By Year'!V16),"N/A")</f>
        <v>-6.8419181873870347E-2</v>
      </c>
      <c r="X27" s="72">
        <f>IFERROR((('HPI_SA By Year'!X16-'HPI_SA By Year'!W16)/'HPI_SA By Year'!W16),"N/A")</f>
        <v>7.9881800912472156E-3</v>
      </c>
      <c r="Y27" s="72">
        <f>IFERROR((('HPI_SA By Year'!Y16-'HPI_SA By Year'!X16)/'HPI_SA By Year'!X16),"N/A")</f>
        <v>3.7312952015849686E-2</v>
      </c>
      <c r="Z27" s="72">
        <f>IFERROR((('HPI_SA By Year'!Z16-'HPI_SA By Year'!Y16)/'HPI_SA By Year'!Y16),"N/A")</f>
        <v>5.2710036568606802E-2</v>
      </c>
      <c r="AA27" s="72">
        <f>IFERROR((('HPI_SA By Year'!AA16-'HPI_SA By Year'!Z16)/'HPI_SA By Year'!Z16),"N/A")</f>
        <v>5.4230462872820753E-2</v>
      </c>
      <c r="AB27" s="72">
        <f>IFERROR((('HPI_SA By Year'!AB16-'HPI_SA By Year'!AA16)/'HPI_SA By Year'!AA16),"N/A")</f>
        <v>6.0514478001413324E-2</v>
      </c>
      <c r="AC27" s="72">
        <f>IFERROR((('HPI_SA By Year'!AC16-'HPI_SA By Year'!AB16)/'HPI_SA By Year'!AB16),"N/A")</f>
        <v>6.6079120792131338E-2</v>
      </c>
      <c r="AD27" s="72">
        <f>IFERROR((('HPI_SA By Year'!AD16-'HPI_SA By Year'!AC16)/'HPI_SA By Year'!AC16),"N/A")</f>
        <v>6.8325825454185474E-2</v>
      </c>
      <c r="AE27" s="72">
        <f>IFERROR((('HPI_SA By Year'!AE16-'HPI_SA By Year'!AD16)/'HPI_SA By Year'!AD16),"N/A")</f>
        <v>5.6096148276860512E-2</v>
      </c>
      <c r="AF27" s="72">
        <f>IFERROR((('HPI_SA By Year'!AF16-'HPI_SA By Year'!AE16)/'HPI_SA By Year'!AE16),"N/A")</f>
        <v>8.6324622261222533E-2</v>
      </c>
      <c r="AG27" s="72">
        <f>IFERROR((('HPI_SA By Year'!AG16-'HPI_SA By Year'!AF16)/'HPI_SA By Year'!AF16),"N/A")</f>
        <v>0.14671210400100967</v>
      </c>
    </row>
    <row r="28" spans="1:33" x14ac:dyDescent="0.2">
      <c r="A28" s="11" t="s">
        <v>92</v>
      </c>
      <c r="B28" s="11" t="s">
        <v>143</v>
      </c>
      <c r="C28" s="8" t="s">
        <v>434</v>
      </c>
      <c r="D28" s="72" t="str">
        <f>IFERROR((('HPI_SA By Year'!#REF!-'HPI_SA By Year'!#REF!)/'HPI_SA By Year'!#REF!),"N/A")</f>
        <v>N/A</v>
      </c>
      <c r="E28" s="72" t="str">
        <f>IFERROR((('HPI_SA By Year'!#REF!-'HPI_SA By Year'!#REF!)/'HPI_SA By Year'!#REF!),"N/A")</f>
        <v>N/A</v>
      </c>
      <c r="F28" s="72" t="str">
        <f>IFERROR((('HPI_SA By Year'!#REF!-'HPI_SA By Year'!#REF!)/'HPI_SA By Year'!#REF!),"N/A")</f>
        <v>N/A</v>
      </c>
      <c r="G28" s="72" t="str">
        <f>IFERROR((('HPI_SA By Year'!#REF!-'HPI_SA By Year'!#REF!)/'HPI_SA By Year'!#REF!),"N/A")</f>
        <v>N/A</v>
      </c>
      <c r="H28" s="72" t="str">
        <f>IFERROR((('HPI_SA By Year'!#REF!-'HPI_SA By Year'!#REF!)/'HPI_SA By Year'!#REF!),"N/A")</f>
        <v>N/A</v>
      </c>
      <c r="I28" s="72" t="str">
        <f>IFERROR((('HPI_SA By Year'!#REF!-'HPI_SA By Year'!#REF!)/'HPI_SA By Year'!#REF!),"N/A")</f>
        <v>N/A</v>
      </c>
      <c r="J28" s="72" t="str">
        <f>IFERROR((('HPI_SA By Year'!#REF!-'HPI_SA By Year'!#REF!)/'HPI_SA By Year'!#REF!),"N/A")</f>
        <v>N/A</v>
      </c>
      <c r="K28" s="72" t="str">
        <f>IFERROR((('HPI_SA By Year'!#REF!-'HPI_SA By Year'!#REF!)/'HPI_SA By Year'!#REF!),"N/A")</f>
        <v>N/A</v>
      </c>
      <c r="L28" s="72" t="str">
        <f>IFERROR((('HPI_SA By Year'!#REF!-'HPI_SA By Year'!#REF!)/'HPI_SA By Year'!#REF!),"N/A")</f>
        <v>N/A</v>
      </c>
      <c r="M28" s="72" t="str">
        <f>IFERROR((('HPI_SA By Year'!#REF!-'HPI_SA By Year'!#REF!)/'HPI_SA By Year'!#REF!),"N/A")</f>
        <v>N/A</v>
      </c>
      <c r="N28" s="72" t="str">
        <f>IFERROR((('HPI_SA By Year'!#REF!-'HPI_SA By Year'!#REF!)/'HPI_SA By Year'!#REF!),"N/A")</f>
        <v>N/A</v>
      </c>
      <c r="O28" s="72" t="str">
        <f>IFERROR((('HPI_SA By Year'!#REF!-'HPI_SA By Year'!#REF!)/'HPI_SA By Year'!#REF!),"N/A")</f>
        <v>N/A</v>
      </c>
      <c r="P28" s="72" t="str">
        <f>IFERROR((('HPI_SA By Year'!#REF!-'HPI_SA By Year'!#REF!)/'HPI_SA By Year'!#REF!),"N/A")</f>
        <v>N/A</v>
      </c>
      <c r="Q28" s="72" t="str">
        <f>IFERROR((('HPI_SA By Year'!#REF!-'HPI_SA By Year'!#REF!)/'HPI_SA By Year'!#REF!),"N/A")</f>
        <v>N/A</v>
      </c>
      <c r="R28" s="72" t="str">
        <f>IFERROR((('HPI_SA By Year'!#REF!-'HPI_SA By Year'!#REF!)/'HPI_SA By Year'!#REF!),"N/A")</f>
        <v>N/A</v>
      </c>
      <c r="S28" s="72" t="str">
        <f>IFERROR((('HPI_SA By Year'!#REF!-'HPI_SA By Year'!#REF!)/'HPI_SA By Year'!#REF!),"N/A")</f>
        <v>N/A</v>
      </c>
      <c r="T28" s="72" t="str">
        <f>IFERROR((('HPI_SA By Year'!#REF!-'HPI_SA By Year'!#REF!)/'HPI_SA By Year'!#REF!),"N/A")</f>
        <v>N/A</v>
      </c>
      <c r="U28" s="72" t="str">
        <f>IFERROR((('HPI_SA By Year'!#REF!-'HPI_SA By Year'!#REF!)/'HPI_SA By Year'!#REF!),"N/A")</f>
        <v>N/A</v>
      </c>
      <c r="V28" s="72" t="str">
        <f>IFERROR((('HPI_SA By Year'!#REF!-'HPI_SA By Year'!#REF!)/'HPI_SA By Year'!#REF!),"N/A")</f>
        <v>N/A</v>
      </c>
      <c r="W28" s="72" t="str">
        <f>IFERROR((('HPI_SA By Year'!#REF!-'HPI_SA By Year'!#REF!)/'HPI_SA By Year'!#REF!),"N/A")</f>
        <v>N/A</v>
      </c>
      <c r="X28" s="72" t="str">
        <f>IFERROR((('HPI_SA By Year'!#REF!-'HPI_SA By Year'!#REF!)/'HPI_SA By Year'!#REF!),"N/A")</f>
        <v>N/A</v>
      </c>
      <c r="Y28" s="72" t="str">
        <f>IFERROR((('HPI_SA By Year'!#REF!-'HPI_SA By Year'!#REF!)/'HPI_SA By Year'!#REF!),"N/A")</f>
        <v>N/A</v>
      </c>
      <c r="Z28" s="72" t="str">
        <f>IFERROR((('HPI_SA By Year'!#REF!-'HPI_SA By Year'!#REF!)/'HPI_SA By Year'!#REF!),"N/A")</f>
        <v>N/A</v>
      </c>
      <c r="AA28" s="72" t="str">
        <f>IFERROR((('HPI_SA By Year'!#REF!-'HPI_SA By Year'!#REF!)/'HPI_SA By Year'!#REF!),"N/A")</f>
        <v>N/A</v>
      </c>
      <c r="AB28" s="72" t="str">
        <f>IFERROR((('HPI_SA By Year'!#REF!-'HPI_SA By Year'!#REF!)/'HPI_SA By Year'!#REF!),"N/A")</f>
        <v>N/A</v>
      </c>
      <c r="AC28" s="72" t="str">
        <f>IFERROR((('HPI_SA By Year'!#REF!-'HPI_SA By Year'!#REF!)/'HPI_SA By Year'!#REF!),"N/A")</f>
        <v>N/A</v>
      </c>
      <c r="AD28" s="72" t="str">
        <f>IFERROR((('HPI_SA By Year'!#REF!-'HPI_SA By Year'!#REF!)/'HPI_SA By Year'!#REF!),"N/A")</f>
        <v>N/A</v>
      </c>
      <c r="AE28" s="72" t="str">
        <f>IFERROR((('HPI_SA By Year'!#REF!-'HPI_SA By Year'!#REF!)/'HPI_SA By Year'!#REF!),"N/A")</f>
        <v>N/A</v>
      </c>
      <c r="AF28" s="72" t="str">
        <f>IFERROR((('HPI_SA By Year'!#REF!-'HPI_SA By Year'!#REF!)/'HPI_SA By Year'!#REF!),"N/A")</f>
        <v>N/A</v>
      </c>
      <c r="AG28" s="72" t="str">
        <f>IFERROR((('HPI_SA By Year'!#REF!-'HPI_SA By Year'!#REF!)/'HPI_SA By Year'!#REF!),"N/A")</f>
        <v>N/A</v>
      </c>
    </row>
    <row r="29" spans="1:33" x14ac:dyDescent="0.2">
      <c r="A29" s="11" t="s">
        <v>93</v>
      </c>
      <c r="B29" s="11" t="s">
        <v>144</v>
      </c>
      <c r="C29" s="8" t="s">
        <v>434</v>
      </c>
      <c r="D29" s="72" t="str">
        <f>IFERROR((('HPI_SA By Year'!#REF!-'HPI_SA By Year'!#REF!)/'HPI_SA By Year'!#REF!),"N/A")</f>
        <v>N/A</v>
      </c>
      <c r="E29" s="72" t="str">
        <f>IFERROR((('HPI_SA By Year'!#REF!-'HPI_SA By Year'!#REF!)/'HPI_SA By Year'!#REF!),"N/A")</f>
        <v>N/A</v>
      </c>
      <c r="F29" s="72" t="str">
        <f>IFERROR((('HPI_SA By Year'!#REF!-'HPI_SA By Year'!#REF!)/'HPI_SA By Year'!#REF!),"N/A")</f>
        <v>N/A</v>
      </c>
      <c r="G29" s="72" t="str">
        <f>IFERROR((('HPI_SA By Year'!#REF!-'HPI_SA By Year'!#REF!)/'HPI_SA By Year'!#REF!),"N/A")</f>
        <v>N/A</v>
      </c>
      <c r="H29" s="72" t="str">
        <f>IFERROR((('HPI_SA By Year'!#REF!-'HPI_SA By Year'!#REF!)/'HPI_SA By Year'!#REF!),"N/A")</f>
        <v>N/A</v>
      </c>
      <c r="I29" s="72" t="str">
        <f>IFERROR((('HPI_SA By Year'!#REF!-'HPI_SA By Year'!#REF!)/'HPI_SA By Year'!#REF!),"N/A")</f>
        <v>N/A</v>
      </c>
      <c r="J29" s="72" t="str">
        <f>IFERROR((('HPI_SA By Year'!#REF!-'HPI_SA By Year'!#REF!)/'HPI_SA By Year'!#REF!),"N/A")</f>
        <v>N/A</v>
      </c>
      <c r="K29" s="72" t="str">
        <f>IFERROR((('HPI_SA By Year'!#REF!-'HPI_SA By Year'!#REF!)/'HPI_SA By Year'!#REF!),"N/A")</f>
        <v>N/A</v>
      </c>
      <c r="L29" s="72" t="str">
        <f>IFERROR((('HPI_SA By Year'!#REF!-'HPI_SA By Year'!#REF!)/'HPI_SA By Year'!#REF!),"N/A")</f>
        <v>N/A</v>
      </c>
      <c r="M29" s="72" t="str">
        <f>IFERROR((('HPI_SA By Year'!#REF!-'HPI_SA By Year'!#REF!)/'HPI_SA By Year'!#REF!),"N/A")</f>
        <v>N/A</v>
      </c>
      <c r="N29" s="72" t="str">
        <f>IFERROR((('HPI_SA By Year'!#REF!-'HPI_SA By Year'!#REF!)/'HPI_SA By Year'!#REF!),"N/A")</f>
        <v>N/A</v>
      </c>
      <c r="O29" s="72" t="str">
        <f>IFERROR((('HPI_SA By Year'!#REF!-'HPI_SA By Year'!#REF!)/'HPI_SA By Year'!#REF!),"N/A")</f>
        <v>N/A</v>
      </c>
      <c r="P29" s="72" t="str">
        <f>IFERROR((('HPI_SA By Year'!#REF!-'HPI_SA By Year'!#REF!)/'HPI_SA By Year'!#REF!),"N/A")</f>
        <v>N/A</v>
      </c>
      <c r="Q29" s="72" t="str">
        <f>IFERROR((('HPI_SA By Year'!#REF!-'HPI_SA By Year'!#REF!)/'HPI_SA By Year'!#REF!),"N/A")</f>
        <v>N/A</v>
      </c>
      <c r="R29" s="72" t="str">
        <f>IFERROR((('HPI_SA By Year'!#REF!-'HPI_SA By Year'!#REF!)/'HPI_SA By Year'!#REF!),"N/A")</f>
        <v>N/A</v>
      </c>
      <c r="S29" s="72" t="str">
        <f>IFERROR((('HPI_SA By Year'!#REF!-'HPI_SA By Year'!#REF!)/'HPI_SA By Year'!#REF!),"N/A")</f>
        <v>N/A</v>
      </c>
      <c r="T29" s="72" t="str">
        <f>IFERROR((('HPI_SA By Year'!#REF!-'HPI_SA By Year'!#REF!)/'HPI_SA By Year'!#REF!),"N/A")</f>
        <v>N/A</v>
      </c>
      <c r="U29" s="72" t="str">
        <f>IFERROR((('HPI_SA By Year'!#REF!-'HPI_SA By Year'!#REF!)/'HPI_SA By Year'!#REF!),"N/A")</f>
        <v>N/A</v>
      </c>
      <c r="V29" s="72" t="str">
        <f>IFERROR((('HPI_SA By Year'!#REF!-'HPI_SA By Year'!#REF!)/'HPI_SA By Year'!#REF!),"N/A")</f>
        <v>N/A</v>
      </c>
      <c r="W29" s="72" t="str">
        <f>IFERROR((('HPI_SA By Year'!#REF!-'HPI_SA By Year'!#REF!)/'HPI_SA By Year'!#REF!),"N/A")</f>
        <v>N/A</v>
      </c>
      <c r="X29" s="72" t="str">
        <f>IFERROR((('HPI_SA By Year'!#REF!-'HPI_SA By Year'!#REF!)/'HPI_SA By Year'!#REF!),"N/A")</f>
        <v>N/A</v>
      </c>
      <c r="Y29" s="72" t="str">
        <f>IFERROR((('HPI_SA By Year'!#REF!-'HPI_SA By Year'!#REF!)/'HPI_SA By Year'!#REF!),"N/A")</f>
        <v>N/A</v>
      </c>
      <c r="Z29" s="72" t="str">
        <f>IFERROR((('HPI_SA By Year'!#REF!-'HPI_SA By Year'!#REF!)/'HPI_SA By Year'!#REF!),"N/A")</f>
        <v>N/A</v>
      </c>
      <c r="AA29" s="72" t="str">
        <f>IFERROR((('HPI_SA By Year'!#REF!-'HPI_SA By Year'!#REF!)/'HPI_SA By Year'!#REF!),"N/A")</f>
        <v>N/A</v>
      </c>
      <c r="AB29" s="72" t="str">
        <f>IFERROR((('HPI_SA By Year'!#REF!-'HPI_SA By Year'!#REF!)/'HPI_SA By Year'!#REF!),"N/A")</f>
        <v>N/A</v>
      </c>
      <c r="AC29" s="72" t="str">
        <f>IFERROR((('HPI_SA By Year'!#REF!-'HPI_SA By Year'!#REF!)/'HPI_SA By Year'!#REF!),"N/A")</f>
        <v>N/A</v>
      </c>
      <c r="AD29" s="72" t="str">
        <f>IFERROR((('HPI_SA By Year'!#REF!-'HPI_SA By Year'!#REF!)/'HPI_SA By Year'!#REF!),"N/A")</f>
        <v>N/A</v>
      </c>
      <c r="AE29" s="72" t="str">
        <f>IFERROR((('HPI_SA By Year'!#REF!-'HPI_SA By Year'!#REF!)/'HPI_SA By Year'!#REF!),"N/A")</f>
        <v>N/A</v>
      </c>
      <c r="AF29" s="72" t="str">
        <f>IFERROR((('HPI_SA By Year'!#REF!-'HPI_SA By Year'!#REF!)/'HPI_SA By Year'!#REF!),"N/A")</f>
        <v>N/A</v>
      </c>
      <c r="AG29" s="72" t="str">
        <f>IFERROR((('HPI_SA By Year'!#REF!-'HPI_SA By Year'!#REF!)/'HPI_SA By Year'!#REF!),"N/A")</f>
        <v>N/A</v>
      </c>
    </row>
    <row r="30" spans="1:33" x14ac:dyDescent="0.2">
      <c r="A30" s="11" t="s">
        <v>94</v>
      </c>
      <c r="B30" s="11" t="s">
        <v>145</v>
      </c>
      <c r="C30" s="8" t="s">
        <v>434</v>
      </c>
      <c r="D30" s="72">
        <f>IFERROR((('HPI_SA By Year'!D17-'HPI_SA By Year'!C17)/'HPI_SA By Year'!C17),"N/A")</f>
        <v>1.3424487259167694E-3</v>
      </c>
      <c r="E30" s="72">
        <f>IFERROR((('HPI_SA By Year'!E17-'HPI_SA By Year'!D17)/'HPI_SA By Year'!D17),"N/A")</f>
        <v>2.5124754835025565E-2</v>
      </c>
      <c r="F30" s="72">
        <f>IFERROR((('HPI_SA By Year'!F17-'HPI_SA By Year'!E17)/'HPI_SA By Year'!E17),"N/A")</f>
        <v>5.2650698699474488E-2</v>
      </c>
      <c r="G30" s="72">
        <f>IFERROR((('HPI_SA By Year'!G17-'HPI_SA By Year'!F17)/'HPI_SA By Year'!F17),"N/A")</f>
        <v>3.0300241573680012E-2</v>
      </c>
      <c r="H30" s="72">
        <f>IFERROR((('HPI_SA By Year'!H17-'HPI_SA By Year'!G17)/'HPI_SA By Year'!G17),"N/A")</f>
        <v>2.5411995891206407E-2</v>
      </c>
      <c r="I30" s="72">
        <f>IFERROR((('HPI_SA By Year'!I17-'HPI_SA By Year'!H17)/'HPI_SA By Year'!H17),"N/A")</f>
        <v>3.1925087108013867E-2</v>
      </c>
      <c r="J30" s="72">
        <f>IFERROR((('HPI_SA By Year'!J17-'HPI_SA By Year'!I17)/'HPI_SA By Year'!I17),"N/A")</f>
        <v>2.4606423838264519E-2</v>
      </c>
      <c r="K30" s="72">
        <f>IFERROR((('HPI_SA By Year'!K17-'HPI_SA By Year'!J17)/'HPI_SA By Year'!J17),"N/A")</f>
        <v>3.7362003624979254E-2</v>
      </c>
      <c r="L30" s="72">
        <f>IFERROR((('HPI_SA By Year'!L17-'HPI_SA By Year'!K17)/'HPI_SA By Year'!K17),"N/A")</f>
        <v>5.1324306079498123E-2</v>
      </c>
      <c r="M30" s="72">
        <f>IFERROR((('HPI_SA By Year'!M17-'HPI_SA By Year'!L17)/'HPI_SA By Year'!L17),"N/A")</f>
        <v>5.9828898415516356E-2</v>
      </c>
      <c r="N30" s="72">
        <f>IFERROR((('HPI_SA By Year'!N17-'HPI_SA By Year'!M17)/'HPI_SA By Year'!M17),"N/A")</f>
        <v>6.9709011208325164E-2</v>
      </c>
      <c r="O30" s="72">
        <f>IFERROR((('HPI_SA By Year'!O17-'HPI_SA By Year'!N17)/'HPI_SA By Year'!N17),"N/A")</f>
        <v>0.11838883243657432</v>
      </c>
      <c r="P30" s="72">
        <f>IFERROR((('HPI_SA By Year'!P17-'HPI_SA By Year'!O17)/'HPI_SA By Year'!O17),"N/A")</f>
        <v>0.33733504125830382</v>
      </c>
      <c r="Q30" s="72">
        <f>IFERROR((('HPI_SA By Year'!Q17-'HPI_SA By Year'!P17)/'HPI_SA By Year'!P17),"N/A")</f>
        <v>0.20036531307776265</v>
      </c>
      <c r="R30" s="72">
        <f>IFERROR((('HPI_SA By Year'!R17-'HPI_SA By Year'!Q17)/'HPI_SA By Year'!Q17),"N/A")</f>
        <v>4.2959471496437016E-2</v>
      </c>
      <c r="S30" s="72">
        <f>IFERROR((('HPI_SA By Year'!S17-'HPI_SA By Year'!R17)/'HPI_SA By Year'!R17),"N/A")</f>
        <v>-0.10919345942387408</v>
      </c>
      <c r="T30" s="72">
        <f>IFERROR((('HPI_SA By Year'!T17-'HPI_SA By Year'!S17)/'HPI_SA By Year'!S17),"N/A")</f>
        <v>-0.29373227339911329</v>
      </c>
      <c r="U30" s="72">
        <f>IFERROR((('HPI_SA By Year'!U17-'HPI_SA By Year'!T17)/'HPI_SA By Year'!T17),"N/A")</f>
        <v>-0.27334558823529409</v>
      </c>
      <c r="V30" s="72">
        <f>IFERROR((('HPI_SA By Year'!V17-'HPI_SA By Year'!U17)/'HPI_SA By Year'!U17),"N/A")</f>
        <v>-6.4799859892194847E-2</v>
      </c>
      <c r="W30" s="72">
        <f>IFERROR((('HPI_SA By Year'!W17-'HPI_SA By Year'!V17)/'HPI_SA By Year'!V17),"N/A")</f>
        <v>-9.5133065606858178E-2</v>
      </c>
      <c r="X30" s="72">
        <f>IFERROR((('HPI_SA By Year'!X17-'HPI_SA By Year'!W17)/'HPI_SA By Year'!W17),"N/A")</f>
        <v>5.236047554441553E-2</v>
      </c>
      <c r="Y30" s="72">
        <f>IFERROR((('HPI_SA By Year'!Y17-'HPI_SA By Year'!X17)/'HPI_SA By Year'!X17),"N/A")</f>
        <v>0.24097543920985923</v>
      </c>
      <c r="Z30" s="72">
        <f>IFERROR((('HPI_SA By Year'!Z17-'HPI_SA By Year'!Y17)/'HPI_SA By Year'!Y17),"N/A")</f>
        <v>0.13461403014509093</v>
      </c>
      <c r="AA30" s="72">
        <f>IFERROR((('HPI_SA By Year'!AA17-'HPI_SA By Year'!Z17)/'HPI_SA By Year'!Z17),"N/A")</f>
        <v>8.027996337507956E-2</v>
      </c>
      <c r="AB30" s="72">
        <f>IFERROR((('HPI_SA By Year'!AB17-'HPI_SA By Year'!AA17)/'HPI_SA By Year'!AA17),"N/A")</f>
        <v>7.1340324665996213E-2</v>
      </c>
      <c r="AC30" s="72">
        <f>IFERROR((('HPI_SA By Year'!AC17-'HPI_SA By Year'!AB17)/'HPI_SA By Year'!AB17),"N/A")</f>
        <v>0.10197650718729881</v>
      </c>
      <c r="AD30" s="72">
        <f>IFERROR((('HPI_SA By Year'!AD17-'HPI_SA By Year'!AC17)/'HPI_SA By Year'!AC17),"N/A")</f>
        <v>0.13010306518538359</v>
      </c>
      <c r="AE30" s="72">
        <f>IFERROR((('HPI_SA By Year'!AE17-'HPI_SA By Year'!AD17)/'HPI_SA By Year'!AD17),"N/A")</f>
        <v>5.8940703972090926E-2</v>
      </c>
      <c r="AF30" s="72">
        <f>IFERROR((('HPI_SA By Year'!AF17-'HPI_SA By Year'!AE17)/'HPI_SA By Year'!AE17),"N/A")</f>
        <v>5.9412081710677328E-2</v>
      </c>
      <c r="AG30" s="72">
        <f>IFERROR((('HPI_SA By Year'!AG17-'HPI_SA By Year'!AF17)/'HPI_SA By Year'!AF17),"N/A")</f>
        <v>0.186966119589212</v>
      </c>
    </row>
    <row r="31" spans="1:33" x14ac:dyDescent="0.2">
      <c r="A31" s="11" t="s">
        <v>95</v>
      </c>
      <c r="B31" s="11" t="s">
        <v>146</v>
      </c>
      <c r="C31" s="8" t="s">
        <v>434</v>
      </c>
      <c r="D31" s="72" t="str">
        <f>IFERROR((('HPI_SA By Year'!#REF!-'HPI_SA By Year'!#REF!)/'HPI_SA By Year'!#REF!),"N/A")</f>
        <v>N/A</v>
      </c>
      <c r="E31" s="72" t="str">
        <f>IFERROR((('HPI_SA By Year'!#REF!-'HPI_SA By Year'!#REF!)/'HPI_SA By Year'!#REF!),"N/A")</f>
        <v>N/A</v>
      </c>
      <c r="F31" s="72" t="str">
        <f>IFERROR((('HPI_SA By Year'!#REF!-'HPI_SA By Year'!#REF!)/'HPI_SA By Year'!#REF!),"N/A")</f>
        <v>N/A</v>
      </c>
      <c r="G31" s="72" t="str">
        <f>IFERROR((('HPI_SA By Year'!#REF!-'HPI_SA By Year'!#REF!)/'HPI_SA By Year'!#REF!),"N/A")</f>
        <v>N/A</v>
      </c>
      <c r="H31" s="72" t="str">
        <f>IFERROR((('HPI_SA By Year'!#REF!-'HPI_SA By Year'!#REF!)/'HPI_SA By Year'!#REF!),"N/A")</f>
        <v>N/A</v>
      </c>
      <c r="I31" s="72" t="str">
        <f>IFERROR((('HPI_SA By Year'!#REF!-'HPI_SA By Year'!#REF!)/'HPI_SA By Year'!#REF!),"N/A")</f>
        <v>N/A</v>
      </c>
      <c r="J31" s="72" t="str">
        <f>IFERROR((('HPI_SA By Year'!#REF!-'HPI_SA By Year'!#REF!)/'HPI_SA By Year'!#REF!),"N/A")</f>
        <v>N/A</v>
      </c>
      <c r="K31" s="72" t="str">
        <f>IFERROR((('HPI_SA By Year'!#REF!-'HPI_SA By Year'!#REF!)/'HPI_SA By Year'!#REF!),"N/A")</f>
        <v>N/A</v>
      </c>
      <c r="L31" s="72" t="str">
        <f>IFERROR((('HPI_SA By Year'!#REF!-'HPI_SA By Year'!#REF!)/'HPI_SA By Year'!#REF!),"N/A")</f>
        <v>N/A</v>
      </c>
      <c r="M31" s="72" t="str">
        <f>IFERROR((('HPI_SA By Year'!#REF!-'HPI_SA By Year'!#REF!)/'HPI_SA By Year'!#REF!),"N/A")</f>
        <v>N/A</v>
      </c>
      <c r="N31" s="72" t="str">
        <f>IFERROR((('HPI_SA By Year'!#REF!-'HPI_SA By Year'!#REF!)/'HPI_SA By Year'!#REF!),"N/A")</f>
        <v>N/A</v>
      </c>
      <c r="O31" s="72" t="str">
        <f>IFERROR((('HPI_SA By Year'!#REF!-'HPI_SA By Year'!#REF!)/'HPI_SA By Year'!#REF!),"N/A")</f>
        <v>N/A</v>
      </c>
      <c r="P31" s="72" t="str">
        <f>IFERROR((('HPI_SA By Year'!#REF!-'HPI_SA By Year'!#REF!)/'HPI_SA By Year'!#REF!),"N/A")</f>
        <v>N/A</v>
      </c>
      <c r="Q31" s="72" t="str">
        <f>IFERROR((('HPI_SA By Year'!#REF!-'HPI_SA By Year'!#REF!)/'HPI_SA By Year'!#REF!),"N/A")</f>
        <v>N/A</v>
      </c>
      <c r="R31" s="72" t="str">
        <f>IFERROR((('HPI_SA By Year'!#REF!-'HPI_SA By Year'!#REF!)/'HPI_SA By Year'!#REF!),"N/A")</f>
        <v>N/A</v>
      </c>
      <c r="S31" s="72" t="str">
        <f>IFERROR((('HPI_SA By Year'!#REF!-'HPI_SA By Year'!#REF!)/'HPI_SA By Year'!#REF!),"N/A")</f>
        <v>N/A</v>
      </c>
      <c r="T31" s="72" t="str">
        <f>IFERROR((('HPI_SA By Year'!#REF!-'HPI_SA By Year'!#REF!)/'HPI_SA By Year'!#REF!),"N/A")</f>
        <v>N/A</v>
      </c>
      <c r="U31" s="72" t="str">
        <f>IFERROR((('HPI_SA By Year'!#REF!-'HPI_SA By Year'!#REF!)/'HPI_SA By Year'!#REF!),"N/A")</f>
        <v>N/A</v>
      </c>
      <c r="V31" s="72" t="str">
        <f>IFERROR((('HPI_SA By Year'!#REF!-'HPI_SA By Year'!#REF!)/'HPI_SA By Year'!#REF!),"N/A")</f>
        <v>N/A</v>
      </c>
      <c r="W31" s="72" t="str">
        <f>IFERROR((('HPI_SA By Year'!#REF!-'HPI_SA By Year'!#REF!)/'HPI_SA By Year'!#REF!),"N/A")</f>
        <v>N/A</v>
      </c>
      <c r="X31" s="72" t="str">
        <f>IFERROR((('HPI_SA By Year'!#REF!-'HPI_SA By Year'!#REF!)/'HPI_SA By Year'!#REF!),"N/A")</f>
        <v>N/A</v>
      </c>
      <c r="Y31" s="72" t="str">
        <f>IFERROR((('HPI_SA By Year'!#REF!-'HPI_SA By Year'!#REF!)/'HPI_SA By Year'!#REF!),"N/A")</f>
        <v>N/A</v>
      </c>
      <c r="Z31" s="72" t="str">
        <f>IFERROR((('HPI_SA By Year'!#REF!-'HPI_SA By Year'!#REF!)/'HPI_SA By Year'!#REF!),"N/A")</f>
        <v>N/A</v>
      </c>
      <c r="AA31" s="72" t="str">
        <f>IFERROR((('HPI_SA By Year'!#REF!-'HPI_SA By Year'!#REF!)/'HPI_SA By Year'!#REF!),"N/A")</f>
        <v>N/A</v>
      </c>
      <c r="AB31" s="72" t="str">
        <f>IFERROR((('HPI_SA By Year'!#REF!-'HPI_SA By Year'!#REF!)/'HPI_SA By Year'!#REF!),"N/A")</f>
        <v>N/A</v>
      </c>
      <c r="AC31" s="72" t="str">
        <f>IFERROR((('HPI_SA By Year'!#REF!-'HPI_SA By Year'!#REF!)/'HPI_SA By Year'!#REF!),"N/A")</f>
        <v>N/A</v>
      </c>
      <c r="AD31" s="72" t="str">
        <f>IFERROR((('HPI_SA By Year'!#REF!-'HPI_SA By Year'!#REF!)/'HPI_SA By Year'!#REF!),"N/A")</f>
        <v>N/A</v>
      </c>
      <c r="AE31" s="72" t="str">
        <f>IFERROR((('HPI_SA By Year'!#REF!-'HPI_SA By Year'!#REF!)/'HPI_SA By Year'!#REF!),"N/A")</f>
        <v>N/A</v>
      </c>
      <c r="AF31" s="72" t="str">
        <f>IFERROR((('HPI_SA By Year'!#REF!-'HPI_SA By Year'!#REF!)/'HPI_SA By Year'!#REF!),"N/A")</f>
        <v>N/A</v>
      </c>
      <c r="AG31" s="72" t="str">
        <f>IFERROR((('HPI_SA By Year'!#REF!-'HPI_SA By Year'!#REF!)/'HPI_SA By Year'!#REF!),"N/A")</f>
        <v>N/A</v>
      </c>
    </row>
    <row r="32" spans="1:33" x14ac:dyDescent="0.2">
      <c r="A32" s="11" t="s">
        <v>96</v>
      </c>
      <c r="B32" s="11" t="s">
        <v>147</v>
      </c>
      <c r="C32" s="8" t="s">
        <v>434</v>
      </c>
      <c r="D32" s="72">
        <f>IFERROR((('HPI_SA By Year'!D18-'HPI_SA By Year'!C18)/'HPI_SA By Year'!C18),"N/A")</f>
        <v>5.8955607681790822E-3</v>
      </c>
      <c r="E32" s="72">
        <f>IFERROR((('HPI_SA By Year'!E18-'HPI_SA By Year'!D18)/'HPI_SA By Year'!D18),"N/A")</f>
        <v>5.5617213901809886E-3</v>
      </c>
      <c r="F32" s="72">
        <f>IFERROR((('HPI_SA By Year'!F18-'HPI_SA By Year'!E18)/'HPI_SA By Year'!E18),"N/A")</f>
        <v>1.1681982216600269E-2</v>
      </c>
      <c r="G32" s="72">
        <f>IFERROR((('HPI_SA By Year'!G18-'HPI_SA By Year'!F18)/'HPI_SA By Year'!F18),"N/A")</f>
        <v>-1.1154831513012931E-3</v>
      </c>
      <c r="H32" s="72">
        <f>IFERROR((('HPI_SA By Year'!H18-'HPI_SA By Year'!G18)/'HPI_SA By Year'!G18),"N/A")</f>
        <v>7.8539171411744126E-3</v>
      </c>
      <c r="I32" s="72">
        <f>IFERROR((('HPI_SA By Year'!I18-'HPI_SA By Year'!H18)/'HPI_SA By Year'!H18),"N/A")</f>
        <v>2.8504285992596742E-2</v>
      </c>
      <c r="J32" s="72">
        <f>IFERROR((('HPI_SA By Year'!J18-'HPI_SA By Year'!I18)/'HPI_SA By Year'!I18),"N/A")</f>
        <v>5.683741964507702E-2</v>
      </c>
      <c r="K32" s="72">
        <f>IFERROR((('HPI_SA By Year'!K18-'HPI_SA By Year'!J18)/'HPI_SA By Year'!J18),"N/A")</f>
        <v>8.6568836115156228E-2</v>
      </c>
      <c r="L32" s="72">
        <f>IFERROR((('HPI_SA By Year'!L18-'HPI_SA By Year'!K18)/'HPI_SA By Year'!K18),"N/A")</f>
        <v>0.10450730942906028</v>
      </c>
      <c r="M32" s="72">
        <f>IFERROR((('HPI_SA By Year'!M18-'HPI_SA By Year'!L18)/'HPI_SA By Year'!L18),"N/A")</f>
        <v>0.11732860409763388</v>
      </c>
      <c r="N32" s="72">
        <f>IFERROR((('HPI_SA By Year'!N18-'HPI_SA By Year'!M18)/'HPI_SA By Year'!M18),"N/A")</f>
        <v>0.14004427551063039</v>
      </c>
      <c r="O32" s="72">
        <f>IFERROR((('HPI_SA By Year'!O18-'HPI_SA By Year'!N18)/'HPI_SA By Year'!N18),"N/A")</f>
        <v>0.14765258043951374</v>
      </c>
      <c r="P32" s="72">
        <f>IFERROR((('HPI_SA By Year'!P18-'HPI_SA By Year'!O18)/'HPI_SA By Year'!O18),"N/A")</f>
        <v>0.10696658770647237</v>
      </c>
      <c r="Q32" s="72">
        <f>IFERROR((('HPI_SA By Year'!Q18-'HPI_SA By Year'!P18)/'HPI_SA By Year'!P18),"N/A")</f>
        <v>0.14174722561890027</v>
      </c>
      <c r="R32" s="72">
        <f>IFERROR((('HPI_SA By Year'!R18-'HPI_SA By Year'!Q18)/'HPI_SA By Year'!Q18),"N/A")</f>
        <v>8.9912956498456681E-2</v>
      </c>
      <c r="S32" s="72">
        <f>IFERROR((('HPI_SA By Year'!S18-'HPI_SA By Year'!R18)/'HPI_SA By Year'!R18),"N/A")</f>
        <v>-1.9875315766298019E-2</v>
      </c>
      <c r="T32" s="72">
        <f>IFERROR((('HPI_SA By Year'!T18-'HPI_SA By Year'!S18)/'HPI_SA By Year'!S18),"N/A")</f>
        <v>-9.8705647010976338E-2</v>
      </c>
      <c r="U32" s="72">
        <f>IFERROR((('HPI_SA By Year'!U18-'HPI_SA By Year'!T18)/'HPI_SA By Year'!T18),"N/A")</f>
        <v>-0.11983629351732816</v>
      </c>
      <c r="V32" s="72">
        <f>IFERROR((('HPI_SA By Year'!V18-'HPI_SA By Year'!U18)/'HPI_SA By Year'!U18),"N/A")</f>
        <v>-5.2221811548412427E-2</v>
      </c>
      <c r="W32" s="72">
        <f>IFERROR((('HPI_SA By Year'!W18-'HPI_SA By Year'!V18)/'HPI_SA By Year'!V18),"N/A")</f>
        <v>-4.6966399557193901E-2</v>
      </c>
      <c r="X32" s="72">
        <f>IFERROR((('HPI_SA By Year'!X18-'HPI_SA By Year'!W18)/'HPI_SA By Year'!W18),"N/A")</f>
        <v>-4.60668299025206E-3</v>
      </c>
      <c r="Y32" s="72">
        <f>IFERROR((('HPI_SA By Year'!Y18-'HPI_SA By Year'!X18)/'HPI_SA By Year'!X18),"N/A")</f>
        <v>3.8184337724852739E-2</v>
      </c>
      <c r="Z32" s="72">
        <f>IFERROR((('HPI_SA By Year'!Z18-'HPI_SA By Year'!Y18)/'HPI_SA By Year'!Y18),"N/A")</f>
        <v>3.3989015199897832E-2</v>
      </c>
      <c r="AA32" s="72">
        <f>IFERROR((('HPI_SA By Year'!AA18-'HPI_SA By Year'!Z18)/'HPI_SA By Year'!Z18),"N/A")</f>
        <v>2.9011377252906097E-2</v>
      </c>
      <c r="AB32" s="72">
        <f>IFERROR((('HPI_SA By Year'!AB18-'HPI_SA By Year'!AA18)/'HPI_SA By Year'!AA18),"N/A")</f>
        <v>4.0528454552548186E-2</v>
      </c>
      <c r="AC32" s="72">
        <f>IFERROR((('HPI_SA By Year'!AC18-'HPI_SA By Year'!AB18)/'HPI_SA By Year'!AB18),"N/A")</f>
        <v>4.0980438532226771E-2</v>
      </c>
      <c r="AD32" s="72">
        <f>IFERROR((('HPI_SA By Year'!AD18-'HPI_SA By Year'!AC18)/'HPI_SA By Year'!AC18),"N/A")</f>
        <v>5.8169626776758632E-2</v>
      </c>
      <c r="AE32" s="72">
        <f>IFERROR((('HPI_SA By Year'!AE18-'HPI_SA By Year'!AD18)/'HPI_SA By Year'!AD18),"N/A")</f>
        <v>5.7239515689806723E-2</v>
      </c>
      <c r="AF32" s="72">
        <f>IFERROR((('HPI_SA By Year'!AF18-'HPI_SA By Year'!AE18)/'HPI_SA By Year'!AE18),"N/A")</f>
        <v>8.2523454295083454E-2</v>
      </c>
      <c r="AG32" s="72">
        <f>IFERROR((('HPI_SA By Year'!AG18-'HPI_SA By Year'!AF18)/'HPI_SA By Year'!AF18),"N/A")</f>
        <v>0.10046581435147474</v>
      </c>
    </row>
    <row r="33" spans="1:33" x14ac:dyDescent="0.2">
      <c r="A33" s="11" t="s">
        <v>97</v>
      </c>
      <c r="B33" s="11" t="s">
        <v>148</v>
      </c>
      <c r="C33" s="8" t="s">
        <v>434</v>
      </c>
      <c r="D33" s="72" t="str">
        <f>IFERROR((('HPI_SA By Year'!#REF!-'HPI_SA By Year'!#REF!)/'HPI_SA By Year'!#REF!),"N/A")</f>
        <v>N/A</v>
      </c>
      <c r="E33" s="72" t="str">
        <f>IFERROR((('HPI_SA By Year'!#REF!-'HPI_SA By Year'!#REF!)/'HPI_SA By Year'!#REF!),"N/A")</f>
        <v>N/A</v>
      </c>
      <c r="F33" s="72" t="str">
        <f>IFERROR((('HPI_SA By Year'!#REF!-'HPI_SA By Year'!#REF!)/'HPI_SA By Year'!#REF!),"N/A")</f>
        <v>N/A</v>
      </c>
      <c r="G33" s="72" t="str">
        <f>IFERROR((('HPI_SA By Year'!#REF!-'HPI_SA By Year'!#REF!)/'HPI_SA By Year'!#REF!),"N/A")</f>
        <v>N/A</v>
      </c>
      <c r="H33" s="72" t="str">
        <f>IFERROR((('HPI_SA By Year'!#REF!-'HPI_SA By Year'!#REF!)/'HPI_SA By Year'!#REF!),"N/A")</f>
        <v>N/A</v>
      </c>
      <c r="I33" s="72" t="str">
        <f>IFERROR((('HPI_SA By Year'!#REF!-'HPI_SA By Year'!#REF!)/'HPI_SA By Year'!#REF!),"N/A")</f>
        <v>N/A</v>
      </c>
      <c r="J33" s="72" t="str">
        <f>IFERROR((('HPI_SA By Year'!#REF!-'HPI_SA By Year'!#REF!)/'HPI_SA By Year'!#REF!),"N/A")</f>
        <v>N/A</v>
      </c>
      <c r="K33" s="72" t="str">
        <f>IFERROR((('HPI_SA By Year'!#REF!-'HPI_SA By Year'!#REF!)/'HPI_SA By Year'!#REF!),"N/A")</f>
        <v>N/A</v>
      </c>
      <c r="L33" s="72" t="str">
        <f>IFERROR((('HPI_SA By Year'!#REF!-'HPI_SA By Year'!#REF!)/'HPI_SA By Year'!#REF!),"N/A")</f>
        <v>N/A</v>
      </c>
      <c r="M33" s="72" t="str">
        <f>IFERROR((('HPI_SA By Year'!#REF!-'HPI_SA By Year'!#REF!)/'HPI_SA By Year'!#REF!),"N/A")</f>
        <v>N/A</v>
      </c>
      <c r="N33" s="72" t="str">
        <f>IFERROR((('HPI_SA By Year'!#REF!-'HPI_SA By Year'!#REF!)/'HPI_SA By Year'!#REF!),"N/A")</f>
        <v>N/A</v>
      </c>
      <c r="O33" s="72" t="str">
        <f>IFERROR((('HPI_SA By Year'!#REF!-'HPI_SA By Year'!#REF!)/'HPI_SA By Year'!#REF!),"N/A")</f>
        <v>N/A</v>
      </c>
      <c r="P33" s="72" t="str">
        <f>IFERROR((('HPI_SA By Year'!#REF!-'HPI_SA By Year'!#REF!)/'HPI_SA By Year'!#REF!),"N/A")</f>
        <v>N/A</v>
      </c>
      <c r="Q33" s="72" t="str">
        <f>IFERROR((('HPI_SA By Year'!#REF!-'HPI_SA By Year'!#REF!)/'HPI_SA By Year'!#REF!),"N/A")</f>
        <v>N/A</v>
      </c>
      <c r="R33" s="72" t="str">
        <f>IFERROR((('HPI_SA By Year'!#REF!-'HPI_SA By Year'!#REF!)/'HPI_SA By Year'!#REF!),"N/A")</f>
        <v>N/A</v>
      </c>
      <c r="S33" s="72" t="str">
        <f>IFERROR((('HPI_SA By Year'!#REF!-'HPI_SA By Year'!#REF!)/'HPI_SA By Year'!#REF!),"N/A")</f>
        <v>N/A</v>
      </c>
      <c r="T33" s="72" t="str">
        <f>IFERROR((('HPI_SA By Year'!#REF!-'HPI_SA By Year'!#REF!)/'HPI_SA By Year'!#REF!),"N/A")</f>
        <v>N/A</v>
      </c>
      <c r="U33" s="72" t="str">
        <f>IFERROR((('HPI_SA By Year'!#REF!-'HPI_SA By Year'!#REF!)/'HPI_SA By Year'!#REF!),"N/A")</f>
        <v>N/A</v>
      </c>
      <c r="V33" s="72" t="str">
        <f>IFERROR((('HPI_SA By Year'!#REF!-'HPI_SA By Year'!#REF!)/'HPI_SA By Year'!#REF!),"N/A")</f>
        <v>N/A</v>
      </c>
      <c r="W33" s="72" t="str">
        <f>IFERROR((('HPI_SA By Year'!#REF!-'HPI_SA By Year'!#REF!)/'HPI_SA By Year'!#REF!),"N/A")</f>
        <v>N/A</v>
      </c>
      <c r="X33" s="72" t="str">
        <f>IFERROR((('HPI_SA By Year'!#REF!-'HPI_SA By Year'!#REF!)/'HPI_SA By Year'!#REF!),"N/A")</f>
        <v>N/A</v>
      </c>
      <c r="Y33" s="72" t="str">
        <f>IFERROR((('HPI_SA By Year'!#REF!-'HPI_SA By Year'!#REF!)/'HPI_SA By Year'!#REF!),"N/A")</f>
        <v>N/A</v>
      </c>
      <c r="Z33" s="72" t="str">
        <f>IFERROR((('HPI_SA By Year'!#REF!-'HPI_SA By Year'!#REF!)/'HPI_SA By Year'!#REF!),"N/A")</f>
        <v>N/A</v>
      </c>
      <c r="AA33" s="72" t="str">
        <f>IFERROR((('HPI_SA By Year'!#REF!-'HPI_SA By Year'!#REF!)/'HPI_SA By Year'!#REF!),"N/A")</f>
        <v>N/A</v>
      </c>
      <c r="AB33" s="72" t="str">
        <f>IFERROR((('HPI_SA By Year'!#REF!-'HPI_SA By Year'!#REF!)/'HPI_SA By Year'!#REF!),"N/A")</f>
        <v>N/A</v>
      </c>
      <c r="AC33" s="72" t="str">
        <f>IFERROR((('HPI_SA By Year'!#REF!-'HPI_SA By Year'!#REF!)/'HPI_SA By Year'!#REF!),"N/A")</f>
        <v>N/A</v>
      </c>
      <c r="AD33" s="72" t="str">
        <f>IFERROR((('HPI_SA By Year'!#REF!-'HPI_SA By Year'!#REF!)/'HPI_SA By Year'!#REF!),"N/A")</f>
        <v>N/A</v>
      </c>
      <c r="AE33" s="72" t="str">
        <f>IFERROR((('HPI_SA By Year'!#REF!-'HPI_SA By Year'!#REF!)/'HPI_SA By Year'!#REF!),"N/A")</f>
        <v>N/A</v>
      </c>
      <c r="AF33" s="72" t="str">
        <f>IFERROR((('HPI_SA By Year'!#REF!-'HPI_SA By Year'!#REF!)/'HPI_SA By Year'!#REF!),"N/A")</f>
        <v>N/A</v>
      </c>
      <c r="AG33" s="72" t="str">
        <f>IFERROR((('HPI_SA By Year'!#REF!-'HPI_SA By Year'!#REF!)/'HPI_SA By Year'!#REF!),"N/A")</f>
        <v>N/A</v>
      </c>
    </row>
    <row r="34" spans="1:33" x14ac:dyDescent="0.2">
      <c r="A34" s="11" t="s">
        <v>98</v>
      </c>
      <c r="B34" s="11" t="s">
        <v>149</v>
      </c>
      <c r="C34" s="8" t="s">
        <v>434</v>
      </c>
      <c r="D34" s="72">
        <f>IFERROR((('HPI_SA By Year'!D19-'HPI_SA By Year'!C19)/'HPI_SA By Year'!C19),"N/A")</f>
        <v>1.5607889536419189E-3</v>
      </c>
      <c r="E34" s="72">
        <f>IFERROR((('HPI_SA By Year'!E19-'HPI_SA By Year'!D19)/'HPI_SA By Year'!D19),"N/A")</f>
        <v>-3.8581895414157626E-3</v>
      </c>
      <c r="F34" s="72">
        <f>IFERROR((('HPI_SA By Year'!F19-'HPI_SA By Year'!E19)/'HPI_SA By Year'!E19),"N/A")</f>
        <v>7.0649979814284595E-4</v>
      </c>
      <c r="G34" s="72">
        <f>IFERROR((('HPI_SA By Year'!G19-'HPI_SA By Year'!F19)/'HPI_SA By Year'!F19),"N/A")</f>
        <v>3.9964699949572276E-3</v>
      </c>
      <c r="H34" s="72">
        <f>IFERROR((('HPI_SA By Year'!H19-'HPI_SA By Year'!G19)/'HPI_SA By Year'!G19),"N/A")</f>
        <v>1.5357183218855579E-2</v>
      </c>
      <c r="I34" s="72">
        <f>IFERROR((('HPI_SA By Year'!I19-'HPI_SA By Year'!H19)/'HPI_SA By Year'!H19),"N/A")</f>
        <v>3.6482809794706902E-2</v>
      </c>
      <c r="J34" s="72">
        <f>IFERROR((('HPI_SA By Year'!J19-'HPI_SA By Year'!I19)/'HPI_SA By Year'!I19),"N/A")</f>
        <v>6.3584297816489499E-2</v>
      </c>
      <c r="K34" s="72">
        <f>IFERROR((('HPI_SA By Year'!K19-'HPI_SA By Year'!J19)/'HPI_SA By Year'!J19),"N/A")</f>
        <v>0.1011341836906407</v>
      </c>
      <c r="L34" s="72">
        <f>IFERROR((('HPI_SA By Year'!L19-'HPI_SA By Year'!K19)/'HPI_SA By Year'!K19),"N/A")</f>
        <v>0.11803899993887135</v>
      </c>
      <c r="M34" s="72">
        <f>IFERROR((('HPI_SA By Year'!M19-'HPI_SA By Year'!L19)/'HPI_SA By Year'!L19),"N/A")</f>
        <v>0.12910515764534361</v>
      </c>
      <c r="N34" s="72">
        <f>IFERROR((('HPI_SA By Year'!N19-'HPI_SA By Year'!M19)/'HPI_SA By Year'!M19),"N/A")</f>
        <v>0.14982083481292563</v>
      </c>
      <c r="O34" s="72">
        <f>IFERROR((('HPI_SA By Year'!O19-'HPI_SA By Year'!N19)/'HPI_SA By Year'!N19),"N/A")</f>
        <v>0.16130888876410818</v>
      </c>
      <c r="P34" s="72">
        <f>IFERROR((('HPI_SA By Year'!P19-'HPI_SA By Year'!O19)/'HPI_SA By Year'!O19),"N/A")</f>
        <v>0.11094322288974576</v>
      </c>
      <c r="Q34" s="72">
        <f>IFERROR((('HPI_SA By Year'!Q19-'HPI_SA By Year'!P19)/'HPI_SA By Year'!P19),"N/A")</f>
        <v>0.1414014471465099</v>
      </c>
      <c r="R34" s="72">
        <f>IFERROR((('HPI_SA By Year'!R19-'HPI_SA By Year'!Q19)/'HPI_SA By Year'!Q19),"N/A")</f>
        <v>9.0237892097749864E-2</v>
      </c>
      <c r="S34" s="72">
        <f>IFERROR((('HPI_SA By Year'!S19-'HPI_SA By Year'!R19)/'HPI_SA By Year'!R19),"N/A")</f>
        <v>-2.5636877931911824E-2</v>
      </c>
      <c r="T34" s="72">
        <f>IFERROR((('HPI_SA By Year'!T19-'HPI_SA By Year'!S19)/'HPI_SA By Year'!S19),"N/A")</f>
        <v>-9.9426120276933941E-2</v>
      </c>
      <c r="U34" s="72">
        <f>IFERROR((('HPI_SA By Year'!U19-'HPI_SA By Year'!T19)/'HPI_SA By Year'!T19),"N/A")</f>
        <v>-0.10781226645408803</v>
      </c>
      <c r="V34" s="72">
        <f>IFERROR((('HPI_SA By Year'!V19-'HPI_SA By Year'!U19)/'HPI_SA By Year'!U19),"N/A")</f>
        <v>-4.5925917652774477E-2</v>
      </c>
      <c r="W34" s="72">
        <f>IFERROR((('HPI_SA By Year'!W19-'HPI_SA By Year'!V19)/'HPI_SA By Year'!V19),"N/A")</f>
        <v>-3.7665279460570189E-2</v>
      </c>
      <c r="X34" s="72">
        <f>IFERROR((('HPI_SA By Year'!X19-'HPI_SA By Year'!W19)/'HPI_SA By Year'!W19),"N/A")</f>
        <v>-1.9767413570784204E-3</v>
      </c>
      <c r="Y34" s="72">
        <f>IFERROR((('HPI_SA By Year'!Y19-'HPI_SA By Year'!X19)/'HPI_SA By Year'!X19),"N/A")</f>
        <v>3.5267876187632101E-2</v>
      </c>
      <c r="Z34" s="72">
        <f>IFERROR((('HPI_SA By Year'!Z19-'HPI_SA By Year'!Y19)/'HPI_SA By Year'!Y19),"N/A")</f>
        <v>3.5820667082661344E-2</v>
      </c>
      <c r="AA34" s="72">
        <f>IFERROR((('HPI_SA By Year'!AA19-'HPI_SA By Year'!Z19)/'HPI_SA By Year'!Z19),"N/A")</f>
        <v>3.8929523354872438E-2</v>
      </c>
      <c r="AB34" s="72">
        <f>IFERROR((('HPI_SA By Year'!AB19-'HPI_SA By Year'!AA19)/'HPI_SA By Year'!AA19),"N/A")</f>
        <v>4.0731036218129194E-2</v>
      </c>
      <c r="AC34" s="72">
        <f>IFERROR((('HPI_SA By Year'!AC19-'HPI_SA By Year'!AB19)/'HPI_SA By Year'!AB19),"N/A")</f>
        <v>5.6177235815090334E-2</v>
      </c>
      <c r="AD34" s="72">
        <f>IFERROR((('HPI_SA By Year'!AD19-'HPI_SA By Year'!AC19)/'HPI_SA By Year'!AC19),"N/A")</f>
        <v>6.3779280691539431E-2</v>
      </c>
      <c r="AE34" s="72">
        <f>IFERROR((('HPI_SA By Year'!AE19-'HPI_SA By Year'!AD19)/'HPI_SA By Year'!AD19),"N/A")</f>
        <v>5.4556767200445305E-2</v>
      </c>
      <c r="AF34" s="72">
        <f>IFERROR((('HPI_SA By Year'!AF19-'HPI_SA By Year'!AE19)/'HPI_SA By Year'!AE19),"N/A")</f>
        <v>8.2215055385256891E-2</v>
      </c>
      <c r="AG34" s="72">
        <f>IFERROR((('HPI_SA By Year'!AG19-'HPI_SA By Year'!AF19)/'HPI_SA By Year'!AF19),"N/A")</f>
        <v>9.6485402985808655E-2</v>
      </c>
    </row>
    <row r="35" spans="1:33" x14ac:dyDescent="0.2">
      <c r="A35" s="11" t="s">
        <v>99</v>
      </c>
      <c r="B35" s="11" t="s">
        <v>150</v>
      </c>
      <c r="C35" s="8" t="s">
        <v>434</v>
      </c>
      <c r="D35" s="72">
        <f>IFERROR((('HPI_SA By Year'!D20-'HPI_SA By Year'!C20)/'HPI_SA By Year'!C20),"N/A")</f>
        <v>2.3775386801979888E-2</v>
      </c>
      <c r="E35" s="72">
        <f>IFERROR((('HPI_SA By Year'!E20-'HPI_SA By Year'!D20)/'HPI_SA By Year'!D20),"N/A")</f>
        <v>2.1201714647571687E-2</v>
      </c>
      <c r="F35" s="72">
        <f>IFERROR((('HPI_SA By Year'!F20-'HPI_SA By Year'!E20)/'HPI_SA By Year'!E20),"N/A")</f>
        <v>4.0569064001812448E-2</v>
      </c>
      <c r="G35" s="72">
        <f>IFERROR((('HPI_SA By Year'!G20-'HPI_SA By Year'!F20)/'HPI_SA By Year'!F20),"N/A")</f>
        <v>2.8329455987348044E-2</v>
      </c>
      <c r="H35" s="72">
        <f>IFERROR((('HPI_SA By Year'!H20-'HPI_SA By Year'!G20)/'HPI_SA By Year'!G20),"N/A")</f>
        <v>3.1683587611862067E-2</v>
      </c>
      <c r="I35" s="72">
        <f>IFERROR((('HPI_SA By Year'!I20-'HPI_SA By Year'!H20)/'HPI_SA By Year'!H20),"N/A")</f>
        <v>3.089420355607421E-2</v>
      </c>
      <c r="J35" s="72">
        <f>IFERROR((('HPI_SA By Year'!J20-'HPI_SA By Year'!I20)/'HPI_SA By Year'!I20),"N/A")</f>
        <v>4.951065657941614E-2</v>
      </c>
      <c r="K35" s="72">
        <f>IFERROR((('HPI_SA By Year'!K20-'HPI_SA By Year'!J20)/'HPI_SA By Year'!J20),"N/A")</f>
        <v>4.6326341117622953E-2</v>
      </c>
      <c r="L35" s="72">
        <f>IFERROR((('HPI_SA By Year'!L20-'HPI_SA By Year'!K20)/'HPI_SA By Year'!K20),"N/A")</f>
        <v>4.6908844550043495E-2</v>
      </c>
      <c r="M35" s="72">
        <f>IFERROR((('HPI_SA By Year'!M20-'HPI_SA By Year'!L20)/'HPI_SA By Year'!L20),"N/A")</f>
        <v>4.0532288201248504E-2</v>
      </c>
      <c r="N35" s="72">
        <f>IFERROR((('HPI_SA By Year'!N20-'HPI_SA By Year'!M20)/'HPI_SA By Year'!M20),"N/A")</f>
        <v>4.8615125873758346E-2</v>
      </c>
      <c r="O35" s="72">
        <f>IFERROR((('HPI_SA By Year'!O20-'HPI_SA By Year'!N20)/'HPI_SA By Year'!N20),"N/A")</f>
        <v>7.6834402566158796E-2</v>
      </c>
      <c r="P35" s="72">
        <f>IFERROR((('HPI_SA By Year'!P20-'HPI_SA By Year'!O20)/'HPI_SA By Year'!O20),"N/A")</f>
        <v>0.10079124970909943</v>
      </c>
      <c r="Q35" s="72">
        <f>IFERROR((('HPI_SA By Year'!Q20-'HPI_SA By Year'!P20)/'HPI_SA By Year'!P20),"N/A")</f>
        <v>0.15371063331994383</v>
      </c>
      <c r="R35" s="72">
        <f>IFERROR((('HPI_SA By Year'!R20-'HPI_SA By Year'!Q20)/'HPI_SA By Year'!Q20),"N/A")</f>
        <v>0.10502397458998874</v>
      </c>
      <c r="S35" s="72">
        <f>IFERROR((('HPI_SA By Year'!S20-'HPI_SA By Year'!R20)/'HPI_SA By Year'!R20),"N/A")</f>
        <v>3.2347754948620695E-2</v>
      </c>
      <c r="T35" s="72">
        <f>IFERROR((('HPI_SA By Year'!T20-'HPI_SA By Year'!S20)/'HPI_SA By Year'!S20),"N/A")</f>
        <v>-5.1440075818827355E-2</v>
      </c>
      <c r="U35" s="72">
        <f>IFERROR((('HPI_SA By Year'!U20-'HPI_SA By Year'!T20)/'HPI_SA By Year'!T20),"N/A")</f>
        <v>-7.3913092563532332E-2</v>
      </c>
      <c r="V35" s="72">
        <f>IFERROR((('HPI_SA By Year'!V20-'HPI_SA By Year'!U20)/'HPI_SA By Year'!U20),"N/A")</f>
        <v>-5.7424113129342952E-2</v>
      </c>
      <c r="W35" s="72">
        <f>IFERROR((('HPI_SA By Year'!W20-'HPI_SA By Year'!V20)/'HPI_SA By Year'!V20),"N/A")</f>
        <v>-7.1676614566829652E-2</v>
      </c>
      <c r="X35" s="72">
        <f>IFERROR((('HPI_SA By Year'!X20-'HPI_SA By Year'!W20)/'HPI_SA By Year'!W20),"N/A")</f>
        <v>1.0184249939047674E-2</v>
      </c>
      <c r="Y35" s="72">
        <f>IFERROR((('HPI_SA By Year'!Y20-'HPI_SA By Year'!X20)/'HPI_SA By Year'!X20),"N/A")</f>
        <v>4.5436052324899751E-2</v>
      </c>
      <c r="Z35" s="72">
        <f>IFERROR((('HPI_SA By Year'!Z20-'HPI_SA By Year'!Y20)/'HPI_SA By Year'!Y20),"N/A")</f>
        <v>3.4424758914554723E-2</v>
      </c>
      <c r="AA35" s="72">
        <f>IFERROR((('HPI_SA By Year'!AA20-'HPI_SA By Year'!Z20)/'HPI_SA By Year'!Z20),"N/A")</f>
        <v>4.9807109835804331E-2</v>
      </c>
      <c r="AB35" s="72">
        <f>IFERROR((('HPI_SA By Year'!AB20-'HPI_SA By Year'!AA20)/'HPI_SA By Year'!AA20),"N/A")</f>
        <v>4.5755484827133756E-2</v>
      </c>
      <c r="AC35" s="72">
        <f>IFERROR((('HPI_SA By Year'!AC20-'HPI_SA By Year'!AB20)/'HPI_SA By Year'!AB20),"N/A")</f>
        <v>5.482984741736336E-2</v>
      </c>
      <c r="AD35" s="72">
        <f>IFERROR((('HPI_SA By Year'!AD20-'HPI_SA By Year'!AC20)/'HPI_SA By Year'!AC20),"N/A")</f>
        <v>5.2552461607078972E-2</v>
      </c>
      <c r="AE35" s="72">
        <f>IFERROR((('HPI_SA By Year'!AE20-'HPI_SA By Year'!AD20)/'HPI_SA By Year'!AD20),"N/A")</f>
        <v>5.2408280278101627E-2</v>
      </c>
      <c r="AF35" s="72">
        <f>IFERROR((('HPI_SA By Year'!AF20-'HPI_SA By Year'!AE20)/'HPI_SA By Year'!AE20),"N/A")</f>
        <v>8.1567422739858328E-2</v>
      </c>
      <c r="AG35" s="72">
        <f>IFERROR((('HPI_SA By Year'!AG20-'HPI_SA By Year'!AF20)/'HPI_SA By Year'!AF20),"N/A")</f>
        <v>0.17419340012868817</v>
      </c>
    </row>
    <row r="36" spans="1:33" x14ac:dyDescent="0.2">
      <c r="A36" s="11" t="s">
        <v>100</v>
      </c>
      <c r="B36" s="11" t="s">
        <v>151</v>
      </c>
      <c r="C36" s="8" t="s">
        <v>434</v>
      </c>
      <c r="D36" s="72" t="str">
        <f>IFERROR((('HPI_SA By Year'!#REF!-'HPI_SA By Year'!#REF!)/'HPI_SA By Year'!#REF!),"N/A")</f>
        <v>N/A</v>
      </c>
      <c r="E36" s="72" t="str">
        <f>IFERROR((('HPI_SA By Year'!#REF!-'HPI_SA By Year'!#REF!)/'HPI_SA By Year'!#REF!),"N/A")</f>
        <v>N/A</v>
      </c>
      <c r="F36" s="72" t="str">
        <f>IFERROR((('HPI_SA By Year'!#REF!-'HPI_SA By Year'!#REF!)/'HPI_SA By Year'!#REF!),"N/A")</f>
        <v>N/A</v>
      </c>
      <c r="G36" s="72" t="str">
        <f>IFERROR((('HPI_SA By Year'!#REF!-'HPI_SA By Year'!#REF!)/'HPI_SA By Year'!#REF!),"N/A")</f>
        <v>N/A</v>
      </c>
      <c r="H36" s="72" t="str">
        <f>IFERROR((('HPI_SA By Year'!#REF!-'HPI_SA By Year'!#REF!)/'HPI_SA By Year'!#REF!),"N/A")</f>
        <v>N/A</v>
      </c>
      <c r="I36" s="72" t="str">
        <f>IFERROR((('HPI_SA By Year'!#REF!-'HPI_SA By Year'!#REF!)/'HPI_SA By Year'!#REF!),"N/A")</f>
        <v>N/A</v>
      </c>
      <c r="J36" s="72" t="str">
        <f>IFERROR((('HPI_SA By Year'!#REF!-'HPI_SA By Year'!#REF!)/'HPI_SA By Year'!#REF!),"N/A")</f>
        <v>N/A</v>
      </c>
      <c r="K36" s="72" t="str">
        <f>IFERROR((('HPI_SA By Year'!#REF!-'HPI_SA By Year'!#REF!)/'HPI_SA By Year'!#REF!),"N/A")</f>
        <v>N/A</v>
      </c>
      <c r="L36" s="72" t="str">
        <f>IFERROR((('HPI_SA By Year'!#REF!-'HPI_SA By Year'!#REF!)/'HPI_SA By Year'!#REF!),"N/A")</f>
        <v>N/A</v>
      </c>
      <c r="M36" s="72" t="str">
        <f>IFERROR((('HPI_SA By Year'!#REF!-'HPI_SA By Year'!#REF!)/'HPI_SA By Year'!#REF!),"N/A")</f>
        <v>N/A</v>
      </c>
      <c r="N36" s="72" t="str">
        <f>IFERROR((('HPI_SA By Year'!#REF!-'HPI_SA By Year'!#REF!)/'HPI_SA By Year'!#REF!),"N/A")</f>
        <v>N/A</v>
      </c>
      <c r="O36" s="72" t="str">
        <f>IFERROR((('HPI_SA By Year'!#REF!-'HPI_SA By Year'!#REF!)/'HPI_SA By Year'!#REF!),"N/A")</f>
        <v>N/A</v>
      </c>
      <c r="P36" s="72" t="str">
        <f>IFERROR((('HPI_SA By Year'!#REF!-'HPI_SA By Year'!#REF!)/'HPI_SA By Year'!#REF!),"N/A")</f>
        <v>N/A</v>
      </c>
      <c r="Q36" s="72" t="str">
        <f>IFERROR((('HPI_SA By Year'!#REF!-'HPI_SA By Year'!#REF!)/'HPI_SA By Year'!#REF!),"N/A")</f>
        <v>N/A</v>
      </c>
      <c r="R36" s="72" t="str">
        <f>IFERROR((('HPI_SA By Year'!#REF!-'HPI_SA By Year'!#REF!)/'HPI_SA By Year'!#REF!),"N/A")</f>
        <v>N/A</v>
      </c>
      <c r="S36" s="72" t="str">
        <f>IFERROR((('HPI_SA By Year'!#REF!-'HPI_SA By Year'!#REF!)/'HPI_SA By Year'!#REF!),"N/A")</f>
        <v>N/A</v>
      </c>
      <c r="T36" s="72" t="str">
        <f>IFERROR((('HPI_SA By Year'!#REF!-'HPI_SA By Year'!#REF!)/'HPI_SA By Year'!#REF!),"N/A")</f>
        <v>N/A</v>
      </c>
      <c r="U36" s="72" t="str">
        <f>IFERROR((('HPI_SA By Year'!#REF!-'HPI_SA By Year'!#REF!)/'HPI_SA By Year'!#REF!),"N/A")</f>
        <v>N/A</v>
      </c>
      <c r="V36" s="72" t="str">
        <f>IFERROR((('HPI_SA By Year'!#REF!-'HPI_SA By Year'!#REF!)/'HPI_SA By Year'!#REF!),"N/A")</f>
        <v>N/A</v>
      </c>
      <c r="W36" s="72" t="str">
        <f>IFERROR((('HPI_SA By Year'!#REF!-'HPI_SA By Year'!#REF!)/'HPI_SA By Year'!#REF!),"N/A")</f>
        <v>N/A</v>
      </c>
      <c r="X36" s="72" t="str">
        <f>IFERROR((('HPI_SA By Year'!#REF!-'HPI_SA By Year'!#REF!)/'HPI_SA By Year'!#REF!),"N/A")</f>
        <v>N/A</v>
      </c>
      <c r="Y36" s="72" t="str">
        <f>IFERROR((('HPI_SA By Year'!#REF!-'HPI_SA By Year'!#REF!)/'HPI_SA By Year'!#REF!),"N/A")</f>
        <v>N/A</v>
      </c>
      <c r="Z36" s="72" t="str">
        <f>IFERROR((('HPI_SA By Year'!#REF!-'HPI_SA By Year'!#REF!)/'HPI_SA By Year'!#REF!),"N/A")</f>
        <v>N/A</v>
      </c>
      <c r="AA36" s="72" t="str">
        <f>IFERROR((('HPI_SA By Year'!#REF!-'HPI_SA By Year'!#REF!)/'HPI_SA By Year'!#REF!),"N/A")</f>
        <v>N/A</v>
      </c>
      <c r="AB36" s="72" t="str">
        <f>IFERROR((('HPI_SA By Year'!#REF!-'HPI_SA By Year'!#REF!)/'HPI_SA By Year'!#REF!),"N/A")</f>
        <v>N/A</v>
      </c>
      <c r="AC36" s="72" t="str">
        <f>IFERROR((('HPI_SA By Year'!#REF!-'HPI_SA By Year'!#REF!)/'HPI_SA By Year'!#REF!),"N/A")</f>
        <v>N/A</v>
      </c>
      <c r="AD36" s="72" t="str">
        <f>IFERROR((('HPI_SA By Year'!#REF!-'HPI_SA By Year'!#REF!)/'HPI_SA By Year'!#REF!),"N/A")</f>
        <v>N/A</v>
      </c>
      <c r="AE36" s="72" t="str">
        <f>IFERROR((('HPI_SA By Year'!#REF!-'HPI_SA By Year'!#REF!)/'HPI_SA By Year'!#REF!),"N/A")</f>
        <v>N/A</v>
      </c>
      <c r="AF36" s="72" t="str">
        <f>IFERROR((('HPI_SA By Year'!#REF!-'HPI_SA By Year'!#REF!)/'HPI_SA By Year'!#REF!),"N/A")</f>
        <v>N/A</v>
      </c>
      <c r="AG36" s="72" t="str">
        <f>IFERROR((('HPI_SA By Year'!#REF!-'HPI_SA By Year'!#REF!)/'HPI_SA By Year'!#REF!),"N/A")</f>
        <v>N/A</v>
      </c>
    </row>
    <row r="37" spans="1:33" x14ac:dyDescent="0.2">
      <c r="A37" s="11" t="s">
        <v>101</v>
      </c>
      <c r="B37" s="11" t="s">
        <v>152</v>
      </c>
      <c r="C37" s="8" t="s">
        <v>434</v>
      </c>
      <c r="D37" s="72">
        <f>IFERROR((('HPI_SA By Year'!D21-'HPI_SA By Year'!C21)/'HPI_SA By Year'!C21),"N/A")</f>
        <v>4.511778974633026E-2</v>
      </c>
      <c r="E37" s="72">
        <f>IFERROR((('HPI_SA By Year'!E21-'HPI_SA By Year'!D21)/'HPI_SA By Year'!D21),"N/A")</f>
        <v>4.4405280798099578E-2</v>
      </c>
      <c r="F37" s="72">
        <f>IFERROR((('HPI_SA By Year'!F21-'HPI_SA By Year'!E21)/'HPI_SA By Year'!E21),"N/A")</f>
        <v>4.992994139183056E-2</v>
      </c>
      <c r="G37" s="72">
        <f>IFERROR((('HPI_SA By Year'!G21-'HPI_SA By Year'!F21)/'HPI_SA By Year'!F21),"N/A")</f>
        <v>3.9555440756525985E-2</v>
      </c>
      <c r="H37" s="72">
        <f>IFERROR((('HPI_SA By Year'!H21-'HPI_SA By Year'!G21)/'HPI_SA By Year'!G21),"N/A")</f>
        <v>4.381345462325794E-2</v>
      </c>
      <c r="I37" s="72">
        <f>IFERROR((('HPI_SA By Year'!I21-'HPI_SA By Year'!H21)/'HPI_SA By Year'!H21),"N/A")</f>
        <v>2.89351010017522E-2</v>
      </c>
      <c r="J37" s="72">
        <f>IFERROR((('HPI_SA By Year'!J21-'HPI_SA By Year'!I21)/'HPI_SA By Year'!I21),"N/A")</f>
        <v>4.2233518196014591E-2</v>
      </c>
      <c r="K37" s="72">
        <f>IFERROR((('HPI_SA By Year'!K21-'HPI_SA By Year'!J21)/'HPI_SA By Year'!J21),"N/A")</f>
        <v>5.1275411109672459E-2</v>
      </c>
      <c r="L37" s="72">
        <f>IFERROR((('HPI_SA By Year'!L21-'HPI_SA By Year'!K21)/'HPI_SA By Year'!K21),"N/A")</f>
        <v>4.4915219444102268E-2</v>
      </c>
      <c r="M37" s="72">
        <f>IFERROR((('HPI_SA By Year'!M21-'HPI_SA By Year'!L21)/'HPI_SA By Year'!L21),"N/A")</f>
        <v>3.1999865287358896E-2</v>
      </c>
      <c r="N37" s="72">
        <f>IFERROR((('HPI_SA By Year'!N21-'HPI_SA By Year'!M21)/'HPI_SA By Year'!M21),"N/A")</f>
        <v>2.9016958739897045E-2</v>
      </c>
      <c r="O37" s="72">
        <f>IFERROR((('HPI_SA By Year'!O21-'HPI_SA By Year'!N21)/'HPI_SA By Year'!N21),"N/A")</f>
        <v>2.9673402292896545E-2</v>
      </c>
      <c r="P37" s="72">
        <f>IFERROR((('HPI_SA By Year'!P21-'HPI_SA By Year'!O21)/'HPI_SA By Year'!O21),"N/A")</f>
        <v>2.0789807347785422E-2</v>
      </c>
      <c r="Q37" s="72">
        <f>IFERROR((('HPI_SA By Year'!Q21-'HPI_SA By Year'!P21)/'HPI_SA By Year'!P21),"N/A")</f>
        <v>2.7135076964854159E-2</v>
      </c>
      <c r="R37" s="72">
        <f>IFERROR((('HPI_SA By Year'!R21-'HPI_SA By Year'!Q21)/'HPI_SA By Year'!Q21),"N/A")</f>
        <v>-3.1921195771911349E-3</v>
      </c>
      <c r="S37" s="72">
        <f>IFERROR((('HPI_SA By Year'!S21-'HPI_SA By Year'!R21)/'HPI_SA By Year'!R21),"N/A")</f>
        <v>-6.1325828458602696E-2</v>
      </c>
      <c r="T37" s="72">
        <f>IFERROR((('HPI_SA By Year'!T21-'HPI_SA By Year'!S21)/'HPI_SA By Year'!S21),"N/A")</f>
        <v>-0.11056170368626228</v>
      </c>
      <c r="U37" s="72">
        <f>IFERROR((('HPI_SA By Year'!U21-'HPI_SA By Year'!T21)/'HPI_SA By Year'!T21),"N/A")</f>
        <v>-5.3092919963526261E-2</v>
      </c>
      <c r="V37" s="72">
        <f>IFERROR((('HPI_SA By Year'!V21-'HPI_SA By Year'!U21)/'HPI_SA By Year'!U21),"N/A")</f>
        <v>-2.3813369781312082E-2</v>
      </c>
      <c r="W37" s="72">
        <f>IFERROR((('HPI_SA By Year'!W21-'HPI_SA By Year'!V21)/'HPI_SA By Year'!V21),"N/A")</f>
        <v>-5.9544190368300803E-2</v>
      </c>
      <c r="X37" s="72">
        <f>IFERROR((('HPI_SA By Year'!X21-'HPI_SA By Year'!W21)/'HPI_SA By Year'!W21),"N/A")</f>
        <v>1.7858713820709214E-2</v>
      </c>
      <c r="Y37" s="72">
        <f>IFERROR((('HPI_SA By Year'!Y21-'HPI_SA By Year'!X21)/'HPI_SA By Year'!X21),"N/A")</f>
        <v>4.635994947144461E-2</v>
      </c>
      <c r="Z37" s="72">
        <f>IFERROR((('HPI_SA By Year'!Z21-'HPI_SA By Year'!Y21)/'HPI_SA By Year'!Y21),"N/A")</f>
        <v>6.9359460678726392E-2</v>
      </c>
      <c r="AA37" s="72">
        <f>IFERROR((('HPI_SA By Year'!AA21-'HPI_SA By Year'!Z21)/'HPI_SA By Year'!Z21),"N/A")</f>
        <v>4.3862411541363909E-2</v>
      </c>
      <c r="AB37" s="72">
        <f>IFERROR((('HPI_SA By Year'!AB21-'HPI_SA By Year'!AA21)/'HPI_SA By Year'!AA21),"N/A")</f>
        <v>6.2146731860588E-2</v>
      </c>
      <c r="AC37" s="72">
        <f>IFERROR((('HPI_SA By Year'!AC21-'HPI_SA By Year'!AB21)/'HPI_SA By Year'!AB21),"N/A")</f>
        <v>7.3976816596016418E-2</v>
      </c>
      <c r="AD37" s="72">
        <f>IFERROR((('HPI_SA By Year'!AD21-'HPI_SA By Year'!AC21)/'HPI_SA By Year'!AC21),"N/A")</f>
        <v>7.6450951333063774E-2</v>
      </c>
      <c r="AE37" s="72">
        <f>IFERROR((('HPI_SA By Year'!AE21-'HPI_SA By Year'!AD21)/'HPI_SA By Year'!AD21),"N/A")</f>
        <v>6.6450649904507414E-2</v>
      </c>
      <c r="AF37" s="72">
        <f>IFERROR((('HPI_SA By Year'!AF21-'HPI_SA By Year'!AE21)/'HPI_SA By Year'!AE21),"N/A")</f>
        <v>9.6762134930604829E-2</v>
      </c>
      <c r="AG37" s="72">
        <f>IFERROR((('HPI_SA By Year'!AG21-'HPI_SA By Year'!AF21)/'HPI_SA By Year'!AF21),"N/A")</f>
        <v>0.15833861762840859</v>
      </c>
    </row>
    <row r="38" spans="1:33" x14ac:dyDescent="0.2">
      <c r="A38" s="11" t="s">
        <v>102</v>
      </c>
      <c r="B38" s="11" t="s">
        <v>153</v>
      </c>
      <c r="C38" s="8" t="s">
        <v>434</v>
      </c>
      <c r="D38" s="72" t="str">
        <f>IFERROR((('HPI_SA By Year'!#REF!-'HPI_SA By Year'!#REF!)/'HPI_SA By Year'!#REF!),"N/A")</f>
        <v>N/A</v>
      </c>
      <c r="E38" s="72" t="str">
        <f>IFERROR((('HPI_SA By Year'!#REF!-'HPI_SA By Year'!#REF!)/'HPI_SA By Year'!#REF!),"N/A")</f>
        <v>N/A</v>
      </c>
      <c r="F38" s="72" t="str">
        <f>IFERROR((('HPI_SA By Year'!#REF!-'HPI_SA By Year'!#REF!)/'HPI_SA By Year'!#REF!),"N/A")</f>
        <v>N/A</v>
      </c>
      <c r="G38" s="72" t="str">
        <f>IFERROR((('HPI_SA By Year'!#REF!-'HPI_SA By Year'!#REF!)/'HPI_SA By Year'!#REF!),"N/A")</f>
        <v>N/A</v>
      </c>
      <c r="H38" s="72" t="str">
        <f>IFERROR((('HPI_SA By Year'!#REF!-'HPI_SA By Year'!#REF!)/'HPI_SA By Year'!#REF!),"N/A")</f>
        <v>N/A</v>
      </c>
      <c r="I38" s="72" t="str">
        <f>IFERROR((('HPI_SA By Year'!#REF!-'HPI_SA By Year'!#REF!)/'HPI_SA By Year'!#REF!),"N/A")</f>
        <v>N/A</v>
      </c>
      <c r="J38" s="72" t="str">
        <f>IFERROR((('HPI_SA By Year'!#REF!-'HPI_SA By Year'!#REF!)/'HPI_SA By Year'!#REF!),"N/A")</f>
        <v>N/A</v>
      </c>
      <c r="K38" s="72" t="str">
        <f>IFERROR((('HPI_SA By Year'!#REF!-'HPI_SA By Year'!#REF!)/'HPI_SA By Year'!#REF!),"N/A")</f>
        <v>N/A</v>
      </c>
      <c r="L38" s="72" t="str">
        <f>IFERROR((('HPI_SA By Year'!#REF!-'HPI_SA By Year'!#REF!)/'HPI_SA By Year'!#REF!),"N/A")</f>
        <v>N/A</v>
      </c>
      <c r="M38" s="72" t="str">
        <f>IFERROR((('HPI_SA By Year'!#REF!-'HPI_SA By Year'!#REF!)/'HPI_SA By Year'!#REF!),"N/A")</f>
        <v>N/A</v>
      </c>
      <c r="N38" s="72" t="str">
        <f>IFERROR((('HPI_SA By Year'!#REF!-'HPI_SA By Year'!#REF!)/'HPI_SA By Year'!#REF!),"N/A")</f>
        <v>N/A</v>
      </c>
      <c r="O38" s="72" t="str">
        <f>IFERROR((('HPI_SA By Year'!#REF!-'HPI_SA By Year'!#REF!)/'HPI_SA By Year'!#REF!),"N/A")</f>
        <v>N/A</v>
      </c>
      <c r="P38" s="72" t="str">
        <f>IFERROR((('HPI_SA By Year'!#REF!-'HPI_SA By Year'!#REF!)/'HPI_SA By Year'!#REF!),"N/A")</f>
        <v>N/A</v>
      </c>
      <c r="Q38" s="72" t="str">
        <f>IFERROR((('HPI_SA By Year'!#REF!-'HPI_SA By Year'!#REF!)/'HPI_SA By Year'!#REF!),"N/A")</f>
        <v>N/A</v>
      </c>
      <c r="R38" s="72" t="str">
        <f>IFERROR((('HPI_SA By Year'!#REF!-'HPI_SA By Year'!#REF!)/'HPI_SA By Year'!#REF!),"N/A")</f>
        <v>N/A</v>
      </c>
      <c r="S38" s="72" t="str">
        <f>IFERROR((('HPI_SA By Year'!#REF!-'HPI_SA By Year'!#REF!)/'HPI_SA By Year'!#REF!),"N/A")</f>
        <v>N/A</v>
      </c>
      <c r="T38" s="72" t="str">
        <f>IFERROR((('HPI_SA By Year'!#REF!-'HPI_SA By Year'!#REF!)/'HPI_SA By Year'!#REF!),"N/A")</f>
        <v>N/A</v>
      </c>
      <c r="U38" s="72" t="str">
        <f>IFERROR((('HPI_SA By Year'!#REF!-'HPI_SA By Year'!#REF!)/'HPI_SA By Year'!#REF!),"N/A")</f>
        <v>N/A</v>
      </c>
      <c r="V38" s="72" t="str">
        <f>IFERROR((('HPI_SA By Year'!#REF!-'HPI_SA By Year'!#REF!)/'HPI_SA By Year'!#REF!),"N/A")</f>
        <v>N/A</v>
      </c>
      <c r="W38" s="72" t="str">
        <f>IFERROR((('HPI_SA By Year'!#REF!-'HPI_SA By Year'!#REF!)/'HPI_SA By Year'!#REF!),"N/A")</f>
        <v>N/A</v>
      </c>
      <c r="X38" s="72" t="str">
        <f>IFERROR((('HPI_SA By Year'!#REF!-'HPI_SA By Year'!#REF!)/'HPI_SA By Year'!#REF!),"N/A")</f>
        <v>N/A</v>
      </c>
      <c r="Y38" s="72" t="str">
        <f>IFERROR((('HPI_SA By Year'!#REF!-'HPI_SA By Year'!#REF!)/'HPI_SA By Year'!#REF!),"N/A")</f>
        <v>N/A</v>
      </c>
      <c r="Z38" s="72" t="str">
        <f>IFERROR((('HPI_SA By Year'!#REF!-'HPI_SA By Year'!#REF!)/'HPI_SA By Year'!#REF!),"N/A")</f>
        <v>N/A</v>
      </c>
      <c r="AA38" s="72" t="str">
        <f>IFERROR((('HPI_SA By Year'!#REF!-'HPI_SA By Year'!#REF!)/'HPI_SA By Year'!#REF!),"N/A")</f>
        <v>N/A</v>
      </c>
      <c r="AB38" s="72" t="str">
        <f>IFERROR((('HPI_SA By Year'!#REF!-'HPI_SA By Year'!#REF!)/'HPI_SA By Year'!#REF!),"N/A")</f>
        <v>N/A</v>
      </c>
      <c r="AC38" s="72" t="str">
        <f>IFERROR((('HPI_SA By Year'!#REF!-'HPI_SA By Year'!#REF!)/'HPI_SA By Year'!#REF!),"N/A")</f>
        <v>N/A</v>
      </c>
      <c r="AD38" s="72" t="str">
        <f>IFERROR((('HPI_SA By Year'!#REF!-'HPI_SA By Year'!#REF!)/'HPI_SA By Year'!#REF!),"N/A")</f>
        <v>N/A</v>
      </c>
      <c r="AE38" s="72" t="str">
        <f>IFERROR((('HPI_SA By Year'!#REF!-'HPI_SA By Year'!#REF!)/'HPI_SA By Year'!#REF!),"N/A")</f>
        <v>N/A</v>
      </c>
      <c r="AF38" s="72" t="str">
        <f>IFERROR((('HPI_SA By Year'!#REF!-'HPI_SA By Year'!#REF!)/'HPI_SA By Year'!#REF!),"N/A")</f>
        <v>N/A</v>
      </c>
      <c r="AG38" s="72" t="str">
        <f>IFERROR((('HPI_SA By Year'!#REF!-'HPI_SA By Year'!#REF!)/'HPI_SA By Year'!#REF!),"N/A")</f>
        <v>N/A</v>
      </c>
    </row>
    <row r="39" spans="1:33" x14ac:dyDescent="0.2">
      <c r="A39" s="11" t="s">
        <v>103</v>
      </c>
      <c r="B39" s="11" t="s">
        <v>154</v>
      </c>
      <c r="C39" s="8" t="s">
        <v>434</v>
      </c>
      <c r="D39" s="72">
        <f>IFERROR((('HPI_SA By Year'!D22-'HPI_SA By Year'!C22)/'HPI_SA By Year'!C22),"N/A")</f>
        <v>9.6880918702500748E-2</v>
      </c>
      <c r="E39" s="72">
        <f>IFERROR((('HPI_SA By Year'!E22-'HPI_SA By Year'!D22)/'HPI_SA By Year'!D22),"N/A")</f>
        <v>9.3853820598006635E-2</v>
      </c>
      <c r="F39" s="72">
        <f>IFERROR((('HPI_SA By Year'!F22-'HPI_SA By Year'!E22)/'HPI_SA By Year'!E22),"N/A")</f>
        <v>0.10548295568077361</v>
      </c>
      <c r="G39" s="72">
        <f>IFERROR((('HPI_SA By Year'!G22-'HPI_SA By Year'!F22)/'HPI_SA By Year'!F22),"N/A")</f>
        <v>9.8165386353366371E-2</v>
      </c>
      <c r="H39" s="72">
        <f>IFERROR((('HPI_SA By Year'!H22-'HPI_SA By Year'!G22)/'HPI_SA By Year'!G22),"N/A")</f>
        <v>9.0081638027520144E-2</v>
      </c>
      <c r="I39" s="72">
        <f>IFERROR((('HPI_SA By Year'!I22-'HPI_SA By Year'!H22)/'HPI_SA By Year'!H22),"N/A")</f>
        <v>7.8696643464343241E-2</v>
      </c>
      <c r="J39" s="72">
        <f>IFERROR((('HPI_SA By Year'!J22-'HPI_SA By Year'!I22)/'HPI_SA By Year'!I22),"N/A")</f>
        <v>5.2462871460365927E-2</v>
      </c>
      <c r="K39" s="72">
        <f>IFERROR((('HPI_SA By Year'!K22-'HPI_SA By Year'!J22)/'HPI_SA By Year'!J22),"N/A")</f>
        <v>4.0005851919828757E-2</v>
      </c>
      <c r="L39" s="72">
        <f>IFERROR((('HPI_SA By Year'!L22-'HPI_SA By Year'!K22)/'HPI_SA By Year'!K22),"N/A")</f>
        <v>3.4400296686573767E-2</v>
      </c>
      <c r="M39" s="72">
        <f>IFERROR((('HPI_SA By Year'!M22-'HPI_SA By Year'!L22)/'HPI_SA By Year'!L22),"N/A")</f>
        <v>4.367821776057948E-2</v>
      </c>
      <c r="N39" s="72">
        <f>IFERROR((('HPI_SA By Year'!N22-'HPI_SA By Year'!M22)/'HPI_SA By Year'!M22),"N/A")</f>
        <v>4.7299218194740388E-2</v>
      </c>
      <c r="O39" s="72">
        <f>IFERROR((('HPI_SA By Year'!O22-'HPI_SA By Year'!N22)/'HPI_SA By Year'!N22),"N/A")</f>
        <v>6.1133543709635543E-2</v>
      </c>
      <c r="P39" s="72">
        <f>IFERROR((('HPI_SA By Year'!P22-'HPI_SA By Year'!O22)/'HPI_SA By Year'!O22),"N/A")</f>
        <v>9.5877123792875496E-2</v>
      </c>
      <c r="Q39" s="72">
        <f>IFERROR((('HPI_SA By Year'!Q22-'HPI_SA By Year'!P22)/'HPI_SA By Year'!P22),"N/A")</f>
        <v>0.17034810772956738</v>
      </c>
      <c r="R39" s="72">
        <f>IFERROR((('HPI_SA By Year'!R22-'HPI_SA By Year'!Q22)/'HPI_SA By Year'!Q22),"N/A")</f>
        <v>0.16227446873935192</v>
      </c>
      <c r="S39" s="72">
        <f>IFERROR((('HPI_SA By Year'!S22-'HPI_SA By Year'!R22)/'HPI_SA By Year'!R22),"N/A")</f>
        <v>3.801134047893151E-2</v>
      </c>
      <c r="T39" s="72">
        <f>IFERROR((('HPI_SA By Year'!T22-'HPI_SA By Year'!S22)/'HPI_SA By Year'!S22),"N/A")</f>
        <v>-7.7537215245679289E-2</v>
      </c>
      <c r="U39" s="72">
        <f>IFERROR((('HPI_SA By Year'!U22-'HPI_SA By Year'!T22)/'HPI_SA By Year'!T22),"N/A")</f>
        <v>-0.11349906282437107</v>
      </c>
      <c r="V39" s="72">
        <f>IFERROR((('HPI_SA By Year'!V22-'HPI_SA By Year'!U22)/'HPI_SA By Year'!U22),"N/A")</f>
        <v>-5.3944774837003003E-2</v>
      </c>
      <c r="W39" s="72">
        <f>IFERROR((('HPI_SA By Year'!W22-'HPI_SA By Year'!V22)/'HPI_SA By Year'!V22),"N/A")</f>
        <v>-7.0732793161784394E-2</v>
      </c>
      <c r="X39" s="72">
        <f>IFERROR((('HPI_SA By Year'!X22-'HPI_SA By Year'!W22)/'HPI_SA By Year'!W22),"N/A")</f>
        <v>3.3689132476093821E-2</v>
      </c>
      <c r="Y39" s="72">
        <f>IFERROR((('HPI_SA By Year'!Y22-'HPI_SA By Year'!X22)/'HPI_SA By Year'!X22),"N/A")</f>
        <v>0.12954895163233879</v>
      </c>
      <c r="Z39" s="72">
        <f>IFERROR((('HPI_SA By Year'!Z22-'HPI_SA By Year'!Y22)/'HPI_SA By Year'!Y22),"N/A")</f>
        <v>8.8447209046595393E-2</v>
      </c>
      <c r="AA39" s="72">
        <f>IFERROR((('HPI_SA By Year'!AA22-'HPI_SA By Year'!Z22)/'HPI_SA By Year'!Z22),"N/A")</f>
        <v>9.8608220995808044E-2</v>
      </c>
      <c r="AB39" s="72">
        <f>IFERROR((('HPI_SA By Year'!AB22-'HPI_SA By Year'!AA22)/'HPI_SA By Year'!AA22),"N/A")</f>
        <v>0.12071509453385038</v>
      </c>
      <c r="AC39" s="72">
        <f>IFERROR((('HPI_SA By Year'!AC22-'HPI_SA By Year'!AB22)/'HPI_SA By Year'!AB22),"N/A")</f>
        <v>8.7474357796760591E-2</v>
      </c>
      <c r="AD39" s="72">
        <f>IFERROR((('HPI_SA By Year'!AD22-'HPI_SA By Year'!AC22)/'HPI_SA By Year'!AC22),"N/A")</f>
        <v>6.2554197871501724E-2</v>
      </c>
      <c r="AE39" s="72">
        <f>IFERROR((('HPI_SA By Year'!AE22-'HPI_SA By Year'!AD22)/'HPI_SA By Year'!AD22),"N/A")</f>
        <v>4.1399265496902538E-2</v>
      </c>
      <c r="AF39" s="72">
        <f>IFERROR((('HPI_SA By Year'!AF22-'HPI_SA By Year'!AE22)/'HPI_SA By Year'!AE22),"N/A")</f>
        <v>6.4332276564670707E-2</v>
      </c>
      <c r="AG39" s="72">
        <f>IFERROR((('HPI_SA By Year'!AG22-'HPI_SA By Year'!AF22)/'HPI_SA By Year'!AF22),"N/A")</f>
        <v>0.16764282606512917</v>
      </c>
    </row>
    <row r="40" spans="1:33" x14ac:dyDescent="0.2">
      <c r="A40" s="11" t="s">
        <v>104</v>
      </c>
      <c r="B40" s="11" t="s">
        <v>155</v>
      </c>
      <c r="C40" s="8" t="s">
        <v>434</v>
      </c>
      <c r="D40" s="72">
        <f>IFERROR((('HPI_SA By Year'!D23-'HPI_SA By Year'!C23)/'HPI_SA By Year'!C23),"N/A")</f>
        <v>2.1477588332731379E-2</v>
      </c>
      <c r="E40" s="72">
        <f>IFERROR((('HPI_SA By Year'!E23-'HPI_SA By Year'!D23)/'HPI_SA By Year'!D23),"N/A")</f>
        <v>8.870058219282443E-3</v>
      </c>
      <c r="F40" s="72">
        <f>IFERROR((('HPI_SA By Year'!F23-'HPI_SA By Year'!E23)/'HPI_SA By Year'!E23),"N/A")</f>
        <v>1.4919330473140542E-2</v>
      </c>
      <c r="G40" s="72">
        <f>IFERROR((('HPI_SA By Year'!G23-'HPI_SA By Year'!F23)/'HPI_SA By Year'!F23),"N/A")</f>
        <v>3.1138551670348226E-3</v>
      </c>
      <c r="H40" s="72">
        <f>IFERROR((('HPI_SA By Year'!H23-'HPI_SA By Year'!G23)/'HPI_SA By Year'!G23),"N/A")</f>
        <v>5.6385845372204577E-3</v>
      </c>
      <c r="I40" s="72">
        <f>IFERROR((('HPI_SA By Year'!I23-'HPI_SA By Year'!H23)/'HPI_SA By Year'!H23),"N/A")</f>
        <v>6.4627697247274856E-3</v>
      </c>
      <c r="J40" s="72">
        <f>IFERROR((('HPI_SA By Year'!J23-'HPI_SA By Year'!I23)/'HPI_SA By Year'!I23),"N/A")</f>
        <v>3.0452655591196469E-2</v>
      </c>
      <c r="K40" s="72">
        <f>IFERROR((('HPI_SA By Year'!K23-'HPI_SA By Year'!J23)/'HPI_SA By Year'!J23),"N/A")</f>
        <v>5.4922604142954828E-2</v>
      </c>
      <c r="L40" s="72">
        <f>IFERROR((('HPI_SA By Year'!L23-'HPI_SA By Year'!K23)/'HPI_SA By Year'!K23),"N/A")</f>
        <v>6.8511255805924334E-2</v>
      </c>
      <c r="M40" s="72">
        <f>IFERROR((('HPI_SA By Year'!M23-'HPI_SA By Year'!L23)/'HPI_SA By Year'!L23),"N/A")</f>
        <v>7.3640260310696273E-2</v>
      </c>
      <c r="N40" s="72">
        <f>IFERROR((('HPI_SA By Year'!N23-'HPI_SA By Year'!M23)/'HPI_SA By Year'!M23),"N/A")</f>
        <v>9.9366585628500786E-2</v>
      </c>
      <c r="O40" s="72">
        <f>IFERROR((('HPI_SA By Year'!O23-'HPI_SA By Year'!N23)/'HPI_SA By Year'!N23),"N/A")</f>
        <v>0.11051893168169456</v>
      </c>
      <c r="P40" s="72">
        <f>IFERROR((('HPI_SA By Year'!P23-'HPI_SA By Year'!O23)/'HPI_SA By Year'!O23),"N/A")</f>
        <v>0.10135348539822644</v>
      </c>
      <c r="Q40" s="72">
        <f>IFERROR((('HPI_SA By Year'!Q23-'HPI_SA By Year'!P23)/'HPI_SA By Year'!P23),"N/A")</f>
        <v>0.11657340700846346</v>
      </c>
      <c r="R40" s="72">
        <f>IFERROR((('HPI_SA By Year'!R23-'HPI_SA By Year'!Q23)/'HPI_SA By Year'!Q23),"N/A")</f>
        <v>8.2424758748782634E-2</v>
      </c>
      <c r="S40" s="72">
        <f>IFERROR((('HPI_SA By Year'!S23-'HPI_SA By Year'!R23)/'HPI_SA By Year'!R23),"N/A")</f>
        <v>-2.5290156804760088E-3</v>
      </c>
      <c r="T40" s="72">
        <f>IFERROR((('HPI_SA By Year'!T23-'HPI_SA By Year'!S23)/'HPI_SA By Year'!S23),"N/A")</f>
        <v>-5.2515846423857704E-2</v>
      </c>
      <c r="U40" s="72">
        <f>IFERROR((('HPI_SA By Year'!U23-'HPI_SA By Year'!T23)/'HPI_SA By Year'!T23),"N/A")</f>
        <v>-5.5720549153123529E-2</v>
      </c>
      <c r="V40" s="72">
        <f>IFERROR((('HPI_SA By Year'!V23-'HPI_SA By Year'!U23)/'HPI_SA By Year'!U23),"N/A")</f>
        <v>-3.1509696413575254E-2</v>
      </c>
      <c r="W40" s="72">
        <f>IFERROR((('HPI_SA By Year'!W23-'HPI_SA By Year'!V23)/'HPI_SA By Year'!V23),"N/A")</f>
        <v>-4.6127320510888949E-2</v>
      </c>
      <c r="X40" s="72">
        <f>IFERROR((('HPI_SA By Year'!X23-'HPI_SA By Year'!W23)/'HPI_SA By Year'!W23),"N/A")</f>
        <v>-4.8435158309262632E-3</v>
      </c>
      <c r="Y40" s="72">
        <f>IFERROR((('HPI_SA By Year'!Y23-'HPI_SA By Year'!X23)/'HPI_SA By Year'!X23),"N/A")</f>
        <v>2.9315397990385697E-2</v>
      </c>
      <c r="Z40" s="72">
        <f>IFERROR((('HPI_SA By Year'!Z23-'HPI_SA By Year'!Y23)/'HPI_SA By Year'!Y23),"N/A")</f>
        <v>2.9100665069950814E-2</v>
      </c>
      <c r="AA40" s="72">
        <f>IFERROR((('HPI_SA By Year'!AA23-'HPI_SA By Year'!Z23)/'HPI_SA By Year'!Z23),"N/A")</f>
        <v>2.673285787535511E-2</v>
      </c>
      <c r="AB40" s="72">
        <f>IFERROR((('HPI_SA By Year'!AB23-'HPI_SA By Year'!AA23)/'HPI_SA By Year'!AA23),"N/A")</f>
        <v>3.8936865010004387E-2</v>
      </c>
      <c r="AC40" s="72">
        <f>IFERROR((('HPI_SA By Year'!AC23-'HPI_SA By Year'!AB23)/'HPI_SA By Year'!AB23),"N/A")</f>
        <v>4.5799024901834712E-2</v>
      </c>
      <c r="AD40" s="72">
        <f>IFERROR((('HPI_SA By Year'!AD23-'HPI_SA By Year'!AC23)/'HPI_SA By Year'!AC23),"N/A")</f>
        <v>6.5688507122796003E-2</v>
      </c>
      <c r="AE40" s="72">
        <f>IFERROR((('HPI_SA By Year'!AE23-'HPI_SA By Year'!AD23)/'HPI_SA By Year'!AD23),"N/A")</f>
        <v>6.1804738699378477E-2</v>
      </c>
      <c r="AF40" s="72">
        <f>IFERROR((('HPI_SA By Year'!AF23-'HPI_SA By Year'!AE23)/'HPI_SA By Year'!AE23),"N/A")</f>
        <v>8.8270979721887965E-2</v>
      </c>
      <c r="AG40" s="72">
        <f>IFERROR((('HPI_SA By Year'!AG23-'HPI_SA By Year'!AF23)/'HPI_SA By Year'!AF23),"N/A")</f>
        <v>0.12514239179435474</v>
      </c>
    </row>
    <row r="41" spans="1:33" x14ac:dyDescent="0.2">
      <c r="A41" s="11" t="s">
        <v>105</v>
      </c>
      <c r="B41" s="11" t="s">
        <v>156</v>
      </c>
      <c r="C41" s="8" t="s">
        <v>434</v>
      </c>
      <c r="D41" s="72">
        <f>IFERROR((('HPI_SA By Year'!D24-'HPI_SA By Year'!C24)/'HPI_SA By Year'!C24),"N/A")</f>
        <v>-1.2832310838445908E-2</v>
      </c>
      <c r="E41" s="72">
        <f>IFERROR((('HPI_SA By Year'!E24-'HPI_SA By Year'!D24)/'HPI_SA By Year'!D24),"N/A")</f>
        <v>-1.1134704024030129E-2</v>
      </c>
      <c r="F41" s="72">
        <f>IFERROR((('HPI_SA By Year'!F24-'HPI_SA By Year'!E24)/'HPI_SA By Year'!E24),"N/A")</f>
        <v>5.1325023567613814E-3</v>
      </c>
      <c r="G41" s="72">
        <f>IFERROR((('HPI_SA By Year'!G24-'HPI_SA By Year'!F24)/'HPI_SA By Year'!F24),"N/A")</f>
        <v>-1.3286786160901618E-3</v>
      </c>
      <c r="H41" s="72">
        <f>IFERROR((('HPI_SA By Year'!H24-'HPI_SA By Year'!G24)/'HPI_SA By Year'!G24),"N/A")</f>
        <v>8.0087652936112318E-3</v>
      </c>
      <c r="I41" s="72">
        <f>IFERROR((('HPI_SA By Year'!I24-'HPI_SA By Year'!H24)/'HPI_SA By Year'!H24),"N/A")</f>
        <v>1.770186335403735E-2</v>
      </c>
      <c r="J41" s="72">
        <f>IFERROR((('HPI_SA By Year'!J24-'HPI_SA By Year'!I24)/'HPI_SA By Year'!I24),"N/A")</f>
        <v>3.7992065913945529E-2</v>
      </c>
      <c r="K41" s="72">
        <f>IFERROR((('HPI_SA By Year'!K24-'HPI_SA By Year'!J24)/'HPI_SA By Year'!J24),"N/A")</f>
        <v>7.6583860061737591E-2</v>
      </c>
      <c r="L41" s="72">
        <f>IFERROR((('HPI_SA By Year'!L24-'HPI_SA By Year'!K24)/'HPI_SA By Year'!K24),"N/A")</f>
        <v>0.11787729837975608</v>
      </c>
      <c r="M41" s="72">
        <f>IFERROR((('HPI_SA By Year'!M24-'HPI_SA By Year'!L24)/'HPI_SA By Year'!L24),"N/A")</f>
        <v>0.13626740493445169</v>
      </c>
      <c r="N41" s="72">
        <f>IFERROR((('HPI_SA By Year'!N24-'HPI_SA By Year'!M24)/'HPI_SA By Year'!M24),"N/A")</f>
        <v>0.17940449317424481</v>
      </c>
      <c r="O41" s="72">
        <f>IFERROR((('HPI_SA By Year'!O24-'HPI_SA By Year'!N24)/'HPI_SA By Year'!N24),"N/A")</f>
        <v>0.17840867663142532</v>
      </c>
      <c r="P41" s="72">
        <f>IFERROR((('HPI_SA By Year'!P24-'HPI_SA By Year'!O24)/'HPI_SA By Year'!O24),"N/A")</f>
        <v>0.16666022145739068</v>
      </c>
      <c r="Q41" s="72">
        <f>IFERROR((('HPI_SA By Year'!Q24-'HPI_SA By Year'!P24)/'HPI_SA By Year'!P24),"N/A")</f>
        <v>0.1057388460433563</v>
      </c>
      <c r="R41" s="72">
        <f>IFERROR((('HPI_SA By Year'!R24-'HPI_SA By Year'!Q24)/'HPI_SA By Year'!Q24),"N/A")</f>
        <v>1.8216155721651448E-2</v>
      </c>
      <c r="S41" s="72">
        <f>IFERROR((('HPI_SA By Year'!S24-'HPI_SA By Year'!R24)/'HPI_SA By Year'!R24),"N/A")</f>
        <v>-6.865621841234941E-2</v>
      </c>
      <c r="T41" s="72">
        <f>IFERROR((('HPI_SA By Year'!T24-'HPI_SA By Year'!S24)/'HPI_SA By Year'!S24),"N/A")</f>
        <v>-0.12765665995806241</v>
      </c>
      <c r="U41" s="72">
        <f>IFERROR((('HPI_SA By Year'!U24-'HPI_SA By Year'!T24)/'HPI_SA By Year'!T24),"N/A")</f>
        <v>-8.653428033048266E-2</v>
      </c>
      <c r="V41" s="72">
        <f>IFERROR((('HPI_SA By Year'!V24-'HPI_SA By Year'!U24)/'HPI_SA By Year'!U24),"N/A")</f>
        <v>-3.7845128530625202E-2</v>
      </c>
      <c r="W41" s="72">
        <f>IFERROR((('HPI_SA By Year'!W24-'HPI_SA By Year'!V24)/'HPI_SA By Year'!V24),"N/A")</f>
        <v>-4.6810148154256423E-2</v>
      </c>
      <c r="X41" s="72">
        <f>IFERROR((('HPI_SA By Year'!X24-'HPI_SA By Year'!W24)/'HPI_SA By Year'!W24),"N/A")</f>
        <v>-1.0064017532729711E-2</v>
      </c>
      <c r="Y41" s="72">
        <f>IFERROR((('HPI_SA By Year'!Y24-'HPI_SA By Year'!X24)/'HPI_SA By Year'!X24),"N/A")</f>
        <v>5.815782574499704E-2</v>
      </c>
      <c r="Z41" s="72">
        <f>IFERROR((('HPI_SA By Year'!Z24-'HPI_SA By Year'!Y24)/'HPI_SA By Year'!Y24),"N/A")</f>
        <v>4.9799727464178142E-2</v>
      </c>
      <c r="AA41" s="72">
        <f>IFERROR((('HPI_SA By Year'!AA24-'HPI_SA By Year'!Z24)/'HPI_SA By Year'!Z24),"N/A")</f>
        <v>6.0811076584195406E-2</v>
      </c>
      <c r="AB41" s="72">
        <f>IFERROR((('HPI_SA By Year'!AB24-'HPI_SA By Year'!AA24)/'HPI_SA By Year'!AA24),"N/A")</f>
        <v>6.8968074455856801E-2</v>
      </c>
      <c r="AC41" s="72">
        <f>IFERROR((('HPI_SA By Year'!AC24-'HPI_SA By Year'!AB24)/'HPI_SA By Year'!AB24),"N/A")</f>
        <v>8.0717333240833675E-2</v>
      </c>
      <c r="AD41" s="72">
        <f>IFERROR((('HPI_SA By Year'!AD24-'HPI_SA By Year'!AC24)/'HPI_SA By Year'!AC24),"N/A")</f>
        <v>7.2848461505542042E-2</v>
      </c>
      <c r="AE41" s="72">
        <f>IFERROR((('HPI_SA By Year'!AE24-'HPI_SA By Year'!AD24)/'HPI_SA By Year'!AD24),"N/A")</f>
        <v>5.6643098616831332E-2</v>
      </c>
      <c r="AF41" s="72">
        <f>IFERROR((('HPI_SA By Year'!AF24-'HPI_SA By Year'!AE24)/'HPI_SA By Year'!AE24),"N/A")</f>
        <v>9.7114867351850376E-2</v>
      </c>
      <c r="AG41" s="72">
        <f>IFERROR((('HPI_SA By Year'!AG24-'HPI_SA By Year'!AF24)/'HPI_SA By Year'!AF24),"N/A")</f>
        <v>0.18508004507643216</v>
      </c>
    </row>
    <row r="42" spans="1:33" x14ac:dyDescent="0.2">
      <c r="A42" s="11" t="s">
        <v>106</v>
      </c>
      <c r="B42" s="11" t="s">
        <v>157</v>
      </c>
      <c r="C42" s="8" t="s">
        <v>434</v>
      </c>
      <c r="D42" s="72">
        <f>IFERROR((('HPI_SA By Year'!D25-'HPI_SA By Year'!C25)/'HPI_SA By Year'!C25),"N/A")</f>
        <v>2.2922920439603939E-2</v>
      </c>
      <c r="E42" s="72">
        <f>IFERROR((('HPI_SA By Year'!E25-'HPI_SA By Year'!D25)/'HPI_SA By Year'!D25),"N/A")</f>
        <v>1.7364732132030231E-2</v>
      </c>
      <c r="F42" s="72">
        <f>IFERROR((('HPI_SA By Year'!F25-'HPI_SA By Year'!E25)/'HPI_SA By Year'!E25),"N/A")</f>
        <v>5.5853536437102072E-2</v>
      </c>
      <c r="G42" s="72">
        <f>IFERROR((('HPI_SA By Year'!G25-'HPI_SA By Year'!F25)/'HPI_SA By Year'!F25),"N/A")</f>
        <v>3.2714711460308882E-2</v>
      </c>
      <c r="H42" s="72">
        <f>IFERROR((('HPI_SA By Year'!H25-'HPI_SA By Year'!G25)/'HPI_SA By Year'!G25),"N/A")</f>
        <v>3.8805448066286267E-2</v>
      </c>
      <c r="I42" s="72">
        <f>IFERROR((('HPI_SA By Year'!I25-'HPI_SA By Year'!H25)/'HPI_SA By Year'!H25),"N/A")</f>
        <v>4.8004882565872556E-2</v>
      </c>
      <c r="J42" s="72">
        <f>IFERROR((('HPI_SA By Year'!J25-'HPI_SA By Year'!I25)/'HPI_SA By Year'!I25),"N/A")</f>
        <v>7.8840090768520291E-2</v>
      </c>
      <c r="K42" s="72">
        <f>IFERROR((('HPI_SA By Year'!K25-'HPI_SA By Year'!J25)/'HPI_SA By Year'!J25),"N/A")</f>
        <v>4.9792453883811399E-2</v>
      </c>
      <c r="L42" s="72">
        <f>IFERROR((('HPI_SA By Year'!L25-'HPI_SA By Year'!K25)/'HPI_SA By Year'!K25),"N/A")</f>
        <v>5.0959253874250876E-2</v>
      </c>
      <c r="M42" s="72">
        <f>IFERROR((('HPI_SA By Year'!M25-'HPI_SA By Year'!L25)/'HPI_SA By Year'!L25),"N/A")</f>
        <v>2.3569307598866097E-2</v>
      </c>
      <c r="N42" s="72">
        <f>IFERROR((('HPI_SA By Year'!N25-'HPI_SA By Year'!M25)/'HPI_SA By Year'!M25),"N/A")</f>
        <v>1.5213700571956056E-2</v>
      </c>
      <c r="O42" s="72">
        <f>IFERROR((('HPI_SA By Year'!O25-'HPI_SA By Year'!N25)/'HPI_SA By Year'!N25),"N/A")</f>
        <v>2.0635796856734702E-2</v>
      </c>
      <c r="P42" s="72">
        <f>IFERROR((('HPI_SA By Year'!P25-'HPI_SA By Year'!O25)/'HPI_SA By Year'!O25),"N/A")</f>
        <v>2.7726961805831649E-2</v>
      </c>
      <c r="Q42" s="72">
        <f>IFERROR((('HPI_SA By Year'!Q25-'HPI_SA By Year'!P25)/'HPI_SA By Year'!P25),"N/A")</f>
        <v>5.1032411850292586E-2</v>
      </c>
      <c r="R42" s="72">
        <f>IFERROR((('HPI_SA By Year'!R25-'HPI_SA By Year'!Q25)/'HPI_SA By Year'!Q25),"N/A")</f>
        <v>6.4930857252256946E-2</v>
      </c>
      <c r="S42" s="72">
        <f>IFERROR((('HPI_SA By Year'!S25-'HPI_SA By Year'!R25)/'HPI_SA By Year'!R25),"N/A")</f>
        <v>3.5720212412877587E-2</v>
      </c>
      <c r="T42" s="72">
        <f>IFERROR((('HPI_SA By Year'!T25-'HPI_SA By Year'!S25)/'HPI_SA By Year'!S25),"N/A")</f>
        <v>-4.6224714600440774E-2</v>
      </c>
      <c r="U42" s="72">
        <f>IFERROR((('HPI_SA By Year'!U25-'HPI_SA By Year'!T25)/'HPI_SA By Year'!T25),"N/A")</f>
        <v>-7.0163649853709084E-2</v>
      </c>
      <c r="V42" s="72">
        <f>IFERROR((('HPI_SA By Year'!V25-'HPI_SA By Year'!U25)/'HPI_SA By Year'!U25),"N/A")</f>
        <v>-4.9427139007241411E-2</v>
      </c>
      <c r="W42" s="72">
        <f>IFERROR((('HPI_SA By Year'!W25-'HPI_SA By Year'!V25)/'HPI_SA By Year'!V25),"N/A")</f>
        <v>-4.5978649941398338E-2</v>
      </c>
      <c r="X42" s="72">
        <f>IFERROR((('HPI_SA By Year'!X25-'HPI_SA By Year'!W25)/'HPI_SA By Year'!W25),"N/A")</f>
        <v>1.9257906532746779E-2</v>
      </c>
      <c r="Y42" s="72">
        <f>IFERROR((('HPI_SA By Year'!Y25-'HPI_SA By Year'!X25)/'HPI_SA By Year'!X25),"N/A")</f>
        <v>7.8084534571219055E-2</v>
      </c>
      <c r="Z42" s="72">
        <f>IFERROR((('HPI_SA By Year'!Z25-'HPI_SA By Year'!Y25)/'HPI_SA By Year'!Y25),"N/A")</f>
        <v>5.3558748432518899E-2</v>
      </c>
      <c r="AA42" s="72">
        <f>IFERROR((('HPI_SA By Year'!AA25-'HPI_SA By Year'!Z25)/'HPI_SA By Year'!Z25),"N/A")</f>
        <v>6.5448705079301492E-2</v>
      </c>
      <c r="AB42" s="72">
        <f>IFERROR((('HPI_SA By Year'!AB25-'HPI_SA By Year'!AA25)/'HPI_SA By Year'!AA25),"N/A")</f>
        <v>6.9476971116315234E-2</v>
      </c>
      <c r="AC42" s="72">
        <f>IFERROR((('HPI_SA By Year'!AC25-'HPI_SA By Year'!AB25)/'HPI_SA By Year'!AB25),"N/A")</f>
        <v>7.8429398439466613E-2</v>
      </c>
      <c r="AD42" s="72">
        <f>IFERROR((('HPI_SA By Year'!AD25-'HPI_SA By Year'!AC25)/'HPI_SA By Year'!AC25),"N/A")</f>
        <v>7.2562199505204622E-2</v>
      </c>
      <c r="AE42" s="72">
        <f>IFERROR((('HPI_SA By Year'!AE25-'HPI_SA By Year'!AD25)/'HPI_SA By Year'!AD25),"N/A")</f>
        <v>6.4584920030464468E-2</v>
      </c>
      <c r="AF42" s="72">
        <f>IFERROR((('HPI_SA By Year'!AF25-'HPI_SA By Year'!AE25)/'HPI_SA By Year'!AE25),"N/A")</f>
        <v>8.802608180201564E-2</v>
      </c>
      <c r="AG42" s="72">
        <f>IFERROR((('HPI_SA By Year'!AG25-'HPI_SA By Year'!AF25)/'HPI_SA By Year'!AF25),"N/A")</f>
        <v>0.20645506720897241</v>
      </c>
    </row>
    <row r="43" spans="1:33" x14ac:dyDescent="0.2">
      <c r="A43" s="11" t="s">
        <v>107</v>
      </c>
      <c r="B43" s="11" t="s">
        <v>158</v>
      </c>
      <c r="C43" s="8" t="s">
        <v>434</v>
      </c>
      <c r="D43" s="72" t="str">
        <f>IFERROR((('HPI_SA By Year'!#REF!-'HPI_SA By Year'!#REF!)/'HPI_SA By Year'!#REF!),"N/A")</f>
        <v>N/A</v>
      </c>
      <c r="E43" s="72" t="str">
        <f>IFERROR((('HPI_SA By Year'!#REF!-'HPI_SA By Year'!#REF!)/'HPI_SA By Year'!#REF!),"N/A")</f>
        <v>N/A</v>
      </c>
      <c r="F43" s="72" t="str">
        <f>IFERROR((('HPI_SA By Year'!#REF!-'HPI_SA By Year'!#REF!)/'HPI_SA By Year'!#REF!),"N/A")</f>
        <v>N/A</v>
      </c>
      <c r="G43" s="72" t="str">
        <f>IFERROR((('HPI_SA By Year'!#REF!-'HPI_SA By Year'!#REF!)/'HPI_SA By Year'!#REF!),"N/A")</f>
        <v>N/A</v>
      </c>
      <c r="H43" s="72" t="str">
        <f>IFERROR((('HPI_SA By Year'!#REF!-'HPI_SA By Year'!#REF!)/'HPI_SA By Year'!#REF!),"N/A")</f>
        <v>N/A</v>
      </c>
      <c r="I43" s="72" t="str">
        <f>IFERROR((('HPI_SA By Year'!#REF!-'HPI_SA By Year'!#REF!)/'HPI_SA By Year'!#REF!),"N/A")</f>
        <v>N/A</v>
      </c>
      <c r="J43" s="72" t="str">
        <f>IFERROR((('HPI_SA By Year'!#REF!-'HPI_SA By Year'!#REF!)/'HPI_SA By Year'!#REF!),"N/A")</f>
        <v>N/A</v>
      </c>
      <c r="K43" s="72" t="str">
        <f>IFERROR((('HPI_SA By Year'!#REF!-'HPI_SA By Year'!#REF!)/'HPI_SA By Year'!#REF!),"N/A")</f>
        <v>N/A</v>
      </c>
      <c r="L43" s="72" t="str">
        <f>IFERROR((('HPI_SA By Year'!#REF!-'HPI_SA By Year'!#REF!)/'HPI_SA By Year'!#REF!),"N/A")</f>
        <v>N/A</v>
      </c>
      <c r="M43" s="72" t="str">
        <f>IFERROR((('HPI_SA By Year'!#REF!-'HPI_SA By Year'!#REF!)/'HPI_SA By Year'!#REF!),"N/A")</f>
        <v>N/A</v>
      </c>
      <c r="N43" s="72" t="str">
        <f>IFERROR((('HPI_SA By Year'!#REF!-'HPI_SA By Year'!#REF!)/'HPI_SA By Year'!#REF!),"N/A")</f>
        <v>N/A</v>
      </c>
      <c r="O43" s="72" t="str">
        <f>IFERROR((('HPI_SA By Year'!#REF!-'HPI_SA By Year'!#REF!)/'HPI_SA By Year'!#REF!),"N/A")</f>
        <v>N/A</v>
      </c>
      <c r="P43" s="72" t="str">
        <f>IFERROR((('HPI_SA By Year'!#REF!-'HPI_SA By Year'!#REF!)/'HPI_SA By Year'!#REF!),"N/A")</f>
        <v>N/A</v>
      </c>
      <c r="Q43" s="72" t="str">
        <f>IFERROR((('HPI_SA By Year'!#REF!-'HPI_SA By Year'!#REF!)/'HPI_SA By Year'!#REF!),"N/A")</f>
        <v>N/A</v>
      </c>
      <c r="R43" s="72" t="str">
        <f>IFERROR((('HPI_SA By Year'!#REF!-'HPI_SA By Year'!#REF!)/'HPI_SA By Year'!#REF!),"N/A")</f>
        <v>N/A</v>
      </c>
      <c r="S43" s="72" t="str">
        <f>IFERROR((('HPI_SA By Year'!#REF!-'HPI_SA By Year'!#REF!)/'HPI_SA By Year'!#REF!),"N/A")</f>
        <v>N/A</v>
      </c>
      <c r="T43" s="72" t="str">
        <f>IFERROR((('HPI_SA By Year'!#REF!-'HPI_SA By Year'!#REF!)/'HPI_SA By Year'!#REF!),"N/A")</f>
        <v>N/A</v>
      </c>
      <c r="U43" s="72" t="str">
        <f>IFERROR((('HPI_SA By Year'!#REF!-'HPI_SA By Year'!#REF!)/'HPI_SA By Year'!#REF!),"N/A")</f>
        <v>N/A</v>
      </c>
      <c r="V43" s="72" t="str">
        <f>IFERROR((('HPI_SA By Year'!#REF!-'HPI_SA By Year'!#REF!)/'HPI_SA By Year'!#REF!),"N/A")</f>
        <v>N/A</v>
      </c>
      <c r="W43" s="72" t="str">
        <f>IFERROR((('HPI_SA By Year'!#REF!-'HPI_SA By Year'!#REF!)/'HPI_SA By Year'!#REF!),"N/A")</f>
        <v>N/A</v>
      </c>
      <c r="X43" s="72" t="str">
        <f>IFERROR((('HPI_SA By Year'!#REF!-'HPI_SA By Year'!#REF!)/'HPI_SA By Year'!#REF!),"N/A")</f>
        <v>N/A</v>
      </c>
      <c r="Y43" s="72" t="str">
        <f>IFERROR((('HPI_SA By Year'!#REF!-'HPI_SA By Year'!#REF!)/'HPI_SA By Year'!#REF!),"N/A")</f>
        <v>N/A</v>
      </c>
      <c r="Z43" s="72" t="str">
        <f>IFERROR((('HPI_SA By Year'!#REF!-'HPI_SA By Year'!#REF!)/'HPI_SA By Year'!#REF!),"N/A")</f>
        <v>N/A</v>
      </c>
      <c r="AA43" s="72" t="str">
        <f>IFERROR((('HPI_SA By Year'!#REF!-'HPI_SA By Year'!#REF!)/'HPI_SA By Year'!#REF!),"N/A")</f>
        <v>N/A</v>
      </c>
      <c r="AB43" s="72" t="str">
        <f>IFERROR((('HPI_SA By Year'!#REF!-'HPI_SA By Year'!#REF!)/'HPI_SA By Year'!#REF!),"N/A")</f>
        <v>N/A</v>
      </c>
      <c r="AC43" s="72" t="str">
        <f>IFERROR((('HPI_SA By Year'!#REF!-'HPI_SA By Year'!#REF!)/'HPI_SA By Year'!#REF!),"N/A")</f>
        <v>N/A</v>
      </c>
      <c r="AD43" s="72" t="str">
        <f>IFERROR((('HPI_SA By Year'!#REF!-'HPI_SA By Year'!#REF!)/'HPI_SA By Year'!#REF!),"N/A")</f>
        <v>N/A</v>
      </c>
      <c r="AE43" s="72" t="str">
        <f>IFERROR((('HPI_SA By Year'!#REF!-'HPI_SA By Year'!#REF!)/'HPI_SA By Year'!#REF!),"N/A")</f>
        <v>N/A</v>
      </c>
      <c r="AF43" s="72" t="str">
        <f>IFERROR((('HPI_SA By Year'!#REF!-'HPI_SA By Year'!#REF!)/'HPI_SA By Year'!#REF!),"N/A")</f>
        <v>N/A</v>
      </c>
      <c r="AG43" s="72" t="str">
        <f>IFERROR((('HPI_SA By Year'!#REF!-'HPI_SA By Year'!#REF!)/'HPI_SA By Year'!#REF!),"N/A")</f>
        <v>N/A</v>
      </c>
    </row>
    <row r="44" spans="1:33" x14ac:dyDescent="0.2">
      <c r="A44" s="11" t="s">
        <v>108</v>
      </c>
      <c r="B44" s="11" t="s">
        <v>159</v>
      </c>
      <c r="C44" s="8" t="s">
        <v>434</v>
      </c>
      <c r="D44" s="72">
        <f>IFERROR((('HPI_SA By Year'!D26-'HPI_SA By Year'!C26)/'HPI_SA By Year'!C26),"N/A")</f>
        <v>2.163107281129004E-2</v>
      </c>
      <c r="E44" s="72">
        <f>IFERROR((('HPI_SA By Year'!E26-'HPI_SA By Year'!D26)/'HPI_SA By Year'!D26),"N/A")</f>
        <v>3.5867093714090019E-2</v>
      </c>
      <c r="F44" s="72">
        <f>IFERROR((('HPI_SA By Year'!F26-'HPI_SA By Year'!E26)/'HPI_SA By Year'!E26),"N/A")</f>
        <v>4.3145770392749451E-2</v>
      </c>
      <c r="G44" s="72">
        <f>IFERROR((('HPI_SA By Year'!G26-'HPI_SA By Year'!F26)/'HPI_SA By Year'!F26),"N/A")</f>
        <v>7.7224183183998402E-2</v>
      </c>
      <c r="H44" s="72">
        <f>IFERROR((('HPI_SA By Year'!H26-'HPI_SA By Year'!G26)/'HPI_SA By Year'!G26),"N/A")</f>
        <v>2.6717637421495993E-2</v>
      </c>
      <c r="I44" s="72">
        <f>IFERROR((('HPI_SA By Year'!I26-'HPI_SA By Year'!H26)/'HPI_SA By Year'!H26),"N/A")</f>
        <v>4.8812422004459725E-2</v>
      </c>
      <c r="J44" s="72">
        <f>IFERROR((('HPI_SA By Year'!J26-'HPI_SA By Year'!I26)/'HPI_SA By Year'!I26),"N/A")</f>
        <v>0.1130941931456883</v>
      </c>
      <c r="K44" s="72">
        <f>IFERROR((('HPI_SA By Year'!K26-'HPI_SA By Year'!J26)/'HPI_SA By Year'!J26),"N/A")</f>
        <v>5.2133531937264721E-2</v>
      </c>
      <c r="L44" s="72">
        <f>IFERROR((('HPI_SA By Year'!L26-'HPI_SA By Year'!K26)/'HPI_SA By Year'!K26),"N/A")</f>
        <v>4.0289806795469583E-2</v>
      </c>
      <c r="M44" s="72">
        <f>IFERROR((('HPI_SA By Year'!M26-'HPI_SA By Year'!L26)/'HPI_SA By Year'!L26),"N/A")</f>
        <v>3.1508669687314798E-2</v>
      </c>
      <c r="N44" s="72">
        <f>IFERROR((('HPI_SA By Year'!N26-'HPI_SA By Year'!M26)/'HPI_SA By Year'!M26),"N/A")</f>
        <v>2.48498300402007E-2</v>
      </c>
      <c r="O44" s="72">
        <f>IFERROR((('HPI_SA By Year'!O26-'HPI_SA By Year'!N26)/'HPI_SA By Year'!N26),"N/A")</f>
        <v>3.2047010359241485E-2</v>
      </c>
      <c r="P44" s="72">
        <f>IFERROR((('HPI_SA By Year'!P26-'HPI_SA By Year'!O26)/'HPI_SA By Year'!O26),"N/A")</f>
        <v>5.398861235031692E-2</v>
      </c>
      <c r="Q44" s="72">
        <f>IFERROR((('HPI_SA By Year'!Q26-'HPI_SA By Year'!P26)/'HPI_SA By Year'!P26),"N/A")</f>
        <v>7.934784122077887E-2</v>
      </c>
      <c r="R44" s="72">
        <f>IFERROR((('HPI_SA By Year'!R26-'HPI_SA By Year'!Q26)/'HPI_SA By Year'!Q26),"N/A")</f>
        <v>8.1176956218879728E-2</v>
      </c>
      <c r="S44" s="72">
        <f>IFERROR((('HPI_SA By Year'!S26-'HPI_SA By Year'!R26)/'HPI_SA By Year'!R26),"N/A")</f>
        <v>3.5602219173178927E-2</v>
      </c>
      <c r="T44" s="72">
        <f>IFERROR((('HPI_SA By Year'!T26-'HPI_SA By Year'!S26)/'HPI_SA By Year'!S26),"N/A")</f>
        <v>-4.0588025207663581E-2</v>
      </c>
      <c r="U44" s="72">
        <f>IFERROR((('HPI_SA By Year'!U26-'HPI_SA By Year'!T26)/'HPI_SA By Year'!T26),"N/A")</f>
        <v>-5.7159325616023854E-2</v>
      </c>
      <c r="V44" s="72">
        <f>IFERROR((('HPI_SA By Year'!V26-'HPI_SA By Year'!U26)/'HPI_SA By Year'!U26),"N/A")</f>
        <v>-3.6845993173366023E-2</v>
      </c>
      <c r="W44" s="72">
        <f>IFERROR((('HPI_SA By Year'!W26-'HPI_SA By Year'!V26)/'HPI_SA By Year'!V26),"N/A")</f>
        <v>-3.0876849635692729E-2</v>
      </c>
      <c r="X44" s="72">
        <f>IFERROR((('HPI_SA By Year'!X26-'HPI_SA By Year'!W26)/'HPI_SA By Year'!W26),"N/A")</f>
        <v>3.0455190481388564E-2</v>
      </c>
      <c r="Y44" s="72">
        <f>IFERROR((('HPI_SA By Year'!Y26-'HPI_SA By Year'!X26)/'HPI_SA By Year'!X26),"N/A")</f>
        <v>7.7568855932203293E-2</v>
      </c>
      <c r="Z44" s="72">
        <f>IFERROR((('HPI_SA By Year'!Z26-'HPI_SA By Year'!Y26)/'HPI_SA By Year'!Y26),"N/A")</f>
        <v>7.9874167465408485E-2</v>
      </c>
      <c r="AA44" s="72">
        <f>IFERROR((('HPI_SA By Year'!AA26-'HPI_SA By Year'!Z26)/'HPI_SA By Year'!Z26),"N/A")</f>
        <v>7.8529324745669982E-2</v>
      </c>
      <c r="AB44" s="72">
        <f>IFERROR((('HPI_SA By Year'!AB26-'HPI_SA By Year'!AA26)/'HPI_SA By Year'!AA26),"N/A")</f>
        <v>0.10212177803099839</v>
      </c>
      <c r="AC44" s="72">
        <f>IFERROR((('HPI_SA By Year'!AC26-'HPI_SA By Year'!AB26)/'HPI_SA By Year'!AB26),"N/A")</f>
        <v>9.7149093415535459E-2</v>
      </c>
      <c r="AD44" s="72">
        <f>IFERROR((('HPI_SA By Year'!AD26-'HPI_SA By Year'!AC26)/'HPI_SA By Year'!AC26),"N/A")</f>
        <v>8.1086505069542472E-2</v>
      </c>
      <c r="AE44" s="72">
        <f>IFERROR((('HPI_SA By Year'!AE26-'HPI_SA By Year'!AD26)/'HPI_SA By Year'!AD26),"N/A")</f>
        <v>6.1671199928974664E-2</v>
      </c>
      <c r="AF44" s="72">
        <f>IFERROR((('HPI_SA By Year'!AF26-'HPI_SA By Year'!AE26)/'HPI_SA By Year'!AE26),"N/A")</f>
        <v>8.1503725102630403E-2</v>
      </c>
      <c r="AG44" s="72">
        <f>IFERROR((('HPI_SA By Year'!AG26-'HPI_SA By Year'!AF26)/'HPI_SA By Year'!AF26),"N/A")</f>
        <v>0.19890904745502969</v>
      </c>
    </row>
    <row r="45" spans="1:33" x14ac:dyDescent="0.2">
      <c r="A45" s="11" t="s">
        <v>109</v>
      </c>
      <c r="B45" s="11" t="s">
        <v>160</v>
      </c>
      <c r="C45" s="8" t="s">
        <v>434</v>
      </c>
      <c r="D45" s="72">
        <f>IFERROR((('HPI_SA By Year'!D27-'HPI_SA By Year'!C27)/'HPI_SA By Year'!C27),"N/A")</f>
        <v>2.8217210256819055E-2</v>
      </c>
      <c r="E45" s="72">
        <f>IFERROR((('HPI_SA By Year'!E27-'HPI_SA By Year'!D27)/'HPI_SA By Year'!D27),"N/A")</f>
        <v>5.4895387760440742E-2</v>
      </c>
      <c r="F45" s="72">
        <f>IFERROR((('HPI_SA By Year'!F27-'HPI_SA By Year'!E27)/'HPI_SA By Year'!E27),"N/A")</f>
        <v>4.9669132672975951E-2</v>
      </c>
      <c r="G45" s="72">
        <f>IFERROR((('HPI_SA By Year'!G27-'HPI_SA By Year'!F27)/'HPI_SA By Year'!F27),"N/A")</f>
        <v>2.7955568583016111E-2</v>
      </c>
      <c r="H45" s="72">
        <f>IFERROR((('HPI_SA By Year'!H27-'HPI_SA By Year'!G27)/'HPI_SA By Year'!G27),"N/A")</f>
        <v>2.8203960556163005E-2</v>
      </c>
      <c r="I45" s="72">
        <f>IFERROR((('HPI_SA By Year'!I27-'HPI_SA By Year'!H27)/'HPI_SA By Year'!H27),"N/A")</f>
        <v>1.6854723213324964E-2</v>
      </c>
      <c r="J45" s="72">
        <f>IFERROR((('HPI_SA By Year'!J27-'HPI_SA By Year'!I27)/'HPI_SA By Year'!I27),"N/A")</f>
        <v>4.5561860412104173E-2</v>
      </c>
      <c r="K45" s="72">
        <f>IFERROR((('HPI_SA By Year'!K27-'HPI_SA By Year'!J27)/'HPI_SA By Year'!J27),"N/A")</f>
        <v>7.003842575109305E-2</v>
      </c>
      <c r="L45" s="72">
        <f>IFERROR((('HPI_SA By Year'!L27-'HPI_SA By Year'!K27)/'HPI_SA By Year'!K27),"N/A")</f>
        <v>8.7397079851118303E-2</v>
      </c>
      <c r="M45" s="72">
        <f>IFERROR((('HPI_SA By Year'!M27-'HPI_SA By Year'!L27)/'HPI_SA By Year'!L27),"N/A")</f>
        <v>6.3920768226988278E-2</v>
      </c>
      <c r="N45" s="72">
        <f>IFERROR((('HPI_SA By Year'!N27-'HPI_SA By Year'!M27)/'HPI_SA By Year'!M27),"N/A")</f>
        <v>3.2933510287004718E-2</v>
      </c>
      <c r="O45" s="72">
        <f>IFERROR((('HPI_SA By Year'!O27-'HPI_SA By Year'!N27)/'HPI_SA By Year'!N27),"N/A")</f>
        <v>1.3021927501019914E-2</v>
      </c>
      <c r="P45" s="72">
        <f>IFERROR((('HPI_SA By Year'!P27-'HPI_SA By Year'!O27)/'HPI_SA By Year'!O27),"N/A")</f>
        <v>1.2980767785815878E-2</v>
      </c>
      <c r="Q45" s="72">
        <f>IFERROR((('HPI_SA By Year'!Q27-'HPI_SA By Year'!P27)/'HPI_SA By Year'!P27),"N/A")</f>
        <v>3.8941734264572196E-2</v>
      </c>
      <c r="R45" s="72">
        <f>IFERROR((('HPI_SA By Year'!R27-'HPI_SA By Year'!Q27)/'HPI_SA By Year'!Q27),"N/A")</f>
        <v>5.5516367904457339E-2</v>
      </c>
      <c r="S45" s="72">
        <f>IFERROR((('HPI_SA By Year'!S27-'HPI_SA By Year'!R27)/'HPI_SA By Year'!R27),"N/A")</f>
        <v>4.4314636898110125E-2</v>
      </c>
      <c r="T45" s="72">
        <f>IFERROR((('HPI_SA By Year'!T27-'HPI_SA By Year'!S27)/'HPI_SA By Year'!S27),"N/A")</f>
        <v>-1.0329390185135869E-2</v>
      </c>
      <c r="U45" s="72">
        <f>IFERROR((('HPI_SA By Year'!U27-'HPI_SA By Year'!T27)/'HPI_SA By Year'!T27),"N/A")</f>
        <v>-3.002363880533717E-2</v>
      </c>
      <c r="V45" s="72">
        <f>IFERROR((('HPI_SA By Year'!V27-'HPI_SA By Year'!U27)/'HPI_SA By Year'!U27),"N/A")</f>
        <v>-9.9317194289263045E-3</v>
      </c>
      <c r="W45" s="72">
        <f>IFERROR((('HPI_SA By Year'!W27-'HPI_SA By Year'!V27)/'HPI_SA By Year'!V27),"N/A")</f>
        <v>-2.4882104402344247E-2</v>
      </c>
      <c r="X45" s="72">
        <f>IFERROR((('HPI_SA By Year'!X27-'HPI_SA By Year'!W27)/'HPI_SA By Year'!W27),"N/A")</f>
        <v>4.4193535762407754E-2</v>
      </c>
      <c r="Y45" s="72">
        <f>IFERROR((('HPI_SA By Year'!Y27-'HPI_SA By Year'!X27)/'HPI_SA By Year'!X27),"N/A")</f>
        <v>8.3235394117221889E-2</v>
      </c>
      <c r="Z45" s="72">
        <f>IFERROR((('HPI_SA By Year'!Z27-'HPI_SA By Year'!Y27)/'HPI_SA By Year'!Y27),"N/A")</f>
        <v>9.1586715502370089E-2</v>
      </c>
      <c r="AA45" s="72">
        <f>IFERROR((('HPI_SA By Year'!AA27-'HPI_SA By Year'!Z27)/'HPI_SA By Year'!Z27),"N/A")</f>
        <v>8.8668266618366257E-2</v>
      </c>
      <c r="AB45" s="72">
        <f>IFERROR((('HPI_SA By Year'!AB27-'HPI_SA By Year'!AA27)/'HPI_SA By Year'!AA27),"N/A")</f>
        <v>8.2178590517071146E-2</v>
      </c>
      <c r="AC45" s="72">
        <f>IFERROR((('HPI_SA By Year'!AC27-'HPI_SA By Year'!AB27)/'HPI_SA By Year'!AB27),"N/A")</f>
        <v>7.8121216547069425E-2</v>
      </c>
      <c r="AD45" s="72">
        <f>IFERROR((('HPI_SA By Year'!AD27-'HPI_SA By Year'!AC27)/'HPI_SA By Year'!AC27),"N/A")</f>
        <v>6.0845726182645894E-2</v>
      </c>
      <c r="AE45" s="72">
        <f>IFERROR((('HPI_SA By Year'!AE27-'HPI_SA By Year'!AD27)/'HPI_SA By Year'!AD27),"N/A")</f>
        <v>5.4050784347989551E-2</v>
      </c>
      <c r="AF45" s="72">
        <f>IFERROR((('HPI_SA By Year'!AF27-'HPI_SA By Year'!AE27)/'HPI_SA By Year'!AE27),"N/A")</f>
        <v>7.0826000459101798E-2</v>
      </c>
      <c r="AG45" s="72">
        <f>IFERROR((('HPI_SA By Year'!AG27-'HPI_SA By Year'!AF27)/'HPI_SA By Year'!AF27),"N/A")</f>
        <v>0.21406432826888902</v>
      </c>
    </row>
    <row r="46" spans="1:33" x14ac:dyDescent="0.2">
      <c r="A46" s="11" t="s">
        <v>110</v>
      </c>
      <c r="B46" s="11" t="s">
        <v>161</v>
      </c>
      <c r="C46" s="8" t="s">
        <v>434</v>
      </c>
      <c r="D46" s="72" t="str">
        <f>IFERROR((('HPI_SA By Year'!#REF!-'HPI_SA By Year'!#REF!)/'HPI_SA By Year'!#REF!),"N/A")</f>
        <v>N/A</v>
      </c>
      <c r="E46" s="72" t="str">
        <f>IFERROR((('HPI_SA By Year'!#REF!-'HPI_SA By Year'!#REF!)/'HPI_SA By Year'!#REF!),"N/A")</f>
        <v>N/A</v>
      </c>
      <c r="F46" s="72" t="str">
        <f>IFERROR((('HPI_SA By Year'!#REF!-'HPI_SA By Year'!#REF!)/'HPI_SA By Year'!#REF!),"N/A")</f>
        <v>N/A</v>
      </c>
      <c r="G46" s="72" t="str">
        <f>IFERROR((('HPI_SA By Year'!#REF!-'HPI_SA By Year'!#REF!)/'HPI_SA By Year'!#REF!),"N/A")</f>
        <v>N/A</v>
      </c>
      <c r="H46" s="72" t="str">
        <f>IFERROR((('HPI_SA By Year'!#REF!-'HPI_SA By Year'!#REF!)/'HPI_SA By Year'!#REF!),"N/A")</f>
        <v>N/A</v>
      </c>
      <c r="I46" s="72" t="str">
        <f>IFERROR((('HPI_SA By Year'!#REF!-'HPI_SA By Year'!#REF!)/'HPI_SA By Year'!#REF!),"N/A")</f>
        <v>N/A</v>
      </c>
      <c r="J46" s="72" t="str">
        <f>IFERROR((('HPI_SA By Year'!#REF!-'HPI_SA By Year'!#REF!)/'HPI_SA By Year'!#REF!),"N/A")</f>
        <v>N/A</v>
      </c>
      <c r="K46" s="72" t="str">
        <f>IFERROR((('HPI_SA By Year'!#REF!-'HPI_SA By Year'!#REF!)/'HPI_SA By Year'!#REF!),"N/A")</f>
        <v>N/A</v>
      </c>
      <c r="L46" s="72" t="str">
        <f>IFERROR((('HPI_SA By Year'!#REF!-'HPI_SA By Year'!#REF!)/'HPI_SA By Year'!#REF!),"N/A")</f>
        <v>N/A</v>
      </c>
      <c r="M46" s="72" t="str">
        <f>IFERROR((('HPI_SA By Year'!#REF!-'HPI_SA By Year'!#REF!)/'HPI_SA By Year'!#REF!),"N/A")</f>
        <v>N/A</v>
      </c>
      <c r="N46" s="72" t="str">
        <f>IFERROR((('HPI_SA By Year'!#REF!-'HPI_SA By Year'!#REF!)/'HPI_SA By Year'!#REF!),"N/A")</f>
        <v>N/A</v>
      </c>
      <c r="O46" s="72" t="str">
        <f>IFERROR((('HPI_SA By Year'!#REF!-'HPI_SA By Year'!#REF!)/'HPI_SA By Year'!#REF!),"N/A")</f>
        <v>N/A</v>
      </c>
      <c r="P46" s="72" t="str">
        <f>IFERROR((('HPI_SA By Year'!#REF!-'HPI_SA By Year'!#REF!)/'HPI_SA By Year'!#REF!),"N/A")</f>
        <v>N/A</v>
      </c>
      <c r="Q46" s="72" t="str">
        <f>IFERROR((('HPI_SA By Year'!#REF!-'HPI_SA By Year'!#REF!)/'HPI_SA By Year'!#REF!),"N/A")</f>
        <v>N/A</v>
      </c>
      <c r="R46" s="72" t="str">
        <f>IFERROR((('HPI_SA By Year'!#REF!-'HPI_SA By Year'!#REF!)/'HPI_SA By Year'!#REF!),"N/A")</f>
        <v>N/A</v>
      </c>
      <c r="S46" s="72" t="str">
        <f>IFERROR((('HPI_SA By Year'!#REF!-'HPI_SA By Year'!#REF!)/'HPI_SA By Year'!#REF!),"N/A")</f>
        <v>N/A</v>
      </c>
      <c r="T46" s="72" t="str">
        <f>IFERROR((('HPI_SA By Year'!#REF!-'HPI_SA By Year'!#REF!)/'HPI_SA By Year'!#REF!),"N/A")</f>
        <v>N/A</v>
      </c>
      <c r="U46" s="72" t="str">
        <f>IFERROR((('HPI_SA By Year'!#REF!-'HPI_SA By Year'!#REF!)/'HPI_SA By Year'!#REF!),"N/A")</f>
        <v>N/A</v>
      </c>
      <c r="V46" s="72" t="str">
        <f>IFERROR((('HPI_SA By Year'!#REF!-'HPI_SA By Year'!#REF!)/'HPI_SA By Year'!#REF!),"N/A")</f>
        <v>N/A</v>
      </c>
      <c r="W46" s="72" t="str">
        <f>IFERROR((('HPI_SA By Year'!#REF!-'HPI_SA By Year'!#REF!)/'HPI_SA By Year'!#REF!),"N/A")</f>
        <v>N/A</v>
      </c>
      <c r="X46" s="72" t="str">
        <f>IFERROR((('HPI_SA By Year'!#REF!-'HPI_SA By Year'!#REF!)/'HPI_SA By Year'!#REF!),"N/A")</f>
        <v>N/A</v>
      </c>
      <c r="Y46" s="72" t="str">
        <f>IFERROR((('HPI_SA By Year'!#REF!-'HPI_SA By Year'!#REF!)/'HPI_SA By Year'!#REF!),"N/A")</f>
        <v>N/A</v>
      </c>
      <c r="Z46" s="72" t="str">
        <f>IFERROR((('HPI_SA By Year'!#REF!-'HPI_SA By Year'!#REF!)/'HPI_SA By Year'!#REF!),"N/A")</f>
        <v>N/A</v>
      </c>
      <c r="AA46" s="72" t="str">
        <f>IFERROR((('HPI_SA By Year'!#REF!-'HPI_SA By Year'!#REF!)/'HPI_SA By Year'!#REF!),"N/A")</f>
        <v>N/A</v>
      </c>
      <c r="AB46" s="72" t="str">
        <f>IFERROR((('HPI_SA By Year'!#REF!-'HPI_SA By Year'!#REF!)/'HPI_SA By Year'!#REF!),"N/A")</f>
        <v>N/A</v>
      </c>
      <c r="AC46" s="72" t="str">
        <f>IFERROR((('HPI_SA By Year'!#REF!-'HPI_SA By Year'!#REF!)/'HPI_SA By Year'!#REF!),"N/A")</f>
        <v>N/A</v>
      </c>
      <c r="AD46" s="72" t="str">
        <f>IFERROR((('HPI_SA By Year'!#REF!-'HPI_SA By Year'!#REF!)/'HPI_SA By Year'!#REF!),"N/A")</f>
        <v>N/A</v>
      </c>
      <c r="AE46" s="72" t="str">
        <f>IFERROR((('HPI_SA By Year'!#REF!-'HPI_SA By Year'!#REF!)/'HPI_SA By Year'!#REF!),"N/A")</f>
        <v>N/A</v>
      </c>
      <c r="AF46" s="72" t="str">
        <f>IFERROR((('HPI_SA By Year'!#REF!-'HPI_SA By Year'!#REF!)/'HPI_SA By Year'!#REF!),"N/A")</f>
        <v>N/A</v>
      </c>
      <c r="AG46" s="72" t="str">
        <f>IFERROR((('HPI_SA By Year'!#REF!-'HPI_SA By Year'!#REF!)/'HPI_SA By Year'!#REF!),"N/A")</f>
        <v>N/A</v>
      </c>
    </row>
    <row r="47" spans="1:33" x14ac:dyDescent="0.2">
      <c r="A47" s="11" t="s">
        <v>111</v>
      </c>
      <c r="B47" s="11" t="s">
        <v>162</v>
      </c>
      <c r="C47" s="8" t="s">
        <v>434</v>
      </c>
      <c r="D47" s="72" t="str">
        <f>IFERROR((('HPI_SA By Year'!#REF!-'HPI_SA By Year'!#REF!)/'HPI_SA By Year'!#REF!),"N/A")</f>
        <v>N/A</v>
      </c>
      <c r="E47" s="72" t="str">
        <f>IFERROR((('HPI_SA By Year'!#REF!-'HPI_SA By Year'!#REF!)/'HPI_SA By Year'!#REF!),"N/A")</f>
        <v>N/A</v>
      </c>
      <c r="F47" s="72" t="str">
        <f>IFERROR((('HPI_SA By Year'!#REF!-'HPI_SA By Year'!#REF!)/'HPI_SA By Year'!#REF!),"N/A")</f>
        <v>N/A</v>
      </c>
      <c r="G47" s="72" t="str">
        <f>IFERROR((('HPI_SA By Year'!#REF!-'HPI_SA By Year'!#REF!)/'HPI_SA By Year'!#REF!),"N/A")</f>
        <v>N/A</v>
      </c>
      <c r="H47" s="72" t="str">
        <f>IFERROR((('HPI_SA By Year'!#REF!-'HPI_SA By Year'!#REF!)/'HPI_SA By Year'!#REF!),"N/A")</f>
        <v>N/A</v>
      </c>
      <c r="I47" s="72" t="str">
        <f>IFERROR((('HPI_SA By Year'!#REF!-'HPI_SA By Year'!#REF!)/'HPI_SA By Year'!#REF!),"N/A")</f>
        <v>N/A</v>
      </c>
      <c r="J47" s="72" t="str">
        <f>IFERROR((('HPI_SA By Year'!#REF!-'HPI_SA By Year'!#REF!)/'HPI_SA By Year'!#REF!),"N/A")</f>
        <v>N/A</v>
      </c>
      <c r="K47" s="72" t="str">
        <f>IFERROR((('HPI_SA By Year'!#REF!-'HPI_SA By Year'!#REF!)/'HPI_SA By Year'!#REF!),"N/A")</f>
        <v>N/A</v>
      </c>
      <c r="L47" s="72" t="str">
        <f>IFERROR((('HPI_SA By Year'!#REF!-'HPI_SA By Year'!#REF!)/'HPI_SA By Year'!#REF!),"N/A")</f>
        <v>N/A</v>
      </c>
      <c r="M47" s="72" t="str">
        <f>IFERROR((('HPI_SA By Year'!#REF!-'HPI_SA By Year'!#REF!)/'HPI_SA By Year'!#REF!),"N/A")</f>
        <v>N/A</v>
      </c>
      <c r="N47" s="72" t="str">
        <f>IFERROR((('HPI_SA By Year'!#REF!-'HPI_SA By Year'!#REF!)/'HPI_SA By Year'!#REF!),"N/A")</f>
        <v>N/A</v>
      </c>
      <c r="O47" s="72" t="str">
        <f>IFERROR((('HPI_SA By Year'!#REF!-'HPI_SA By Year'!#REF!)/'HPI_SA By Year'!#REF!),"N/A")</f>
        <v>N/A</v>
      </c>
      <c r="P47" s="72" t="str">
        <f>IFERROR((('HPI_SA By Year'!#REF!-'HPI_SA By Year'!#REF!)/'HPI_SA By Year'!#REF!),"N/A")</f>
        <v>N/A</v>
      </c>
      <c r="Q47" s="72" t="str">
        <f>IFERROR((('HPI_SA By Year'!#REF!-'HPI_SA By Year'!#REF!)/'HPI_SA By Year'!#REF!),"N/A")</f>
        <v>N/A</v>
      </c>
      <c r="R47" s="72" t="str">
        <f>IFERROR((('HPI_SA By Year'!#REF!-'HPI_SA By Year'!#REF!)/'HPI_SA By Year'!#REF!),"N/A")</f>
        <v>N/A</v>
      </c>
      <c r="S47" s="72" t="str">
        <f>IFERROR((('HPI_SA By Year'!#REF!-'HPI_SA By Year'!#REF!)/'HPI_SA By Year'!#REF!),"N/A")</f>
        <v>N/A</v>
      </c>
      <c r="T47" s="72" t="str">
        <f>IFERROR((('HPI_SA By Year'!#REF!-'HPI_SA By Year'!#REF!)/'HPI_SA By Year'!#REF!),"N/A")</f>
        <v>N/A</v>
      </c>
      <c r="U47" s="72" t="str">
        <f>IFERROR((('HPI_SA By Year'!#REF!-'HPI_SA By Year'!#REF!)/'HPI_SA By Year'!#REF!),"N/A")</f>
        <v>N/A</v>
      </c>
      <c r="V47" s="72" t="str">
        <f>IFERROR((('HPI_SA By Year'!#REF!-'HPI_SA By Year'!#REF!)/'HPI_SA By Year'!#REF!),"N/A")</f>
        <v>N/A</v>
      </c>
      <c r="W47" s="72" t="str">
        <f>IFERROR((('HPI_SA By Year'!#REF!-'HPI_SA By Year'!#REF!)/'HPI_SA By Year'!#REF!),"N/A")</f>
        <v>N/A</v>
      </c>
      <c r="X47" s="72" t="str">
        <f>IFERROR((('HPI_SA By Year'!#REF!-'HPI_SA By Year'!#REF!)/'HPI_SA By Year'!#REF!),"N/A")</f>
        <v>N/A</v>
      </c>
      <c r="Y47" s="72" t="str">
        <f>IFERROR((('HPI_SA By Year'!#REF!-'HPI_SA By Year'!#REF!)/'HPI_SA By Year'!#REF!),"N/A")</f>
        <v>N/A</v>
      </c>
      <c r="Z47" s="72" t="str">
        <f>IFERROR((('HPI_SA By Year'!#REF!-'HPI_SA By Year'!#REF!)/'HPI_SA By Year'!#REF!),"N/A")</f>
        <v>N/A</v>
      </c>
      <c r="AA47" s="72" t="str">
        <f>IFERROR((('HPI_SA By Year'!#REF!-'HPI_SA By Year'!#REF!)/'HPI_SA By Year'!#REF!),"N/A")</f>
        <v>N/A</v>
      </c>
      <c r="AB47" s="72" t="str">
        <f>IFERROR((('HPI_SA By Year'!#REF!-'HPI_SA By Year'!#REF!)/'HPI_SA By Year'!#REF!),"N/A")</f>
        <v>N/A</v>
      </c>
      <c r="AC47" s="72" t="str">
        <f>IFERROR((('HPI_SA By Year'!#REF!-'HPI_SA By Year'!#REF!)/'HPI_SA By Year'!#REF!),"N/A")</f>
        <v>N/A</v>
      </c>
      <c r="AD47" s="72" t="str">
        <f>IFERROR((('HPI_SA By Year'!#REF!-'HPI_SA By Year'!#REF!)/'HPI_SA By Year'!#REF!),"N/A")</f>
        <v>N/A</v>
      </c>
      <c r="AE47" s="72" t="str">
        <f>IFERROR((('HPI_SA By Year'!#REF!-'HPI_SA By Year'!#REF!)/'HPI_SA By Year'!#REF!),"N/A")</f>
        <v>N/A</v>
      </c>
      <c r="AF47" s="72" t="str">
        <f>IFERROR((('HPI_SA By Year'!#REF!-'HPI_SA By Year'!#REF!)/'HPI_SA By Year'!#REF!),"N/A")</f>
        <v>N/A</v>
      </c>
      <c r="AG47" s="72" t="str">
        <f>IFERROR((('HPI_SA By Year'!#REF!-'HPI_SA By Year'!#REF!)/'HPI_SA By Year'!#REF!),"N/A")</f>
        <v>N/A</v>
      </c>
    </row>
    <row r="48" spans="1:33" x14ac:dyDescent="0.2">
      <c r="A48" s="11" t="s">
        <v>112</v>
      </c>
      <c r="B48" s="11" t="s">
        <v>163</v>
      </c>
      <c r="C48" s="8" t="s">
        <v>434</v>
      </c>
      <c r="D48" s="72">
        <f>IFERROR((('HPI_SA By Year'!D28-'HPI_SA By Year'!C28)/'HPI_SA By Year'!C28),"N/A")</f>
        <v>1.4611792104373326E-2</v>
      </c>
      <c r="E48" s="72">
        <f>IFERROR((('HPI_SA By Year'!E28-'HPI_SA By Year'!D28)/'HPI_SA By Year'!D28),"N/A")</f>
        <v>9.2553742873361811E-3</v>
      </c>
      <c r="F48" s="72">
        <f>IFERROR((('HPI_SA By Year'!F28-'HPI_SA By Year'!E28)/'HPI_SA By Year'!E28),"N/A")</f>
        <v>1.7252763376699756E-2</v>
      </c>
      <c r="G48" s="72">
        <f>IFERROR((('HPI_SA By Year'!G28-'HPI_SA By Year'!F28)/'HPI_SA By Year'!F28),"N/A")</f>
        <v>1.1827633872227799E-2</v>
      </c>
      <c r="H48" s="72">
        <f>IFERROR((('HPI_SA By Year'!H28-'HPI_SA By Year'!G28)/'HPI_SA By Year'!G28),"N/A")</f>
        <v>8.5294432103019333E-3</v>
      </c>
      <c r="I48" s="72">
        <f>IFERROR((('HPI_SA By Year'!I28-'HPI_SA By Year'!H28)/'HPI_SA By Year'!H28),"N/A")</f>
        <v>7.9390320034865881E-3</v>
      </c>
      <c r="J48" s="72">
        <f>IFERROR((('HPI_SA By Year'!J28-'HPI_SA By Year'!I28)/'HPI_SA By Year'!I28),"N/A")</f>
        <v>1.9960033188814015E-2</v>
      </c>
      <c r="K48" s="72">
        <f>IFERROR((('HPI_SA By Year'!K28-'HPI_SA By Year'!J28)/'HPI_SA By Year'!J28),"N/A")</f>
        <v>4.5944614397506738E-2</v>
      </c>
      <c r="L48" s="72">
        <f>IFERROR((('HPI_SA By Year'!L28-'HPI_SA By Year'!K28)/'HPI_SA By Year'!K28),"N/A")</f>
        <v>6.188040180087416E-2</v>
      </c>
      <c r="M48" s="72">
        <f>IFERROR((('HPI_SA By Year'!M28-'HPI_SA By Year'!L28)/'HPI_SA By Year'!L28),"N/A")</f>
        <v>9.3379273349976366E-2</v>
      </c>
      <c r="N48" s="72">
        <f>IFERROR((('HPI_SA By Year'!N28-'HPI_SA By Year'!M28)/'HPI_SA By Year'!M28),"N/A")</f>
        <v>0.11199169732993661</v>
      </c>
      <c r="O48" s="72">
        <f>IFERROR((('HPI_SA By Year'!O28-'HPI_SA By Year'!N28)/'HPI_SA By Year'!N28),"N/A")</f>
        <v>0.1439249957576787</v>
      </c>
      <c r="P48" s="72">
        <f>IFERROR((('HPI_SA By Year'!P28-'HPI_SA By Year'!O28)/'HPI_SA By Year'!O28),"N/A")</f>
        <v>0.18823939535539186</v>
      </c>
      <c r="Q48" s="72">
        <f>IFERROR((('HPI_SA By Year'!Q28-'HPI_SA By Year'!P28)/'HPI_SA By Year'!P28),"N/A")</f>
        <v>0.24305564225165735</v>
      </c>
      <c r="R48" s="72">
        <f>IFERROR((('HPI_SA By Year'!R28-'HPI_SA By Year'!Q28)/'HPI_SA By Year'!Q28),"N/A")</f>
        <v>0.10167219041880074</v>
      </c>
      <c r="S48" s="72">
        <f>IFERROR((('HPI_SA By Year'!S28-'HPI_SA By Year'!R28)/'HPI_SA By Year'!R28),"N/A")</f>
        <v>-3.171564404454226E-2</v>
      </c>
      <c r="T48" s="72">
        <f>IFERROR((('HPI_SA By Year'!T28-'HPI_SA By Year'!S28)/'HPI_SA By Year'!S28),"N/A")</f>
        <v>-0.13129563289381388</v>
      </c>
      <c r="U48" s="72">
        <f>IFERROR((('HPI_SA By Year'!U28-'HPI_SA By Year'!T28)/'HPI_SA By Year'!T28),"N/A")</f>
        <v>-8.4838894970141868E-2</v>
      </c>
      <c r="V48" s="72">
        <f>IFERROR((('HPI_SA By Year'!V28-'HPI_SA By Year'!U28)/'HPI_SA By Year'!U28),"N/A")</f>
        <v>-2.7895216778578938E-2</v>
      </c>
      <c r="W48" s="72">
        <f>IFERROR((('HPI_SA By Year'!W28-'HPI_SA By Year'!V28)/'HPI_SA By Year'!V28),"N/A")</f>
        <v>-5.2889974477830996E-2</v>
      </c>
      <c r="X48" s="72">
        <f>IFERROR((('HPI_SA By Year'!X28-'HPI_SA By Year'!W28)/'HPI_SA By Year'!W28),"N/A")</f>
        <v>2.5764046100020543E-2</v>
      </c>
      <c r="Y48" s="72">
        <f>IFERROR((('HPI_SA By Year'!Y28-'HPI_SA By Year'!X28)/'HPI_SA By Year'!X28),"N/A")</f>
        <v>5.2008226014771598E-2</v>
      </c>
      <c r="Z48" s="72">
        <f>IFERROR((('HPI_SA By Year'!Z28-'HPI_SA By Year'!Y28)/'HPI_SA By Year'!Y28),"N/A")</f>
        <v>3.2135598877161241E-2</v>
      </c>
      <c r="AA48" s="72">
        <f>IFERROR((('HPI_SA By Year'!AA28-'HPI_SA By Year'!Z28)/'HPI_SA By Year'!Z28),"N/A")</f>
        <v>3.3577586455788955E-2</v>
      </c>
      <c r="AB48" s="72">
        <f>IFERROR((('HPI_SA By Year'!AB28-'HPI_SA By Year'!AA28)/'HPI_SA By Year'!AA28),"N/A")</f>
        <v>2.8397282620840906E-2</v>
      </c>
      <c r="AC48" s="72">
        <f>IFERROR((('HPI_SA By Year'!AC28-'HPI_SA By Year'!AB28)/'HPI_SA By Year'!AB28),"N/A")</f>
        <v>3.7668609673020777E-2</v>
      </c>
      <c r="AD48" s="72">
        <f>IFERROR((('HPI_SA By Year'!AD28-'HPI_SA By Year'!AC28)/'HPI_SA By Year'!AC28),"N/A")</f>
        <v>3.689277693141306E-2</v>
      </c>
      <c r="AE48" s="72">
        <f>IFERROR((('HPI_SA By Year'!AE28-'HPI_SA By Year'!AD28)/'HPI_SA By Year'!AD28),"N/A")</f>
        <v>4.3865495304453134E-2</v>
      </c>
      <c r="AF48" s="72">
        <f>IFERROR((('HPI_SA By Year'!AF28-'HPI_SA By Year'!AE28)/'HPI_SA By Year'!AE28),"N/A")</f>
        <v>7.684717627256353E-2</v>
      </c>
      <c r="AG48" s="72">
        <f>IFERROR((('HPI_SA By Year'!AG28-'HPI_SA By Year'!AF28)/'HPI_SA By Year'!AF28),"N/A")</f>
        <v>0.1325122621678437</v>
      </c>
    </row>
    <row r="49" spans="1:33" x14ac:dyDescent="0.2">
      <c r="A49" s="11" t="s">
        <v>113</v>
      </c>
      <c r="B49" s="11" t="s">
        <v>164</v>
      </c>
      <c r="C49" s="8" t="s">
        <v>434</v>
      </c>
      <c r="D49" s="72">
        <f>IFERROR((('HPI_SA By Year'!D29-'HPI_SA By Year'!C29)/'HPI_SA By Year'!C29),"N/A")</f>
        <v>6.1092427792684173E-2</v>
      </c>
      <c r="E49" s="72">
        <f>IFERROR((('HPI_SA By Year'!E29-'HPI_SA By Year'!D29)/'HPI_SA By Year'!D29),"N/A")</f>
        <v>5.8707765535074709E-2</v>
      </c>
      <c r="F49" s="72">
        <f>IFERROR((('HPI_SA By Year'!F29-'HPI_SA By Year'!E29)/'HPI_SA By Year'!E29),"N/A")</f>
        <v>7.7542418675024316E-2</v>
      </c>
      <c r="G49" s="72">
        <f>IFERROR((('HPI_SA By Year'!G29-'HPI_SA By Year'!F29)/'HPI_SA By Year'!F29),"N/A")</f>
        <v>6.5573441652875875E-2</v>
      </c>
      <c r="H49" s="72">
        <f>IFERROR((('HPI_SA By Year'!H29-'HPI_SA By Year'!G29)/'HPI_SA By Year'!G29),"N/A")</f>
        <v>6.8136253682595876E-2</v>
      </c>
      <c r="I49" s="72">
        <f>IFERROR((('HPI_SA By Year'!I29-'HPI_SA By Year'!H29)/'HPI_SA By Year'!H29),"N/A")</f>
        <v>7.7994748065772321E-2</v>
      </c>
      <c r="J49" s="72">
        <f>IFERROR((('HPI_SA By Year'!J29-'HPI_SA By Year'!I29)/'HPI_SA By Year'!I29),"N/A")</f>
        <v>7.4771320902781782E-2</v>
      </c>
      <c r="K49" s="72">
        <f>IFERROR((('HPI_SA By Year'!K29-'HPI_SA By Year'!J29)/'HPI_SA By Year'!J29),"N/A")</f>
        <v>6.3142683297839966E-2</v>
      </c>
      <c r="L49" s="72">
        <f>IFERROR((('HPI_SA By Year'!L29-'HPI_SA By Year'!K29)/'HPI_SA By Year'!K29),"N/A")</f>
        <v>5.5457784264068652E-2</v>
      </c>
      <c r="M49" s="72">
        <f>IFERROR((('HPI_SA By Year'!M29-'HPI_SA By Year'!L29)/'HPI_SA By Year'!L29),"N/A")</f>
        <v>4.9968142936543142E-2</v>
      </c>
      <c r="N49" s="72">
        <f>IFERROR((('HPI_SA By Year'!N29-'HPI_SA By Year'!M29)/'HPI_SA By Year'!M29),"N/A")</f>
        <v>4.6234490594295824E-2</v>
      </c>
      <c r="O49" s="72">
        <f>IFERROR((('HPI_SA By Year'!O29-'HPI_SA By Year'!N29)/'HPI_SA By Year'!N29),"N/A")</f>
        <v>5.8969074709381356E-2</v>
      </c>
      <c r="P49" s="72">
        <f>IFERROR((('HPI_SA By Year'!P29-'HPI_SA By Year'!O29)/'HPI_SA By Year'!O29),"N/A")</f>
        <v>9.9029861616897322E-2</v>
      </c>
      <c r="Q49" s="72">
        <f>IFERROR((('HPI_SA By Year'!Q29-'HPI_SA By Year'!P29)/'HPI_SA By Year'!P29),"N/A")</f>
        <v>0.16525201329650452</v>
      </c>
      <c r="R49" s="72">
        <f>IFERROR((('HPI_SA By Year'!R29-'HPI_SA By Year'!Q29)/'HPI_SA By Year'!Q29),"N/A")</f>
        <v>0.16262722313470529</v>
      </c>
      <c r="S49" s="72">
        <f>IFERROR((('HPI_SA By Year'!S29-'HPI_SA By Year'!R29)/'HPI_SA By Year'!R29),"N/A")</f>
        <v>4.6130667031913479E-2</v>
      </c>
      <c r="T49" s="72">
        <f>IFERROR((('HPI_SA By Year'!T29-'HPI_SA By Year'!S29)/'HPI_SA By Year'!S29),"N/A")</f>
        <v>-8.1859772634603062E-2</v>
      </c>
      <c r="U49" s="72">
        <f>IFERROR((('HPI_SA By Year'!U29-'HPI_SA By Year'!T29)/'HPI_SA By Year'!T29),"N/A")</f>
        <v>-0.12354546936114733</v>
      </c>
      <c r="V49" s="72">
        <f>IFERROR((('HPI_SA By Year'!V29-'HPI_SA By Year'!U29)/'HPI_SA By Year'!U29),"N/A")</f>
        <v>-5.9172450340977324E-2</v>
      </c>
      <c r="W49" s="72">
        <f>IFERROR((('HPI_SA By Year'!W29-'HPI_SA By Year'!V29)/'HPI_SA By Year'!V29),"N/A")</f>
        <v>-7.887325335494183E-2</v>
      </c>
      <c r="X49" s="72">
        <f>IFERROR((('HPI_SA By Year'!X29-'HPI_SA By Year'!W29)/'HPI_SA By Year'!W29),"N/A")</f>
        <v>3.6148585221939165E-2</v>
      </c>
      <c r="Y49" s="72">
        <f>IFERROR((('HPI_SA By Year'!Y29-'HPI_SA By Year'!X29)/'HPI_SA By Year'!X29),"N/A")</f>
        <v>0.13466277360170625</v>
      </c>
      <c r="Z49" s="72">
        <f>IFERROR((('HPI_SA By Year'!Z29-'HPI_SA By Year'!Y29)/'HPI_SA By Year'!Y29),"N/A")</f>
        <v>8.9882103879986852E-2</v>
      </c>
      <c r="AA49" s="72">
        <f>IFERROR((('HPI_SA By Year'!AA29-'HPI_SA By Year'!Z29)/'HPI_SA By Year'!Z29),"N/A")</f>
        <v>9.918953766807885E-2</v>
      </c>
      <c r="AB49" s="72">
        <f>IFERROR((('HPI_SA By Year'!AB29-'HPI_SA By Year'!AA29)/'HPI_SA By Year'!AA29),"N/A")</f>
        <v>0.12183798606086006</v>
      </c>
      <c r="AC49" s="72">
        <f>IFERROR((('HPI_SA By Year'!AC29-'HPI_SA By Year'!AB29)/'HPI_SA By Year'!AB29),"N/A")</f>
        <v>0.10361521043179479</v>
      </c>
      <c r="AD49" s="72">
        <f>IFERROR((('HPI_SA By Year'!AD29-'HPI_SA By Year'!AC29)/'HPI_SA By Year'!AC29),"N/A")</f>
        <v>7.6405337730172732E-2</v>
      </c>
      <c r="AE49" s="72">
        <f>IFERROR((('HPI_SA By Year'!AE29-'HPI_SA By Year'!AD29)/'HPI_SA By Year'!AD29),"N/A")</f>
        <v>3.7834362139917789E-2</v>
      </c>
      <c r="AF49" s="72">
        <f>IFERROR((('HPI_SA By Year'!AF29-'HPI_SA By Year'!AE29)/'HPI_SA By Year'!AE29),"N/A")</f>
        <v>7.7120489923146532E-2</v>
      </c>
      <c r="AG49" s="72">
        <f>IFERROR((('HPI_SA By Year'!AG29-'HPI_SA By Year'!AF29)/'HPI_SA By Year'!AF29),"N/A")</f>
        <v>0.18294790447022496</v>
      </c>
    </row>
    <row r="50" spans="1:33" x14ac:dyDescent="0.2">
      <c r="A50" s="11" t="s">
        <v>114</v>
      </c>
      <c r="B50" s="11" t="s">
        <v>165</v>
      </c>
      <c r="C50" s="8" t="s">
        <v>434</v>
      </c>
      <c r="D50" s="72">
        <f>IFERROR((('HPI_SA By Year'!D30-'HPI_SA By Year'!C30)/'HPI_SA By Year'!C30),"N/A")</f>
        <v>4.6037981334600417E-3</v>
      </c>
      <c r="E50" s="72">
        <f>IFERROR((('HPI_SA By Year'!E30-'HPI_SA By Year'!D30)/'HPI_SA By Year'!D30),"N/A")</f>
        <v>-6.8491444795894078E-3</v>
      </c>
      <c r="F50" s="72">
        <f>IFERROR((('HPI_SA By Year'!F30-'HPI_SA By Year'!E30)/'HPI_SA By Year'!E30),"N/A")</f>
        <v>8.8273648309759797E-3</v>
      </c>
      <c r="G50" s="72">
        <f>IFERROR((('HPI_SA By Year'!G30-'HPI_SA By Year'!F30)/'HPI_SA By Year'!F30),"N/A")</f>
        <v>-9.6947399821030922E-4</v>
      </c>
      <c r="H50" s="72">
        <f>IFERROR((('HPI_SA By Year'!H30-'HPI_SA By Year'!G30)/'HPI_SA By Year'!G30),"N/A")</f>
        <v>-8.7088506805344749E-3</v>
      </c>
      <c r="I50" s="72">
        <f>IFERROR((('HPI_SA By Year'!I30-'HPI_SA By Year'!H30)/'HPI_SA By Year'!H30),"N/A")</f>
        <v>2.3845980069780582E-3</v>
      </c>
      <c r="J50" s="72">
        <f>IFERROR((('HPI_SA By Year'!J30-'HPI_SA By Year'!I30)/'HPI_SA By Year'!I30),"N/A")</f>
        <v>2.2762558221064697E-2</v>
      </c>
      <c r="K50" s="72">
        <f>IFERROR((('HPI_SA By Year'!K30-'HPI_SA By Year'!J30)/'HPI_SA By Year'!J30),"N/A")</f>
        <v>5.0069779399162767E-2</v>
      </c>
      <c r="L50" s="72">
        <f>IFERROR((('HPI_SA By Year'!L30-'HPI_SA By Year'!K30)/'HPI_SA By Year'!K30),"N/A")</f>
        <v>8.4102779332214259E-2</v>
      </c>
      <c r="M50" s="72">
        <f>IFERROR((('HPI_SA By Year'!M30-'HPI_SA By Year'!L30)/'HPI_SA By Year'!L30),"N/A")</f>
        <v>0.12908914937090005</v>
      </c>
      <c r="N50" s="72">
        <f>IFERROR((('HPI_SA By Year'!N30-'HPI_SA By Year'!M30)/'HPI_SA By Year'!M30),"N/A")</f>
        <v>0.13796978874983343</v>
      </c>
      <c r="O50" s="72">
        <f>IFERROR((('HPI_SA By Year'!O30-'HPI_SA By Year'!N30)/'HPI_SA By Year'!N30),"N/A")</f>
        <v>0.15125544024104434</v>
      </c>
      <c r="P50" s="72">
        <f>IFERROR((('HPI_SA By Year'!P30-'HPI_SA By Year'!O30)/'HPI_SA By Year'!O30),"N/A")</f>
        <v>0.20543503547749209</v>
      </c>
      <c r="Q50" s="72">
        <f>IFERROR((('HPI_SA By Year'!Q30-'HPI_SA By Year'!P30)/'HPI_SA By Year'!P30),"N/A")</f>
        <v>0.24634219890235814</v>
      </c>
      <c r="R50" s="72">
        <f>IFERROR((('HPI_SA By Year'!R30-'HPI_SA By Year'!Q30)/'HPI_SA By Year'!Q30),"N/A")</f>
        <v>7.221663053576971E-2</v>
      </c>
      <c r="S50" s="72">
        <f>IFERROR((('HPI_SA By Year'!S30-'HPI_SA By Year'!R30)/'HPI_SA By Year'!R30),"N/A")</f>
        <v>-9.2309775250474055E-2</v>
      </c>
      <c r="T50" s="72">
        <f>IFERROR((('HPI_SA By Year'!T30-'HPI_SA By Year'!S30)/'HPI_SA By Year'!S30),"N/A")</f>
        <v>-0.216242554418623</v>
      </c>
      <c r="U50" s="72">
        <f>IFERROR((('HPI_SA By Year'!U30-'HPI_SA By Year'!T30)/'HPI_SA By Year'!T30),"N/A")</f>
        <v>-9.6096019894185411E-2</v>
      </c>
      <c r="V50" s="72">
        <f>IFERROR((('HPI_SA By Year'!V30-'HPI_SA By Year'!U30)/'HPI_SA By Year'!U30),"N/A")</f>
        <v>2.0030038038825002E-2</v>
      </c>
      <c r="W50" s="72">
        <f>IFERROR((('HPI_SA By Year'!W30-'HPI_SA By Year'!V30)/'HPI_SA By Year'!V30),"N/A")</f>
        <v>-6.9079400027521418E-3</v>
      </c>
      <c r="X50" s="72">
        <f>IFERROR((('HPI_SA By Year'!X30-'HPI_SA By Year'!W30)/'HPI_SA By Year'!W30),"N/A")</f>
        <v>5.1324686841813488E-2</v>
      </c>
      <c r="Y50" s="72">
        <f>IFERROR((('HPI_SA By Year'!Y30-'HPI_SA By Year'!X30)/'HPI_SA By Year'!X30),"N/A")</f>
        <v>8.5670603121045963E-2</v>
      </c>
      <c r="Z50" s="72">
        <f>IFERROR((('HPI_SA By Year'!Z30-'HPI_SA By Year'!Y30)/'HPI_SA By Year'!Y30),"N/A")</f>
        <v>4.5136696935851928E-2</v>
      </c>
      <c r="AA50" s="72">
        <f>IFERROR((('HPI_SA By Year'!AA30-'HPI_SA By Year'!Z30)/'HPI_SA By Year'!Z30),"N/A")</f>
        <v>2.9829248460912942E-2</v>
      </c>
      <c r="AB50" s="72">
        <f>IFERROR((('HPI_SA By Year'!AB30-'HPI_SA By Year'!AA30)/'HPI_SA By Year'!AA30),"N/A")</f>
        <v>3.0589456112251709E-2</v>
      </c>
      <c r="AC50" s="72">
        <f>IFERROR((('HPI_SA By Year'!AC30-'HPI_SA By Year'!AB30)/'HPI_SA By Year'!AB30),"N/A")</f>
        <v>4.0779249206522795E-2</v>
      </c>
      <c r="AD50" s="72">
        <f>IFERROR((('HPI_SA By Year'!AD30-'HPI_SA By Year'!AC30)/'HPI_SA By Year'!AC30),"N/A")</f>
        <v>3.9128880289391814E-2</v>
      </c>
      <c r="AE50" s="72">
        <f>IFERROR((('HPI_SA By Year'!AE30-'HPI_SA By Year'!AD30)/'HPI_SA By Year'!AD30),"N/A")</f>
        <v>4.661141301597909E-2</v>
      </c>
      <c r="AF50" s="72">
        <f>IFERROR((('HPI_SA By Year'!AF30-'HPI_SA By Year'!AE30)/'HPI_SA By Year'!AE30),"N/A")</f>
        <v>7.824178374249427E-2</v>
      </c>
      <c r="AG50" s="72">
        <f>IFERROR((('HPI_SA By Year'!AG30-'HPI_SA By Year'!AF30)/'HPI_SA By Year'!AF30),"N/A")</f>
        <v>0.12177733937138499</v>
      </c>
    </row>
    <row r="51" spans="1:33" x14ac:dyDescent="0.2">
      <c r="A51" s="11" t="s">
        <v>115</v>
      </c>
      <c r="B51" s="11" t="s">
        <v>166</v>
      </c>
      <c r="C51" s="8" t="s">
        <v>434</v>
      </c>
      <c r="D51" s="72">
        <f>IFERROR((('HPI_SA By Year'!D31-'HPI_SA By Year'!C31)/'HPI_SA By Year'!C31),"N/A")</f>
        <v>4.3252831218447127E-2</v>
      </c>
      <c r="E51" s="72">
        <f>IFERROR((('HPI_SA By Year'!E31-'HPI_SA By Year'!D31)/'HPI_SA By Year'!D31),"N/A")</f>
        <v>5.2897534064157287E-2</v>
      </c>
      <c r="F51" s="72">
        <f>IFERROR((('HPI_SA By Year'!F31-'HPI_SA By Year'!E31)/'HPI_SA By Year'!E31),"N/A")</f>
        <v>5.3435717915419588E-2</v>
      </c>
      <c r="G51" s="72">
        <f>IFERROR((('HPI_SA By Year'!G31-'HPI_SA By Year'!F31)/'HPI_SA By Year'!F31),"N/A")</f>
        <v>3.7625821389904425E-2</v>
      </c>
      <c r="H51" s="72">
        <f>IFERROR((('HPI_SA By Year'!H31-'HPI_SA By Year'!G31)/'HPI_SA By Year'!G31),"N/A")</f>
        <v>4.0052894201266551E-2</v>
      </c>
      <c r="I51" s="72">
        <f>IFERROR((('HPI_SA By Year'!I31-'HPI_SA By Year'!H31)/'HPI_SA By Year'!H31),"N/A")</f>
        <v>4.1013568547986531E-2</v>
      </c>
      <c r="J51" s="72">
        <f>IFERROR((('HPI_SA By Year'!J31-'HPI_SA By Year'!I31)/'HPI_SA By Year'!I31),"N/A")</f>
        <v>5.1458450616871716E-2</v>
      </c>
      <c r="K51" s="72">
        <f>IFERROR((('HPI_SA By Year'!K31-'HPI_SA By Year'!J31)/'HPI_SA By Year'!J31),"N/A")</f>
        <v>7.4367490653018301E-2</v>
      </c>
      <c r="L51" s="72">
        <f>IFERROR((('HPI_SA By Year'!L31-'HPI_SA By Year'!K31)/'HPI_SA By Year'!K31),"N/A")</f>
        <v>0.10842885016597535</v>
      </c>
      <c r="M51" s="72">
        <f>IFERROR((('HPI_SA By Year'!M31-'HPI_SA By Year'!L31)/'HPI_SA By Year'!L31),"N/A")</f>
        <v>0.10367452068156183</v>
      </c>
      <c r="N51" s="72">
        <f>IFERROR((('HPI_SA By Year'!N31-'HPI_SA By Year'!M31)/'HPI_SA By Year'!M31),"N/A")</f>
        <v>8.8743587442088614E-2</v>
      </c>
      <c r="O51" s="72">
        <f>IFERROR((('HPI_SA By Year'!O31-'HPI_SA By Year'!N31)/'HPI_SA By Year'!N31),"N/A")</f>
        <v>8.794059079436338E-2</v>
      </c>
      <c r="P51" s="72">
        <f>IFERROR((('HPI_SA By Year'!P31-'HPI_SA By Year'!O31)/'HPI_SA By Year'!O31),"N/A")</f>
        <v>6.8637680483582333E-2</v>
      </c>
      <c r="Q51" s="72">
        <f>IFERROR((('HPI_SA By Year'!Q31-'HPI_SA By Year'!P31)/'HPI_SA By Year'!P31),"N/A")</f>
        <v>7.6693140164077578E-2</v>
      </c>
      <c r="R51" s="72">
        <f>IFERROR((('HPI_SA By Year'!R31-'HPI_SA By Year'!Q31)/'HPI_SA By Year'!Q31),"N/A")</f>
        <v>3.0214602711410847E-2</v>
      </c>
      <c r="S51" s="72">
        <f>IFERROR((('HPI_SA By Year'!S31-'HPI_SA By Year'!R31)/'HPI_SA By Year'!R31),"N/A")</f>
        <v>-4.3874660686887779E-2</v>
      </c>
      <c r="T51" s="72">
        <f>IFERROR((('HPI_SA By Year'!T31-'HPI_SA By Year'!S31)/'HPI_SA By Year'!S31),"N/A")</f>
        <v>-0.11951344957053948</v>
      </c>
      <c r="U51" s="72">
        <f>IFERROR((('HPI_SA By Year'!U31-'HPI_SA By Year'!T31)/'HPI_SA By Year'!T31),"N/A")</f>
        <v>-9.6288983778542309E-2</v>
      </c>
      <c r="V51" s="72">
        <f>IFERROR((('HPI_SA By Year'!V31-'HPI_SA By Year'!U31)/'HPI_SA By Year'!U31),"N/A")</f>
        <v>-2.7412755560439185E-2</v>
      </c>
      <c r="W51" s="72">
        <f>IFERROR((('HPI_SA By Year'!W31-'HPI_SA By Year'!V31)/'HPI_SA By Year'!V31),"N/A")</f>
        <v>-5.9780152590583918E-2</v>
      </c>
      <c r="X51" s="72">
        <f>IFERROR((('HPI_SA By Year'!X31-'HPI_SA By Year'!W31)/'HPI_SA By Year'!W31),"N/A")</f>
        <v>2.1516473107942732E-2</v>
      </c>
      <c r="Y51" s="72">
        <f>IFERROR((('HPI_SA By Year'!Y31-'HPI_SA By Year'!X31)/'HPI_SA By Year'!X31),"N/A")</f>
        <v>7.1569434737781601E-2</v>
      </c>
      <c r="Z51" s="72">
        <f>IFERROR((('HPI_SA By Year'!Z31-'HPI_SA By Year'!Y31)/'HPI_SA By Year'!Y31),"N/A")</f>
        <v>5.3784063024667567E-2</v>
      </c>
      <c r="AA51" s="72">
        <f>IFERROR((('HPI_SA By Year'!AA31-'HPI_SA By Year'!Z31)/'HPI_SA By Year'!Z31),"N/A")</f>
        <v>5.3851668923763168E-2</v>
      </c>
      <c r="AB51" s="72">
        <f>IFERROR((('HPI_SA By Year'!AB31-'HPI_SA By Year'!AA31)/'HPI_SA By Year'!AA31),"N/A")</f>
        <v>5.6042377759816651E-2</v>
      </c>
      <c r="AC51" s="72">
        <f>IFERROR((('HPI_SA By Year'!AC31-'HPI_SA By Year'!AB31)/'HPI_SA By Year'!AB31),"N/A")</f>
        <v>6.4873496131927527E-2</v>
      </c>
      <c r="AD51" s="72">
        <f>IFERROR((('HPI_SA By Year'!AD31-'HPI_SA By Year'!AC31)/'HPI_SA By Year'!AC31),"N/A")</f>
        <v>7.0378547754101614E-2</v>
      </c>
      <c r="AE51" s="72">
        <f>IFERROR((('HPI_SA By Year'!AE31-'HPI_SA By Year'!AD31)/'HPI_SA By Year'!AD31),"N/A")</f>
        <v>5.8335909723295824E-2</v>
      </c>
      <c r="AF51" s="72">
        <f>IFERROR((('HPI_SA By Year'!AF31-'HPI_SA By Year'!AE31)/'HPI_SA By Year'!AE31),"N/A")</f>
        <v>8.3616329809570775E-2</v>
      </c>
      <c r="AG51" s="72">
        <f>IFERROR((('HPI_SA By Year'!AG31-'HPI_SA By Year'!AF31)/'HPI_SA By Year'!AF31),"N/A")</f>
        <v>0.12526379194871154</v>
      </c>
    </row>
    <row r="52" spans="1:33" x14ac:dyDescent="0.2">
      <c r="A52" s="11" t="s">
        <v>116</v>
      </c>
      <c r="B52" s="11" t="s">
        <v>167</v>
      </c>
      <c r="C52" s="8" t="s">
        <v>434</v>
      </c>
      <c r="D52" s="72" t="str">
        <f>IFERROR((('HPI_SA By Year'!#REF!-'HPI_SA By Year'!#REF!)/'HPI_SA By Year'!#REF!),"N/A")</f>
        <v>N/A</v>
      </c>
      <c r="E52" s="72" t="str">
        <f>IFERROR((('HPI_SA By Year'!#REF!-'HPI_SA By Year'!#REF!)/'HPI_SA By Year'!#REF!),"N/A")</f>
        <v>N/A</v>
      </c>
      <c r="F52" s="72" t="str">
        <f>IFERROR((('HPI_SA By Year'!#REF!-'HPI_SA By Year'!#REF!)/'HPI_SA By Year'!#REF!),"N/A")</f>
        <v>N/A</v>
      </c>
      <c r="G52" s="72" t="str">
        <f>IFERROR((('HPI_SA By Year'!#REF!-'HPI_SA By Year'!#REF!)/'HPI_SA By Year'!#REF!),"N/A")</f>
        <v>N/A</v>
      </c>
      <c r="H52" s="72" t="str">
        <f>IFERROR((('HPI_SA By Year'!#REF!-'HPI_SA By Year'!#REF!)/'HPI_SA By Year'!#REF!),"N/A")</f>
        <v>N/A</v>
      </c>
      <c r="I52" s="72" t="str">
        <f>IFERROR((('HPI_SA By Year'!#REF!-'HPI_SA By Year'!#REF!)/'HPI_SA By Year'!#REF!),"N/A")</f>
        <v>N/A</v>
      </c>
      <c r="J52" s="72" t="str">
        <f>IFERROR((('HPI_SA By Year'!#REF!-'HPI_SA By Year'!#REF!)/'HPI_SA By Year'!#REF!),"N/A")</f>
        <v>N/A</v>
      </c>
      <c r="K52" s="72" t="str">
        <f>IFERROR((('HPI_SA By Year'!#REF!-'HPI_SA By Year'!#REF!)/'HPI_SA By Year'!#REF!),"N/A")</f>
        <v>N/A</v>
      </c>
      <c r="L52" s="72" t="str">
        <f>IFERROR((('HPI_SA By Year'!#REF!-'HPI_SA By Year'!#REF!)/'HPI_SA By Year'!#REF!),"N/A")</f>
        <v>N/A</v>
      </c>
      <c r="M52" s="72" t="str">
        <f>IFERROR((('HPI_SA By Year'!#REF!-'HPI_SA By Year'!#REF!)/'HPI_SA By Year'!#REF!),"N/A")</f>
        <v>N/A</v>
      </c>
      <c r="N52" s="72" t="str">
        <f>IFERROR((('HPI_SA By Year'!#REF!-'HPI_SA By Year'!#REF!)/'HPI_SA By Year'!#REF!),"N/A")</f>
        <v>N/A</v>
      </c>
      <c r="O52" s="72" t="str">
        <f>IFERROR((('HPI_SA By Year'!#REF!-'HPI_SA By Year'!#REF!)/'HPI_SA By Year'!#REF!),"N/A")</f>
        <v>N/A</v>
      </c>
      <c r="P52" s="72" t="str">
        <f>IFERROR((('HPI_SA By Year'!#REF!-'HPI_SA By Year'!#REF!)/'HPI_SA By Year'!#REF!),"N/A")</f>
        <v>N/A</v>
      </c>
      <c r="Q52" s="72" t="str">
        <f>IFERROR((('HPI_SA By Year'!#REF!-'HPI_SA By Year'!#REF!)/'HPI_SA By Year'!#REF!),"N/A")</f>
        <v>N/A</v>
      </c>
      <c r="R52" s="72" t="str">
        <f>IFERROR((('HPI_SA By Year'!#REF!-'HPI_SA By Year'!#REF!)/'HPI_SA By Year'!#REF!),"N/A")</f>
        <v>N/A</v>
      </c>
      <c r="S52" s="72" t="str">
        <f>IFERROR((('HPI_SA By Year'!#REF!-'HPI_SA By Year'!#REF!)/'HPI_SA By Year'!#REF!),"N/A")</f>
        <v>N/A</v>
      </c>
      <c r="T52" s="72" t="str">
        <f>IFERROR((('HPI_SA By Year'!#REF!-'HPI_SA By Year'!#REF!)/'HPI_SA By Year'!#REF!),"N/A")</f>
        <v>N/A</v>
      </c>
      <c r="U52" s="72" t="str">
        <f>IFERROR((('HPI_SA By Year'!#REF!-'HPI_SA By Year'!#REF!)/'HPI_SA By Year'!#REF!),"N/A")</f>
        <v>N/A</v>
      </c>
      <c r="V52" s="72" t="str">
        <f>IFERROR((('HPI_SA By Year'!#REF!-'HPI_SA By Year'!#REF!)/'HPI_SA By Year'!#REF!),"N/A")</f>
        <v>N/A</v>
      </c>
      <c r="W52" s="72" t="str">
        <f>IFERROR((('HPI_SA By Year'!#REF!-'HPI_SA By Year'!#REF!)/'HPI_SA By Year'!#REF!),"N/A")</f>
        <v>N/A</v>
      </c>
      <c r="X52" s="72" t="str">
        <f>IFERROR((('HPI_SA By Year'!#REF!-'HPI_SA By Year'!#REF!)/'HPI_SA By Year'!#REF!),"N/A")</f>
        <v>N/A</v>
      </c>
      <c r="Y52" s="72" t="str">
        <f>IFERROR((('HPI_SA By Year'!#REF!-'HPI_SA By Year'!#REF!)/'HPI_SA By Year'!#REF!),"N/A")</f>
        <v>N/A</v>
      </c>
      <c r="Z52" s="72" t="str">
        <f>IFERROR((('HPI_SA By Year'!#REF!-'HPI_SA By Year'!#REF!)/'HPI_SA By Year'!#REF!),"N/A")</f>
        <v>N/A</v>
      </c>
      <c r="AA52" s="72" t="str">
        <f>IFERROR((('HPI_SA By Year'!#REF!-'HPI_SA By Year'!#REF!)/'HPI_SA By Year'!#REF!),"N/A")</f>
        <v>N/A</v>
      </c>
      <c r="AB52" s="72" t="str">
        <f>IFERROR((('HPI_SA By Year'!#REF!-'HPI_SA By Year'!#REF!)/'HPI_SA By Year'!#REF!),"N/A")</f>
        <v>N/A</v>
      </c>
      <c r="AC52" s="72" t="str">
        <f>IFERROR((('HPI_SA By Year'!#REF!-'HPI_SA By Year'!#REF!)/'HPI_SA By Year'!#REF!),"N/A")</f>
        <v>N/A</v>
      </c>
      <c r="AD52" s="72" t="str">
        <f>IFERROR((('HPI_SA By Year'!#REF!-'HPI_SA By Year'!#REF!)/'HPI_SA By Year'!#REF!),"N/A")</f>
        <v>N/A</v>
      </c>
      <c r="AE52" s="72" t="str">
        <f>IFERROR((('HPI_SA By Year'!#REF!-'HPI_SA By Year'!#REF!)/'HPI_SA By Year'!#REF!),"N/A")</f>
        <v>N/A</v>
      </c>
      <c r="AF52" s="72" t="str">
        <f>IFERROR((('HPI_SA By Year'!#REF!-'HPI_SA By Year'!#REF!)/'HPI_SA By Year'!#REF!),"N/A")</f>
        <v>N/A</v>
      </c>
      <c r="AG52" s="72" t="str">
        <f>IFERROR((('HPI_SA By Year'!#REF!-'HPI_SA By Year'!#REF!)/'HPI_SA By Year'!#REF!),"N/A")</f>
        <v>N/A</v>
      </c>
    </row>
  </sheetData>
  <mergeCells count="1">
    <mergeCell ref="C1:AG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19</vt:i4>
      </vt:variant>
      <vt:variant>
        <vt:lpstr>Named Ranges</vt:lpstr>
      </vt:variant>
      <vt:variant>
        <vt:i4>1</vt:i4>
      </vt:variant>
    </vt:vector>
  </HeadingPairs>
  <TitlesOfParts>
    <vt:vector size="20" baseType="lpstr">
      <vt:lpstr>Calculator</vt:lpstr>
      <vt:lpstr>Tables -&gt;</vt:lpstr>
      <vt:lpstr>HPI_SA By Year</vt:lpstr>
      <vt:lpstr>Check</vt:lpstr>
      <vt:lpstr>HPI_SA Growth By Year</vt:lpstr>
      <vt:lpstr>Top 10 States - HPI Growth</vt:lpstr>
      <vt:lpstr>Charts -&gt;</vt:lpstr>
      <vt:lpstr>Top 10 States - HPI</vt:lpstr>
      <vt:lpstr>Quarters Analysis</vt:lpstr>
      <vt:lpstr>AZ - Quarters Analysis</vt:lpstr>
      <vt:lpstr>Modified Source Data -&gt;</vt:lpstr>
      <vt:lpstr>Modified HPI_EXP_metro</vt:lpstr>
      <vt:lpstr>Source Data -&gt;</vt:lpstr>
      <vt:lpstr>HPI_EXP_metro</vt:lpstr>
      <vt:lpstr>Specifications -&gt;</vt:lpstr>
      <vt:lpstr>HPI_specifications</vt:lpstr>
      <vt:lpstr>HPI_SA State Check</vt:lpstr>
      <vt:lpstr>HPI_SA By Year (2)</vt:lpstr>
      <vt:lpstr>HPI_SA Growth By Year (2)</vt:lpstr>
      <vt:lpstr>HPI_specifications!Print_Titles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Carsten Savage</dc:creator>
  <cp:lastModifiedBy>Carsten Savage</cp:lastModifiedBy>
  <dcterms:created xsi:type="dcterms:W3CDTF">2022-03-26T16:45:10Z</dcterms:created>
  <dcterms:modified xsi:type="dcterms:W3CDTF">2022-10-18T03:11:33Z</dcterms:modified>
</cp:coreProperties>
</file>