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ata Mining\Homework\"/>
    </mc:Choice>
  </mc:AlternateContent>
  <bookViews>
    <workbookView xWindow="120" yWindow="60" windowWidth="18975" windowHeight="11340" activeTab="1"/>
  </bookViews>
  <sheets>
    <sheet name="Grading" sheetId="11" r:id="rId1"/>
    <sheet name="Cost Eval (5.1)" sheetId="8" r:id="rId2"/>
    <sheet name="Cost Eval (5.4c)" sheetId="9" r:id="rId3"/>
    <sheet name="Perfect Eval (5.4c)" sheetId="10" r:id="rId4"/>
  </sheets>
  <externalReferences>
    <externalReference r:id="rId5"/>
  </externalReferences>
  <definedNames>
    <definedName name="BuildDate" hidden="1">4202</definedName>
    <definedName name="BuildNo" hidden="1">83</definedName>
    <definedName name="solver_ntri" hidden="1">1000</definedName>
    <definedName name="solver_rsmp" hidden="1">2</definedName>
    <definedName name="solver_seed" hidden="1">0</definedName>
    <definedName name="solver_typ" localSheetId="1" hidden="1">2</definedName>
    <definedName name="solver_typ" localSheetId="2" hidden="1">2</definedName>
    <definedName name="solver_typ" localSheetId="0" hidden="1">2</definedName>
    <definedName name="solver_typ" localSheetId="3" hidden="1">2</definedName>
    <definedName name="solver_ver" localSheetId="1" hidden="1">11</definedName>
    <definedName name="solver_ver" localSheetId="2" hidden="1">11</definedName>
    <definedName name="solver_ver" localSheetId="0" hidden="1">11</definedName>
    <definedName name="solver_ver" localSheetId="3" hidden="1">11</definedName>
    <definedName name="SortKeyRange1">[1]AssocRules_1!$A$15,[1]AssocRules_1!$B$15,[1]AssocRules_1!$C$15,[1]AssocRules_1!$D$15,[1]AssocRules_1!$E$15,[1]AssocRules_1!$F$15,[1]AssocRules_1!$G$15,[1]AssocRules_1!$H$15</definedName>
    <definedName name="Vers" localSheetId="0" hidden="1">" 3.4.3E)"</definedName>
    <definedName name="Vers" hidden="1">"E)"</definedName>
    <definedName name="VersionMajor" hidden="1">3</definedName>
    <definedName name="VersionMinor" hidden="1">2</definedName>
    <definedName name="VersionPatch" hidden="1">10</definedName>
  </definedNames>
  <calcPr calcId="162913"/>
</workbook>
</file>

<file path=xl/calcChain.xml><?xml version="1.0" encoding="utf-8"?>
<calcChain xmlns="http://schemas.openxmlformats.org/spreadsheetml/2006/main">
  <c r="E29" i="10" l="1"/>
  <c r="E28" i="10"/>
  <c r="E29" i="9"/>
  <c r="E28" i="9"/>
  <c r="C10" i="11" l="1"/>
  <c r="C4" i="11"/>
  <c r="D13" i="11"/>
  <c r="C13" i="11" l="1"/>
  <c r="D21" i="10" l="1"/>
  <c r="D23" i="10" s="1"/>
  <c r="D29" i="10" s="1"/>
  <c r="C21" i="10"/>
  <c r="C23" i="10" s="1"/>
  <c r="C28" i="10" s="1"/>
  <c r="D6" i="10"/>
  <c r="C9" i="10" s="1"/>
  <c r="D9" i="10" s="1"/>
  <c r="C6" i="10"/>
  <c r="C10" i="10" s="1"/>
  <c r="D10" i="10" s="1"/>
  <c r="E5" i="10"/>
  <c r="C12" i="10" s="1"/>
  <c r="D12" i="10" s="1"/>
  <c r="E4" i="10"/>
  <c r="C11" i="10" s="1"/>
  <c r="D11" i="10" s="1"/>
  <c r="D21" i="9"/>
  <c r="C21" i="9"/>
  <c r="C23" i="9" s="1"/>
  <c r="C28" i="9" s="1"/>
  <c r="D6" i="9"/>
  <c r="C9" i="9" s="1"/>
  <c r="D9" i="9" s="1"/>
  <c r="C6" i="9"/>
  <c r="C10" i="9" s="1"/>
  <c r="D10" i="9" s="1"/>
  <c r="E5" i="9"/>
  <c r="C12" i="9" s="1"/>
  <c r="D12" i="9" s="1"/>
  <c r="E4" i="9"/>
  <c r="C11" i="9" s="1"/>
  <c r="D11" i="9" s="1"/>
  <c r="C21" i="8"/>
  <c r="C23" i="8"/>
  <c r="C29" i="8" s="1"/>
  <c r="D21" i="8"/>
  <c r="D23" i="8" s="1"/>
  <c r="D29" i="8" s="1"/>
  <c r="E18" i="9" l="1"/>
  <c r="E18" i="10"/>
  <c r="D23" i="9"/>
  <c r="D29" i="9" s="1"/>
  <c r="D28" i="8"/>
  <c r="E6" i="10"/>
  <c r="C8" i="10" s="1"/>
  <c r="D8" i="10" s="1"/>
  <c r="D28" i="10"/>
  <c r="C29" i="10"/>
  <c r="E25" i="10" s="1"/>
  <c r="E31" i="10" s="1"/>
  <c r="C29" i="9"/>
  <c r="E6" i="9"/>
  <c r="C8" i="9" s="1"/>
  <c r="D8" i="9" s="1"/>
  <c r="C28" i="8"/>
  <c r="E25" i="8" s="1"/>
  <c r="E5" i="8"/>
  <c r="E18" i="8"/>
  <c r="C6" i="8"/>
  <c r="E4" i="8"/>
  <c r="C11" i="8" s="1"/>
  <c r="D11" i="8" s="1"/>
  <c r="D6" i="8"/>
  <c r="E31" i="8" l="1"/>
  <c r="D28" i="9"/>
  <c r="E25" i="9" s="1"/>
  <c r="E31" i="9" s="1"/>
  <c r="C10" i="8"/>
  <c r="D10" i="8" s="1"/>
  <c r="C9" i="8"/>
  <c r="D9" i="8" s="1"/>
  <c r="C12" i="8"/>
  <c r="D12" i="8" s="1"/>
  <c r="E6" i="8"/>
  <c r="C8" i="8" s="1"/>
  <c r="D8" i="8" s="1"/>
</calcChain>
</file>

<file path=xl/comments1.xml><?xml version="1.0" encoding="utf-8"?>
<comments xmlns="http://schemas.openxmlformats.org/spreadsheetml/2006/main">
  <authors>
    <author>CRump</author>
  </authors>
  <commentList>
    <comment ref="C9" authorId="0" shapeId="0">
      <text>
        <r>
          <rPr>
            <b/>
            <sz val="9"/>
            <color indexed="81"/>
            <rFont val="Tahoma"/>
            <family val="2"/>
          </rPr>
          <t>5.2 b.</t>
        </r>
        <r>
          <rPr>
            <sz val="9"/>
            <color indexed="81"/>
            <rFont val="Tahoma"/>
            <family val="2"/>
          </rPr>
          <t xml:space="preserve">
The (Type I) error rate of truly non-fraudulent records increases/decreases as we decrease/increase cutoff.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5.2 a.</t>
        </r>
        <r>
          <rPr>
            <sz val="9"/>
            <color indexed="81"/>
            <rFont val="Tahoma"/>
            <family val="2"/>
          </rPr>
          <t xml:space="preserve">
The (Type II) error rate of truly fraudulent records increases/decreases as we increase/decrease cutoff.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Sunk cost?</t>
        </r>
        <r>
          <rPr>
            <sz val="9"/>
            <color indexed="81"/>
            <rFont val="Tahoma"/>
            <family val="2"/>
          </rPr>
          <t xml:space="preserve">
A net profit of -$300 reflecting the original paid claim cost of $3800 is correct too, but accounting for this sunk cost must be consistently applied to all the cells (with the second row showing -$3800 across the board).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>No cost?</t>
        </r>
        <r>
          <rPr>
            <sz val="9"/>
            <color indexed="81"/>
            <rFont val="Tahoma"/>
            <family val="2"/>
          </rPr>
          <t xml:space="preserve">
There is no direct cost moving forward for this missed opportunity to collect from a fraud; we ignored and didn't act. We are assuming that upon discovery of the actual truth, it was too late to prosecute (due to a statute of limitations - 10 years in case of IRS). As a human (not an "econ"), though, it seems that we should note that the $3800 claim paid out was in error! An accountant probably would do so by placing this original expense in an alternate category. We capture this emotional "regret" as a cost in that table below.</t>
        </r>
      </text>
    </comment>
  </commentList>
</comments>
</file>

<file path=xl/comments2.xml><?xml version="1.0" encoding="utf-8"?>
<comments xmlns="http://schemas.openxmlformats.org/spreadsheetml/2006/main">
  <authors>
    <author>CRump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5.4 c.</t>
        </r>
        <r>
          <rPr>
            <sz val="9"/>
            <color indexed="81"/>
            <rFont val="Tahoma"/>
            <family val="2"/>
          </rPr>
          <t xml:space="preserve">
Naïve analyst is correct: overall accuracy is improved, i.e., overall error is reduced by classifying all records according to the most prevalent case, non-frauds, but doing so has sacrificed all potential revenue &amp; comes at maximal cost regret.</t>
        </r>
      </text>
    </comment>
    <comment ref="C9" authorId="0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Naïve analyst has eliminated Type-I errors, but increase Type-II to 100%!</t>
        </r>
      </text>
    </comment>
  </commentList>
</comments>
</file>

<file path=xl/comments3.xml><?xml version="1.0" encoding="utf-8"?>
<comments xmlns="http://schemas.openxmlformats.org/spreadsheetml/2006/main">
  <authors>
    <author>CRump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CRump:</t>
        </r>
        <r>
          <rPr>
            <sz val="9"/>
            <color indexed="81"/>
            <rFont val="Tahoma"/>
            <family val="2"/>
          </rPr>
          <t xml:space="preserve">
Omniscient classifier, Claire Voyant, is perfectly correct and has reduced regret cost from $158,400 to 0!  We'd be willing to pay up to that much to hire her!</t>
        </r>
      </text>
    </comment>
  </commentList>
</comments>
</file>

<file path=xl/sharedStrings.xml><?xml version="1.0" encoding="utf-8"?>
<sst xmlns="http://schemas.openxmlformats.org/spreadsheetml/2006/main" count="91" uniqueCount="34">
  <si>
    <t>Classification Confusion Matrix</t>
  </si>
  <si>
    <t>Predicted Class</t>
  </si>
  <si>
    <t>Actual Class</t>
  </si>
  <si>
    <t>Accuracy</t>
  </si>
  <si>
    <t>Error</t>
  </si>
  <si>
    <t>Type I</t>
  </si>
  <si>
    <t>Type II</t>
  </si>
  <si>
    <t>False +</t>
  </si>
  <si>
    <t>False -</t>
  </si>
  <si>
    <t>Specificity</t>
  </si>
  <si>
    <t>Sensitivity</t>
  </si>
  <si>
    <t>True +</t>
  </si>
  <si>
    <t>True -</t>
  </si>
  <si>
    <t>Classification Profit Matrix</t>
  </si>
  <si>
    <t>Classification Regret Cost Matrix</t>
  </si>
  <si>
    <t>Avg Fraud</t>
  </si>
  <si>
    <t>Int &amp; Penalty</t>
  </si>
  <si>
    <t>Collect Cost</t>
  </si>
  <si>
    <t>Points</t>
  </si>
  <si>
    <t>Earned</t>
  </si>
  <si>
    <t>Confusion matrix</t>
  </si>
  <si>
    <t>Errors</t>
  </si>
  <si>
    <t>Profit matrix</t>
  </si>
  <si>
    <t>Regret cost matrix</t>
  </si>
  <si>
    <t>Total Profit/Cost</t>
  </si>
  <si>
    <t>Error movements</t>
  </si>
  <si>
    <t>Cost movement</t>
  </si>
  <si>
    <t>Perfect classifier</t>
  </si>
  <si>
    <t>Total Profit</t>
  </si>
  <si>
    <t>Total Cost</t>
  </si>
  <si>
    <t>Perfect Profit</t>
  </si>
  <si>
    <t>EOL</t>
  </si>
  <si>
    <t>5.4c</t>
  </si>
  <si>
    <t>5.4x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</si>
</sst>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&quot;$&quot;#,##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62"/>
      <name val="Arial"/>
      <family val="2"/>
    </font>
    <font>
      <b/>
      <sz val="10"/>
      <color indexed="62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4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10" fontId="2" fillId="0" borderId="0" xfId="2" applyNumberFormat="1" applyFont="1"/>
    <xf numFmtId="10" fontId="2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/>
    <xf numFmtId="0" fontId="6" fillId="0" borderId="0" xfId="1" applyNumberFormat="1" applyFont="1" applyAlignment="1">
      <alignment horizontal="center" vertical="center"/>
    </xf>
    <xf numFmtId="0" fontId="5" fillId="2" borderId="6" xfId="1" applyNumberFormat="1" applyFont="1" applyFill="1" applyBorder="1" applyAlignment="1">
      <alignment horizontal="center" vertical="center" wrapText="1"/>
    </xf>
    <xf numFmtId="0" fontId="5" fillId="2" borderId="3" xfId="1" applyNumberFormat="1" applyFont="1" applyFill="1" applyBorder="1" applyAlignment="1">
      <alignment horizontal="center" vertical="center" wrapText="1"/>
    </xf>
    <xf numFmtId="0" fontId="6" fillId="0" borderId="3" xfId="1" applyNumberFormat="1" applyFont="1" applyBorder="1" applyAlignment="1">
      <alignment horizontal="center" vertical="center"/>
    </xf>
    <xf numFmtId="0" fontId="5" fillId="2" borderId="7" xfId="1" applyNumberFormat="1" applyFont="1" applyFill="1" applyBorder="1" applyAlignment="1">
      <alignment horizontal="center" vertical="center" wrapText="1"/>
    </xf>
    <xf numFmtId="0" fontId="6" fillId="0" borderId="7" xfId="1" applyNumberFormat="1" applyFont="1" applyBorder="1" applyAlignment="1">
      <alignment horizontal="center" vertical="center"/>
    </xf>
    <xf numFmtId="0" fontId="7" fillId="3" borderId="1" xfId="1" applyNumberFormat="1" applyFont="1" applyFill="1" applyBorder="1" applyAlignment="1">
      <alignment vertical="center"/>
    </xf>
    <xf numFmtId="0" fontId="7" fillId="3" borderId="2" xfId="1" applyNumberFormat="1" applyFont="1" applyFill="1" applyBorder="1" applyAlignment="1">
      <alignment vertical="center"/>
    </xf>
    <xf numFmtId="0" fontId="7" fillId="3" borderId="9" xfId="1" applyNumberFormat="1" applyFont="1" applyFill="1" applyBorder="1" applyAlignment="1">
      <alignment vertical="center"/>
    </xf>
    <xf numFmtId="164" fontId="6" fillId="0" borderId="0" xfId="1" applyNumberFormat="1" applyFont="1" applyAlignment="1">
      <alignment horizontal="right" vertical="center"/>
    </xf>
    <xf numFmtId="0" fontId="6" fillId="0" borderId="0" xfId="1" applyNumberFormat="1" applyFont="1" applyAlignment="1">
      <alignment horizontal="right" vertical="center"/>
    </xf>
    <xf numFmtId="0" fontId="5" fillId="4" borderId="3" xfId="1" applyNumberFormat="1" applyFont="1" applyFill="1" applyBorder="1" applyAlignment="1">
      <alignment horizontal="right" vertical="center" wrapText="1"/>
    </xf>
    <xf numFmtId="164" fontId="6" fillId="0" borderId="3" xfId="1" applyNumberFormat="1" applyFont="1" applyBorder="1" applyAlignment="1">
      <alignment horizontal="right" vertical="center"/>
    </xf>
    <xf numFmtId="164" fontId="6" fillId="0" borderId="6" xfId="1" applyNumberFormat="1" applyFont="1" applyBorder="1" applyAlignment="1">
      <alignment horizontal="right" vertical="center"/>
    </xf>
    <xf numFmtId="0" fontId="5" fillId="4" borderId="7" xfId="1" applyNumberFormat="1" applyFont="1" applyFill="1" applyBorder="1" applyAlignment="1">
      <alignment horizontal="right" vertical="center" wrapText="1"/>
    </xf>
    <xf numFmtId="164" fontId="6" fillId="0" borderId="7" xfId="1" applyNumberFormat="1" applyFont="1" applyBorder="1" applyAlignment="1">
      <alignment horizontal="right" vertical="center"/>
    </xf>
    <xf numFmtId="164" fontId="6" fillId="0" borderId="8" xfId="1" applyNumberFormat="1" applyFont="1" applyBorder="1" applyAlignment="1">
      <alignment horizontal="right" vertical="center"/>
    </xf>
    <xf numFmtId="165" fontId="2" fillId="0" borderId="0" xfId="0" applyNumberFormat="1" applyFont="1"/>
    <xf numFmtId="165" fontId="2" fillId="4" borderId="0" xfId="0" applyNumberFormat="1" applyFont="1" applyFill="1"/>
    <xf numFmtId="0" fontId="6" fillId="0" borderId="5" xfId="1" applyNumberFormat="1" applyFont="1" applyBorder="1" applyAlignment="1">
      <alignment horizontal="center" vertical="center"/>
    </xf>
    <xf numFmtId="0" fontId="6" fillId="0" borderId="10" xfId="1" applyNumberFormat="1" applyFont="1" applyBorder="1" applyAlignment="1">
      <alignment horizontal="center" vertical="center"/>
    </xf>
    <xf numFmtId="0" fontId="5" fillId="4" borderId="6" xfId="1" applyNumberFormat="1" applyFont="1" applyFill="1" applyBorder="1" applyAlignment="1">
      <alignment horizontal="center" vertical="center" wrapText="1"/>
    </xf>
    <xf numFmtId="165" fontId="6" fillId="0" borderId="0" xfId="1" applyNumberFormat="1" applyFont="1" applyAlignment="1">
      <alignment horizontal="right" vertical="center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7" fillId="3" borderId="1" xfId="1" applyNumberFormat="1" applyFont="1" applyFill="1" applyBorder="1" applyAlignment="1">
      <alignment horizontal="center" vertical="center" wrapText="1"/>
    </xf>
    <xf numFmtId="0" fontId="7" fillId="3" borderId="9" xfId="1" applyNumberFormat="1" applyFont="1" applyFill="1" applyBorder="1" applyAlignment="1">
      <alignment horizontal="center" vertical="center" wrapText="1"/>
    </xf>
    <xf numFmtId="0" fontId="7" fillId="3" borderId="3" xfId="1" applyNumberFormat="1" applyFont="1" applyFill="1" applyBorder="1" applyAlignment="1">
      <alignment horizontal="center" vertical="center"/>
    </xf>
    <xf numFmtId="0" fontId="7" fillId="3" borderId="4" xfId="1" applyNumberFormat="1" applyFont="1" applyFill="1" applyBorder="1" applyAlignment="1">
      <alignment horizontal="center" vertical="center"/>
    </xf>
    <xf numFmtId="0" fontId="7" fillId="3" borderId="5" xfId="1" applyNumberFormat="1" applyFont="1" applyFill="1" applyBorder="1" applyAlignment="1">
      <alignment horizontal="center" vertical="center"/>
    </xf>
    <xf numFmtId="0" fontId="7" fillId="3" borderId="6" xfId="1" applyNumberFormat="1" applyFont="1" applyFill="1" applyBorder="1" applyAlignment="1">
      <alignment horizontal="center" vertical="center" wrapText="1"/>
    </xf>
    <xf numFmtId="0" fontId="7" fillId="3" borderId="8" xfId="1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mrump\Documents\My%20Courses\STAT%20644\644%202014%20Sem%201%20(Ind%20Study)\Exams\Exam%20I\Take-home\Exam%20I%20Grad%20Makeup%20Solution%20Gradin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ding"/>
      <sheetName val="Bayes"/>
      <sheetName val="AssocRules_1"/>
    </sheetNames>
    <sheetDataSet>
      <sheetData sheetId="0"/>
      <sheetData sheetId="1"/>
      <sheetData sheetId="2">
        <row r="15">
          <cell r="A15" t="str">
            <v>Rule No.</v>
          </cell>
          <cell r="B15" t="str">
            <v>Conf. %</v>
          </cell>
          <cell r="C15" t="str">
            <v>Antecedent (a)</v>
          </cell>
          <cell r="D15" t="str">
            <v>Consequent (c)</v>
          </cell>
          <cell r="E15" t="str">
            <v>Support(a)</v>
          </cell>
          <cell r="F15" t="str">
            <v>Support(c)</v>
          </cell>
          <cell r="G15" t="str">
            <v>Support(a U c)</v>
          </cell>
          <cell r="H15" t="str">
            <v>Lift Ratio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"/>
  <sheetViews>
    <sheetView zoomScale="145" zoomScaleNormal="145" workbookViewId="0">
      <selection activeCell="I8" sqref="I8"/>
    </sheetView>
  </sheetViews>
  <sheetFormatPr defaultRowHeight="15" x14ac:dyDescent="0.25"/>
  <cols>
    <col min="1" max="1" width="9.140625" style="29"/>
    <col min="2" max="2" width="16.28515625" bestFit="1" customWidth="1"/>
  </cols>
  <sheetData>
    <row r="2" spans="1:4" x14ac:dyDescent="0.25">
      <c r="B2" s="30"/>
      <c r="C2" s="29" t="s">
        <v>18</v>
      </c>
      <c r="D2" s="29" t="s">
        <v>19</v>
      </c>
    </row>
    <row r="3" spans="1:4" x14ac:dyDescent="0.25">
      <c r="A3" s="29">
        <v>5.0999999999999996</v>
      </c>
      <c r="B3" t="s">
        <v>20</v>
      </c>
      <c r="C3">
        <v>10</v>
      </c>
    </row>
    <row r="4" spans="1:4" x14ac:dyDescent="0.25">
      <c r="B4" t="s">
        <v>21</v>
      </c>
      <c r="C4">
        <f>5*2</f>
        <v>10</v>
      </c>
    </row>
    <row r="5" spans="1:4" x14ac:dyDescent="0.25">
      <c r="B5" t="s">
        <v>22</v>
      </c>
      <c r="C5">
        <v>4</v>
      </c>
    </row>
    <row r="6" spans="1:4" x14ac:dyDescent="0.25">
      <c r="B6" t="s">
        <v>23</v>
      </c>
      <c r="C6">
        <v>4</v>
      </c>
    </row>
    <row r="7" spans="1:4" x14ac:dyDescent="0.25">
      <c r="B7" t="s">
        <v>24</v>
      </c>
      <c r="C7">
        <v>4</v>
      </c>
    </row>
    <row r="8" spans="1:4" x14ac:dyDescent="0.25">
      <c r="A8" s="29">
        <v>5.2</v>
      </c>
      <c r="B8" t="s">
        <v>25</v>
      </c>
      <c r="C8">
        <v>4</v>
      </c>
    </row>
    <row r="9" spans="1:4" x14ac:dyDescent="0.25">
      <c r="A9" s="29" t="s">
        <v>32</v>
      </c>
      <c r="B9" t="s">
        <v>20</v>
      </c>
      <c r="C9">
        <v>4</v>
      </c>
    </row>
    <row r="10" spans="1:4" x14ac:dyDescent="0.25">
      <c r="B10" t="s">
        <v>25</v>
      </c>
      <c r="C10">
        <f>2*2</f>
        <v>4</v>
      </c>
    </row>
    <row r="11" spans="1:4" x14ac:dyDescent="0.25">
      <c r="B11" t="s">
        <v>26</v>
      </c>
      <c r="C11">
        <v>2</v>
      </c>
    </row>
    <row r="12" spans="1:4" x14ac:dyDescent="0.25">
      <c r="A12" s="29" t="s">
        <v>33</v>
      </c>
      <c r="B12" t="s">
        <v>27</v>
      </c>
      <c r="C12">
        <v>4</v>
      </c>
    </row>
    <row r="13" spans="1:4" x14ac:dyDescent="0.25">
      <c r="C13">
        <f>SUM(C3:C12)</f>
        <v>50</v>
      </c>
      <c r="D13">
        <f>SUM(D3:D12)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F31"/>
  <sheetViews>
    <sheetView tabSelected="1" topLeftCell="A4" zoomScale="115" zoomScaleNormal="115" workbookViewId="0">
      <selection activeCell="J26" sqref="J26"/>
    </sheetView>
  </sheetViews>
  <sheetFormatPr defaultRowHeight="15" customHeight="1" x14ac:dyDescent="0.2"/>
  <cols>
    <col min="1" max="1" width="9.140625" style="1"/>
    <col min="2" max="2" width="11.7109375" style="1" customWidth="1"/>
    <col min="3" max="4" width="9.140625" style="1"/>
    <col min="5" max="5" width="10.5703125" style="1" customWidth="1"/>
    <col min="6" max="16384" width="9.140625" style="1"/>
  </cols>
  <sheetData>
    <row r="1" spans="2:5" ht="15" customHeight="1" x14ac:dyDescent="0.2">
      <c r="B1" s="33" t="s">
        <v>0</v>
      </c>
      <c r="C1" s="34"/>
      <c r="D1" s="35"/>
      <c r="E1" s="6"/>
    </row>
    <row r="2" spans="2:5" ht="15" customHeight="1" x14ac:dyDescent="0.2">
      <c r="B2" s="36" t="s">
        <v>1</v>
      </c>
      <c r="C2" s="31" t="s">
        <v>2</v>
      </c>
      <c r="D2" s="32"/>
      <c r="E2" s="6"/>
    </row>
    <row r="3" spans="2:5" ht="15" customHeight="1" x14ac:dyDescent="0.2">
      <c r="B3" s="37"/>
      <c r="C3" s="7">
        <v>1</v>
      </c>
      <c r="D3" s="7">
        <v>0</v>
      </c>
      <c r="E3" s="6"/>
    </row>
    <row r="4" spans="2:5" ht="15" customHeight="1" x14ac:dyDescent="0.2">
      <c r="B4" s="8">
        <v>1</v>
      </c>
      <c r="C4" s="9">
        <v>30</v>
      </c>
      <c r="D4" s="25">
        <v>58</v>
      </c>
      <c r="E4" s="6">
        <f>SUM(C4:D4)</f>
        <v>88</v>
      </c>
    </row>
    <row r="5" spans="2:5" ht="15" customHeight="1" x14ac:dyDescent="0.2">
      <c r="B5" s="10">
        <v>0</v>
      </c>
      <c r="C5" s="11">
        <v>32</v>
      </c>
      <c r="D5" s="26">
        <v>920</v>
      </c>
      <c r="E5" s="6">
        <f>SUM(C5:D5)</f>
        <v>952</v>
      </c>
    </row>
    <row r="6" spans="2:5" ht="15" customHeight="1" x14ac:dyDescent="0.2">
      <c r="B6" s="6"/>
      <c r="C6" s="6">
        <f>SUM(C4:C5)</f>
        <v>62</v>
      </c>
      <c r="D6" s="6">
        <f>SUM(D4:D5)</f>
        <v>978</v>
      </c>
      <c r="E6" s="6">
        <f>SUM(E4:E5)</f>
        <v>1040</v>
      </c>
    </row>
    <row r="7" spans="2:5" ht="15" customHeight="1" x14ac:dyDescent="0.2">
      <c r="B7" s="4"/>
      <c r="C7" s="4"/>
      <c r="D7" s="4"/>
      <c r="E7" s="4"/>
    </row>
    <row r="8" spans="2:5" ht="15" customHeight="1" x14ac:dyDescent="0.2">
      <c r="B8" s="5" t="s">
        <v>4</v>
      </c>
      <c r="C8" s="2">
        <f>($C$5+$D$4)/$E$6</f>
        <v>8.6538461538461536E-2</v>
      </c>
      <c r="D8" s="3">
        <f>1-C8</f>
        <v>0.91346153846153844</v>
      </c>
      <c r="E8" s="5" t="s">
        <v>3</v>
      </c>
    </row>
    <row r="9" spans="2:5" ht="15" customHeight="1" x14ac:dyDescent="0.2">
      <c r="B9" s="5" t="s">
        <v>5</v>
      </c>
      <c r="C9" s="3">
        <f>$D$4/$D$6</f>
        <v>5.9304703476482618E-2</v>
      </c>
      <c r="D9" s="3">
        <f t="shared" ref="D9:D12" si="0">1-C9</f>
        <v>0.94069529652351735</v>
      </c>
      <c r="E9" s="5" t="s">
        <v>9</v>
      </c>
    </row>
    <row r="10" spans="2:5" ht="15" customHeight="1" x14ac:dyDescent="0.2">
      <c r="B10" s="5" t="s">
        <v>6</v>
      </c>
      <c r="C10" s="3">
        <f>$C$5/$C$6</f>
        <v>0.5161290322580645</v>
      </c>
      <c r="D10" s="3">
        <f t="shared" si="0"/>
        <v>0.4838709677419355</v>
      </c>
      <c r="E10" s="5" t="s">
        <v>10</v>
      </c>
    </row>
    <row r="11" spans="2:5" ht="15" customHeight="1" x14ac:dyDescent="0.2">
      <c r="B11" s="5" t="s">
        <v>7</v>
      </c>
      <c r="C11" s="3">
        <f>$D$4/$E$4</f>
        <v>0.65909090909090906</v>
      </c>
      <c r="D11" s="3">
        <f t="shared" si="0"/>
        <v>0.34090909090909094</v>
      </c>
      <c r="E11" s="5" t="s">
        <v>11</v>
      </c>
    </row>
    <row r="12" spans="2:5" ht="15" customHeight="1" x14ac:dyDescent="0.2">
      <c r="B12" s="5" t="s">
        <v>8</v>
      </c>
      <c r="C12" s="3">
        <f>$C$5/$E$5</f>
        <v>3.3613445378151259E-2</v>
      </c>
      <c r="D12" s="3">
        <f t="shared" si="0"/>
        <v>0.96638655462184875</v>
      </c>
      <c r="E12" s="5" t="s">
        <v>12</v>
      </c>
    </row>
    <row r="13" spans="2:5" ht="15" customHeight="1" x14ac:dyDescent="0.2">
      <c r="B13" s="5"/>
      <c r="D13" s="3"/>
      <c r="E13" s="5"/>
    </row>
    <row r="14" spans="2:5" ht="15" customHeight="1" x14ac:dyDescent="0.2">
      <c r="B14" s="5" t="s">
        <v>15</v>
      </c>
      <c r="C14" s="24">
        <v>3800</v>
      </c>
      <c r="D14" s="3"/>
      <c r="E14" s="5"/>
    </row>
    <row r="15" spans="2:5" ht="15" customHeight="1" x14ac:dyDescent="0.2">
      <c r="B15" s="5" t="s">
        <v>16</v>
      </c>
      <c r="C15" s="24">
        <v>500</v>
      </c>
      <c r="D15" s="3"/>
      <c r="E15" s="5"/>
    </row>
    <row r="16" spans="2:5" ht="15" customHeight="1" x14ac:dyDescent="0.2">
      <c r="B16" s="5" t="s">
        <v>17</v>
      </c>
      <c r="C16" s="24">
        <v>800</v>
      </c>
      <c r="D16" s="3"/>
      <c r="E16" s="5"/>
    </row>
    <row r="18" spans="2:6" ht="15" customHeight="1" x14ac:dyDescent="0.2">
      <c r="B18" s="12" t="s">
        <v>13</v>
      </c>
      <c r="C18" s="13"/>
      <c r="D18" s="14"/>
      <c r="E18" s="28">
        <f>SUMPRODUCT($C$4:$D$5,C21:D22)</f>
        <v>58600</v>
      </c>
      <c r="F18" s="1" t="s">
        <v>28</v>
      </c>
    </row>
    <row r="19" spans="2:6" ht="15" customHeight="1" x14ac:dyDescent="0.2">
      <c r="B19" s="36" t="s">
        <v>1</v>
      </c>
      <c r="C19" s="31" t="s">
        <v>2</v>
      </c>
      <c r="D19" s="32"/>
      <c r="E19" s="28"/>
    </row>
    <row r="20" spans="2:6" ht="15" customHeight="1" x14ac:dyDescent="0.2">
      <c r="B20" s="37"/>
      <c r="C20" s="27">
        <v>1</v>
      </c>
      <c r="D20" s="27">
        <v>0</v>
      </c>
      <c r="E20" s="28"/>
    </row>
    <row r="21" spans="2:6" ht="15" customHeight="1" x14ac:dyDescent="0.2">
      <c r="B21" s="17">
        <v>1</v>
      </c>
      <c r="C21" s="18">
        <f>$C$14+$C$15-$C$16</f>
        <v>3500</v>
      </c>
      <c r="D21" s="19">
        <f>-$C$16</f>
        <v>-800</v>
      </c>
      <c r="E21" s="23"/>
    </row>
    <row r="22" spans="2:6" ht="15" customHeight="1" x14ac:dyDescent="0.2">
      <c r="B22" s="20">
        <v>0</v>
      </c>
      <c r="C22" s="21">
        <v>0</v>
      </c>
      <c r="D22" s="22">
        <v>0</v>
      </c>
      <c r="E22" s="23"/>
    </row>
    <row r="23" spans="2:6" ht="15" customHeight="1" x14ac:dyDescent="0.2">
      <c r="C23" s="15">
        <f>MAX(C21:C22)</f>
        <v>3500</v>
      </c>
      <c r="D23" s="15">
        <f>MAX(D21:D22)</f>
        <v>0</v>
      </c>
      <c r="E23" s="23"/>
    </row>
    <row r="24" spans="2:6" ht="15" customHeight="1" x14ac:dyDescent="0.2">
      <c r="B24" s="16"/>
      <c r="C24" s="16"/>
      <c r="D24" s="16"/>
      <c r="E24" s="28"/>
    </row>
    <row r="25" spans="2:6" ht="15" customHeight="1" x14ac:dyDescent="0.2">
      <c r="B25" s="12" t="s">
        <v>14</v>
      </c>
      <c r="C25" s="13"/>
      <c r="D25" s="14"/>
      <c r="E25" s="28">
        <f>SUMPRODUCT($C$4:$D$5,C28:D29)</f>
        <v>158400</v>
      </c>
      <c r="F25" s="1" t="s">
        <v>29</v>
      </c>
    </row>
    <row r="26" spans="2:6" ht="15" customHeight="1" x14ac:dyDescent="0.2">
      <c r="B26" s="36" t="s">
        <v>1</v>
      </c>
      <c r="C26" s="31" t="s">
        <v>2</v>
      </c>
      <c r="D26" s="32"/>
      <c r="E26" s="23"/>
    </row>
    <row r="27" spans="2:6" ht="15" customHeight="1" x14ac:dyDescent="0.2">
      <c r="B27" s="37"/>
      <c r="C27" s="27">
        <v>1</v>
      </c>
      <c r="D27" s="27">
        <v>0</v>
      </c>
    </row>
    <row r="28" spans="2:6" ht="15" customHeight="1" x14ac:dyDescent="0.2">
      <c r="B28" s="17">
        <v>1</v>
      </c>
      <c r="C28" s="18">
        <f>C$23-C21</f>
        <v>0</v>
      </c>
      <c r="D28" s="19">
        <f t="shared" ref="D28:D29" si="1">D$23-D21</f>
        <v>800</v>
      </c>
    </row>
    <row r="29" spans="2:6" ht="15" customHeight="1" x14ac:dyDescent="0.2">
      <c r="B29" s="20">
        <v>0</v>
      </c>
      <c r="C29" s="21">
        <f t="shared" ref="C29" si="2">C$23-C22</f>
        <v>3500</v>
      </c>
      <c r="D29" s="22">
        <f t="shared" si="1"/>
        <v>0</v>
      </c>
    </row>
    <row r="31" spans="2:6" ht="15" customHeight="1" x14ac:dyDescent="0.2">
      <c r="E31" s="23">
        <f>SUM(E18,E25)</f>
        <v>217000</v>
      </c>
      <c r="F31" s="1" t="s">
        <v>30</v>
      </c>
    </row>
  </sheetData>
  <mergeCells count="7">
    <mergeCell ref="C19:D19"/>
    <mergeCell ref="C26:D26"/>
    <mergeCell ref="B1:D1"/>
    <mergeCell ref="C2:D2"/>
    <mergeCell ref="B2:B3"/>
    <mergeCell ref="B19:B20"/>
    <mergeCell ref="B26:B27"/>
  </mergeCells>
  <pageMargins left="0.7" right="0.7" top="0.75" bottom="0.75" header="0.3" footer="0.3"/>
  <pageSetup orientation="portrait" blackAndWhite="1" cellComments="asDisplayed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F31"/>
  <sheetViews>
    <sheetView zoomScale="115" zoomScaleNormal="115" workbookViewId="0">
      <selection activeCell="E28" sqref="E28:F29"/>
    </sheetView>
  </sheetViews>
  <sheetFormatPr defaultRowHeight="15" customHeight="1" x14ac:dyDescent="0.2"/>
  <cols>
    <col min="1" max="1" width="9.140625" style="1"/>
    <col min="2" max="2" width="11.7109375" style="1" customWidth="1"/>
    <col min="3" max="4" width="9.140625" style="1"/>
    <col min="5" max="5" width="10.5703125" style="1" customWidth="1"/>
    <col min="6" max="16384" width="9.140625" style="1"/>
  </cols>
  <sheetData>
    <row r="1" spans="2:5" ht="15" customHeight="1" x14ac:dyDescent="0.2">
      <c r="B1" s="33" t="s">
        <v>0</v>
      </c>
      <c r="C1" s="34"/>
      <c r="D1" s="35"/>
      <c r="E1" s="6"/>
    </row>
    <row r="2" spans="2:5" ht="15" customHeight="1" x14ac:dyDescent="0.2">
      <c r="B2" s="36" t="s">
        <v>1</v>
      </c>
      <c r="C2" s="31" t="s">
        <v>2</v>
      </c>
      <c r="D2" s="32"/>
      <c r="E2" s="6"/>
    </row>
    <row r="3" spans="2:5" ht="15" customHeight="1" x14ac:dyDescent="0.2">
      <c r="B3" s="37"/>
      <c r="C3" s="7">
        <v>1</v>
      </c>
      <c r="D3" s="7">
        <v>0</v>
      </c>
      <c r="E3" s="6"/>
    </row>
    <row r="4" spans="2:5" ht="15" customHeight="1" x14ac:dyDescent="0.2">
      <c r="B4" s="8">
        <v>1</v>
      </c>
      <c r="C4" s="9">
        <v>0</v>
      </c>
      <c r="D4" s="25">
        <v>0</v>
      </c>
      <c r="E4" s="6">
        <f>SUM(C4:D4)</f>
        <v>0</v>
      </c>
    </row>
    <row r="5" spans="2:5" ht="15" customHeight="1" x14ac:dyDescent="0.2">
      <c r="B5" s="10">
        <v>0</v>
      </c>
      <c r="C5" s="11">
        <v>62</v>
      </c>
      <c r="D5" s="26">
        <v>978</v>
      </c>
      <c r="E5" s="6">
        <f>SUM(C5:D5)</f>
        <v>1040</v>
      </c>
    </row>
    <row r="6" spans="2:5" ht="15" customHeight="1" x14ac:dyDescent="0.2">
      <c r="B6" s="6"/>
      <c r="C6" s="6">
        <f>SUM(C4:C5)</f>
        <v>62</v>
      </c>
      <c r="D6" s="6">
        <f>SUM(D4:D5)</f>
        <v>978</v>
      </c>
      <c r="E6" s="6">
        <f>SUM(E4:E5)</f>
        <v>1040</v>
      </c>
    </row>
    <row r="7" spans="2:5" ht="15" customHeight="1" x14ac:dyDescent="0.2">
      <c r="B7" s="4"/>
      <c r="C7" s="4"/>
      <c r="D7" s="4"/>
      <c r="E7" s="4"/>
    </row>
    <row r="8" spans="2:5" ht="15" customHeight="1" x14ac:dyDescent="0.2">
      <c r="B8" s="5" t="s">
        <v>4</v>
      </c>
      <c r="C8" s="2">
        <f>($C$5+$D$4)/$E$6</f>
        <v>5.9615384615384619E-2</v>
      </c>
      <c r="D8" s="3">
        <f>1-C8</f>
        <v>0.94038461538461537</v>
      </c>
      <c r="E8" s="5" t="s">
        <v>3</v>
      </c>
    </row>
    <row r="9" spans="2:5" ht="15" customHeight="1" x14ac:dyDescent="0.2">
      <c r="B9" s="5" t="s">
        <v>5</v>
      </c>
      <c r="C9" s="3">
        <f>$D$4/$D$6</f>
        <v>0</v>
      </c>
      <c r="D9" s="3">
        <f t="shared" ref="D9:D12" si="0">1-C9</f>
        <v>1</v>
      </c>
      <c r="E9" s="5" t="s">
        <v>9</v>
      </c>
    </row>
    <row r="10" spans="2:5" ht="15" customHeight="1" x14ac:dyDescent="0.2">
      <c r="B10" s="5" t="s">
        <v>6</v>
      </c>
      <c r="C10" s="3">
        <f>$C$5/$C$6</f>
        <v>1</v>
      </c>
      <c r="D10" s="3">
        <f t="shared" si="0"/>
        <v>0</v>
      </c>
      <c r="E10" s="5" t="s">
        <v>10</v>
      </c>
    </row>
    <row r="11" spans="2:5" ht="15" customHeight="1" x14ac:dyDescent="0.2">
      <c r="B11" s="5" t="s">
        <v>7</v>
      </c>
      <c r="C11" s="3" t="e">
        <f>$D$4/$E$4</f>
        <v>#DIV/0!</v>
      </c>
      <c r="D11" s="3" t="e">
        <f t="shared" si="0"/>
        <v>#DIV/0!</v>
      </c>
      <c r="E11" s="5" t="s">
        <v>11</v>
      </c>
    </row>
    <row r="12" spans="2:5" ht="15" customHeight="1" x14ac:dyDescent="0.2">
      <c r="B12" s="5" t="s">
        <v>8</v>
      </c>
      <c r="C12" s="3">
        <f>$C$5/$E$5</f>
        <v>5.9615384615384619E-2</v>
      </c>
      <c r="D12" s="3">
        <f t="shared" si="0"/>
        <v>0.94038461538461537</v>
      </c>
      <c r="E12" s="5" t="s">
        <v>12</v>
      </c>
    </row>
    <row r="13" spans="2:5" ht="15" customHeight="1" x14ac:dyDescent="0.2">
      <c r="B13" s="5"/>
      <c r="D13" s="3"/>
      <c r="E13" s="5"/>
    </row>
    <row r="14" spans="2:5" ht="15" customHeight="1" x14ac:dyDescent="0.2">
      <c r="B14" s="5" t="s">
        <v>15</v>
      </c>
      <c r="C14" s="24">
        <v>3800</v>
      </c>
      <c r="D14" s="3"/>
      <c r="E14" s="5"/>
    </row>
    <row r="15" spans="2:5" ht="15" customHeight="1" x14ac:dyDescent="0.2">
      <c r="B15" s="5" t="s">
        <v>16</v>
      </c>
      <c r="C15" s="24">
        <v>500</v>
      </c>
      <c r="D15" s="3"/>
      <c r="E15" s="5"/>
    </row>
    <row r="16" spans="2:5" ht="15" customHeight="1" x14ac:dyDescent="0.2">
      <c r="B16" s="5" t="s">
        <v>17</v>
      </c>
      <c r="C16" s="24">
        <v>800</v>
      </c>
      <c r="D16" s="3"/>
      <c r="E16" s="5"/>
    </row>
    <row r="18" spans="2:6" ht="15" customHeight="1" x14ac:dyDescent="0.2">
      <c r="B18" s="12" t="s">
        <v>13</v>
      </c>
      <c r="C18" s="13"/>
      <c r="D18" s="14"/>
      <c r="E18" s="28">
        <f>SUMPRODUCT($C$4:$D$5,C21:D22)</f>
        <v>0</v>
      </c>
      <c r="F18" s="1" t="s">
        <v>28</v>
      </c>
    </row>
    <row r="19" spans="2:6" ht="15" customHeight="1" x14ac:dyDescent="0.2">
      <c r="B19" s="36" t="s">
        <v>1</v>
      </c>
      <c r="C19" s="31" t="s">
        <v>2</v>
      </c>
      <c r="D19" s="32"/>
      <c r="E19" s="28"/>
    </row>
    <row r="20" spans="2:6" ht="15" customHeight="1" x14ac:dyDescent="0.2">
      <c r="B20" s="37"/>
      <c r="C20" s="27">
        <v>1</v>
      </c>
      <c r="D20" s="27">
        <v>0</v>
      </c>
      <c r="E20" s="28"/>
    </row>
    <row r="21" spans="2:6" ht="15" customHeight="1" x14ac:dyDescent="0.2">
      <c r="B21" s="17">
        <v>1</v>
      </c>
      <c r="C21" s="18">
        <f>$C$14+$C$15-$C$16</f>
        <v>3500</v>
      </c>
      <c r="D21" s="19">
        <f>-$C$16</f>
        <v>-800</v>
      </c>
      <c r="E21" s="23"/>
    </row>
    <row r="22" spans="2:6" ht="15" customHeight="1" x14ac:dyDescent="0.2">
      <c r="B22" s="20">
        <v>0</v>
      </c>
      <c r="C22" s="21">
        <v>0</v>
      </c>
      <c r="D22" s="22">
        <v>0</v>
      </c>
      <c r="E22" s="23"/>
    </row>
    <row r="23" spans="2:6" ht="15" customHeight="1" x14ac:dyDescent="0.2">
      <c r="C23" s="15">
        <f>MAX(C21:C22)</f>
        <v>3500</v>
      </c>
      <c r="D23" s="15">
        <f>MAX(D21:D22)</f>
        <v>0</v>
      </c>
      <c r="E23" s="23"/>
    </row>
    <row r="24" spans="2:6" ht="15" customHeight="1" x14ac:dyDescent="0.2">
      <c r="B24" s="16"/>
      <c r="C24" s="16"/>
      <c r="D24" s="16"/>
      <c r="E24" s="28"/>
    </row>
    <row r="25" spans="2:6" ht="15" customHeight="1" x14ac:dyDescent="0.2">
      <c r="B25" s="12" t="s">
        <v>14</v>
      </c>
      <c r="C25" s="13"/>
      <c r="D25" s="14"/>
      <c r="E25" s="28">
        <f>SUMPRODUCT($C$4:$D$5,C28:D29)</f>
        <v>217000</v>
      </c>
      <c r="F25" s="1" t="s">
        <v>29</v>
      </c>
    </row>
    <row r="26" spans="2:6" ht="15" customHeight="1" x14ac:dyDescent="0.2">
      <c r="B26" s="36" t="s">
        <v>1</v>
      </c>
      <c r="C26" s="31" t="s">
        <v>2</v>
      </c>
      <c r="D26" s="32"/>
      <c r="E26" s="23"/>
    </row>
    <row r="27" spans="2:6" ht="15" customHeight="1" x14ac:dyDescent="0.2">
      <c r="B27" s="37"/>
      <c r="C27" s="27">
        <v>1</v>
      </c>
      <c r="D27" s="27">
        <v>0</v>
      </c>
    </row>
    <row r="28" spans="2:6" ht="15" customHeight="1" x14ac:dyDescent="0.2">
      <c r="B28" s="17">
        <v>1</v>
      </c>
      <c r="C28" s="18">
        <f>C$23-C21</f>
        <v>0</v>
      </c>
      <c r="D28" s="19">
        <f t="shared" ref="D28:D29" si="1">D$23-D21</f>
        <v>800</v>
      </c>
      <c r="E28" s="23">
        <f>SUMPRODUCT(C$6:D$6,C28:D28)</f>
        <v>782400</v>
      </c>
    </row>
    <row r="29" spans="2:6" ht="15" customHeight="1" x14ac:dyDescent="0.2">
      <c r="B29" s="20">
        <v>0</v>
      </c>
      <c r="C29" s="21">
        <f t="shared" ref="C29" si="2">C$23-C22</f>
        <v>3500</v>
      </c>
      <c r="D29" s="22">
        <f t="shared" si="1"/>
        <v>0</v>
      </c>
      <c r="E29" s="23">
        <f>SUMPRODUCT(C$6:D$6,C29:D29)</f>
        <v>217000</v>
      </c>
      <c r="F29" s="1" t="s">
        <v>31</v>
      </c>
    </row>
    <row r="31" spans="2:6" ht="15" customHeight="1" x14ac:dyDescent="0.2">
      <c r="E31" s="23">
        <f>SUM(E18,E25)</f>
        <v>217000</v>
      </c>
      <c r="F31" s="1" t="s">
        <v>30</v>
      </c>
    </row>
  </sheetData>
  <mergeCells count="7">
    <mergeCell ref="B26:B27"/>
    <mergeCell ref="C26:D26"/>
    <mergeCell ref="B1:D1"/>
    <mergeCell ref="B2:B3"/>
    <mergeCell ref="C2:D2"/>
    <mergeCell ref="B19:B20"/>
    <mergeCell ref="C19:D19"/>
  </mergeCells>
  <pageMargins left="0.7" right="0.7" top="0.75" bottom="0.75" header="0.3" footer="0.3"/>
  <pageSetup orientation="portrait" blackAndWhite="1" cellComments="asDisplayed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F31"/>
  <sheetViews>
    <sheetView zoomScale="115" zoomScaleNormal="115" workbookViewId="0">
      <selection activeCell="H28" sqref="H28"/>
    </sheetView>
  </sheetViews>
  <sheetFormatPr defaultRowHeight="15" customHeight="1" x14ac:dyDescent="0.2"/>
  <cols>
    <col min="1" max="1" width="9.140625" style="1"/>
    <col min="2" max="2" width="11.7109375" style="1" customWidth="1"/>
    <col min="3" max="4" width="9.140625" style="1"/>
    <col min="5" max="5" width="10.5703125" style="1" customWidth="1"/>
    <col min="6" max="16384" width="9.140625" style="1"/>
  </cols>
  <sheetData>
    <row r="1" spans="2:5" ht="15" customHeight="1" x14ac:dyDescent="0.2">
      <c r="B1" s="33" t="s">
        <v>0</v>
      </c>
      <c r="C1" s="34"/>
      <c r="D1" s="35"/>
      <c r="E1" s="6"/>
    </row>
    <row r="2" spans="2:5" ht="15" customHeight="1" x14ac:dyDescent="0.2">
      <c r="B2" s="36" t="s">
        <v>1</v>
      </c>
      <c r="C2" s="31" t="s">
        <v>2</v>
      </c>
      <c r="D2" s="32"/>
      <c r="E2" s="6"/>
    </row>
    <row r="3" spans="2:5" ht="15" customHeight="1" x14ac:dyDescent="0.2">
      <c r="B3" s="37"/>
      <c r="C3" s="7">
        <v>1</v>
      </c>
      <c r="D3" s="7">
        <v>0</v>
      </c>
      <c r="E3" s="6"/>
    </row>
    <row r="4" spans="2:5" ht="15" customHeight="1" x14ac:dyDescent="0.2">
      <c r="B4" s="8">
        <v>1</v>
      </c>
      <c r="C4" s="9">
        <v>62</v>
      </c>
      <c r="D4" s="25">
        <v>0</v>
      </c>
      <c r="E4" s="6">
        <f>SUM(C4:D4)</f>
        <v>62</v>
      </c>
    </row>
    <row r="5" spans="2:5" ht="15" customHeight="1" x14ac:dyDescent="0.2">
      <c r="B5" s="10">
        <v>0</v>
      </c>
      <c r="C5" s="11">
        <v>0</v>
      </c>
      <c r="D5" s="26">
        <v>978</v>
      </c>
      <c r="E5" s="6">
        <f>SUM(C5:D5)</f>
        <v>978</v>
      </c>
    </row>
    <row r="6" spans="2:5" ht="15" customHeight="1" x14ac:dyDescent="0.2">
      <c r="B6" s="6"/>
      <c r="C6" s="6">
        <f>SUM(C4:C5)</f>
        <v>62</v>
      </c>
      <c r="D6" s="6">
        <f>SUM(D4:D5)</f>
        <v>978</v>
      </c>
      <c r="E6" s="6">
        <f>SUM(E4:E5)</f>
        <v>1040</v>
      </c>
    </row>
    <row r="7" spans="2:5" ht="15" customHeight="1" x14ac:dyDescent="0.2">
      <c r="B7" s="4"/>
      <c r="C7" s="4"/>
      <c r="D7" s="4"/>
      <c r="E7" s="4"/>
    </row>
    <row r="8" spans="2:5" ht="15" customHeight="1" x14ac:dyDescent="0.2">
      <c r="B8" s="5" t="s">
        <v>4</v>
      </c>
      <c r="C8" s="2">
        <f>($C$5+$D$4)/$E$6</f>
        <v>0</v>
      </c>
      <c r="D8" s="3">
        <f>1-C8</f>
        <v>1</v>
      </c>
      <c r="E8" s="5" t="s">
        <v>3</v>
      </c>
    </row>
    <row r="9" spans="2:5" ht="15" customHeight="1" x14ac:dyDescent="0.2">
      <c r="B9" s="5" t="s">
        <v>5</v>
      </c>
      <c r="C9" s="3">
        <f>$D$4/$D$6</f>
        <v>0</v>
      </c>
      <c r="D9" s="3">
        <f t="shared" ref="D9:D12" si="0">1-C9</f>
        <v>1</v>
      </c>
      <c r="E9" s="5" t="s">
        <v>9</v>
      </c>
    </row>
    <row r="10" spans="2:5" ht="15" customHeight="1" x14ac:dyDescent="0.2">
      <c r="B10" s="5" t="s">
        <v>6</v>
      </c>
      <c r="C10" s="3">
        <f>$C$5/$C$6</f>
        <v>0</v>
      </c>
      <c r="D10" s="3">
        <f t="shared" si="0"/>
        <v>1</v>
      </c>
      <c r="E10" s="5" t="s">
        <v>10</v>
      </c>
    </row>
    <row r="11" spans="2:5" ht="15" customHeight="1" x14ac:dyDescent="0.2">
      <c r="B11" s="5" t="s">
        <v>7</v>
      </c>
      <c r="C11" s="3">
        <f>$D$4/$E$4</f>
        <v>0</v>
      </c>
      <c r="D11" s="3">
        <f t="shared" si="0"/>
        <v>1</v>
      </c>
      <c r="E11" s="5" t="s">
        <v>11</v>
      </c>
    </row>
    <row r="12" spans="2:5" ht="15" customHeight="1" x14ac:dyDescent="0.2">
      <c r="B12" s="5" t="s">
        <v>8</v>
      </c>
      <c r="C12" s="3">
        <f>$C$5/$E$5</f>
        <v>0</v>
      </c>
      <c r="D12" s="3">
        <f t="shared" si="0"/>
        <v>1</v>
      </c>
      <c r="E12" s="5" t="s">
        <v>12</v>
      </c>
    </row>
    <row r="13" spans="2:5" ht="15" customHeight="1" x14ac:dyDescent="0.2">
      <c r="B13" s="5"/>
      <c r="D13" s="3"/>
      <c r="E13" s="5"/>
    </row>
    <row r="14" spans="2:5" ht="15" customHeight="1" x14ac:dyDescent="0.2">
      <c r="B14" s="5" t="s">
        <v>15</v>
      </c>
      <c r="C14" s="24">
        <v>3800</v>
      </c>
      <c r="D14" s="3"/>
      <c r="E14" s="5"/>
    </row>
    <row r="15" spans="2:5" ht="15" customHeight="1" x14ac:dyDescent="0.2">
      <c r="B15" s="5" t="s">
        <v>16</v>
      </c>
      <c r="C15" s="24">
        <v>500</v>
      </c>
      <c r="D15" s="3"/>
      <c r="E15" s="5"/>
    </row>
    <row r="16" spans="2:5" ht="15" customHeight="1" x14ac:dyDescent="0.2">
      <c r="B16" s="5" t="s">
        <v>17</v>
      </c>
      <c r="C16" s="24">
        <v>800</v>
      </c>
      <c r="D16" s="3"/>
      <c r="E16" s="5"/>
    </row>
    <row r="18" spans="2:6" ht="15" customHeight="1" x14ac:dyDescent="0.2">
      <c r="B18" s="12" t="s">
        <v>13</v>
      </c>
      <c r="C18" s="13"/>
      <c r="D18" s="14"/>
      <c r="E18" s="28">
        <f>SUMPRODUCT($C$4:$D$5,C21:D22)</f>
        <v>217000</v>
      </c>
      <c r="F18" s="1" t="s">
        <v>28</v>
      </c>
    </row>
    <row r="19" spans="2:6" ht="15" customHeight="1" x14ac:dyDescent="0.2">
      <c r="B19" s="36" t="s">
        <v>1</v>
      </c>
      <c r="C19" s="31" t="s">
        <v>2</v>
      </c>
      <c r="D19" s="32"/>
      <c r="E19" s="28"/>
    </row>
    <row r="20" spans="2:6" ht="15" customHeight="1" x14ac:dyDescent="0.2">
      <c r="B20" s="37"/>
      <c r="C20" s="27">
        <v>1</v>
      </c>
      <c r="D20" s="27">
        <v>0</v>
      </c>
      <c r="E20" s="28"/>
    </row>
    <row r="21" spans="2:6" ht="15" customHeight="1" x14ac:dyDescent="0.2">
      <c r="B21" s="17">
        <v>1</v>
      </c>
      <c r="C21" s="18">
        <f>$C$14+$C$15-$C$16</f>
        <v>3500</v>
      </c>
      <c r="D21" s="19">
        <f>-$C$16</f>
        <v>-800</v>
      </c>
      <c r="E21" s="23"/>
    </row>
    <row r="22" spans="2:6" ht="15" customHeight="1" x14ac:dyDescent="0.2">
      <c r="B22" s="20">
        <v>0</v>
      </c>
      <c r="C22" s="21">
        <v>0</v>
      </c>
      <c r="D22" s="22">
        <v>0</v>
      </c>
      <c r="E22" s="23"/>
    </row>
    <row r="23" spans="2:6" ht="15" customHeight="1" x14ac:dyDescent="0.2">
      <c r="C23" s="15">
        <f>MAX(C21:C22)</f>
        <v>3500</v>
      </c>
      <c r="D23" s="15">
        <f>MAX(D21:D22)</f>
        <v>0</v>
      </c>
      <c r="E23" s="23"/>
    </row>
    <row r="24" spans="2:6" ht="15" customHeight="1" x14ac:dyDescent="0.2">
      <c r="B24" s="16"/>
      <c r="C24" s="16"/>
      <c r="D24" s="16"/>
      <c r="E24" s="28"/>
    </row>
    <row r="25" spans="2:6" ht="15" customHeight="1" x14ac:dyDescent="0.2">
      <c r="B25" s="12" t="s">
        <v>14</v>
      </c>
      <c r="C25" s="13"/>
      <c r="D25" s="14"/>
      <c r="E25" s="28">
        <f>SUMPRODUCT($C$4:$D$5,C28:D29)</f>
        <v>0</v>
      </c>
      <c r="F25" s="1" t="s">
        <v>29</v>
      </c>
    </row>
    <row r="26" spans="2:6" ht="15" customHeight="1" x14ac:dyDescent="0.2">
      <c r="B26" s="36" t="s">
        <v>1</v>
      </c>
      <c r="C26" s="31" t="s">
        <v>2</v>
      </c>
      <c r="D26" s="32"/>
      <c r="E26" s="23"/>
    </row>
    <row r="27" spans="2:6" ht="15" customHeight="1" x14ac:dyDescent="0.2">
      <c r="B27" s="37"/>
      <c r="C27" s="27">
        <v>1</v>
      </c>
      <c r="D27" s="27">
        <v>0</v>
      </c>
    </row>
    <row r="28" spans="2:6" ht="15" customHeight="1" x14ac:dyDescent="0.2">
      <c r="B28" s="17">
        <v>1</v>
      </c>
      <c r="C28" s="18">
        <f>C$23-C21</f>
        <v>0</v>
      </c>
      <c r="D28" s="19">
        <f t="shared" ref="D28:D29" si="1">D$23-D21</f>
        <v>800</v>
      </c>
      <c r="E28" s="23">
        <f>SUMPRODUCT(C$6:D$6,C28:D28)</f>
        <v>782400</v>
      </c>
    </row>
    <row r="29" spans="2:6" ht="15" customHeight="1" x14ac:dyDescent="0.2">
      <c r="B29" s="20">
        <v>0</v>
      </c>
      <c r="C29" s="21">
        <f t="shared" ref="C29" si="2">C$23-C22</f>
        <v>3500</v>
      </c>
      <c r="D29" s="22">
        <f t="shared" si="1"/>
        <v>0</v>
      </c>
      <c r="E29" s="23">
        <f>SUMPRODUCT(C$6:D$6,C29:D29)</f>
        <v>217000</v>
      </c>
      <c r="F29" s="1" t="s">
        <v>31</v>
      </c>
    </row>
    <row r="31" spans="2:6" ht="15" customHeight="1" x14ac:dyDescent="0.2">
      <c r="E31" s="23">
        <f>SUM(E18,E25)</f>
        <v>217000</v>
      </c>
      <c r="F31" s="1" t="s">
        <v>30</v>
      </c>
    </row>
  </sheetData>
  <mergeCells count="7">
    <mergeCell ref="B26:B27"/>
    <mergeCell ref="C26:D26"/>
    <mergeCell ref="B1:D1"/>
    <mergeCell ref="B2:B3"/>
    <mergeCell ref="C2:D2"/>
    <mergeCell ref="B19:B20"/>
    <mergeCell ref="C19:D19"/>
  </mergeCells>
  <pageMargins left="0.7" right="0.7" top="0.75" bottom="0.75" header="0.3" footer="0.3"/>
  <pageSetup orientation="portrait" blackAndWhite="1" cellComments="asDisplayed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Grading</vt:lpstr>
      <vt:lpstr>Cost Eval (5.1)</vt:lpstr>
      <vt:lpstr>Cost Eval (5.4c)</vt:lpstr>
      <vt:lpstr>Perfect Eval (5.4c)</vt:lpstr>
    </vt:vector>
  </TitlesOfParts>
  <Company>BGSU CBA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M. Rump</dc:creator>
  <cp:lastModifiedBy>CRump</cp:lastModifiedBy>
  <cp:lastPrinted>2019-03-01T14:43:37Z</cp:lastPrinted>
  <dcterms:created xsi:type="dcterms:W3CDTF">2012-02-03T15:29:57Z</dcterms:created>
  <dcterms:modified xsi:type="dcterms:W3CDTF">2019-03-01T14:52:31Z</dcterms:modified>
</cp:coreProperties>
</file>