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gmack\Desktop\CNC\Julien\"/>
    </mc:Choice>
  </mc:AlternateContent>
  <xr:revisionPtr revIDLastSave="0" documentId="13_ncr:1_{8AF9070E-FDEA-4D97-B12C-1BDCD8820F8E}" xr6:coauthVersionLast="43" xr6:coauthVersionMax="43" xr10:uidLastSave="{00000000-0000-0000-0000-000000000000}"/>
  <bookViews>
    <workbookView xWindow="-110" yWindow="-110" windowWidth="21820" windowHeight="14020" xr2:uid="{B747D585-15AE-4B13-98F6-BA8F163614FC}"/>
  </bookViews>
  <sheets>
    <sheet name="Working Spreadsheet" sheetId="9" r:id="rId1"/>
    <sheet name="NYCCNC K Factors" sheetId="2" r:id="rId2"/>
    <sheet name="Measured K Factors" sheetId="3" r:id="rId3"/>
    <sheet name="K Factor Measurements" sheetId="4" r:id="rId4"/>
    <sheet name="Wood Hardness" sheetId="7" r:id="rId5"/>
  </sheets>
  <externalReferences>
    <externalReference r:id="rId6"/>
  </externalReferences>
  <definedNames>
    <definedName name="_xlnm._FilterDatabase" localSheetId="4" hidden="1">'Wood Hardness'!$A$1:$C$394</definedName>
    <definedName name="pi" localSheetId="3">#REF!</definedName>
    <definedName name="pi" localSheetId="1">'[1]Feeds &amp; Speeds'!#REF!</definedName>
    <definedName name="pi" localSheetId="0">'Working Spreadsheet'!#REF!</definedName>
    <definedName name="pi">#REF!</definedName>
    <definedName name="pia">#REF!</definedName>
    <definedName name="_xlnm.Print_Area" localSheetId="0">'Working Spreadsheet'!$A$1:$J$35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9" l="1"/>
  <c r="G16" i="9" l="1"/>
  <c r="J18" i="9"/>
  <c r="G10" i="9" l="1"/>
  <c r="J25" i="9"/>
  <c r="B16" i="9"/>
  <c r="J32" i="9" l="1"/>
  <c r="D32" i="9" s="1"/>
  <c r="F32" i="9" s="1"/>
  <c r="E32" i="9"/>
  <c r="H32" i="9" s="1"/>
  <c r="H23" i="9"/>
  <c r="G23" i="9"/>
  <c r="F23" i="9"/>
  <c r="H22" i="9"/>
  <c r="G22" i="9"/>
  <c r="F22" i="9"/>
  <c r="D13" i="9"/>
  <c r="D12" i="9"/>
  <c r="C25" i="9" s="1"/>
  <c r="G11" i="9"/>
  <c r="J7" i="9"/>
  <c r="J9" i="9" s="1"/>
  <c r="J11" i="9" s="1"/>
  <c r="J29" i="9" s="1"/>
  <c r="G32" i="9" l="1"/>
  <c r="C31" i="9"/>
  <c r="D31" i="9" s="1"/>
  <c r="A33" i="9"/>
  <c r="E33" i="9"/>
  <c r="I32" i="9"/>
  <c r="J33" i="9"/>
  <c r="E31" i="9" l="1"/>
  <c r="G31" i="9" s="1"/>
  <c r="H31" i="9" s="1"/>
  <c r="I31" i="9"/>
  <c r="B31" i="9"/>
  <c r="J31" i="9" l="1"/>
  <c r="F31" i="9"/>
  <c r="B4" i="3"/>
  <c r="B7" i="3"/>
  <c r="D16" i="4"/>
  <c r="B8" i="3" l="1"/>
  <c r="B6" i="3"/>
  <c r="B5" i="3"/>
  <c r="B3" i="3"/>
  <c r="E21" i="4"/>
  <c r="F21" i="4"/>
  <c r="J21" i="4"/>
  <c r="Q21" i="4"/>
  <c r="D21" i="4" s="1"/>
  <c r="E22" i="4"/>
  <c r="F22" i="4"/>
  <c r="J22" i="4"/>
  <c r="Q22" i="4"/>
  <c r="D22" i="4" s="1"/>
  <c r="E23" i="4"/>
  <c r="F23" i="4"/>
  <c r="J23" i="4"/>
  <c r="Q23" i="4"/>
  <c r="D23" i="4" s="1"/>
  <c r="D24" i="4"/>
  <c r="E24" i="4"/>
  <c r="F24" i="4"/>
  <c r="J24" i="4"/>
  <c r="Q24" i="4"/>
  <c r="D25" i="4"/>
  <c r="E25" i="4"/>
  <c r="F25" i="4"/>
  <c r="J25" i="4"/>
  <c r="Q25" i="4"/>
  <c r="D26" i="4"/>
  <c r="E26" i="4"/>
  <c r="F26" i="4"/>
  <c r="J26" i="4"/>
  <c r="Q26" i="4"/>
  <c r="E27" i="4"/>
  <c r="F27" i="4"/>
  <c r="J27" i="4"/>
  <c r="Q27" i="4"/>
  <c r="D27" i="4" s="1"/>
  <c r="E28" i="4"/>
  <c r="F28" i="4"/>
  <c r="J28" i="4"/>
  <c r="Q28" i="4"/>
  <c r="D28" i="4" s="1"/>
  <c r="E29" i="4"/>
  <c r="F29" i="4"/>
  <c r="J29" i="4"/>
  <c r="Q29" i="4"/>
  <c r="D29" i="4" s="1"/>
  <c r="E30" i="4"/>
  <c r="F30" i="4"/>
  <c r="J30" i="4"/>
  <c r="Q30" i="4"/>
  <c r="D30" i="4" s="1"/>
  <c r="E31" i="4"/>
  <c r="F31" i="4"/>
  <c r="J31" i="4"/>
  <c r="Q31" i="4"/>
  <c r="D31" i="4" s="1"/>
  <c r="D32" i="4"/>
  <c r="E32" i="4"/>
  <c r="F32" i="4"/>
  <c r="J32" i="4"/>
  <c r="Q32" i="4"/>
  <c r="D33" i="4"/>
  <c r="E33" i="4"/>
  <c r="F33" i="4"/>
  <c r="J33" i="4"/>
  <c r="Q33" i="4"/>
  <c r="D34" i="4"/>
  <c r="E34" i="4"/>
  <c r="F34" i="4"/>
  <c r="J34" i="4"/>
  <c r="Q34" i="4"/>
  <c r="E35" i="4"/>
  <c r="F35" i="4"/>
  <c r="J35" i="4"/>
  <c r="Q35" i="4"/>
  <c r="D35" i="4" s="1"/>
  <c r="E36" i="4"/>
  <c r="F36" i="4"/>
  <c r="J36" i="4"/>
  <c r="Q36" i="4"/>
  <c r="D36" i="4" s="1"/>
  <c r="E37" i="4"/>
  <c r="F37" i="4"/>
  <c r="J37" i="4"/>
  <c r="Q37" i="4"/>
  <c r="D37" i="4" s="1"/>
  <c r="E38" i="4"/>
  <c r="F38" i="4"/>
  <c r="J38" i="4"/>
  <c r="Q38" i="4"/>
  <c r="D38" i="4" s="1"/>
  <c r="Q20" i="4"/>
  <c r="J20" i="4"/>
  <c r="J10" i="4" l="1"/>
  <c r="D10" i="4" s="1"/>
  <c r="J9" i="4"/>
  <c r="D9" i="4" s="1"/>
  <c r="D8" i="4"/>
  <c r="E7" i="4"/>
  <c r="F7" i="4"/>
  <c r="D6" i="4"/>
  <c r="P5" i="4"/>
  <c r="P8" i="4"/>
  <c r="P7" i="4"/>
  <c r="P4" i="4"/>
  <c r="P3" i="4"/>
  <c r="D5" i="4"/>
  <c r="D4" i="4"/>
  <c r="D3" i="4"/>
  <c r="D7" i="4" l="1"/>
  <c r="F15" i="4" l="1"/>
  <c r="E15" i="4"/>
  <c r="J16" i="4"/>
  <c r="J15" i="4"/>
  <c r="E16" i="4" l="1"/>
  <c r="F20" i="4"/>
  <c r="E20" i="4"/>
  <c r="D20" i="4"/>
  <c r="D15" i="4"/>
  <c r="F16" i="4"/>
  <c r="Q16" i="4"/>
</calcChain>
</file>

<file path=xl/sharedStrings.xml><?xml version="1.0" encoding="utf-8"?>
<sst xmlns="http://schemas.openxmlformats.org/spreadsheetml/2006/main" count="1031" uniqueCount="829">
  <si>
    <t>Carbide</t>
  </si>
  <si>
    <t>Material</t>
  </si>
  <si>
    <t>K Factor</t>
  </si>
  <si>
    <t>Cutter Length</t>
  </si>
  <si>
    <t># of Cutter Flutes/Teeth</t>
  </si>
  <si>
    <t>Shank Diameter</t>
  </si>
  <si>
    <t>Overall Stickout</t>
  </si>
  <si>
    <t>Minimum</t>
  </si>
  <si>
    <t>Maximum</t>
  </si>
  <si>
    <t>Fusion Adaptive</t>
  </si>
  <si>
    <t>In Inches</t>
  </si>
  <si>
    <t>DOC (in)</t>
  </si>
  <si>
    <t>WOC (in)</t>
  </si>
  <si>
    <t>Cutter</t>
  </si>
  <si>
    <r>
      <t>Power (HP</t>
    </r>
    <r>
      <rPr>
        <b/>
        <vertAlign val="subscript"/>
        <sz val="10"/>
        <rFont val="Arial"/>
        <family val="2"/>
      </rPr>
      <t>c</t>
    </r>
    <r>
      <rPr>
        <b/>
        <sz val="10"/>
        <rFont val="Arial"/>
        <family val="2"/>
      </rPr>
      <t>)</t>
    </r>
  </si>
  <si>
    <t>Torque (in-lbf)</t>
  </si>
  <si>
    <t>Formulas and Definitions</t>
  </si>
  <si>
    <r>
      <t>RPM = Spindle Speed (Revoultions Per Minute) = (12 * SFM) / (</t>
    </r>
    <r>
      <rPr>
        <sz val="10"/>
        <rFont val="Calibri"/>
        <family val="2"/>
      </rPr>
      <t xml:space="preserve">π </t>
    </r>
    <r>
      <rPr>
        <sz val="10"/>
        <rFont val="Arial"/>
        <family val="2"/>
      </rPr>
      <t>* cutter diameter)</t>
    </r>
  </si>
  <si>
    <t>IPM = Feed Rate (Inches Per Minute) = RPM * IPT (Cut Inches Per Flute/Tooth) * # of Cutter Flutes/Teeth</t>
  </si>
  <si>
    <r>
      <t xml:space="preserve">SFM = Cutter Surface Speed (Surface Feet per Minute) = (RPM * </t>
    </r>
    <r>
      <rPr>
        <sz val="10"/>
        <rFont val="Calibri"/>
        <family val="2"/>
      </rPr>
      <t>π</t>
    </r>
    <r>
      <rPr>
        <sz val="10"/>
        <rFont val="Arial"/>
        <family val="2"/>
      </rPr>
      <t xml:space="preserve">  * Cutter Diameter) /12</t>
    </r>
  </si>
  <si>
    <r>
      <t>Cutter Power (HP</t>
    </r>
    <r>
      <rPr>
        <vertAlign val="subscript"/>
        <sz val="10"/>
        <rFont val="Arial"/>
        <family val="2"/>
      </rPr>
      <t>c</t>
    </r>
    <r>
      <rPr>
        <sz val="10"/>
        <rFont val="Arial"/>
        <family val="2"/>
      </rPr>
      <t>) = MRR  / K Factor</t>
    </r>
  </si>
  <si>
    <t>John's Tips:</t>
  </si>
  <si>
    <t>Matching Brinell is what drives K-Value</t>
  </si>
  <si>
    <t>McMaster Carr has good chart for material hardness</t>
  </si>
  <si>
    <t>Common Materials</t>
  </si>
  <si>
    <t>Hardness, Brinell</t>
  </si>
  <si>
    <t>1018</t>
  </si>
  <si>
    <t>4140 alloy steel</t>
  </si>
  <si>
    <t>A2 Tool steel 200-230</t>
  </si>
  <si>
    <t>200-300</t>
  </si>
  <si>
    <t xml:space="preserve">304 stainless cold rolled </t>
  </si>
  <si>
    <t>225-275</t>
  </si>
  <si>
    <t>6061-T6 Aluminum</t>
  </si>
  <si>
    <t>7075-T6 Aluminum</t>
  </si>
  <si>
    <t>Very soft low-carbon steel</t>
  </si>
  <si>
    <t>100-160</t>
  </si>
  <si>
    <t>very low-carbon steel</t>
  </si>
  <si>
    <t>Free cutting magnetic steels</t>
  </si>
  <si>
    <t>100-260</t>
  </si>
  <si>
    <t>1108, 1109, 1115, 1117, 1118, 1120, 1126, 1211 plain carbon steels</t>
  </si>
  <si>
    <t>100-150</t>
  </si>
  <si>
    <t>1108, 1109, 1115, 1117, 1118, 1120, 1126, 1211, plain carbon steels</t>
  </si>
  <si>
    <t>150-200</t>
  </si>
  <si>
    <t xml:space="preserve">1144 carbon steel cold rolled </t>
  </si>
  <si>
    <t>11L17, 11L18, 12L13, 18, 12L13, 12L14, leaded carbon steels</t>
  </si>
  <si>
    <t xml:space="preserve">11L17, 11L18, 12L13, 12L14 Leaded carbon steels </t>
  </si>
  <si>
    <t>200-250</t>
  </si>
  <si>
    <t>1212, 1213, 1215, Plain carbon steels</t>
  </si>
  <si>
    <t>A36, 44W hot rolled steels</t>
  </si>
  <si>
    <t>160-220</t>
  </si>
  <si>
    <t>low carbon steel 5-20Rc</t>
  </si>
  <si>
    <t xml:space="preserve">structrul steel, ordinary low to medium carbon steel (0-5%c) </t>
  </si>
  <si>
    <t>100-200</t>
  </si>
  <si>
    <t>ASTM A516-70 Pressure vessel steel</t>
  </si>
  <si>
    <t xml:space="preserve">1015, Ck15, C16, </t>
  </si>
  <si>
    <t xml:space="preserve">1035, c35 cold drawn </t>
  </si>
  <si>
    <t>1043, 1045, C45, Hot Rolled</t>
  </si>
  <si>
    <t>1148</t>
  </si>
  <si>
    <t>plain high carbon steel</t>
  </si>
  <si>
    <t>125-275</t>
  </si>
  <si>
    <t>1055, 1060, 1064, 1065, 1070, 1074, 1078, 1080, 1084, 1086, 1090, 1095, 1548-1566</t>
  </si>
  <si>
    <t>175-220</t>
  </si>
  <si>
    <t>275-375</t>
  </si>
  <si>
    <t>375-425</t>
  </si>
  <si>
    <t>low alloy steel medium-hard</t>
  </si>
  <si>
    <t>120-360</t>
  </si>
  <si>
    <t xml:space="preserve">4130 alloy steel </t>
  </si>
  <si>
    <t>4130 PH alloy steel</t>
  </si>
  <si>
    <t xml:space="preserve">8620 alloy steel </t>
  </si>
  <si>
    <t xml:space="preserve">8620 HT alloy steel </t>
  </si>
  <si>
    <t>high-carbon and alloy steel medium-hard</t>
  </si>
  <si>
    <t>160-360</t>
  </si>
  <si>
    <t xml:space="preserve">4140PH Alloy steel </t>
  </si>
  <si>
    <t xml:space="preserve">4150 Alloy steel </t>
  </si>
  <si>
    <t>5160 Alloy spring steel</t>
  </si>
  <si>
    <t>6150 Alloy spring steel</t>
  </si>
  <si>
    <t>low carbon steel</t>
  </si>
  <si>
    <t>18-26Rc</t>
  </si>
  <si>
    <t>24-32Rc</t>
  </si>
  <si>
    <t xml:space="preserve">high-strength structual steel </t>
  </si>
  <si>
    <t>250-650</t>
  </si>
  <si>
    <t>1132, 1137, 1139, 1140, 1144, 1146, 1151</t>
  </si>
  <si>
    <t>275-325</t>
  </si>
  <si>
    <t>325-375</t>
  </si>
  <si>
    <t xml:space="preserve">1132,1137, 1139, 1140, 1144, 1146, 1151 </t>
  </si>
  <si>
    <t>A514, T-1</t>
  </si>
  <si>
    <t>armox 370T</t>
  </si>
  <si>
    <t>380-430</t>
  </si>
  <si>
    <t>armox 440</t>
  </si>
  <si>
    <t>420-480</t>
  </si>
  <si>
    <t>armox 500T</t>
  </si>
  <si>
    <t>480-540</t>
  </si>
  <si>
    <t>armox 600T</t>
  </si>
  <si>
    <t>570-640</t>
  </si>
  <si>
    <t xml:space="preserve">armox advance </t>
  </si>
  <si>
    <t>58-63 Rc</t>
  </si>
  <si>
    <t xml:space="preserve">astralloy 4800 </t>
  </si>
  <si>
    <t>astralloy 8000</t>
  </si>
  <si>
    <t>430-470</t>
  </si>
  <si>
    <t>astralloy Rol-man</t>
  </si>
  <si>
    <t>180-245</t>
  </si>
  <si>
    <t>astralloy -v EB-450</t>
  </si>
  <si>
    <t>418-512</t>
  </si>
  <si>
    <t>weldox 1030-1100</t>
  </si>
  <si>
    <t xml:space="preserve">weldox 700 </t>
  </si>
  <si>
    <t>weldox 900/960</t>
  </si>
  <si>
    <t>normal tool steels. Hard- quenching an tempering steel</t>
  </si>
  <si>
    <t>170-270</t>
  </si>
  <si>
    <t>30-40Rc</t>
  </si>
  <si>
    <t>01 Tool steel</t>
  </si>
  <si>
    <t>175-225</t>
  </si>
  <si>
    <t xml:space="preserve">S7 Tool steel </t>
  </si>
  <si>
    <t>187-220</t>
  </si>
  <si>
    <t>uddeholm Tool Steel</t>
  </si>
  <si>
    <t>170-360</t>
  </si>
  <si>
    <t xml:space="preserve">ame </t>
  </si>
  <si>
    <t xml:space="preserve">caldie </t>
  </si>
  <si>
    <t xml:space="preserve">dievar annealed </t>
  </si>
  <si>
    <t xml:space="preserve">sleipner </t>
  </si>
  <si>
    <t>sverker3, alsi d6,  alsi d3</t>
  </si>
  <si>
    <t xml:space="preserve">UHB 11 (alsi 1158) </t>
  </si>
  <si>
    <t>unimax</t>
  </si>
  <si>
    <t>vanadais 10 superclean</t>
  </si>
  <si>
    <t>vanadais 6,23,30 ALSI superclean</t>
  </si>
  <si>
    <t xml:space="preserve">vanadais 60 superclean </t>
  </si>
  <si>
    <t>vancron 30,40 superclean</t>
  </si>
  <si>
    <t>high-alloy, high hardness steel</t>
  </si>
  <si>
    <t>270-360</t>
  </si>
  <si>
    <t xml:space="preserve">300M alloy steel annealed </t>
  </si>
  <si>
    <t>4340 alloy steel</t>
  </si>
  <si>
    <t xml:space="preserve">4340 PH alloy steel </t>
  </si>
  <si>
    <t xml:space="preserve">AerMet 100, 310, 340, Alloy steel annealed </t>
  </si>
  <si>
    <t xml:space="preserve">D2 Dc53 Tool Steel annealed </t>
  </si>
  <si>
    <t xml:space="preserve">H13 Tool Steel </t>
  </si>
  <si>
    <t xml:space="preserve">P20 Tool Steel </t>
  </si>
  <si>
    <t>SB Wear</t>
  </si>
  <si>
    <t>225-255</t>
  </si>
  <si>
    <t>high-strength, hardned Tool and HSS steel.</t>
  </si>
  <si>
    <t>&gt;360</t>
  </si>
  <si>
    <t xml:space="preserve">300mAlloy steel hadrened </t>
  </si>
  <si>
    <t>50-55Rc</t>
  </si>
  <si>
    <t xml:space="preserve"> D2, DC53 Tool Steel </t>
  </si>
  <si>
    <t>35-40Rc</t>
  </si>
  <si>
    <t>40-45Rc</t>
  </si>
  <si>
    <t>45-50Rc</t>
  </si>
  <si>
    <t>55-60Rc</t>
  </si>
  <si>
    <t>60-65Rc</t>
  </si>
  <si>
    <t>35-40</t>
  </si>
  <si>
    <t>40-45</t>
  </si>
  <si>
    <t>45-50</t>
  </si>
  <si>
    <t>50-55</t>
  </si>
  <si>
    <t>55-60</t>
  </si>
  <si>
    <t>60-65</t>
  </si>
  <si>
    <t>Hardox 500</t>
  </si>
  <si>
    <t>M1, M2, M6, M10, T1, T2, T6</t>
  </si>
  <si>
    <t>60-65RC</t>
  </si>
  <si>
    <t>toolox 33</t>
  </si>
  <si>
    <t>Toolox 40</t>
  </si>
  <si>
    <t>360-420</t>
  </si>
  <si>
    <t>Toolox 44</t>
  </si>
  <si>
    <t>410-475</t>
  </si>
  <si>
    <t>High Speed Steel</t>
  </si>
  <si>
    <t>200-275</t>
  </si>
  <si>
    <t>M3-1, M4, M7, M30, M33, M36, M41, M42, M43, M36, M41, M42, M43, M44, M46, M47, T5, T8</t>
  </si>
  <si>
    <t>T15 M3-2</t>
  </si>
  <si>
    <t xml:space="preserve">Powdered metals </t>
  </si>
  <si>
    <t>anvioy 1150</t>
  </si>
  <si>
    <t>36Rc</t>
  </si>
  <si>
    <t xml:space="preserve">free-cutting  stainless steel </t>
  </si>
  <si>
    <t>135-375</t>
  </si>
  <si>
    <t>1.2085 stainless</t>
  </si>
  <si>
    <t>30-35Rc</t>
  </si>
  <si>
    <t xml:space="preserve">302 Stainless </t>
  </si>
  <si>
    <t>135-185</t>
  </si>
  <si>
    <t xml:space="preserve">303 Stainless </t>
  </si>
  <si>
    <t>416 Stainless</t>
  </si>
  <si>
    <t>187-235</t>
  </si>
  <si>
    <t>200-285</t>
  </si>
  <si>
    <t>430F Stainless</t>
  </si>
  <si>
    <t>170-185</t>
  </si>
  <si>
    <t>moderately difficuit stainless steel</t>
  </si>
  <si>
    <t>135-325</t>
  </si>
  <si>
    <t>13-8 Aged h1025 Stainless</t>
  </si>
  <si>
    <t>13-3 aged H1150 Stainless</t>
  </si>
  <si>
    <t>15-5 PH H1150 Stainless</t>
  </si>
  <si>
    <t>17-4 ph Stainless 150-200</t>
  </si>
  <si>
    <t xml:space="preserve">17-4 ph Stainless   </t>
  </si>
  <si>
    <t xml:space="preserve">316 Stainless </t>
  </si>
  <si>
    <t>185-220</t>
  </si>
  <si>
    <t xml:space="preserve">321 Stainless </t>
  </si>
  <si>
    <t xml:space="preserve">410 Stainless steel annealed </t>
  </si>
  <si>
    <t xml:space="preserve">422 Stainless </t>
  </si>
  <si>
    <t>285-300</t>
  </si>
  <si>
    <t xml:space="preserve">440 Stainless </t>
  </si>
  <si>
    <t>255-275</t>
  </si>
  <si>
    <t xml:space="preserve">CPM-154 Stainless Annealed </t>
  </si>
  <si>
    <t xml:space="preserve">CPM-s30V-S35VN Stainless Annealed </t>
  </si>
  <si>
    <t xml:space="preserve">Duplex 2205 (UNS S32205 / S31803) </t>
  </si>
  <si>
    <t>30Rc</t>
  </si>
  <si>
    <t>Nitronic 50</t>
  </si>
  <si>
    <t>189-241</t>
  </si>
  <si>
    <t>Nitronic 60</t>
  </si>
  <si>
    <t>170-255</t>
  </si>
  <si>
    <t>13-8 aged h950 stainless</t>
  </si>
  <si>
    <t>15-5 ph 1025-h1075</t>
  </si>
  <si>
    <t>310-330</t>
  </si>
  <si>
    <t>15-5 ph p 900 stainless</t>
  </si>
  <si>
    <t xml:space="preserve">17-4 aged H1075 Stainless </t>
  </si>
  <si>
    <t>17-4 aged h900 stainless</t>
  </si>
  <si>
    <t>40rc</t>
  </si>
  <si>
    <t>50rc</t>
  </si>
  <si>
    <t xml:space="preserve">440n stainless </t>
  </si>
  <si>
    <t xml:space="preserve">cpm-S90V stainless </t>
  </si>
  <si>
    <t>50-60</t>
  </si>
  <si>
    <t xml:space="preserve">p550 stainless </t>
  </si>
  <si>
    <t>350-430</t>
  </si>
  <si>
    <t>cast iron Sg iron</t>
  </si>
  <si>
    <t>120-260</t>
  </si>
  <si>
    <t>120-150</t>
  </si>
  <si>
    <t xml:space="preserve">cast iron  </t>
  </si>
  <si>
    <t>190-220</t>
  </si>
  <si>
    <t xml:space="preserve">cast iron </t>
  </si>
  <si>
    <t>250-260</t>
  </si>
  <si>
    <t xml:space="preserve">aluminum  alloys </t>
  </si>
  <si>
    <t>28-150</t>
  </si>
  <si>
    <t xml:space="preserve">2024-t4 </t>
  </si>
  <si>
    <t>6061-t4</t>
  </si>
  <si>
    <t>6061-t6</t>
  </si>
  <si>
    <t>6063-t5,t6</t>
  </si>
  <si>
    <t>60-75</t>
  </si>
  <si>
    <t>7075-t6</t>
  </si>
  <si>
    <t>alumec 89</t>
  </si>
  <si>
    <t xml:space="preserve">cast aluminum </t>
  </si>
  <si>
    <t>cast aluminum hi</t>
  </si>
  <si>
    <t>60-100</t>
  </si>
  <si>
    <t>cast aluminum 200, 500, 700 ,800</t>
  </si>
  <si>
    <t>28-100</t>
  </si>
  <si>
    <t>Wrought Aluminum 3000, 5000, 6000, 7000</t>
  </si>
  <si>
    <t>30-150</t>
  </si>
  <si>
    <t xml:space="preserve">sodt non-ferrous alloys </t>
  </si>
  <si>
    <t xml:space="preserve">magnesium </t>
  </si>
  <si>
    <t xml:space="preserve">zinc </t>
  </si>
  <si>
    <t xml:space="preserve">copper alloys </t>
  </si>
  <si>
    <t>50-250</t>
  </si>
  <si>
    <t xml:space="preserve">c10100 copper </t>
  </si>
  <si>
    <t>c18200 chrome copper</t>
  </si>
  <si>
    <t xml:space="preserve">c863000 maganese bronze </t>
  </si>
  <si>
    <t xml:space="preserve">c90300, c9220, c90500 tin bronze alloy </t>
  </si>
  <si>
    <t>c90700 tin bronze (SAE 65)</t>
  </si>
  <si>
    <t>c93200 sae 660</t>
  </si>
  <si>
    <t>c95500 nickel aluminum bronze</t>
  </si>
  <si>
    <t>copper 110</t>
  </si>
  <si>
    <t>high lead brass</t>
  </si>
  <si>
    <t>low lead brass</t>
  </si>
  <si>
    <t xml:space="preserve">high alloyed copper </t>
  </si>
  <si>
    <t>180-390</t>
  </si>
  <si>
    <t>ampcoloy 83</t>
  </si>
  <si>
    <t>340-390</t>
  </si>
  <si>
    <t xml:space="preserve">ampcoloy 88 </t>
  </si>
  <si>
    <t>260-280</t>
  </si>
  <si>
    <t>ampcoloy 940,95,972</t>
  </si>
  <si>
    <t>180-255</t>
  </si>
  <si>
    <t>ampcoloy 944 moldmate 90</t>
  </si>
  <si>
    <t>tough2</t>
  </si>
  <si>
    <t xml:space="preserve">tough 3 </t>
  </si>
  <si>
    <t>300-336</t>
  </si>
  <si>
    <t xml:space="preserve">ampco aluminum bronze </t>
  </si>
  <si>
    <t>100-450</t>
  </si>
  <si>
    <t>ampco 18</t>
  </si>
  <si>
    <t>159--183</t>
  </si>
  <si>
    <t>ampco 21</t>
  </si>
  <si>
    <t>285-311</t>
  </si>
  <si>
    <t>amco 22</t>
  </si>
  <si>
    <t>321-352</t>
  </si>
  <si>
    <t>ampco 25</t>
  </si>
  <si>
    <t>356-394</t>
  </si>
  <si>
    <t>ampco 26</t>
  </si>
  <si>
    <t>395-450</t>
  </si>
  <si>
    <t>ampco 8</t>
  </si>
  <si>
    <t>108-124</t>
  </si>
  <si>
    <t xml:space="preserve">ampco m4 </t>
  </si>
  <si>
    <t>270-305</t>
  </si>
  <si>
    <t xml:space="preserve">ferrous superalloy </t>
  </si>
  <si>
    <t>nitronic 50</t>
  </si>
  <si>
    <t>nitronic 60</t>
  </si>
  <si>
    <t xml:space="preserve">nickel an colbalt super alloys </t>
  </si>
  <si>
    <t>200-450</t>
  </si>
  <si>
    <t>hastelloy b-3</t>
  </si>
  <si>
    <t>hastelloy c c276</t>
  </si>
  <si>
    <t>hastelloy x</t>
  </si>
  <si>
    <t>inconel 600</t>
  </si>
  <si>
    <t>inconel 700</t>
  </si>
  <si>
    <t>invar 46</t>
  </si>
  <si>
    <t>monel k 500</t>
  </si>
  <si>
    <t xml:space="preserve">waspaloy </t>
  </si>
  <si>
    <t>plastic, soft non-metals</t>
  </si>
  <si>
    <t xml:space="preserve">acrylic </t>
  </si>
  <si>
    <t>delrin, nylon, nylatron</t>
  </si>
  <si>
    <t>duration  xp, vespel pc , celazole pbi</t>
  </si>
  <si>
    <t xml:space="preserve">HDPE, UHMW, POLYETHYLENE </t>
  </si>
  <si>
    <t>machining wax</t>
  </si>
  <si>
    <t>phenolic</t>
  </si>
  <si>
    <t>plycarbonate, polysulone uitem 100</t>
  </si>
  <si>
    <t xml:space="preserve">REN, Pattern/ modeling </t>
  </si>
  <si>
    <t>wood</t>
  </si>
  <si>
    <t>Hard wood</t>
  </si>
  <si>
    <t xml:space="preserve">hard playwwod </t>
  </si>
  <si>
    <t>mahogsny</t>
  </si>
  <si>
    <t>MDF</t>
  </si>
  <si>
    <t xml:space="preserve">soft plywood </t>
  </si>
  <si>
    <t>soft wood</t>
  </si>
  <si>
    <t>hard non- metals</t>
  </si>
  <si>
    <t>fiber glass</t>
  </si>
  <si>
    <t>graphite</t>
  </si>
  <si>
    <t>ketron PEEK 1000</t>
  </si>
  <si>
    <t>Cutter Force (lbf) = Torque / (Cutter Diameter / 2)</t>
  </si>
  <si>
    <t>Cutter Diameter (D)</t>
  </si>
  <si>
    <t>Cutter Material (Carbide, HSS, or Cobalt)</t>
  </si>
  <si>
    <t>Rated Input Voltage (Volts)</t>
  </si>
  <si>
    <t>Rated Input Current (Amps)</t>
  </si>
  <si>
    <t>Efficiency</t>
  </si>
  <si>
    <t>Rated Input Power (Watts)</t>
  </si>
  <si>
    <t>HP = Horsepower = 745.7 Watts</t>
  </si>
  <si>
    <t>As Percentage of Diameter</t>
  </si>
  <si>
    <t>Young's Modulus</t>
  </si>
  <si>
    <t>Carbide = Solid Tungsten Carbide</t>
  </si>
  <si>
    <t>Cobalt = M42 Super High Speed Steel</t>
  </si>
  <si>
    <t>HSS = M2 High Speed Steel</t>
  </si>
  <si>
    <t>% Max Deflection</t>
  </si>
  <si>
    <r>
      <rPr>
        <b/>
        <sz val="10"/>
        <color rgb="FF00B0F0"/>
        <rFont val="Arial"/>
        <family val="2"/>
      </rPr>
      <t>Deflection</t>
    </r>
    <r>
      <rPr>
        <sz val="10"/>
        <rFont val="Arial"/>
        <family val="2"/>
      </rPr>
      <t xml:space="preserve">, </t>
    </r>
    <r>
      <rPr>
        <b/>
        <sz val="10"/>
        <color rgb="FF7030A0"/>
        <rFont val="Arial"/>
        <family val="2"/>
      </rPr>
      <t>Force</t>
    </r>
    <r>
      <rPr>
        <sz val="10"/>
        <rFont val="Arial"/>
        <family val="2"/>
      </rPr>
      <t xml:space="preserve">, and </t>
    </r>
    <r>
      <rPr>
        <b/>
        <sz val="10"/>
        <rFont val="Arial"/>
        <family val="2"/>
      </rPr>
      <t>Power</t>
    </r>
    <r>
      <rPr>
        <sz val="10"/>
        <rFont val="Arial"/>
        <family val="2"/>
      </rPr>
      <t xml:space="preserve"> can be reduced at the expense of MRR by decreasing WOC, DOC, and/or IPM (at the expense of IPT)</t>
    </r>
  </si>
  <si>
    <r>
      <t>K Factor (in</t>
    </r>
    <r>
      <rPr>
        <b/>
        <vertAlign val="superscript"/>
        <sz val="10"/>
        <rFont val="Arial"/>
        <family val="2"/>
      </rPr>
      <t>3</t>
    </r>
    <r>
      <rPr>
        <b/>
        <sz val="10"/>
        <rFont val="Arial"/>
        <family val="2"/>
      </rPr>
      <t>/min/HP)</t>
    </r>
  </si>
  <si>
    <t>Feed (IPM)</t>
  </si>
  <si>
    <t>Hardness</t>
  </si>
  <si>
    <t>Type</t>
  </si>
  <si>
    <r>
      <t>MRR (in</t>
    </r>
    <r>
      <rPr>
        <b/>
        <vertAlign val="superscript"/>
        <sz val="10"/>
        <rFont val="Arial"/>
        <family val="2"/>
      </rPr>
      <t>3</t>
    </r>
    <r>
      <rPr>
        <b/>
        <sz val="10"/>
        <rFont val="Arial"/>
        <family val="2"/>
      </rPr>
      <t>/min)</t>
    </r>
  </si>
  <si>
    <t>Cutting Conditions</t>
  </si>
  <si>
    <t>Diameter (in)</t>
  </si>
  <si>
    <t>Speed (RPM)</t>
  </si>
  <si>
    <t>Not Cutting</t>
  </si>
  <si>
    <t>Cutting Max</t>
  </si>
  <si>
    <t>Cutting Min</t>
  </si>
  <si>
    <t>Baltic Birch</t>
  </si>
  <si>
    <t>Average</t>
  </si>
  <si>
    <t>Scale</t>
  </si>
  <si>
    <t>Cutting Ave</t>
  </si>
  <si>
    <t>Torrey Pine</t>
  </si>
  <si>
    <t>Santos Mahogany</t>
  </si>
  <si>
    <t>Janka</t>
  </si>
  <si>
    <t># Flutes</t>
  </si>
  <si>
    <t>0.125-0.5</t>
  </si>
  <si>
    <t>16980-21300</t>
  </si>
  <si>
    <t>56-85</t>
  </si>
  <si>
    <t>10-25</t>
  </si>
  <si>
    <t>0.25-0.5</t>
  </si>
  <si>
    <t>0.125-0.25</t>
  </si>
  <si>
    <t>60-114</t>
  </si>
  <si>
    <t>18160-21600</t>
  </si>
  <si>
    <t>4-13</t>
  </si>
  <si>
    <t>Yellow Poplar</t>
  </si>
  <si>
    <t>34-91</t>
  </si>
  <si>
    <t>0.125-0.75</t>
  </si>
  <si>
    <t>11-25</t>
  </si>
  <si>
    <t>18060-22560</t>
  </si>
  <si>
    <t>22500&amp;23040</t>
  </si>
  <si>
    <t>255&amp;279</t>
  </si>
  <si>
    <t>0.36&amp;0.35</t>
  </si>
  <si>
    <t>98&amp;92</t>
  </si>
  <si>
    <t>0.25-0.375</t>
  </si>
  <si>
    <t>58-117</t>
  </si>
  <si>
    <t>13980-26400</t>
  </si>
  <si>
    <t>5-11</t>
  </si>
  <si>
    <t>Acrylic</t>
  </si>
  <si>
    <t>Whiteside RU1600 0.125” Upcut Endmill</t>
  </si>
  <si>
    <t>Yonico 31010-SC 1/4" Low Helix Up Cut Endmill</t>
  </si>
  <si>
    <t>0.25" Carbide Upcut Endmill</t>
  </si>
  <si>
    <t>Freud 12-172 Carbide Insert Straight 1" Router Bit</t>
  </si>
  <si>
    <t>Cutting Input Power (Watts) Increase</t>
  </si>
  <si>
    <t xml:space="preserve"> Bosch 1617EVS "2.25 HP, 12A, 120V" Router in router table</t>
  </si>
  <si>
    <t>Input Power (Watts)</t>
  </si>
  <si>
    <t>Dewalt DWP611 on Shapeoko XXL</t>
  </si>
  <si>
    <t>Maximum Speed (RPM)</t>
  </si>
  <si>
    <t>Rated Speed (RPM)</t>
  </si>
  <si>
    <t xml:space="preserve"> HF Spindle: Speed Max=Rated for Constant Torque</t>
  </si>
  <si>
    <t>Current at Rated Power (Amps)</t>
  </si>
  <si>
    <t>Torque Constant (in-lbf / Amp)</t>
  </si>
  <si>
    <t>Machine Force</t>
  </si>
  <si>
    <t xml:space="preserve"> (lbf)</t>
  </si>
  <si>
    <t>% of Maximum</t>
  </si>
  <si>
    <t>Cutter Torque (in-lbf) = Cutter Power (HP) * 63024 / RPM</t>
  </si>
  <si>
    <t>IPT = Chipload = Inches Per Tooth = IPM / (RPM * # of Cutter Flutes/Teeth)</t>
  </si>
  <si>
    <r>
      <t>MRR = Material Removal Rate (in</t>
    </r>
    <r>
      <rPr>
        <vertAlign val="superscript"/>
        <sz val="10"/>
        <rFont val="Arial"/>
        <family val="2"/>
      </rPr>
      <t>3</t>
    </r>
    <r>
      <rPr>
        <sz val="10"/>
        <rFont val="Arial"/>
        <family val="2"/>
      </rPr>
      <t>/min) = WOC (in) * DOC(in) * IPM(in/min)</t>
    </r>
  </si>
  <si>
    <t>Higher speed (RPM) reduces force and cutter deflection, but requires higher feed rates (IPMs) to maintain the Required Inches Per Tooth (IPT) AKA "chipload".  Using cutters with fewer flutes (teeth) increases chipload.</t>
  </si>
  <si>
    <t>* HF Spindle Type: Constant Torque (Most Chinese) vs Constant Power</t>
  </si>
  <si>
    <t>Chipload (IPT)</t>
  </si>
  <si>
    <r>
      <t>K Factor = Ammount of material ((in</t>
    </r>
    <r>
      <rPr>
        <vertAlign val="superscript"/>
        <sz val="10"/>
        <rFont val="Arial"/>
        <family val="2"/>
      </rPr>
      <t>3</t>
    </r>
    <r>
      <rPr>
        <sz val="10"/>
        <rFont val="Arial"/>
        <family val="2"/>
      </rPr>
      <t>/min)/HP) that can be milled in 1 minute by 1 horsepower</t>
    </r>
  </si>
  <si>
    <r>
      <rPr>
        <b/>
        <u/>
        <sz val="10"/>
        <color theme="0"/>
        <rFont val="Arial"/>
        <family val="2"/>
      </rPr>
      <t>OR</t>
    </r>
    <r>
      <rPr>
        <b/>
        <sz val="10"/>
        <color theme="0"/>
        <rFont val="Arial"/>
        <family val="2"/>
      </rPr>
      <t xml:space="preserve"> Router</t>
    </r>
  </si>
  <si>
    <r>
      <rPr>
        <b/>
        <sz val="10"/>
        <rFont val="Arial"/>
        <family val="2"/>
      </rPr>
      <t xml:space="preserve">Required Inches Per Tooth - </t>
    </r>
    <r>
      <rPr>
        <b/>
        <u/>
        <sz val="10"/>
        <rFont val="Arial"/>
        <family val="2"/>
      </rPr>
      <t>IPT@WOC</t>
    </r>
  </si>
  <si>
    <t>Measured</t>
  </si>
  <si>
    <r>
      <t>K Factor ((in</t>
    </r>
    <r>
      <rPr>
        <b/>
        <vertAlign val="superscript"/>
        <sz val="10"/>
        <color theme="0"/>
        <rFont val="Arial"/>
        <family val="2"/>
      </rPr>
      <t>3</t>
    </r>
    <r>
      <rPr>
        <b/>
        <sz val="10"/>
        <color theme="0"/>
        <rFont val="Arial"/>
        <family val="2"/>
      </rPr>
      <t>/min)/HP)</t>
    </r>
  </si>
  <si>
    <t>Calculated and Measured Results</t>
  </si>
  <si>
    <t>Calculated Estimates</t>
  </si>
  <si>
    <t>Estimated Results from Speeds and Feeds Calculator vs. Measurements of Spindle/Router Input Current/Power</t>
  </si>
  <si>
    <t>CNC Machine Rigidity (Minimize spindle/router stickout), Available Feed Force, and/or Workpiece Holddown Strength Limit Maximum Avaliable/Usable Machine Force.</t>
  </si>
  <si>
    <t xml:space="preserve">Deflection can be reduced without decreasing MRR by increasing RPM, reducing cutter stickout, using a carbide cutter, and/or by increasing the diameter of the cutter or its shank. </t>
  </si>
  <si>
    <t>Cutter Manufacturer, Type, and Part Number:</t>
  </si>
  <si>
    <t>Spindle Manufacturer, Type*, and Part Number:</t>
  </si>
  <si>
    <t>CNC Machine:</t>
  </si>
  <si>
    <t>Maximum Acceptable Deflection (in):</t>
  </si>
  <si>
    <t>Imperial/Inch Cutter Information:</t>
  </si>
  <si>
    <t>Workpiece Material:</t>
  </si>
  <si>
    <t>Cutter Speed (RPM):</t>
  </si>
  <si>
    <t>From RPM:</t>
  </si>
  <si>
    <r>
      <rPr>
        <b/>
        <u/>
        <sz val="10"/>
        <rFont val="Arial"/>
        <family val="2"/>
      </rPr>
      <t>OR</t>
    </r>
    <r>
      <rPr>
        <b/>
        <sz val="10"/>
        <rFont val="Arial"/>
        <family val="2"/>
      </rPr>
      <t xml:space="preserve"> From SFM:</t>
    </r>
  </si>
  <si>
    <t>Material K Factor from Spreadsheet:</t>
  </si>
  <si>
    <t xml:space="preserve"> K Factor for Power &amp; Force Calculations:</t>
  </si>
  <si>
    <t>Maximum Machine Force (Lbf):</t>
  </si>
  <si>
    <t>CNC Feed Rate (IPM):</t>
  </si>
  <si>
    <r>
      <t xml:space="preserve">From </t>
    </r>
    <r>
      <rPr>
        <b/>
        <u/>
        <sz val="10"/>
        <rFont val="Arial"/>
        <family val="2"/>
      </rPr>
      <t>IPT@WOC</t>
    </r>
    <r>
      <rPr>
        <b/>
        <sz val="10"/>
        <rFont val="Arial"/>
        <family val="2"/>
      </rPr>
      <t>:</t>
    </r>
  </si>
  <si>
    <t>Depth of Cut (DOC):</t>
  </si>
  <si>
    <t>Width of Cut (WOC):</t>
  </si>
  <si>
    <t>Available Power (HP) @ RPM</t>
  </si>
  <si>
    <t>Available Power? (HP) @ RPM</t>
  </si>
  <si>
    <t>% Spindle/Router Available Power (HP)</t>
  </si>
  <si>
    <t>Rated? Output Power (HP)</t>
  </si>
  <si>
    <t>Rated? Speed (RPM)</t>
  </si>
  <si>
    <t>Cut Depth and Width</t>
  </si>
  <si>
    <t>Values to Use (in):</t>
  </si>
  <si>
    <t>Rated Power (Watts) @ Rated Speed</t>
  </si>
  <si>
    <t>Species</t>
  </si>
  <si>
    <t>Common</t>
  </si>
  <si>
    <t>Use the Filters to sort or just show the Common woods</t>
  </si>
  <si>
    <t>Afrormosia</t>
  </si>
  <si>
    <t>Suggest any Janka above 700 is a "Hard" wood</t>
  </si>
  <si>
    <t>Afzelia Burl</t>
  </si>
  <si>
    <t>albarco</t>
  </si>
  <si>
    <t>Alder, European</t>
  </si>
  <si>
    <t>*</t>
  </si>
  <si>
    <t>alder, Nepalese</t>
  </si>
  <si>
    <t>alder, red</t>
  </si>
  <si>
    <t>Alder, white</t>
  </si>
  <si>
    <t>Amboyna Burl</t>
  </si>
  <si>
    <t>andiroba</t>
  </si>
  <si>
    <t>Angelim Pedra</t>
  </si>
  <si>
    <t>angelin</t>
  </si>
  <si>
    <t>angelique</t>
  </si>
  <si>
    <t>Anigre</t>
  </si>
  <si>
    <t>anime</t>
  </si>
  <si>
    <t>apple</t>
  </si>
  <si>
    <t>Ash, black</t>
  </si>
  <si>
    <t>ash, blue</t>
  </si>
  <si>
    <t>Ash, Curly White</t>
  </si>
  <si>
    <t>ash, green</t>
  </si>
  <si>
    <t>ash, oregon</t>
  </si>
  <si>
    <t>ash, pumpkin</t>
  </si>
  <si>
    <t>Ash, white</t>
  </si>
  <si>
    <t>Aspen</t>
  </si>
  <si>
    <t>Aspen, bigtooth</t>
  </si>
  <si>
    <t>aspen, quaking</t>
  </si>
  <si>
    <t>avodire</t>
  </si>
  <si>
    <t>azobe</t>
  </si>
  <si>
    <t>Balsa</t>
  </si>
  <si>
    <t xml:space="preserve">Bamboo, Carbonized </t>
  </si>
  <si>
    <t xml:space="preserve">Bamboo, Natural </t>
  </si>
  <si>
    <t>banak</t>
  </si>
  <si>
    <t>Basswood</t>
  </si>
  <si>
    <t>Beech, American</t>
  </si>
  <si>
    <t>benge</t>
  </si>
  <si>
    <t>Birch</t>
  </si>
  <si>
    <t xml:space="preserve">Birch, Flame </t>
  </si>
  <si>
    <t>birch, gray</t>
  </si>
  <si>
    <t xml:space="preserve">Birch, Masur </t>
  </si>
  <si>
    <t>Birch, paper</t>
  </si>
  <si>
    <t>birch, river</t>
  </si>
  <si>
    <t>birch, sweet</t>
  </si>
  <si>
    <t>birch, yellow</t>
  </si>
  <si>
    <t>Blackwood, African</t>
  </si>
  <si>
    <t>Bloodwood</t>
  </si>
  <si>
    <t>bloodwood, conduru, cardinal wood</t>
  </si>
  <si>
    <t>Bocote</t>
  </si>
  <si>
    <t>boxelder</t>
  </si>
  <si>
    <t>Brown Mallee Burl</t>
  </si>
  <si>
    <t>bubinga</t>
  </si>
  <si>
    <t>Bubinga</t>
  </si>
  <si>
    <t>Buckeye Burl</t>
  </si>
  <si>
    <t>Buckeye, yellow</t>
  </si>
  <si>
    <t>buckthorn, cascara</t>
  </si>
  <si>
    <t>bulletwood</t>
  </si>
  <si>
    <t>butternut</t>
  </si>
  <si>
    <t>Camatillo</t>
  </si>
  <si>
    <t>Cameron</t>
  </si>
  <si>
    <t>Camphor Bush Burl</t>
  </si>
  <si>
    <t xml:space="preserve">Camphor Bush, Figured </t>
  </si>
  <si>
    <t>Canarywood</t>
  </si>
  <si>
    <t>Catalpa</t>
  </si>
  <si>
    <t>cativo</t>
  </si>
  <si>
    <t>Cedar</t>
  </si>
  <si>
    <t>cedar, Alaska</t>
  </si>
  <si>
    <t>cedar, atlantic white</t>
  </si>
  <si>
    <t>Cedar, eastern red</t>
  </si>
  <si>
    <t>Cedar, incense</t>
  </si>
  <si>
    <t>Cedar, northern white</t>
  </si>
  <si>
    <t>cedar, Port Orford</t>
  </si>
  <si>
    <t>Cedar, southern red</t>
  </si>
  <si>
    <t xml:space="preserve">Cedar, Spanish </t>
  </si>
  <si>
    <t>Cedar, western red</t>
  </si>
  <si>
    <t>cedar, yellow</t>
  </si>
  <si>
    <t>ceiba</t>
  </si>
  <si>
    <t>Chakte Viga</t>
  </si>
  <si>
    <t>chalviande</t>
  </si>
  <si>
    <t>Chechen</t>
  </si>
  <si>
    <t>Cherry</t>
  </si>
  <si>
    <t xml:space="preserve">Cherry, American  </t>
  </si>
  <si>
    <t>cherry, black, American</t>
  </si>
  <si>
    <t>Cherry, Brazilian  /Jatoba</t>
  </si>
  <si>
    <t>cherry, wild, European</t>
  </si>
  <si>
    <t>Chestnut, American</t>
  </si>
  <si>
    <t>chinkapin, giant</t>
  </si>
  <si>
    <t>Cochen Rosewood</t>
  </si>
  <si>
    <t>Cocobolo</t>
  </si>
  <si>
    <t>coffeetree, Kentucky</t>
  </si>
  <si>
    <t>cottonwood - balsam poplar</t>
  </si>
  <si>
    <t>cottonwood, black</t>
  </si>
  <si>
    <t>Cottonwood, eastern</t>
  </si>
  <si>
    <t>courbaril</t>
  </si>
  <si>
    <t>cuangare</t>
  </si>
  <si>
    <t>Cumaru</t>
  </si>
  <si>
    <t>Curly Pyinma</t>
  </si>
  <si>
    <t xml:space="preserve">Cypress, Australian </t>
  </si>
  <si>
    <t>Cypress, bald</t>
  </si>
  <si>
    <t>Cypress, Mexican</t>
  </si>
  <si>
    <t>Cypress, Southern</t>
  </si>
  <si>
    <t>degame</t>
  </si>
  <si>
    <t>determa</t>
  </si>
  <si>
    <t>dogwood, flowering</t>
  </si>
  <si>
    <t>Ebiara</t>
  </si>
  <si>
    <t>Ebony</t>
  </si>
  <si>
    <t>ebony, African, Gaboon, Nigerian</t>
  </si>
  <si>
    <t xml:space="preserve">Ebony, Black &amp; White </t>
  </si>
  <si>
    <t>ebony, black and white, pale moon</t>
  </si>
  <si>
    <t xml:space="preserve">Ebony, Brazilian </t>
  </si>
  <si>
    <t xml:space="preserve">Ebony, Brown </t>
  </si>
  <si>
    <t>ebony, Ceylon, East Indian</t>
  </si>
  <si>
    <t xml:space="preserve">Ebony, Gaboon </t>
  </si>
  <si>
    <t>Ebony, Macassar</t>
  </si>
  <si>
    <t>Ebony, mun</t>
  </si>
  <si>
    <t>ebony, persimmon, white</t>
  </si>
  <si>
    <t>Ebony, Royal</t>
  </si>
  <si>
    <t>ekop</t>
  </si>
  <si>
    <t>elder, blue</t>
  </si>
  <si>
    <t>Elm, american</t>
  </si>
  <si>
    <t xml:space="preserve">Elm, American Red </t>
  </si>
  <si>
    <t>Elm, cedar</t>
  </si>
  <si>
    <t>Elm, rock</t>
  </si>
  <si>
    <t>elm, slippery</t>
  </si>
  <si>
    <t>elm, winged</t>
  </si>
  <si>
    <t>Eucalyptus</t>
  </si>
  <si>
    <t>Fir, balsam</t>
  </si>
  <si>
    <t>fir, California red</t>
  </si>
  <si>
    <t xml:space="preserve">Fir, Douglas </t>
  </si>
  <si>
    <t>Fir, Douglas - interior north</t>
  </si>
  <si>
    <t>Fir, Douglas coast</t>
  </si>
  <si>
    <t>Fir, Douglas interior south</t>
  </si>
  <si>
    <t>fir, grand</t>
  </si>
  <si>
    <t>Fir, noble</t>
  </si>
  <si>
    <t>Fir, pacific silver</t>
  </si>
  <si>
    <t>fir, subalpine</t>
  </si>
  <si>
    <t>fir, white</t>
  </si>
  <si>
    <t>Goncalo Alves</t>
  </si>
  <si>
    <t>Granadillo</t>
  </si>
  <si>
    <t>granadillo</t>
  </si>
  <si>
    <t>greenheart</t>
  </si>
  <si>
    <t>Grey Box Burl</t>
  </si>
  <si>
    <t>Guanacaste (Parota)</t>
  </si>
  <si>
    <t>hackberry</t>
  </si>
  <si>
    <t>Hemlock</t>
  </si>
  <si>
    <t>hemlock, mountain</t>
  </si>
  <si>
    <t>hemlock, western</t>
  </si>
  <si>
    <t>Hickory</t>
  </si>
  <si>
    <t>hickory, bitternut</t>
  </si>
  <si>
    <t>hickory, nutmeg</t>
  </si>
  <si>
    <t>hickory, pignut</t>
  </si>
  <si>
    <t>hickory, shagbark</t>
  </si>
  <si>
    <t>hickory, shellbark</t>
  </si>
  <si>
    <t>hickory, water</t>
  </si>
  <si>
    <t>hickory. mockernut</t>
  </si>
  <si>
    <t>Holly</t>
  </si>
  <si>
    <t>Honey Locust</t>
  </si>
  <si>
    <t>honeylocust</t>
  </si>
  <si>
    <t>hophornbeam, eastern</t>
  </si>
  <si>
    <t>Hornbeam, American</t>
  </si>
  <si>
    <t>hura</t>
  </si>
  <si>
    <t>ilomba</t>
  </si>
  <si>
    <t>Indian Ebony</t>
  </si>
  <si>
    <t>ipe</t>
  </si>
  <si>
    <t>iroko</t>
  </si>
  <si>
    <t>Ironwood</t>
  </si>
  <si>
    <t>jarrah</t>
  </si>
  <si>
    <t>Jarrah Burl</t>
  </si>
  <si>
    <t>Jatoba</t>
  </si>
  <si>
    <t>jelutong</t>
  </si>
  <si>
    <t>juniper, alligator</t>
  </si>
  <si>
    <t>kaneelhart</t>
  </si>
  <si>
    <t>kapur</t>
  </si>
  <si>
    <t>karri</t>
  </si>
  <si>
    <t>Katalox</t>
  </si>
  <si>
    <t>kempas</t>
  </si>
  <si>
    <t>keruing</t>
  </si>
  <si>
    <t>Kingwood</t>
  </si>
  <si>
    <t>Koa</t>
  </si>
  <si>
    <t>Lacewood</t>
  </si>
  <si>
    <t>Larch</t>
  </si>
  <si>
    <t>larch, western</t>
  </si>
  <si>
    <t>Laurel, California</t>
  </si>
  <si>
    <t>laurel, mountain</t>
  </si>
  <si>
    <t>Leopardwood</t>
  </si>
  <si>
    <t>lignum vitae</t>
  </si>
  <si>
    <t>Lignum Vitae (Argentine)</t>
  </si>
  <si>
    <t>Lignum Vitae (Genuine)</t>
  </si>
  <si>
    <t>limba</t>
  </si>
  <si>
    <t>Locust</t>
  </si>
  <si>
    <t>macawood</t>
  </si>
  <si>
    <t>Madrone Burl</t>
  </si>
  <si>
    <t>magnolia, cucumber tree</t>
  </si>
  <si>
    <t>magnolia, southern</t>
  </si>
  <si>
    <t>magnolia, sweetbay</t>
  </si>
  <si>
    <t>Mahogany, African</t>
  </si>
  <si>
    <t>mahogany, African</t>
  </si>
  <si>
    <t xml:space="preserve">Mahogany, Genuine </t>
  </si>
  <si>
    <t>mahogany, Santos, Cabreuva</t>
  </si>
  <si>
    <t>Mahogany, true</t>
  </si>
  <si>
    <t>Makore</t>
  </si>
  <si>
    <t>manbarklak</t>
  </si>
  <si>
    <t>Mango, Figured</t>
  </si>
  <si>
    <t>manni</t>
  </si>
  <si>
    <t>Maple (Red Leaf)</t>
  </si>
  <si>
    <t>Maple, Bark Pocket</t>
  </si>
  <si>
    <t>Maple, bigleaf</t>
  </si>
  <si>
    <t>Maple, Birdseye</t>
  </si>
  <si>
    <t>Maple, black</t>
  </si>
  <si>
    <t>Maple, Curly (Hard Maple)</t>
  </si>
  <si>
    <t>Maple, Curly Western</t>
  </si>
  <si>
    <t xml:space="preserve">Maple, Hard / Sugar </t>
  </si>
  <si>
    <t>Maple, Quarter Sawn</t>
  </si>
  <si>
    <t>Maple, Quilted Western</t>
  </si>
  <si>
    <t>Maple, Rift Sawn Hard</t>
  </si>
  <si>
    <t>maple, silver</t>
  </si>
  <si>
    <t xml:space="preserve">Maple, Soft and Ambrosia </t>
  </si>
  <si>
    <t xml:space="preserve">Maple, Spalted </t>
  </si>
  <si>
    <t>Mappa Burl</t>
  </si>
  <si>
    <t>Marblewood</t>
  </si>
  <si>
    <t>marishballi</t>
  </si>
  <si>
    <t>Merbau</t>
  </si>
  <si>
    <t>merbau</t>
  </si>
  <si>
    <t>mersawa</t>
  </si>
  <si>
    <t>Mesquite</t>
  </si>
  <si>
    <t>Mopani</t>
  </si>
  <si>
    <t>mora</t>
  </si>
  <si>
    <t>myrtlewood</t>
  </si>
  <si>
    <t>Narra</t>
  </si>
  <si>
    <t>oak, black</t>
  </si>
  <si>
    <t>oak, bur</t>
  </si>
  <si>
    <t>oak, cherrybark</t>
  </si>
  <si>
    <t>Oak, chestnut</t>
  </si>
  <si>
    <t>Oak, Curly</t>
  </si>
  <si>
    <t>Oak, English Brown</t>
  </si>
  <si>
    <t>oak, laurel</t>
  </si>
  <si>
    <t>oak, live</t>
  </si>
  <si>
    <t xml:space="preserve">Oak, Northern Red </t>
  </si>
  <si>
    <t>oak, overcup</t>
  </si>
  <si>
    <t>oak, pin</t>
  </si>
  <si>
    <t>oak, post</t>
  </si>
  <si>
    <t xml:space="preserve">Oak, Quarter Sawn Red </t>
  </si>
  <si>
    <t>Oak, Quarter Sawn White</t>
  </si>
  <si>
    <t>Oak, Red</t>
  </si>
  <si>
    <t>Oak, scarlet</t>
  </si>
  <si>
    <t>oak, shumard</t>
  </si>
  <si>
    <t>Oak, southern red</t>
  </si>
  <si>
    <t>Oak, Spalted</t>
  </si>
  <si>
    <t>Oak, swamp chestnut</t>
  </si>
  <si>
    <t>oak, swamp white</t>
  </si>
  <si>
    <t>oak, water</t>
  </si>
  <si>
    <t>Oak, White</t>
  </si>
  <si>
    <t>oak, white</t>
  </si>
  <si>
    <t xml:space="preserve">Oak, White </t>
  </si>
  <si>
    <t>oak, willow</t>
  </si>
  <si>
    <t>obeche</t>
  </si>
  <si>
    <t>okoume</t>
  </si>
  <si>
    <t>Olivewood</t>
  </si>
  <si>
    <t>opepe</t>
  </si>
  <si>
    <t>Osage Orange (Argentine)</t>
  </si>
  <si>
    <t>Osage Orange (USA)</t>
  </si>
  <si>
    <t>osage orange, horse apple</t>
  </si>
  <si>
    <t>ovangkol</t>
  </si>
  <si>
    <t>Padauk</t>
  </si>
  <si>
    <t xml:space="preserve">Padauk, African </t>
  </si>
  <si>
    <t xml:space="preserve">Palm, Black </t>
  </si>
  <si>
    <t>para-angelim</t>
  </si>
  <si>
    <t>parana-pine</t>
  </si>
  <si>
    <t>pau marfim, Patagonian maple</t>
  </si>
  <si>
    <t>Pecan</t>
  </si>
  <si>
    <t>peroba de campos</t>
  </si>
  <si>
    <t>peroba rosa</t>
  </si>
  <si>
    <t>persimmon, common</t>
  </si>
  <si>
    <t>Peruvian Walnut</t>
  </si>
  <si>
    <t>pilon</t>
  </si>
  <si>
    <t>Pine, Caribbean</t>
  </si>
  <si>
    <t>Pine, Caribbean Heart</t>
  </si>
  <si>
    <t xml:space="preserve">Pine, Eastern White </t>
  </si>
  <si>
    <t>Pine, heart</t>
  </si>
  <si>
    <t>pine, jack</t>
  </si>
  <si>
    <t>Pine, Jeffrey</t>
  </si>
  <si>
    <t>Pine, limber</t>
  </si>
  <si>
    <t>pine, loblolly</t>
  </si>
  <si>
    <t>pine, lodgepole</t>
  </si>
  <si>
    <t>pine, longleaf</t>
  </si>
  <si>
    <t>pine, Monterey</t>
  </si>
  <si>
    <t>pine, ocote</t>
  </si>
  <si>
    <t>pine, pinyon</t>
  </si>
  <si>
    <t>pine, pitch</t>
  </si>
  <si>
    <t>pine, pond</t>
  </si>
  <si>
    <t>Pine, ponderosa</t>
  </si>
  <si>
    <t>Pine, Red</t>
  </si>
  <si>
    <t>Pine, S.Yellow (Loblolly &amp; Shortleaf)</t>
  </si>
  <si>
    <t>pine, sand</t>
  </si>
  <si>
    <t>pine, shortleaf</t>
  </si>
  <si>
    <t>pine, slash</t>
  </si>
  <si>
    <t>Pine, Southern Yellow (Longleaf)</t>
  </si>
  <si>
    <t>Pine, spruce</t>
  </si>
  <si>
    <t>pine, sugar</t>
  </si>
  <si>
    <t>pine, Table Mountain</t>
  </si>
  <si>
    <t>pine, virginia</t>
  </si>
  <si>
    <t xml:space="preserve">Pine, White </t>
  </si>
  <si>
    <t>Pine, Yellow Heart</t>
  </si>
  <si>
    <t>Pine. red</t>
  </si>
  <si>
    <t>Pink Ivory</t>
  </si>
  <si>
    <t>piquia</t>
  </si>
  <si>
    <t>Poplar</t>
  </si>
  <si>
    <t xml:space="preserve">Poplar, yellow </t>
  </si>
  <si>
    <t>primavera</t>
  </si>
  <si>
    <t>pulgande</t>
  </si>
  <si>
    <t>Purpleheart</t>
  </si>
  <si>
    <t>ramin</t>
  </si>
  <si>
    <t>Red Coolibah Burl</t>
  </si>
  <si>
    <t>Red Mallee Burl</t>
  </si>
  <si>
    <t>Red Palm</t>
  </si>
  <si>
    <t>Redheart</t>
  </si>
  <si>
    <t>redwood, old growth</t>
  </si>
  <si>
    <t>redwood, second growth</t>
  </si>
  <si>
    <t>robe</t>
  </si>
  <si>
    <t>Rosewood</t>
  </si>
  <si>
    <t xml:space="preserve">Rosewood, Amazon </t>
  </si>
  <si>
    <t xml:space="preserve">Rosewood, Bolivian </t>
  </si>
  <si>
    <t>Rosewood, Brazilian</t>
  </si>
  <si>
    <t>Rosewood, E. Indian</t>
  </si>
  <si>
    <t xml:space="preserve">Rosewood, Honduras </t>
  </si>
  <si>
    <t>Rosewood, Indian</t>
  </si>
  <si>
    <t xml:space="preserve">Rosewood, Nicaraguan </t>
  </si>
  <si>
    <t>sajo</t>
  </si>
  <si>
    <t>sande</t>
  </si>
  <si>
    <t>santa maria</t>
  </si>
  <si>
    <t>sapele</t>
  </si>
  <si>
    <t>Sapele</t>
  </si>
  <si>
    <t>Sapele, Quilted</t>
  </si>
  <si>
    <t>Sassafras</t>
  </si>
  <si>
    <t>sepetir</t>
  </si>
  <si>
    <t>serviceberry</t>
  </si>
  <si>
    <t>Shedua</t>
  </si>
  <si>
    <t>shorea</t>
  </si>
  <si>
    <t>shorea, dark red meranti</t>
  </si>
  <si>
    <t>shorea, light red meranti</t>
  </si>
  <si>
    <t>shorea, white meranti</t>
  </si>
  <si>
    <t>shorea, yellow meranti</t>
  </si>
  <si>
    <t>silverbell, Carolina</t>
  </si>
  <si>
    <t>Snakewood</t>
  </si>
  <si>
    <t>sourwood</t>
  </si>
  <si>
    <t>spruce, black</t>
  </si>
  <si>
    <t>Spruce, Engelmann</t>
  </si>
  <si>
    <t>Spruce, red</t>
  </si>
  <si>
    <t>Spruce, Sitka</t>
  </si>
  <si>
    <t>Spruce, white</t>
  </si>
  <si>
    <t>sucupira</t>
  </si>
  <si>
    <t>Sucupira</t>
  </si>
  <si>
    <t>sumac, staghorn</t>
  </si>
  <si>
    <t>Sweetgum</t>
  </si>
  <si>
    <t>Sycamore</t>
  </si>
  <si>
    <t>tamarack</t>
  </si>
  <si>
    <t>Tamarind, Spalted</t>
  </si>
  <si>
    <t>Tamboti</t>
  </si>
  <si>
    <t>tanoak</t>
  </si>
  <si>
    <t>Teak</t>
  </si>
  <si>
    <t>Thuya Burl</t>
  </si>
  <si>
    <t>Tigerwood</t>
  </si>
  <si>
    <t>tornillo</t>
  </si>
  <si>
    <t>Tornillo</t>
  </si>
  <si>
    <t>tree-of-heaven</t>
  </si>
  <si>
    <t>True Pine</t>
  </si>
  <si>
    <t>tulapueta</t>
  </si>
  <si>
    <t>Tulipwood</t>
  </si>
  <si>
    <t>tupelo, black</t>
  </si>
  <si>
    <t>tupelo. water</t>
  </si>
  <si>
    <t>wallaba</t>
  </si>
  <si>
    <t>Walnut</t>
  </si>
  <si>
    <t>Walnut, American</t>
  </si>
  <si>
    <t>walnut, black</t>
  </si>
  <si>
    <t xml:space="preserve">Walnut, Brazilian </t>
  </si>
  <si>
    <t>Walnut, Mayan</t>
  </si>
  <si>
    <t>Wenge</t>
  </si>
  <si>
    <t>willow, black</t>
  </si>
  <si>
    <t>witch hazel</t>
  </si>
  <si>
    <t>Yellow Box Burl</t>
  </si>
  <si>
    <t>Yellowheart</t>
  </si>
  <si>
    <t>Yew, Pacific</t>
  </si>
  <si>
    <t>Zebrawood</t>
  </si>
  <si>
    <t>Ziricote</t>
  </si>
  <si>
    <t>Link to Word Document with Usage Guidance</t>
  </si>
  <si>
    <t>Shapeoko</t>
  </si>
  <si>
    <t>IPT for Feed Rate Calculation (IPT@WOC = 1/2D)</t>
  </si>
  <si>
    <t>"Use climb milling to minimize rubbing - "Think thick to thin chips."</t>
  </si>
  <si>
    <t>Job type, owner, date, etc.</t>
  </si>
  <si>
    <t xml:space="preserve">Kennametal UGDE0250J5B** </t>
  </si>
  <si>
    <t>1018 Steel with Kennametal HARVI II 0.25" WOC X 1.25" LOC 5 Flute Endmill</t>
  </si>
  <si>
    <r>
      <rPr>
        <b/>
        <u/>
        <sz val="10"/>
        <rFont val="Arial"/>
        <family val="2"/>
      </rPr>
      <t>OR</t>
    </r>
    <r>
      <rPr>
        <b/>
        <sz val="10"/>
        <rFont val="Arial"/>
        <family val="2"/>
      </rPr>
      <t xml:space="preserve"> Enter IPM:</t>
    </r>
  </si>
  <si>
    <r>
      <t>No Entry will select From "</t>
    </r>
    <r>
      <rPr>
        <b/>
        <u/>
        <sz val="10"/>
        <rFont val="Arial"/>
        <family val="2"/>
      </rPr>
      <t>IPT@WOC"</t>
    </r>
    <r>
      <rPr>
        <b/>
        <sz val="10"/>
        <rFont val="Arial"/>
        <family val="2"/>
      </rPr>
      <t xml:space="preserve"> </t>
    </r>
  </si>
  <si>
    <r>
      <rPr>
        <b/>
        <u/>
        <sz val="10"/>
        <rFont val="Arial"/>
        <family val="2"/>
      </rPr>
      <t>OR</t>
    </r>
    <r>
      <rPr>
        <b/>
        <sz val="10"/>
        <rFont val="Arial"/>
        <family val="2"/>
      </rPr>
      <t xml:space="preserve"> Enter Force (lbf):</t>
    </r>
  </si>
  <si>
    <t>Chosen Spindle/Router and Cutter Speed (RPM) (From Either RPM entry OR SFM):</t>
  </si>
  <si>
    <t>Makita 0701</t>
  </si>
  <si>
    <t>Caution: Don't exceed cutter manufacturer's recommended maximum RPM/SFM or IPT</t>
  </si>
  <si>
    <t xml:space="preserve">for work-piece! </t>
  </si>
  <si>
    <t>SFM (&gt;990 is Al HSM)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</si>
</sst>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
    <numFmt numFmtId="166" formatCode="0.000"/>
    <numFmt numFmtId="167" formatCode="#,##0.000"/>
    <numFmt numFmtId="168" formatCode="0.0"/>
    <numFmt numFmtId="169" formatCode="0.00000"/>
  </numFmts>
  <fonts count="36" x14ac:knownFonts="1">
    <font>
      <sz val="10"/>
      <name val="Arial"/>
      <family val="2"/>
    </font>
    <font>
      <sz val="11"/>
      <color rgb="FF3F3F76"/>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0"/>
      <name val="Arial"/>
      <family val="2"/>
    </font>
    <font>
      <b/>
      <sz val="10"/>
      <color indexed="9"/>
      <name val="Arial"/>
      <family val="2"/>
    </font>
    <font>
      <u/>
      <sz val="10"/>
      <color theme="10"/>
      <name val="Arial"/>
      <family val="2"/>
    </font>
    <font>
      <b/>
      <i/>
      <sz val="10"/>
      <name val="Arial"/>
      <family val="2"/>
    </font>
    <font>
      <b/>
      <u/>
      <sz val="10"/>
      <name val="Arial"/>
      <family val="2"/>
    </font>
    <font>
      <b/>
      <sz val="10"/>
      <name val="Arial"/>
      <family val="2"/>
    </font>
    <font>
      <b/>
      <vertAlign val="superscript"/>
      <sz val="10"/>
      <name val="Arial"/>
      <family val="2"/>
    </font>
    <font>
      <b/>
      <vertAlign val="subscript"/>
      <sz val="10"/>
      <name val="Arial"/>
      <family val="2"/>
    </font>
    <font>
      <sz val="10"/>
      <name val="Calibri"/>
      <family val="2"/>
    </font>
    <font>
      <vertAlign val="subscript"/>
      <sz val="10"/>
      <name val="Arial"/>
      <family val="2"/>
    </font>
    <font>
      <vertAlign val="superscript"/>
      <sz val="10"/>
      <name val="Arial"/>
      <family val="2"/>
    </font>
    <font>
      <b/>
      <u/>
      <sz val="11"/>
      <color theme="1"/>
      <name val="Calibri"/>
      <family val="2"/>
      <scheme val="minor"/>
    </font>
    <font>
      <i/>
      <sz val="11"/>
      <color theme="1"/>
      <name val="Calibri"/>
      <family val="2"/>
      <scheme val="minor"/>
    </font>
    <font>
      <b/>
      <sz val="11"/>
      <color rgb="FF3F3F3F"/>
      <name val="Calibri"/>
      <family val="2"/>
      <scheme val="minor"/>
    </font>
    <font>
      <sz val="11"/>
      <color rgb="FFFF0000"/>
      <name val="Calibri"/>
      <family val="2"/>
      <scheme val="minor"/>
    </font>
    <font>
      <b/>
      <sz val="11"/>
      <name val="Calibri"/>
      <family val="2"/>
      <scheme val="minor"/>
    </font>
    <font>
      <b/>
      <sz val="10"/>
      <color rgb="FF00B0F0"/>
      <name val="Arial"/>
      <family val="2"/>
    </font>
    <font>
      <b/>
      <sz val="10"/>
      <color rgb="FF7030A0"/>
      <name val="Arial"/>
      <family val="2"/>
    </font>
    <font>
      <b/>
      <u/>
      <sz val="10"/>
      <color theme="10"/>
      <name val="Arial"/>
      <family val="2"/>
    </font>
    <font>
      <b/>
      <sz val="10"/>
      <color theme="0"/>
      <name val="Arial"/>
      <family val="2"/>
    </font>
    <font>
      <b/>
      <u/>
      <sz val="10"/>
      <color rgb="FF0070C0"/>
      <name val="Arial"/>
      <family val="2"/>
    </font>
    <font>
      <b/>
      <sz val="12"/>
      <color rgb="FF7030A0"/>
      <name val="Calibri"/>
      <family val="2"/>
      <scheme val="minor"/>
    </font>
    <font>
      <b/>
      <sz val="11"/>
      <color rgb="FF3F3F76"/>
      <name val="Calibri"/>
      <family val="2"/>
      <scheme val="minor"/>
    </font>
    <font>
      <sz val="11"/>
      <color theme="0"/>
      <name val="Calibri"/>
      <family val="2"/>
      <scheme val="minor"/>
    </font>
    <font>
      <b/>
      <u/>
      <sz val="10"/>
      <color theme="0"/>
      <name val="Arial"/>
      <family val="2"/>
    </font>
    <font>
      <b/>
      <vertAlign val="superscript"/>
      <sz val="10"/>
      <color theme="0"/>
      <name val="Arial"/>
      <family val="2"/>
    </font>
    <font>
      <sz val="10"/>
      <color theme="1"/>
      <name val="Arial"/>
      <family val="2"/>
    </font>
    <font>
      <b/>
      <sz val="12"/>
      <color theme="1"/>
      <name val="Arial"/>
      <family val="2"/>
    </font>
    <font>
      <u/>
      <sz val="14"/>
      <color theme="10"/>
      <name val="Arial"/>
      <family val="2"/>
    </font>
    <font>
      <b/>
      <sz val="10"/>
      <color rgb="FFFF0000"/>
      <name val="Arial"/>
      <family val="2"/>
    </font>
    <font>
      <sz val="11"/>
      <name val="Calibri"/>
      <family val="2"/>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indexed="8"/>
        <bgColor indexed="64"/>
      </patternFill>
    </fill>
    <fill>
      <patternFill patternType="solid">
        <fgColor theme="1"/>
        <bgColor indexed="64"/>
      </patternFill>
    </fill>
    <fill>
      <patternFill patternType="solid">
        <fgColor rgb="FF0070C0"/>
        <bgColor indexed="64"/>
      </patternFill>
    </fill>
    <fill>
      <patternFill patternType="solid">
        <fgColor theme="8"/>
      </patternFill>
    </fill>
  </fills>
  <borders count="67">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auto="1"/>
      </left>
      <right/>
      <top/>
      <bottom/>
      <diagonal/>
    </border>
    <border>
      <left/>
      <right style="thin">
        <color rgb="FF7F7F7F"/>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bottom/>
      <diagonal/>
    </border>
    <border>
      <left style="thin">
        <color rgb="FF7F7F7F"/>
      </left>
      <right/>
      <top style="thin">
        <color rgb="FF7F7F7F"/>
      </top>
      <bottom style="thin">
        <color rgb="FF7F7F7F"/>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top/>
      <bottom/>
      <diagonal/>
    </border>
    <border>
      <left/>
      <right style="thin">
        <color rgb="FF7F7F7F"/>
      </right>
      <top/>
      <bottom style="thin">
        <color indexed="64"/>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rgb="FF7F7F7F"/>
      </top>
      <bottom style="thin">
        <color auto="1"/>
      </bottom>
      <diagonal/>
    </border>
    <border>
      <left style="thin">
        <color rgb="FF7F7F7F"/>
      </left>
      <right style="thin">
        <color rgb="FF7F7F7F"/>
      </right>
      <top style="dashed">
        <color rgb="FF7F7F7F"/>
      </top>
      <bottom style="thin">
        <color rgb="FF7F7F7F"/>
      </bottom>
      <diagonal/>
    </border>
    <border>
      <left style="medium">
        <color auto="1"/>
      </left>
      <right/>
      <top/>
      <bottom style="thin">
        <color auto="1"/>
      </bottom>
      <diagonal/>
    </border>
    <border>
      <left style="thick">
        <color auto="1"/>
      </left>
      <right/>
      <top style="thick">
        <color auto="1"/>
      </top>
      <bottom/>
      <diagonal/>
    </border>
    <border>
      <left/>
      <right/>
      <top style="thick">
        <color auto="1"/>
      </top>
      <bottom/>
      <diagonal/>
    </border>
    <border>
      <left/>
      <right style="dashed">
        <color rgb="FF7F7F7F"/>
      </right>
      <top style="thick">
        <color auto="1"/>
      </top>
      <bottom/>
      <diagonal/>
    </border>
    <border>
      <left style="dashed">
        <color rgb="FF7F7F7F"/>
      </left>
      <right style="dashed">
        <color rgb="FF7F7F7F"/>
      </right>
      <top style="thick">
        <color auto="1"/>
      </top>
      <bottom/>
      <diagonal/>
    </border>
    <border>
      <left style="thick">
        <color auto="1"/>
      </left>
      <right/>
      <top/>
      <bottom/>
      <diagonal/>
    </border>
    <border>
      <left/>
      <right style="thick">
        <color auto="1"/>
      </right>
      <top style="thin">
        <color auto="1"/>
      </top>
      <bottom/>
      <diagonal/>
    </border>
    <border>
      <left style="thin">
        <color rgb="FF7F7F7F"/>
      </left>
      <right style="thick">
        <color auto="1"/>
      </right>
      <top style="thin">
        <color rgb="FF7F7F7F"/>
      </top>
      <bottom style="thin">
        <color rgb="FF7F7F7F"/>
      </bottom>
      <diagonal/>
    </border>
    <border>
      <left style="thick">
        <color auto="1"/>
      </left>
      <right/>
      <top/>
      <bottom style="thin">
        <color auto="1"/>
      </bottom>
      <diagonal/>
    </border>
    <border>
      <left/>
      <right style="thick">
        <color auto="1"/>
      </right>
      <top style="thin">
        <color rgb="FF7F7F7F"/>
      </top>
      <bottom/>
      <diagonal/>
    </border>
    <border>
      <left/>
      <right style="thick">
        <color auto="1"/>
      </right>
      <top/>
      <bottom/>
      <diagonal/>
    </border>
    <border>
      <left style="thin">
        <color rgb="FF7F7F7F"/>
      </left>
      <right style="thick">
        <color auto="1"/>
      </right>
      <top/>
      <bottom style="thin">
        <color auto="1"/>
      </bottom>
      <diagonal/>
    </border>
    <border>
      <left style="thick">
        <color auto="1"/>
      </left>
      <right/>
      <top style="thin">
        <color auto="1"/>
      </top>
      <bottom/>
      <diagonal/>
    </border>
    <border>
      <left/>
      <right style="thick">
        <color auto="1"/>
      </right>
      <top/>
      <bottom style="thin">
        <color auto="1"/>
      </bottom>
      <diagonal/>
    </border>
    <border>
      <left style="thick">
        <color auto="1"/>
      </left>
      <right/>
      <top style="thin">
        <color auto="1"/>
      </top>
      <bottom style="thin">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bottom style="thin">
        <color auto="1"/>
      </bottom>
      <diagonal/>
    </border>
    <border>
      <left/>
      <right/>
      <top style="thick">
        <color auto="1"/>
      </top>
      <bottom style="thin">
        <color auto="1"/>
      </bottom>
      <diagonal/>
    </border>
    <border>
      <left style="thin">
        <color rgb="FF7F7F7F"/>
      </left>
      <right/>
      <top style="thin">
        <color auto="1"/>
      </top>
      <bottom style="thin">
        <color auto="1"/>
      </bottom>
      <diagonal/>
    </border>
    <border>
      <left/>
      <right style="thin">
        <color rgb="FF7F7F7F"/>
      </right>
      <top style="thin">
        <color auto="1"/>
      </top>
      <bottom style="thin">
        <color auto="1"/>
      </bottom>
      <diagonal/>
    </border>
    <border>
      <left style="dashed">
        <color rgb="FF7F7F7F"/>
      </left>
      <right/>
      <top style="thin">
        <color rgb="FF7F7F7F"/>
      </top>
      <bottom style="thin">
        <color auto="1"/>
      </bottom>
      <diagonal/>
    </border>
    <border>
      <left/>
      <right style="thick">
        <color auto="1"/>
      </right>
      <top style="thin">
        <color rgb="FF7F7F7F"/>
      </top>
      <bottom style="thin">
        <color auto="1"/>
      </bottom>
      <diagonal/>
    </border>
    <border>
      <left style="thin">
        <color rgb="FF7F7F7F"/>
      </left>
      <right/>
      <top/>
      <bottom style="dashed">
        <color rgb="FF7F7F7F"/>
      </bottom>
      <diagonal/>
    </border>
    <border>
      <left/>
      <right/>
      <top/>
      <bottom style="dashed">
        <color rgb="FF7F7F7F"/>
      </bottom>
      <diagonal/>
    </border>
    <border>
      <left/>
      <right style="dashed">
        <color rgb="FF7F7F7F"/>
      </right>
      <top/>
      <bottom/>
      <diagonal/>
    </border>
    <border>
      <left style="thick">
        <color auto="1"/>
      </left>
      <right style="thin">
        <color auto="1"/>
      </right>
      <top style="thin">
        <color auto="1"/>
      </top>
      <bottom/>
      <diagonal/>
    </border>
    <border>
      <left style="thick">
        <color auto="1"/>
      </left>
      <right style="thin">
        <color auto="1"/>
      </right>
      <top/>
      <bottom/>
      <diagonal/>
    </border>
    <border>
      <left style="thin">
        <color auto="1"/>
      </left>
      <right/>
      <top style="thin">
        <color auto="1"/>
      </top>
      <bottom style="thin">
        <color rgb="FF3F3F3F"/>
      </bottom>
      <diagonal/>
    </border>
    <border>
      <left style="thin">
        <color auto="1"/>
      </left>
      <right/>
      <top style="thin">
        <color rgb="FF7F7F7F"/>
      </top>
      <bottom style="thin">
        <color rgb="FF7F7F7F"/>
      </bottom>
      <diagonal/>
    </border>
    <border>
      <left style="thick">
        <color auto="1"/>
      </left>
      <right/>
      <top style="thin">
        <color auto="1"/>
      </top>
      <bottom style="thick">
        <color auto="1"/>
      </bottom>
      <diagonal/>
    </border>
    <border>
      <left/>
      <right/>
      <top style="thin">
        <color auto="1"/>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n">
        <color auto="1"/>
      </top>
      <bottom style="thin">
        <color rgb="FF7F7F7F"/>
      </bottom>
      <diagonal/>
    </border>
    <border>
      <left/>
      <right/>
      <top style="thin">
        <color auto="1"/>
      </top>
      <bottom style="thin">
        <color rgb="FF7F7F7F"/>
      </bottom>
      <diagonal/>
    </border>
    <border>
      <left/>
      <right/>
      <top style="thin">
        <color rgb="FF7F7F7F"/>
      </top>
      <bottom style="thin">
        <color auto="1"/>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s>
  <cellStyleXfs count="9">
    <xf numFmtId="0" fontId="0" fillId="0" borderId="0"/>
    <xf numFmtId="0" fontId="1" fillId="2" borderId="1" applyNumberFormat="0" applyAlignment="0" applyProtection="0"/>
    <xf numFmtId="0" fontId="2" fillId="3" borderId="1" applyNumberFormat="0" applyAlignment="0" applyProtection="0"/>
    <xf numFmtId="0" fontId="3" fillId="0" borderId="2" applyNumberFormat="0" applyFill="0" applyAlignment="0" applyProtection="0"/>
    <xf numFmtId="0" fontId="7" fillId="0" borderId="0" applyNumberFormat="0" applyFill="0" applyBorder="0" applyAlignment="0" applyProtection="0"/>
    <xf numFmtId="0" fontId="18" fillId="3" borderId="14" applyNumberFormat="0" applyAlignment="0" applyProtection="0"/>
    <xf numFmtId="0" fontId="19" fillId="0" borderId="0" applyNumberFormat="0" applyFill="0" applyBorder="0" applyAlignment="0" applyProtection="0"/>
    <xf numFmtId="0" fontId="28" fillId="7" borderId="0" applyNumberFormat="0" applyBorder="0" applyAlignment="0" applyProtection="0"/>
    <xf numFmtId="0" fontId="31" fillId="0" borderId="0"/>
  </cellStyleXfs>
  <cellXfs count="230">
    <xf numFmtId="0" fontId="0" fillId="0" borderId="0" xfId="0"/>
    <xf numFmtId="0" fontId="0" fillId="0" borderId="0" xfId="0" applyAlignment="1">
      <alignment horizontal="left"/>
    </xf>
    <xf numFmtId="0" fontId="8" fillId="0" borderId="0" xfId="0" applyFont="1" applyAlignment="1">
      <alignment horizontal="right"/>
    </xf>
    <xf numFmtId="165" fontId="8" fillId="0" borderId="0" xfId="0" applyNumberFormat="1" applyFont="1" applyAlignment="1">
      <alignment horizontal="center"/>
    </xf>
    <xf numFmtId="0" fontId="2" fillId="3" borderId="1" xfId="2" applyAlignment="1">
      <alignment horizontal="center"/>
    </xf>
    <xf numFmtId="2" fontId="2" fillId="3" borderId="1" xfId="2" applyNumberFormat="1" applyAlignment="1">
      <alignment horizontal="center"/>
    </xf>
    <xf numFmtId="0" fontId="16" fillId="0" borderId="7" xfId="0" applyFont="1" applyBorder="1"/>
    <xf numFmtId="0" fontId="0" fillId="0" borderId="6" xfId="0" applyBorder="1" applyAlignment="1">
      <alignment horizontal="center"/>
    </xf>
    <xf numFmtId="0" fontId="0" fillId="0" borderId="0" xfId="0"/>
    <xf numFmtId="0" fontId="17" fillId="0" borderId="3" xfId="0" applyFont="1" applyBorder="1"/>
    <xf numFmtId="0" fontId="0" fillId="0" borderId="0" xfId="0" applyAlignment="1">
      <alignment horizontal="center"/>
    </xf>
    <xf numFmtId="0" fontId="0" fillId="0" borderId="8" xfId="0" applyBorder="1" applyAlignment="1">
      <alignment horizontal="center"/>
    </xf>
    <xf numFmtId="0" fontId="0" fillId="0" borderId="10" xfId="0" applyBorder="1"/>
    <xf numFmtId="0" fontId="0" fillId="0" borderId="11" xfId="0" applyBorder="1" applyAlignment="1">
      <alignment horizontal="center"/>
    </xf>
    <xf numFmtId="0" fontId="4" fillId="5" borderId="7" xfId="0" applyFont="1" applyFill="1" applyBorder="1"/>
    <xf numFmtId="0" fontId="4" fillId="5" borderId="5" xfId="0" applyFont="1" applyFill="1" applyBorder="1" applyAlignment="1">
      <alignment horizontal="center"/>
    </xf>
    <xf numFmtId="0" fontId="4" fillId="5" borderId="6" xfId="0" applyFont="1" applyFill="1" applyBorder="1" applyAlignment="1">
      <alignment horizontal="center"/>
    </xf>
    <xf numFmtId="0" fontId="0" fillId="0" borderId="3" xfId="0" quotePrefix="1" applyBorder="1"/>
    <xf numFmtId="0" fontId="0" fillId="0" borderId="3" xfId="0" applyBorder="1"/>
    <xf numFmtId="2" fontId="0" fillId="0" borderId="0" xfId="0" applyNumberFormat="1" applyAlignment="1">
      <alignment horizontal="center"/>
    </xf>
    <xf numFmtId="0" fontId="0" fillId="0" borderId="0" xfId="0" quotePrefix="1"/>
    <xf numFmtId="0" fontId="0" fillId="0" borderId="0" xfId="0" applyAlignment="1">
      <alignment horizontal="center"/>
    </xf>
    <xf numFmtId="0" fontId="1" fillId="2" borderId="1" xfId="1" applyBorder="1" applyAlignment="1">
      <alignment horizontal="center"/>
    </xf>
    <xf numFmtId="2" fontId="2" fillId="3" borderId="1" xfId="2" applyNumberFormat="1" applyBorder="1" applyAlignment="1">
      <alignment horizontal="center"/>
    </xf>
    <xf numFmtId="164" fontId="2" fillId="3" borderId="1" xfId="2" applyNumberFormat="1" applyBorder="1" applyAlignment="1">
      <alignment horizontal="center"/>
    </xf>
    <xf numFmtId="0" fontId="10" fillId="0" borderId="0" xfId="0" applyFont="1" applyAlignment="1">
      <alignment horizontal="center" vertical="center"/>
    </xf>
    <xf numFmtId="0" fontId="10" fillId="0" borderId="0" xfId="0" applyFont="1" applyAlignment="1">
      <alignment horizontal="center"/>
    </xf>
    <xf numFmtId="0" fontId="10" fillId="0" borderId="0" xfId="0" applyFont="1" applyAlignment="1">
      <alignment horizontal="center" wrapText="1"/>
    </xf>
    <xf numFmtId="0" fontId="0" fillId="0" borderId="0" xfId="0" applyFont="1" applyAlignment="1">
      <alignment horizontal="center"/>
    </xf>
    <xf numFmtId="0" fontId="0" fillId="0" borderId="0" xfId="0" applyFont="1" applyAlignment="1">
      <alignment horizontal="center" vertical="center"/>
    </xf>
    <xf numFmtId="0" fontId="0" fillId="0" borderId="0" xfId="0" applyFont="1" applyAlignment="1">
      <alignment horizontal="center" wrapText="1"/>
    </xf>
    <xf numFmtId="0" fontId="0" fillId="0" borderId="0" xfId="0" applyFont="1"/>
    <xf numFmtId="0" fontId="0" fillId="0" borderId="0" xfId="0" quotePrefix="1" applyNumberFormat="1" applyFont="1" applyAlignment="1">
      <alignment horizontal="center"/>
    </xf>
    <xf numFmtId="16" fontId="0" fillId="0" borderId="0" xfId="0" quotePrefix="1" applyNumberFormat="1" applyAlignment="1">
      <alignment horizontal="center"/>
    </xf>
    <xf numFmtId="0" fontId="10" fillId="0" borderId="0" xfId="0" applyNumberFormat="1" applyFont="1" applyAlignment="1">
      <alignment horizontal="center"/>
    </xf>
    <xf numFmtId="0" fontId="0" fillId="0" borderId="0" xfId="0" quotePrefix="1" applyNumberFormat="1" applyAlignment="1">
      <alignment horizontal="center"/>
    </xf>
    <xf numFmtId="0" fontId="2" fillId="3" borderId="1" xfId="2" applyNumberFormat="1" applyAlignment="1">
      <alignment horizontal="center"/>
    </xf>
    <xf numFmtId="0" fontId="0" fillId="0" borderId="0" xfId="0" applyNumberFormat="1"/>
    <xf numFmtId="168" fontId="2" fillId="3" borderId="1" xfId="2" applyNumberFormat="1" applyAlignment="1">
      <alignment horizontal="center" vertical="center"/>
    </xf>
    <xf numFmtId="168" fontId="0" fillId="0" borderId="0" xfId="0" applyNumberFormat="1" applyAlignment="1">
      <alignment horizontal="center"/>
    </xf>
    <xf numFmtId="168" fontId="10" fillId="0" borderId="0" xfId="0" applyNumberFormat="1" applyFont="1" applyAlignment="1">
      <alignment horizontal="center" vertical="center"/>
    </xf>
    <xf numFmtId="168" fontId="2" fillId="3" borderId="1" xfId="2" applyNumberFormat="1" applyAlignment="1">
      <alignment horizontal="center"/>
    </xf>
    <xf numFmtId="168" fontId="0" fillId="0" borderId="0" xfId="0" applyNumberFormat="1"/>
    <xf numFmtId="2" fontId="2" fillId="3" borderId="1" xfId="2" quotePrefix="1" applyNumberFormat="1" applyAlignment="1">
      <alignment horizontal="center"/>
    </xf>
    <xf numFmtId="0" fontId="1" fillId="2" borderId="1" xfId="1" applyAlignment="1">
      <alignment horizontal="center"/>
    </xf>
    <xf numFmtId="169" fontId="1" fillId="2" borderId="1" xfId="1" applyNumberFormat="1" applyBorder="1" applyAlignment="1">
      <alignment horizontal="center"/>
    </xf>
    <xf numFmtId="0" fontId="0" fillId="0" borderId="0" xfId="0" applyBorder="1"/>
    <xf numFmtId="0" fontId="1" fillId="2" borderId="29" xfId="1" applyBorder="1" applyAlignment="1">
      <alignment horizontal="center"/>
    </xf>
    <xf numFmtId="0" fontId="2" fillId="3" borderId="29" xfId="2" applyBorder="1" applyAlignment="1">
      <alignment horizontal="center"/>
    </xf>
    <xf numFmtId="9" fontId="1" fillId="2" borderId="29" xfId="1" applyNumberFormat="1" applyBorder="1" applyAlignment="1">
      <alignment horizontal="center"/>
    </xf>
    <xf numFmtId="2" fontId="2" fillId="3" borderId="29" xfId="2" applyNumberFormat="1" applyBorder="1" applyAlignment="1">
      <alignment horizontal="center"/>
    </xf>
    <xf numFmtId="164" fontId="2" fillId="3" borderId="1" xfId="2" applyNumberFormat="1" applyBorder="1" applyAlignment="1">
      <alignment horizontal="center" vertical="center" wrapText="1"/>
    </xf>
    <xf numFmtId="11" fontId="2" fillId="3" borderId="1" xfId="2" applyNumberFormat="1" applyBorder="1" applyAlignment="1">
      <alignment horizontal="center"/>
    </xf>
    <xf numFmtId="0" fontId="24" fillId="5" borderId="27" xfId="0" applyFont="1" applyFill="1" applyBorder="1" applyAlignment="1">
      <alignment horizontal="center"/>
    </xf>
    <xf numFmtId="0" fontId="10" fillId="0" borderId="40" xfId="0" applyFont="1" applyBorder="1" applyAlignment="1">
      <alignment horizontal="center"/>
    </xf>
    <xf numFmtId="0" fontId="26" fillId="2" borderId="31" xfId="1" applyFont="1" applyBorder="1" applyAlignment="1">
      <alignment horizontal="center" vertical="center"/>
    </xf>
    <xf numFmtId="0" fontId="24" fillId="5" borderId="50" xfId="0" applyFont="1" applyFill="1" applyBorder="1" applyAlignment="1">
      <alignment horizontal="right"/>
    </xf>
    <xf numFmtId="0" fontId="21" fillId="0" borderId="19" xfId="0" applyFont="1" applyBorder="1" applyAlignment="1">
      <alignment horizontal="center"/>
    </xf>
    <xf numFmtId="166" fontId="2" fillId="3" borderId="19" xfId="2" applyNumberFormat="1" applyBorder="1" applyAlignment="1">
      <alignment horizontal="center"/>
    </xf>
    <xf numFmtId="10" fontId="20" fillId="3" borderId="19" xfId="2" applyNumberFormat="1" applyFont="1" applyBorder="1" applyAlignment="1">
      <alignment horizontal="center"/>
    </xf>
    <xf numFmtId="2" fontId="22" fillId="0" borderId="19" xfId="0" applyNumberFormat="1" applyFont="1" applyBorder="1" applyAlignment="1">
      <alignment horizontal="center"/>
    </xf>
    <xf numFmtId="9" fontId="20" fillId="3" borderId="19" xfId="2" applyNumberFormat="1" applyFont="1" applyBorder="1" applyAlignment="1">
      <alignment horizontal="center"/>
    </xf>
    <xf numFmtId="0" fontId="27" fillId="2" borderId="19" xfId="1" applyFont="1" applyBorder="1" applyAlignment="1">
      <alignment horizontal="center"/>
    </xf>
    <xf numFmtId="0" fontId="24" fillId="5" borderId="51" xfId="0" applyFont="1" applyFill="1" applyBorder="1" applyAlignment="1">
      <alignment horizontal="center"/>
    </xf>
    <xf numFmtId="165" fontId="18" fillId="3" borderId="53" xfId="5" applyNumberFormat="1" applyFont="1" applyBorder="1" applyAlignment="1">
      <alignment horizontal="center"/>
    </xf>
    <xf numFmtId="0" fontId="24" fillId="5" borderId="52" xfId="0" applyFont="1" applyFill="1" applyBorder="1" applyAlignment="1">
      <alignment horizontal="center"/>
    </xf>
    <xf numFmtId="167" fontId="27" fillId="2" borderId="54" xfId="1" applyNumberFormat="1" applyFont="1" applyBorder="1" applyAlignment="1">
      <alignment horizontal="center"/>
    </xf>
    <xf numFmtId="0" fontId="24" fillId="5" borderId="42" xfId="0" applyFont="1" applyFill="1" applyBorder="1" applyAlignment="1">
      <alignment horizontal="center"/>
    </xf>
    <xf numFmtId="167" fontId="27" fillId="2" borderId="20" xfId="1" applyNumberFormat="1" applyFont="1" applyBorder="1" applyAlignment="1">
      <alignment horizontal="center"/>
    </xf>
    <xf numFmtId="0" fontId="0" fillId="0" borderId="0" xfId="0" applyFont="1" applyAlignment="1">
      <alignment horizontal="center"/>
    </xf>
    <xf numFmtId="2" fontId="3" fillId="0" borderId="2" xfId="3" applyNumberFormat="1" applyAlignment="1">
      <alignment horizontal="center"/>
    </xf>
    <xf numFmtId="168" fontId="2" fillId="3" borderId="41" xfId="2" applyNumberFormat="1" applyBorder="1" applyAlignment="1">
      <alignment horizontal="center"/>
    </xf>
    <xf numFmtId="164" fontId="1" fillId="2" borderId="1" xfId="1" applyNumberFormat="1" applyAlignment="1">
      <alignment horizontal="center"/>
    </xf>
    <xf numFmtId="0" fontId="32" fillId="0" borderId="0" xfId="8" applyFont="1"/>
    <xf numFmtId="0" fontId="31" fillId="0" borderId="0" xfId="8"/>
    <xf numFmtId="3" fontId="1" fillId="2" borderId="29" xfId="1" applyNumberFormat="1" applyBorder="1" applyAlignment="1">
      <alignment horizontal="center"/>
    </xf>
    <xf numFmtId="2" fontId="2" fillId="3" borderId="19" xfId="2" applyNumberFormat="1" applyBorder="1" applyAlignment="1">
      <alignment horizontal="center" vertical="center"/>
    </xf>
    <xf numFmtId="0" fontId="0" fillId="0" borderId="0" xfId="0" applyBorder="1" applyAlignment="1">
      <alignment horizontal="center"/>
    </xf>
    <xf numFmtId="0" fontId="24" fillId="5" borderId="36" xfId="0" applyFont="1" applyFill="1" applyBorder="1" applyAlignment="1">
      <alignment horizontal="center"/>
    </xf>
    <xf numFmtId="0" fontId="24" fillId="6" borderId="40" xfId="0" applyFont="1" applyFill="1" applyBorder="1" applyAlignment="1">
      <alignment horizontal="center"/>
    </xf>
    <xf numFmtId="0" fontId="24" fillId="6" borderId="19" xfId="0" applyFont="1" applyFill="1" applyBorder="1" applyAlignment="1">
      <alignment horizontal="center"/>
    </xf>
    <xf numFmtId="0" fontId="25" fillId="0" borderId="0" xfId="0" applyFont="1" applyBorder="1" applyAlignment="1">
      <alignment horizontal="left"/>
    </xf>
    <xf numFmtId="0" fontId="10" fillId="0" borderId="19" xfId="0" applyFont="1" applyBorder="1" applyAlignment="1">
      <alignment horizontal="center"/>
    </xf>
    <xf numFmtId="0" fontId="22" fillId="0" borderId="19" xfId="0" applyFont="1" applyBorder="1" applyAlignment="1">
      <alignment horizontal="center"/>
    </xf>
    <xf numFmtId="0" fontId="0" fillId="0" borderId="0" xfId="0" applyAlignment="1">
      <alignment horizontal="center"/>
    </xf>
    <xf numFmtId="0" fontId="9" fillId="0" borderId="7" xfId="0" applyFont="1" applyBorder="1" applyAlignment="1">
      <alignment horizontal="center"/>
    </xf>
    <xf numFmtId="0" fontId="9" fillId="0" borderId="5" xfId="0" applyFont="1" applyBorder="1" applyAlignment="1">
      <alignment horizontal="center"/>
    </xf>
    <xf numFmtId="9" fontId="0" fillId="0" borderId="57" xfId="0" applyNumberFormat="1" applyBorder="1" applyAlignment="1">
      <alignment horizontal="center"/>
    </xf>
    <xf numFmtId="9" fontId="0" fillId="0" borderId="13" xfId="0" applyNumberFormat="1" applyBorder="1" applyAlignment="1">
      <alignment horizontal="center"/>
    </xf>
    <xf numFmtId="0" fontId="9" fillId="0" borderId="62" xfId="0" applyFont="1" applyBorder="1" applyAlignment="1">
      <alignment horizontal="center"/>
    </xf>
    <xf numFmtId="0" fontId="9" fillId="0" borderId="63" xfId="0" applyFont="1" applyBorder="1" applyAlignment="1">
      <alignment horizontal="center"/>
    </xf>
    <xf numFmtId="0" fontId="2" fillId="3" borderId="20" xfId="2" applyBorder="1" applyAlignment="1">
      <alignment horizontal="center"/>
    </xf>
    <xf numFmtId="0" fontId="2" fillId="3" borderId="64" xfId="2" applyBorder="1" applyAlignment="1">
      <alignment horizontal="center"/>
    </xf>
    <xf numFmtId="0" fontId="2" fillId="3" borderId="57" xfId="2" applyBorder="1" applyAlignment="1">
      <alignment horizontal="center"/>
    </xf>
    <xf numFmtId="0" fontId="2" fillId="3" borderId="13" xfId="2"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12" xfId="0" applyBorder="1" applyAlignment="1">
      <alignment horizontal="center"/>
    </xf>
    <xf numFmtId="0" fontId="0" fillId="0" borderId="0" xfId="0" applyAlignment="1">
      <alignment horizontal="center"/>
    </xf>
    <xf numFmtId="2" fontId="0" fillId="0" borderId="0" xfId="0" applyNumberFormat="1" applyBorder="1" applyAlignment="1">
      <alignment horizontal="center"/>
    </xf>
    <xf numFmtId="1" fontId="2" fillId="3" borderId="65" xfId="2" applyNumberFormat="1" applyBorder="1" applyAlignment="1">
      <alignment horizontal="center"/>
    </xf>
    <xf numFmtId="2" fontId="20" fillId="2" borderId="33" xfId="1" applyNumberFormat="1" applyFont="1" applyBorder="1" applyAlignment="1">
      <alignment horizontal="center"/>
    </xf>
    <xf numFmtId="0" fontId="2" fillId="0" borderId="2" xfId="3" applyFont="1" applyAlignment="1">
      <alignment horizontal="center"/>
    </xf>
    <xf numFmtId="1" fontId="2" fillId="3" borderId="44" xfId="2" applyNumberFormat="1" applyBorder="1" applyAlignment="1">
      <alignment horizontal="left"/>
    </xf>
    <xf numFmtId="0" fontId="33" fillId="0" borderId="59" xfId="4" applyFont="1" applyBorder="1" applyAlignment="1">
      <alignment horizontal="center"/>
    </xf>
    <xf numFmtId="0" fontId="7" fillId="0" borderId="60" xfId="4" applyBorder="1" applyAlignment="1">
      <alignment horizontal="center"/>
    </xf>
    <xf numFmtId="0" fontId="7" fillId="0" borderId="61" xfId="4" applyBorder="1" applyAlignment="1">
      <alignment horizontal="center"/>
    </xf>
    <xf numFmtId="0" fontId="6" fillId="4" borderId="23" xfId="0" applyFont="1" applyFill="1" applyBorder="1" applyAlignment="1">
      <alignment horizontal="center"/>
    </xf>
    <xf numFmtId="0" fontId="6" fillId="4" borderId="24" xfId="0" applyFont="1" applyFill="1" applyBorder="1" applyAlignment="1">
      <alignment horizontal="center"/>
    </xf>
    <xf numFmtId="0" fontId="24" fillId="5" borderId="25" xfId="0" applyFont="1" applyFill="1" applyBorder="1" applyAlignment="1">
      <alignment horizontal="right"/>
    </xf>
    <xf numFmtId="0" fontId="24" fillId="5" borderId="26" xfId="0" applyFont="1" applyFill="1" applyBorder="1" applyAlignment="1">
      <alignment horizontal="right"/>
    </xf>
    <xf numFmtId="0" fontId="10" fillId="0" borderId="0" xfId="0" applyFont="1" applyFill="1"/>
    <xf numFmtId="0" fontId="27" fillId="2" borderId="1" xfId="1" applyFont="1" applyAlignment="1">
      <alignment horizontal="center"/>
    </xf>
    <xf numFmtId="0" fontId="1" fillId="2" borderId="1" xfId="1" applyAlignment="1">
      <alignment horizontal="center"/>
    </xf>
    <xf numFmtId="0" fontId="24" fillId="5" borderId="48" xfId="0" applyFont="1" applyFill="1" applyBorder="1" applyAlignment="1">
      <alignment horizontal="center"/>
    </xf>
    <xf numFmtId="0" fontId="24" fillId="5" borderId="49" xfId="0" applyFont="1" applyFill="1" applyBorder="1" applyAlignment="1">
      <alignment horizontal="center"/>
    </xf>
    <xf numFmtId="0" fontId="20" fillId="2" borderId="46" xfId="1" applyFont="1" applyBorder="1" applyAlignment="1">
      <alignment horizontal="left"/>
    </xf>
    <xf numFmtId="0" fontId="20" fillId="2" borderId="47" xfId="1" applyFont="1" applyBorder="1" applyAlignment="1">
      <alignment horizontal="left"/>
    </xf>
    <xf numFmtId="0" fontId="6" fillId="4" borderId="27" xfId="0" applyFont="1" applyFill="1" applyBorder="1" applyAlignment="1">
      <alignment horizontal="center"/>
    </xf>
    <xf numFmtId="0" fontId="6" fillId="4" borderId="0" xfId="0" applyFont="1" applyFill="1" applyBorder="1" applyAlignment="1">
      <alignment horizontal="center"/>
    </xf>
    <xf numFmtId="0" fontId="20" fillId="2" borderId="21" xfId="1" applyFont="1" applyBorder="1" applyAlignment="1">
      <alignment horizontal="center"/>
    </xf>
    <xf numFmtId="0" fontId="24" fillId="5" borderId="5" xfId="0" applyFont="1" applyFill="1" applyBorder="1" applyAlignment="1">
      <alignment horizontal="center"/>
    </xf>
    <xf numFmtId="0" fontId="24" fillId="5" borderId="28" xfId="0" applyFont="1" applyFill="1" applyBorder="1" applyAlignment="1">
      <alignment horizontal="center"/>
    </xf>
    <xf numFmtId="0" fontId="5" fillId="0" borderId="27" xfId="0" applyFont="1" applyBorder="1" applyAlignment="1">
      <alignment horizontal="center"/>
    </xf>
    <xf numFmtId="0" fontId="5" fillId="0" borderId="0" xfId="0" applyFont="1" applyBorder="1" applyAlignment="1">
      <alignment horizontal="center"/>
    </xf>
    <xf numFmtId="0" fontId="5" fillId="0" borderId="4" xfId="0" applyFont="1" applyBorder="1" applyAlignment="1">
      <alignment horizontal="center"/>
    </xf>
    <xf numFmtId="0" fontId="24" fillId="5" borderId="15" xfId="0" applyFont="1" applyFill="1" applyBorder="1" applyAlignment="1">
      <alignment horizontal="center"/>
    </xf>
    <xf numFmtId="0" fontId="24" fillId="5" borderId="0" xfId="0" applyFont="1" applyFill="1"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4" xfId="0" applyBorder="1" applyAlignment="1">
      <alignment horizontal="center"/>
    </xf>
    <xf numFmtId="0" fontId="9" fillId="0" borderId="27" xfId="0" applyFont="1" applyFill="1" applyBorder="1" applyAlignment="1">
      <alignment horizontal="center"/>
    </xf>
    <xf numFmtId="0" fontId="9" fillId="0" borderId="0" xfId="0" applyFont="1" applyFill="1" applyBorder="1" applyAlignment="1">
      <alignment horizontal="center"/>
    </xf>
    <xf numFmtId="0" fontId="23" fillId="0" borderId="30" xfId="4" applyFont="1" applyBorder="1" applyAlignment="1">
      <alignment horizontal="center"/>
    </xf>
    <xf numFmtId="0" fontId="23" fillId="0" borderId="12" xfId="4" applyFont="1" applyBorder="1" applyAlignment="1">
      <alignment horizontal="center"/>
    </xf>
    <xf numFmtId="0" fontId="23" fillId="0" borderId="16" xfId="4" applyFont="1" applyBorder="1" applyAlignment="1">
      <alignment horizontal="center"/>
    </xf>
    <xf numFmtId="0" fontId="4" fillId="5" borderId="0" xfId="7" applyFont="1" applyFill="1" applyBorder="1" applyAlignment="1">
      <alignment horizontal="center" vertical="center" wrapText="1"/>
    </xf>
    <xf numFmtId="0" fontId="4" fillId="5" borderId="32" xfId="7" applyFont="1" applyFill="1" applyBorder="1" applyAlignment="1">
      <alignment horizontal="center" vertical="center" wrapText="1"/>
    </xf>
    <xf numFmtId="0" fontId="5" fillId="0" borderId="30" xfId="4" applyFont="1" applyBorder="1" applyAlignment="1">
      <alignment horizontal="center"/>
    </xf>
    <xf numFmtId="0" fontId="5" fillId="0" borderId="12" xfId="4" applyFont="1" applyBorder="1" applyAlignment="1">
      <alignment horizontal="center"/>
    </xf>
    <xf numFmtId="0" fontId="24" fillId="5" borderId="30" xfId="0" applyFont="1" applyFill="1" applyBorder="1" applyAlignment="1">
      <alignment horizontal="center"/>
    </xf>
    <xf numFmtId="0" fontId="24" fillId="5" borderId="12" xfId="0" applyFont="1" applyFill="1" applyBorder="1" applyAlignment="1">
      <alignment horizontal="center"/>
    </xf>
    <xf numFmtId="0" fontId="24" fillId="5" borderId="22" xfId="0" applyFont="1" applyFill="1" applyBorder="1" applyAlignment="1">
      <alignment horizontal="right"/>
    </xf>
    <xf numFmtId="0" fontId="24" fillId="5" borderId="12" xfId="0" applyFont="1" applyFill="1" applyBorder="1" applyAlignment="1">
      <alignment horizontal="right"/>
    </xf>
    <xf numFmtId="0" fontId="0" fillId="0" borderId="30" xfId="0" applyBorder="1" applyAlignment="1">
      <alignment horizontal="center"/>
    </xf>
    <xf numFmtId="0" fontId="0" fillId="0" borderId="12" xfId="0" applyBorder="1" applyAlignment="1">
      <alignment horizontal="center"/>
    </xf>
    <xf numFmtId="0" fontId="0" fillId="0" borderId="35" xfId="0" applyBorder="1" applyAlignment="1">
      <alignment horizontal="center"/>
    </xf>
    <xf numFmtId="0" fontId="2" fillId="0" borderId="2" xfId="3" applyFont="1" applyFill="1" applyAlignment="1">
      <alignment horizontal="center"/>
    </xf>
    <xf numFmtId="0" fontId="24" fillId="5" borderId="22" xfId="0" applyFont="1" applyFill="1" applyBorder="1" applyAlignment="1">
      <alignment horizontal="center"/>
    </xf>
    <xf numFmtId="0" fontId="0" fillId="0" borderId="34" xfId="0" applyBorder="1" applyAlignment="1">
      <alignment horizontal="center"/>
    </xf>
    <xf numFmtId="0" fontId="0" fillId="0" borderId="5" xfId="0" applyBorder="1" applyAlignment="1">
      <alignment horizontal="center"/>
    </xf>
    <xf numFmtId="0" fontId="24" fillId="5" borderId="36" xfId="0" applyFont="1" applyFill="1" applyBorder="1" applyAlignment="1">
      <alignment horizontal="center"/>
    </xf>
    <xf numFmtId="0" fontId="24" fillId="5" borderId="13" xfId="0" applyFont="1" applyFill="1" applyBorder="1" applyAlignment="1">
      <alignment horizontal="center"/>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1" xfId="0" applyFont="1" applyBorder="1" applyAlignment="1">
      <alignment horizontal="center" vertical="center" wrapText="1"/>
    </xf>
    <xf numFmtId="166" fontId="5" fillId="0" borderId="6" xfId="0" applyNumberFormat="1" applyFont="1" applyBorder="1" applyAlignment="1">
      <alignment horizontal="center" vertical="center"/>
    </xf>
    <xf numFmtId="166" fontId="5" fillId="0" borderId="8" xfId="0" applyNumberFormat="1" applyFont="1" applyBorder="1" applyAlignment="1">
      <alignment horizontal="center" vertical="center"/>
    </xf>
    <xf numFmtId="166" fontId="5" fillId="0" borderId="11" xfId="0" applyNumberFormat="1" applyFont="1" applyBorder="1" applyAlignment="1">
      <alignment horizontal="center" vertical="center"/>
    </xf>
    <xf numFmtId="0" fontId="0" fillId="0" borderId="36" xfId="0" applyBorder="1" applyAlignment="1">
      <alignment horizontal="center"/>
    </xf>
    <xf numFmtId="0" fontId="0" fillId="0" borderId="13" xfId="0" applyBorder="1" applyAlignment="1">
      <alignment horizontal="center"/>
    </xf>
    <xf numFmtId="3" fontId="10" fillId="0" borderId="13" xfId="0" applyNumberFormat="1" applyFont="1" applyBorder="1" applyAlignment="1">
      <alignment horizontal="center"/>
    </xf>
    <xf numFmtId="3" fontId="10" fillId="0" borderId="45" xfId="0" applyNumberFormat="1" applyFont="1" applyBorder="1" applyAlignment="1">
      <alignment horizontal="center"/>
    </xf>
    <xf numFmtId="0" fontId="23" fillId="0" borderId="55" xfId="4" applyFont="1" applyBorder="1" applyAlignment="1">
      <alignment horizontal="center"/>
    </xf>
    <xf numFmtId="0" fontId="23" fillId="0" borderId="56" xfId="4" applyFont="1" applyBorder="1" applyAlignment="1">
      <alignment horizontal="center"/>
    </xf>
    <xf numFmtId="0" fontId="8" fillId="0" borderId="12" xfId="0" applyFont="1" applyBorder="1" applyAlignment="1">
      <alignment horizontal="center"/>
    </xf>
    <xf numFmtId="0" fontId="6" fillId="6" borderId="34" xfId="0" applyFont="1" applyFill="1" applyBorder="1" applyAlignment="1">
      <alignment horizontal="center"/>
    </xf>
    <xf numFmtId="0" fontId="6" fillId="6" borderId="5" xfId="0" applyFont="1" applyFill="1" applyBorder="1" applyAlignment="1">
      <alignment horizontal="center"/>
    </xf>
    <xf numFmtId="0" fontId="6" fillId="6" borderId="28" xfId="0" applyFont="1" applyFill="1" applyBorder="1" applyAlignment="1">
      <alignment horizontal="center"/>
    </xf>
    <xf numFmtId="0" fontId="10" fillId="0" borderId="40" xfId="0" applyFont="1" applyBorder="1" applyAlignment="1">
      <alignment horizontal="center" vertical="center" wrapText="1"/>
    </xf>
    <xf numFmtId="0" fontId="10" fillId="0" borderId="19" xfId="0" applyFont="1" applyBorder="1" applyAlignment="1">
      <alignment horizontal="center" vertical="center"/>
    </xf>
    <xf numFmtId="0" fontId="10" fillId="0" borderId="19" xfId="0" applyFont="1" applyBorder="1" applyAlignment="1">
      <alignment horizontal="center"/>
    </xf>
    <xf numFmtId="0" fontId="22" fillId="0" borderId="19" xfId="0" applyFont="1" applyBorder="1" applyAlignment="1">
      <alignment horizontal="center"/>
    </xf>
    <xf numFmtId="0" fontId="10" fillId="0" borderId="19" xfId="0" applyFont="1" applyBorder="1" applyAlignment="1">
      <alignment horizontal="center" vertical="center" wrapText="1"/>
    </xf>
    <xf numFmtId="0" fontId="22" fillId="0" borderId="19" xfId="0" applyFont="1" applyBorder="1" applyAlignment="1">
      <alignment horizontal="center" vertical="center" wrapText="1"/>
    </xf>
    <xf numFmtId="0" fontId="10" fillId="0" borderId="41" xfId="0" applyFont="1" applyBorder="1" applyAlignment="1">
      <alignment horizontal="center" vertical="center" wrapText="1"/>
    </xf>
    <xf numFmtId="0" fontId="5" fillId="0" borderId="27" xfId="0" applyFont="1" applyBorder="1" applyAlignment="1">
      <alignment horizontal="left"/>
    </xf>
    <xf numFmtId="0" fontId="5" fillId="0" borderId="0" xfId="0" applyFont="1" applyBorder="1" applyAlignment="1">
      <alignment horizontal="left"/>
    </xf>
    <xf numFmtId="0" fontId="5" fillId="0" borderId="32" xfId="0" applyFont="1" applyBorder="1" applyAlignment="1">
      <alignment horizontal="left"/>
    </xf>
    <xf numFmtId="2" fontId="2" fillId="3" borderId="19" xfId="2" applyNumberFormat="1" applyBorder="1" applyAlignment="1">
      <alignment horizontal="center" vertical="center"/>
    </xf>
    <xf numFmtId="0" fontId="24" fillId="6" borderId="40" xfId="0" applyFont="1" applyFill="1" applyBorder="1" applyAlignment="1">
      <alignment horizontal="center"/>
    </xf>
    <xf numFmtId="0" fontId="24" fillId="6" borderId="19" xfId="0" applyFont="1" applyFill="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32" xfId="0" applyFont="1" applyBorder="1" applyAlignment="1">
      <alignment horizontal="center"/>
    </xf>
    <xf numFmtId="0" fontId="25" fillId="0" borderId="27" xfId="0" applyFont="1" applyBorder="1" applyAlignment="1">
      <alignment horizontal="left"/>
    </xf>
    <xf numFmtId="0" fontId="25" fillId="0" borderId="0" xfId="0" applyFont="1" applyBorder="1" applyAlignment="1">
      <alignment horizontal="left"/>
    </xf>
    <xf numFmtId="0" fontId="25" fillId="0" borderId="32" xfId="0" applyFont="1" applyBorder="1" applyAlignment="1">
      <alignment horizontal="left"/>
    </xf>
    <xf numFmtId="0" fontId="25" fillId="0" borderId="37" xfId="4" applyFont="1" applyBorder="1" applyAlignment="1">
      <alignment horizontal="left"/>
    </xf>
    <xf numFmtId="0" fontId="25" fillId="0" borderId="38" xfId="4" applyFont="1" applyBorder="1" applyAlignment="1">
      <alignment horizontal="left"/>
    </xf>
    <xf numFmtId="0" fontId="25" fillId="0" borderId="39" xfId="4" applyFont="1" applyBorder="1" applyAlignment="1">
      <alignment horizontal="left"/>
    </xf>
    <xf numFmtId="0" fontId="0" fillId="0" borderId="27" xfId="0" applyFont="1" applyBorder="1" applyAlignment="1">
      <alignment horizontal="left"/>
    </xf>
    <xf numFmtId="0" fontId="0" fillId="0" borderId="43" xfId="0" applyBorder="1" applyAlignment="1">
      <alignment horizontal="center"/>
    </xf>
    <xf numFmtId="0" fontId="6" fillId="4" borderId="34" xfId="0" applyFont="1" applyFill="1" applyBorder="1" applyAlignment="1">
      <alignment horizontal="center"/>
    </xf>
    <xf numFmtId="0" fontId="6" fillId="4" borderId="5" xfId="0" applyFont="1" applyFill="1" applyBorder="1" applyAlignment="1">
      <alignment horizontal="center"/>
    </xf>
    <xf numFmtId="0" fontId="6" fillId="4" borderId="28" xfId="0" applyFont="1" applyFill="1" applyBorder="1" applyAlignment="1">
      <alignment horizontal="center"/>
    </xf>
    <xf numFmtId="0" fontId="10" fillId="0" borderId="0" xfId="0" applyFont="1" applyAlignment="1">
      <alignment horizontal="center" wrapText="1"/>
    </xf>
    <xf numFmtId="0" fontId="10" fillId="0" borderId="0" xfId="0" applyFont="1" applyAlignment="1">
      <alignment horizontal="center" vertical="center"/>
    </xf>
    <xf numFmtId="0" fontId="1" fillId="2" borderId="9" xfId="1" applyBorder="1" applyAlignment="1">
      <alignment horizontal="center"/>
    </xf>
    <xf numFmtId="0" fontId="1" fillId="2" borderId="17" xfId="1" applyBorder="1" applyAlignment="1">
      <alignment horizontal="center"/>
    </xf>
    <xf numFmtId="0" fontId="1" fillId="2" borderId="18" xfId="1" applyBorder="1" applyAlignment="1">
      <alignment horizontal="center"/>
    </xf>
    <xf numFmtId="0" fontId="10" fillId="0" borderId="0" xfId="0" applyFont="1" applyAlignment="1">
      <alignment horizontal="center"/>
    </xf>
    <xf numFmtId="0" fontId="1" fillId="2" borderId="1" xfId="1" applyAlignment="1">
      <alignment horizontal="center" vertical="center"/>
    </xf>
    <xf numFmtId="0" fontId="0" fillId="0" borderId="0" xfId="0" applyFont="1" applyAlignment="1">
      <alignment horizontal="center" vertical="center"/>
    </xf>
    <xf numFmtId="0" fontId="0" fillId="0" borderId="4" xfId="0" applyFont="1" applyBorder="1" applyAlignment="1">
      <alignment horizontal="center" vertical="center"/>
    </xf>
    <xf numFmtId="0" fontId="0" fillId="0" borderId="15" xfId="0" applyFont="1" applyBorder="1" applyAlignment="1">
      <alignment horizontal="center"/>
    </xf>
    <xf numFmtId="0" fontId="0" fillId="0" borderId="0" xfId="0" applyFont="1" applyAlignment="1">
      <alignment horizontal="center"/>
    </xf>
    <xf numFmtId="0" fontId="0" fillId="0" borderId="0" xfId="0" applyAlignment="1">
      <alignment horizontal="center"/>
    </xf>
    <xf numFmtId="0" fontId="10" fillId="0" borderId="0" xfId="0" applyFont="1" applyAlignment="1">
      <alignment horizontal="left" vertical="center"/>
    </xf>
    <xf numFmtId="0" fontId="0" fillId="0" borderId="0" xfId="0" applyBorder="1" applyAlignment="1">
      <alignment horizontal="center" vertical="center"/>
    </xf>
    <xf numFmtId="0" fontId="24" fillId="5" borderId="57" xfId="8" applyFont="1" applyFill="1" applyBorder="1" applyAlignment="1">
      <alignment horizontal="center" vertical="center"/>
    </xf>
    <xf numFmtId="0" fontId="24" fillId="5" borderId="13" xfId="8" applyFont="1" applyFill="1" applyBorder="1" applyAlignment="1">
      <alignment horizontal="center" vertical="center"/>
    </xf>
    <xf numFmtId="0" fontId="24" fillId="5" borderId="58" xfId="8" applyFont="1" applyFill="1" applyBorder="1" applyAlignment="1">
      <alignment horizontal="center" vertical="center"/>
    </xf>
    <xf numFmtId="0" fontId="31" fillId="0" borderId="57" xfId="8" applyBorder="1" applyAlignment="1">
      <alignment horizontal="left"/>
    </xf>
    <xf numFmtId="0" fontId="31" fillId="0" borderId="13" xfId="8" applyBorder="1" applyAlignment="1">
      <alignment horizontal="left"/>
    </xf>
    <xf numFmtId="0" fontId="31" fillId="0" borderId="58" xfId="8" applyBorder="1" applyAlignment="1">
      <alignment horizontal="left"/>
    </xf>
    <xf numFmtId="0" fontId="10" fillId="0" borderId="13" xfId="0" applyFont="1" applyBorder="1" applyAlignment="1">
      <alignment horizontal="right"/>
    </xf>
    <xf numFmtId="0" fontId="10" fillId="0" borderId="44" xfId="0" applyFont="1" applyBorder="1" applyAlignment="1">
      <alignment horizontal="right"/>
    </xf>
    <xf numFmtId="3" fontId="27" fillId="2" borderId="45" xfId="1" applyNumberFormat="1" applyFont="1" applyBorder="1" applyAlignment="1">
      <alignment horizontal="left"/>
    </xf>
    <xf numFmtId="3" fontId="2" fillId="3" borderId="45" xfId="2" applyNumberFormat="1" applyBorder="1" applyAlignment="1">
      <alignment horizontal="left"/>
    </xf>
    <xf numFmtId="3" fontId="1" fillId="2" borderId="45" xfId="1" applyNumberFormat="1" applyBorder="1" applyAlignment="1">
      <alignment horizontal="left"/>
    </xf>
    <xf numFmtId="0" fontId="10" fillId="0" borderId="0" xfId="0" applyFont="1" applyAlignment="1">
      <alignment horizontal="right"/>
    </xf>
    <xf numFmtId="3" fontId="2" fillId="3" borderId="1" xfId="2" applyNumberFormat="1" applyAlignment="1">
      <alignment horizontal="left"/>
    </xf>
    <xf numFmtId="165" fontId="27" fillId="2" borderId="45" xfId="1" applyNumberFormat="1" applyFont="1" applyBorder="1" applyAlignment="1">
      <alignment horizontal="left"/>
    </xf>
    <xf numFmtId="169" fontId="2" fillId="3" borderId="19" xfId="2" applyNumberFormat="1" applyBorder="1" applyAlignment="1">
      <alignment horizontal="center" vertical="center"/>
    </xf>
    <xf numFmtId="0" fontId="34" fillId="0" borderId="15" xfId="0" applyFont="1" applyBorder="1" applyAlignment="1">
      <alignment horizontal="left" wrapText="1"/>
    </xf>
    <xf numFmtId="0" fontId="0" fillId="0" borderId="15" xfId="0" applyBorder="1" applyAlignment="1">
      <alignment horizontal="left" wrapText="1"/>
    </xf>
    <xf numFmtId="0" fontId="0" fillId="0" borderId="0" xfId="0" applyBorder="1" applyAlignment="1">
      <alignment horizontal="left" wrapText="1"/>
    </xf>
    <xf numFmtId="0" fontId="34" fillId="0" borderId="66" xfId="6" applyFont="1" applyBorder="1" applyAlignment="1">
      <alignment horizontal="left" vertical="center" wrapText="1"/>
    </xf>
    <xf numFmtId="0" fontId="35" fillId="0" borderId="9" xfId="6" applyFont="1" applyBorder="1" applyAlignment="1">
      <alignment horizontal="right" vertical="top" wrapText="1"/>
    </xf>
  </cellXfs>
  <cellStyles count="9">
    <cellStyle name="Accent5" xfId="7" builtinId="45"/>
    <cellStyle name="Calculation" xfId="2" builtinId="22"/>
    <cellStyle name="Hyperlink" xfId="4" builtinId="8"/>
    <cellStyle name="Input" xfId="1" builtinId="20"/>
    <cellStyle name="Linked Cell" xfId="3" builtinId="24"/>
    <cellStyle name="Normal" xfId="0" builtinId="0"/>
    <cellStyle name="Normal 2" xfId="8" xr:uid="{BFE2E54A-D97D-4431-976C-43A2F77A8361}"/>
    <cellStyle name="Output" xfId="5" builtinId="21"/>
    <cellStyle name="Warning Text" xfId="6" builtinId="1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9</xdr:col>
      <xdr:colOff>1238250</xdr:colOff>
      <xdr:row>17</xdr:row>
      <xdr:rowOff>19050</xdr:rowOff>
    </xdr:from>
    <xdr:to>
      <xdr:col>9</xdr:col>
      <xdr:colOff>1555750</xdr:colOff>
      <xdr:row>17</xdr:row>
      <xdr:rowOff>171450</xdr:rowOff>
    </xdr:to>
    <xdr:sp macro="" textlink="">
      <xdr:nvSpPr>
        <xdr:cNvPr id="2" name="Arrow: Right 1">
          <a:extLst>
            <a:ext uri="{FF2B5EF4-FFF2-40B4-BE49-F238E27FC236}">
              <a16:creationId xmlns:a16="http://schemas.microsoft.com/office/drawing/2014/main" id="{DFA5D624-A314-44DC-8A27-D6498612DC93}"/>
            </a:ext>
          </a:extLst>
        </xdr:cNvPr>
        <xdr:cNvSpPr/>
      </xdr:nvSpPr>
      <xdr:spPr>
        <a:xfrm>
          <a:off x="12846050" y="3175000"/>
          <a:ext cx="317500" cy="152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xdr:txBody>
    </xdr:sp>
    <xdr:clientData/>
  </xdr:twoCellAnchor>
  <xdr:twoCellAnchor>
    <xdr:from>
      <xdr:col>9</xdr:col>
      <xdr:colOff>1231900</xdr:colOff>
      <xdr:row>24</xdr:row>
      <xdr:rowOff>12700</xdr:rowOff>
    </xdr:from>
    <xdr:to>
      <xdr:col>9</xdr:col>
      <xdr:colOff>1549400</xdr:colOff>
      <xdr:row>24</xdr:row>
      <xdr:rowOff>165100</xdr:rowOff>
    </xdr:to>
    <xdr:sp macro="" textlink="">
      <xdr:nvSpPr>
        <xdr:cNvPr id="3" name="Arrow: Right 2">
          <a:extLst>
            <a:ext uri="{FF2B5EF4-FFF2-40B4-BE49-F238E27FC236}">
              <a16:creationId xmlns:a16="http://schemas.microsoft.com/office/drawing/2014/main" id="{811322BD-C617-4771-87B1-AFB57C90ED6F}"/>
            </a:ext>
          </a:extLst>
        </xdr:cNvPr>
        <xdr:cNvSpPr/>
      </xdr:nvSpPr>
      <xdr:spPr>
        <a:xfrm>
          <a:off x="12839700" y="4387850"/>
          <a:ext cx="317500" cy="152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xdr:txBody>
    </xdr:sp>
    <xdr:clientData/>
  </xdr:twoCellAnchor>
  <xdr:twoCellAnchor>
    <xdr:from>
      <xdr:col>9</xdr:col>
      <xdr:colOff>1238250</xdr:colOff>
      <xdr:row>21</xdr:row>
      <xdr:rowOff>19050</xdr:rowOff>
    </xdr:from>
    <xdr:to>
      <xdr:col>9</xdr:col>
      <xdr:colOff>1555750</xdr:colOff>
      <xdr:row>21</xdr:row>
      <xdr:rowOff>171450</xdr:rowOff>
    </xdr:to>
    <xdr:sp macro="" textlink="">
      <xdr:nvSpPr>
        <xdr:cNvPr id="4" name="Arrow: Right 3">
          <a:extLst>
            <a:ext uri="{FF2B5EF4-FFF2-40B4-BE49-F238E27FC236}">
              <a16:creationId xmlns:a16="http://schemas.microsoft.com/office/drawing/2014/main" id="{8FC6FA1B-8F86-4268-978B-EDC1760A7E58}"/>
            </a:ext>
          </a:extLst>
        </xdr:cNvPr>
        <xdr:cNvSpPr/>
      </xdr:nvSpPr>
      <xdr:spPr>
        <a:xfrm>
          <a:off x="12846050" y="3867150"/>
          <a:ext cx="317500" cy="152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xdr:txBody>
    </xdr:sp>
    <xdr:clientData/>
  </xdr:twoCellAnchor>
  <xdr:twoCellAnchor>
    <xdr:from>
      <xdr:col>9</xdr:col>
      <xdr:colOff>1231900</xdr:colOff>
      <xdr:row>22</xdr:row>
      <xdr:rowOff>6350</xdr:rowOff>
    </xdr:from>
    <xdr:to>
      <xdr:col>9</xdr:col>
      <xdr:colOff>1549400</xdr:colOff>
      <xdr:row>22</xdr:row>
      <xdr:rowOff>158750</xdr:rowOff>
    </xdr:to>
    <xdr:sp macro="" textlink="">
      <xdr:nvSpPr>
        <xdr:cNvPr id="5" name="Arrow: Right 4">
          <a:extLst>
            <a:ext uri="{FF2B5EF4-FFF2-40B4-BE49-F238E27FC236}">
              <a16:creationId xmlns:a16="http://schemas.microsoft.com/office/drawing/2014/main" id="{E81A30E6-EAB9-45FB-8BDA-8995305B1EA9}"/>
            </a:ext>
          </a:extLst>
        </xdr:cNvPr>
        <xdr:cNvSpPr/>
      </xdr:nvSpPr>
      <xdr:spPr>
        <a:xfrm>
          <a:off x="12839700" y="4038600"/>
          <a:ext cx="317500" cy="152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xdr:txBody>
    </xdr:sp>
    <xdr:clientData/>
  </xdr:twoCellAnchor>
  <xdr:twoCellAnchor>
    <xdr:from>
      <xdr:col>9</xdr:col>
      <xdr:colOff>1244600</xdr:colOff>
      <xdr:row>25</xdr:row>
      <xdr:rowOff>0</xdr:rowOff>
    </xdr:from>
    <xdr:to>
      <xdr:col>9</xdr:col>
      <xdr:colOff>1562100</xdr:colOff>
      <xdr:row>25</xdr:row>
      <xdr:rowOff>152400</xdr:rowOff>
    </xdr:to>
    <xdr:sp macro="" textlink="">
      <xdr:nvSpPr>
        <xdr:cNvPr id="6" name="Arrow: Right 5">
          <a:extLst>
            <a:ext uri="{FF2B5EF4-FFF2-40B4-BE49-F238E27FC236}">
              <a16:creationId xmlns:a16="http://schemas.microsoft.com/office/drawing/2014/main" id="{35C2B13F-2F0B-443D-822B-9327905B89B8}"/>
            </a:ext>
          </a:extLst>
        </xdr:cNvPr>
        <xdr:cNvSpPr/>
      </xdr:nvSpPr>
      <xdr:spPr>
        <a:xfrm>
          <a:off x="12852400" y="4559300"/>
          <a:ext cx="317500" cy="152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73025</xdr:colOff>
      <xdr:row>28</xdr:row>
      <xdr:rowOff>0</xdr:rowOff>
    </xdr:from>
    <xdr:to>
      <xdr:col>6</xdr:col>
      <xdr:colOff>434975</xdr:colOff>
      <xdr:row>33</xdr:row>
      <xdr:rowOff>146050</xdr:rowOff>
    </xdr:to>
    <xdr:pic>
      <xdr:nvPicPr>
        <xdr:cNvPr id="6" name="Picture 5">
          <a:extLst>
            <a:ext uri="{FF2B5EF4-FFF2-40B4-BE49-F238E27FC236}">
              <a16:creationId xmlns:a16="http://schemas.microsoft.com/office/drawing/2014/main" id="{95F47435-7321-4394-8FB9-A2CAC1B4FC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5025" y="5334000"/>
          <a:ext cx="952500" cy="955675"/>
        </a:xfrm>
        <a:prstGeom prst="rect">
          <a:avLst/>
        </a:prstGeom>
      </xdr:spPr>
    </xdr:pic>
    <xdr:clientData/>
  </xdr:twoCellAnchor>
  <xdr:twoCellAnchor editAs="oneCell">
    <xdr:from>
      <xdr:col>5</xdr:col>
      <xdr:colOff>0</xdr:colOff>
      <xdr:row>35</xdr:row>
      <xdr:rowOff>47625</xdr:rowOff>
    </xdr:from>
    <xdr:to>
      <xdr:col>8</xdr:col>
      <xdr:colOff>428630</xdr:colOff>
      <xdr:row>40</xdr:row>
      <xdr:rowOff>144563</xdr:rowOff>
    </xdr:to>
    <xdr:pic>
      <xdr:nvPicPr>
        <xdr:cNvPr id="7" name="Picture 6">
          <a:extLst>
            <a:ext uri="{FF2B5EF4-FFF2-40B4-BE49-F238E27FC236}">
              <a16:creationId xmlns:a16="http://schemas.microsoft.com/office/drawing/2014/main" id="{561E203E-41A6-4B17-9577-4E54AAE405B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82000" y="6715125"/>
          <a:ext cx="2200280" cy="9065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51435</xdr:colOff>
      <xdr:row>0</xdr:row>
      <xdr:rowOff>99061</xdr:rowOff>
    </xdr:from>
    <xdr:to>
      <xdr:col>3</xdr:col>
      <xdr:colOff>714375</xdr:colOff>
      <xdr:row>0</xdr:row>
      <xdr:rowOff>102870</xdr:rowOff>
    </xdr:to>
    <xdr:cxnSp macro="">
      <xdr:nvCxnSpPr>
        <xdr:cNvPr id="2" name="Connecteur droit avec flèche 5">
          <a:extLst>
            <a:ext uri="{FF2B5EF4-FFF2-40B4-BE49-F238E27FC236}">
              <a16:creationId xmlns:a16="http://schemas.microsoft.com/office/drawing/2014/main" id="{C029023E-F0D0-4094-B351-10FBA2495152}"/>
            </a:ext>
          </a:extLst>
        </xdr:cNvPr>
        <xdr:cNvCxnSpPr/>
      </xdr:nvCxnSpPr>
      <xdr:spPr>
        <a:xfrm flipH="1" flipV="1">
          <a:off x="4159885" y="99061"/>
          <a:ext cx="554990" cy="380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rald/Desktop/CNC/My%20Speeds%20&amp;%20Feeds%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ing Recipes"/>
      <sheetName val="Feeds &amp; Speeds"/>
      <sheetName val="Twist Drills"/>
      <sheetName val="Insert Drill Vs. Twist Drill"/>
      <sheetName val="Drilling Stainless"/>
      <sheetName val="Chip Thinning"/>
      <sheetName val="ShearHog"/>
      <sheetName val="K Factor - Detail"/>
      <sheetName val="Fusion Rest Machining"/>
      <sheetName val="Stainless Notes"/>
      <sheetName val="Korloy"/>
      <sheetName val="Maritool Shrink Test"/>
      <sheetName val="Helical Ramp Diameter"/>
      <sheetName val="Old &amp; Misc"/>
    </sheetNames>
    <sheetDataSet>
      <sheetData sheetId="0"/>
      <sheetData sheetId="1"/>
      <sheetData sheetId="2"/>
      <sheetData sheetId="3"/>
      <sheetData sheetId="4"/>
      <sheetData sheetId="5"/>
      <sheetData sheetId="6"/>
      <sheetData sheetId="7">
        <row r="12">
          <cell r="B12" t="str">
            <v>6061-T6 Aluminum</v>
          </cell>
        </row>
      </sheetData>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hudsontoolsteel.com/technical-data/steelM2" TargetMode="External"/><Relationship Id="rId7" Type="http://schemas.openxmlformats.org/officeDocument/2006/relationships/hyperlink" Target="https://www.youtube.com/watch?v=4Q4yRt1jHGo" TargetMode="External"/><Relationship Id="rId2" Type="http://schemas.openxmlformats.org/officeDocument/2006/relationships/hyperlink" Target="https://www.hudsontoolsteel.com/technical-data/steelM4" TargetMode="External"/><Relationship Id="rId1" Type="http://schemas.openxmlformats.org/officeDocument/2006/relationships/hyperlink" Target="https://www.sandvik.coromant.com/en-gb/knowledge/milling/pages/entering-angle-and-chip-thickness.aspx" TargetMode="External"/><Relationship Id="rId6" Type="http://schemas.openxmlformats.org/officeDocument/2006/relationships/hyperlink" Target="2019-08-04%20Speeds%20and%20Feeds%20Workbook.docx" TargetMode="External"/><Relationship Id="rId5" Type="http://schemas.openxmlformats.org/officeDocument/2006/relationships/hyperlink" Target="https://www.ctemag.com/news/articles/spindle-power-and-torque-limitations" TargetMode="External"/><Relationship Id="rId4" Type="http://schemas.openxmlformats.org/officeDocument/2006/relationships/hyperlink" Target="https://www.azom.com/properties.aspx?ArticleID=1203"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tinytimbers.com/specie_walnut.htm" TargetMode="External"/><Relationship Id="rId13" Type="http://schemas.openxmlformats.org/officeDocument/2006/relationships/hyperlink" Target="http://tinytimbers.com/specie_relm.htm" TargetMode="External"/><Relationship Id="rId18" Type="http://schemas.openxmlformats.org/officeDocument/2006/relationships/printerSettings" Target="../printerSettings/printerSettings4.bin"/><Relationship Id="rId3" Type="http://schemas.openxmlformats.org/officeDocument/2006/relationships/hyperlink" Target="http://tinytimbers.com/specie_hickory.htm" TargetMode="External"/><Relationship Id="rId7" Type="http://schemas.openxmlformats.org/officeDocument/2006/relationships/hyperlink" Target="http://tinytimbers.com/specie_ypineheart.htm" TargetMode="External"/><Relationship Id="rId12" Type="http://schemas.openxmlformats.org/officeDocument/2006/relationships/hyperlink" Target="http://tinytimbers.com/specie_ypine.htm" TargetMode="External"/><Relationship Id="rId17" Type="http://schemas.openxmlformats.org/officeDocument/2006/relationships/hyperlink" Target="http://tinytimbers.com/specie_wpine.htm" TargetMode="External"/><Relationship Id="rId2" Type="http://schemas.openxmlformats.org/officeDocument/2006/relationships/hyperlink" Target="http://tinytimbers.com/specie_brcherry.htm" TargetMode="External"/><Relationship Id="rId16" Type="http://schemas.openxmlformats.org/officeDocument/2006/relationships/hyperlink" Target="http://tinytimbers.com/specie_poplar.htm" TargetMode="External"/><Relationship Id="rId1" Type="http://schemas.openxmlformats.org/officeDocument/2006/relationships/hyperlink" Target="http://tinytimbers.com/specie_brwalnut.htm" TargetMode="External"/><Relationship Id="rId6" Type="http://schemas.openxmlformats.org/officeDocument/2006/relationships/hyperlink" Target="http://tinytimbers.com/specie_roak.htm" TargetMode="External"/><Relationship Id="rId11" Type="http://schemas.openxmlformats.org/officeDocument/2006/relationships/hyperlink" Target="http://tinytimbers.com/specie_cedar.htm" TargetMode="External"/><Relationship Id="rId5" Type="http://schemas.openxmlformats.org/officeDocument/2006/relationships/hyperlink" Target="http://tinytimbers.com/specie_woak.htm" TargetMode="External"/><Relationship Id="rId15" Type="http://schemas.openxmlformats.org/officeDocument/2006/relationships/hyperlink" Target="http://tinytimbers.com/specie_cypress.htm" TargetMode="External"/><Relationship Id="rId10" Type="http://schemas.openxmlformats.org/officeDocument/2006/relationships/hyperlink" Target="http://tinytimbers.com/specie_smaple.htm" TargetMode="External"/><Relationship Id="rId19" Type="http://schemas.openxmlformats.org/officeDocument/2006/relationships/drawing" Target="../drawings/drawing3.xml"/><Relationship Id="rId4" Type="http://schemas.openxmlformats.org/officeDocument/2006/relationships/hyperlink" Target="http://tinytimbers.com/specie_hmaple.htm" TargetMode="External"/><Relationship Id="rId9" Type="http://schemas.openxmlformats.org/officeDocument/2006/relationships/hyperlink" Target="http://tinytimbers.com/specie_cherry.htm" TargetMode="External"/><Relationship Id="rId14" Type="http://schemas.openxmlformats.org/officeDocument/2006/relationships/hyperlink" Target="http://tinytimbers.com/specie_sassafra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1D1D9-2F56-4CB5-97E5-E9A133E3453B}">
  <sheetPr>
    <pageSetUpPr fitToPage="1"/>
  </sheetPr>
  <dimension ref="A1:Q53"/>
  <sheetViews>
    <sheetView tabSelected="1" workbookViewId="0">
      <selection activeCell="A10" sqref="A10:C10"/>
    </sheetView>
  </sheetViews>
  <sheetFormatPr defaultColWidth="8.81640625" defaultRowHeight="12.5" x14ac:dyDescent="0.25"/>
  <cols>
    <col min="1" max="1" width="21.81640625" style="84" customWidth="1"/>
    <col min="2" max="2" width="16.1796875" style="84" customWidth="1"/>
    <col min="3" max="3" width="15.54296875" style="84" customWidth="1"/>
    <col min="4" max="4" width="17.453125" style="84" customWidth="1"/>
    <col min="5" max="5" width="21.26953125" style="84" customWidth="1"/>
    <col min="6" max="7" width="18.81640625" style="84" customWidth="1"/>
    <col min="8" max="8" width="15.453125" style="84" customWidth="1"/>
    <col min="9" max="9" width="20.81640625" style="84" customWidth="1"/>
    <col min="10" max="10" width="23.08984375" style="1" customWidth="1"/>
    <col min="11" max="14" width="8.81640625" style="84"/>
    <col min="15" max="16384" width="8.81640625" style="8"/>
  </cols>
  <sheetData>
    <row r="1" spans="1:14" ht="18.5" thickTop="1" thickBot="1" x14ac:dyDescent="0.4">
      <c r="A1" s="104" t="s">
        <v>814</v>
      </c>
      <c r="B1" s="105"/>
      <c r="C1" s="105"/>
      <c r="D1" s="105"/>
      <c r="E1" s="105"/>
      <c r="F1" s="105"/>
      <c r="G1" s="105"/>
      <c r="H1" s="105"/>
      <c r="I1" s="105"/>
      <c r="J1" s="106"/>
    </row>
    <row r="2" spans="1:14" ht="13.5" thickTop="1" x14ac:dyDescent="0.3">
      <c r="A2" s="107" t="s">
        <v>404</v>
      </c>
      <c r="B2" s="108"/>
      <c r="C2" s="108"/>
      <c r="D2" s="108"/>
      <c r="E2" s="109" t="s">
        <v>818</v>
      </c>
      <c r="F2" s="110"/>
      <c r="G2" s="111" t="s">
        <v>820</v>
      </c>
      <c r="H2" s="111"/>
      <c r="I2" s="111"/>
      <c r="J2" s="111"/>
    </row>
    <row r="3" spans="1:14" ht="14.5" x14ac:dyDescent="0.35">
      <c r="A3" s="112" t="s">
        <v>819</v>
      </c>
      <c r="B3" s="113"/>
      <c r="C3" s="113"/>
      <c r="D3" s="113"/>
      <c r="E3" s="114" t="s">
        <v>405</v>
      </c>
      <c r="F3" s="115"/>
      <c r="G3" s="115"/>
      <c r="H3" s="56" t="s">
        <v>406</v>
      </c>
      <c r="I3" s="116" t="s">
        <v>815</v>
      </c>
      <c r="J3" s="117"/>
    </row>
    <row r="4" spans="1:14" ht="14.5" x14ac:dyDescent="0.35">
      <c r="A4" s="118" t="s">
        <v>408</v>
      </c>
      <c r="B4" s="119"/>
      <c r="C4" s="119"/>
      <c r="D4" s="119"/>
      <c r="E4" s="120" t="s">
        <v>825</v>
      </c>
      <c r="F4" s="120"/>
      <c r="G4" s="120"/>
      <c r="H4" s="121" t="s">
        <v>395</v>
      </c>
      <c r="I4" s="121"/>
      <c r="J4" s="122"/>
    </row>
    <row r="5" spans="1:14" ht="14.5" x14ac:dyDescent="0.35">
      <c r="A5" s="123" t="s">
        <v>317</v>
      </c>
      <c r="B5" s="124"/>
      <c r="C5" s="125"/>
      <c r="D5" s="22" t="s">
        <v>0</v>
      </c>
      <c r="E5" s="126" t="s">
        <v>382</v>
      </c>
      <c r="F5" s="127"/>
      <c r="G5" s="127"/>
      <c r="H5" s="128" t="s">
        <v>318</v>
      </c>
      <c r="I5" s="128"/>
      <c r="J5" s="47"/>
      <c r="L5" s="1"/>
    </row>
    <row r="6" spans="1:14" ht="14.5" x14ac:dyDescent="0.35">
      <c r="A6" s="123" t="s">
        <v>316</v>
      </c>
      <c r="B6" s="124"/>
      <c r="C6" s="125"/>
      <c r="D6" s="22">
        <v>0.25</v>
      </c>
      <c r="E6" s="129" t="s">
        <v>427</v>
      </c>
      <c r="F6" s="130"/>
      <c r="G6" s="22">
        <v>2200</v>
      </c>
      <c r="H6" s="129" t="s">
        <v>319</v>
      </c>
      <c r="I6" s="128"/>
      <c r="J6" s="47">
        <v>6.5</v>
      </c>
    </row>
    <row r="7" spans="1:14" ht="14.5" x14ac:dyDescent="0.35">
      <c r="A7" s="123" t="s">
        <v>3</v>
      </c>
      <c r="B7" s="124"/>
      <c r="C7" s="125"/>
      <c r="D7" s="22">
        <v>1.25</v>
      </c>
      <c r="E7" s="129" t="s">
        <v>381</v>
      </c>
      <c r="F7" s="130"/>
      <c r="G7" s="22">
        <v>24000</v>
      </c>
      <c r="H7" s="129" t="s">
        <v>321</v>
      </c>
      <c r="I7" s="128"/>
      <c r="J7" s="48" t="str">
        <f>IF(J5="","",J5*J6)</f>
        <v/>
      </c>
    </row>
    <row r="8" spans="1:14" ht="14.5" x14ac:dyDescent="0.35">
      <c r="A8" s="123" t="s">
        <v>4</v>
      </c>
      <c r="B8" s="124"/>
      <c r="C8" s="125"/>
      <c r="D8" s="22">
        <v>5</v>
      </c>
      <c r="E8" s="129" t="s">
        <v>380</v>
      </c>
      <c r="F8" s="130"/>
      <c r="G8" s="22">
        <v>24000</v>
      </c>
      <c r="H8" s="129" t="s">
        <v>320</v>
      </c>
      <c r="I8" s="130"/>
      <c r="J8" s="49">
        <v>0.5</v>
      </c>
    </row>
    <row r="9" spans="1:14" ht="14.5" x14ac:dyDescent="0.35">
      <c r="A9" s="123" t="s">
        <v>5</v>
      </c>
      <c r="B9" s="124"/>
      <c r="C9" s="125"/>
      <c r="D9" s="22">
        <v>0.25</v>
      </c>
      <c r="E9" s="129" t="s">
        <v>383</v>
      </c>
      <c r="F9" s="128"/>
      <c r="G9" s="22">
        <v>10</v>
      </c>
      <c r="H9" s="129" t="s">
        <v>423</v>
      </c>
      <c r="I9" s="128"/>
      <c r="J9" s="50" t="str">
        <f>IF(J5="","",IF(NOT(G6=""),"Clear HF Spindle Power (G6)",J7*J8/745.7))</f>
        <v/>
      </c>
    </row>
    <row r="10" spans="1:14" ht="14.5" x14ac:dyDescent="0.35">
      <c r="A10" s="123" t="s">
        <v>6</v>
      </c>
      <c r="B10" s="124"/>
      <c r="C10" s="125"/>
      <c r="D10" s="22">
        <v>1.375</v>
      </c>
      <c r="E10" s="129" t="s">
        <v>420</v>
      </c>
      <c r="F10" s="130"/>
      <c r="G10" s="23">
        <f>IF(G6="","",IF(NOT(J5=""),"Clear Router Volts (J5)",IF(J18&gt;$G$7,$G$6/745.7*$G$7/$G$7,$G$6/745.7*J18/$G$7)))</f>
        <v>1.8781862668749885</v>
      </c>
      <c r="H10" s="128" t="s">
        <v>424</v>
      </c>
      <c r="I10" s="130"/>
      <c r="J10" s="75">
        <v>27000</v>
      </c>
    </row>
    <row r="11" spans="1:14" ht="14.5" x14ac:dyDescent="0.35">
      <c r="A11" s="131" t="s">
        <v>396</v>
      </c>
      <c r="B11" s="132"/>
      <c r="C11" s="132"/>
      <c r="D11" s="45">
        <v>5.9999999999999995E-4</v>
      </c>
      <c r="E11" s="129" t="s">
        <v>384</v>
      </c>
      <c r="F11" s="130"/>
      <c r="G11" s="51">
        <f>G6/745.7*63024/G7/G9</f>
        <v>0.77473514818291522</v>
      </c>
      <c r="H11" s="129" t="s">
        <v>421</v>
      </c>
      <c r="I11" s="130"/>
      <c r="J11" s="50" t="str">
        <f>IF(J5="","",IF(NOT(G6=""),"Or Router Input Voltage (J5)",J9))</f>
        <v/>
      </c>
    </row>
    <row r="12" spans="1:14" ht="14.5" customHeight="1" x14ac:dyDescent="0.35">
      <c r="A12" s="133" t="s">
        <v>816</v>
      </c>
      <c r="B12" s="134"/>
      <c r="C12" s="135"/>
      <c r="D12" s="24">
        <f>IF($J$23&gt;D6/2,D11,D11/(SQRT(4*$J$23/$D$6-(2*$J$23/$D$6)^2)))</f>
        <v>1.5309310892394862E-3</v>
      </c>
      <c r="E12" s="225" t="s">
        <v>826</v>
      </c>
      <c r="F12" s="227"/>
      <c r="G12" s="136" t="s">
        <v>402</v>
      </c>
      <c r="H12" s="136"/>
      <c r="I12" s="136"/>
      <c r="J12" s="137"/>
      <c r="M12" s="1"/>
    </row>
    <row r="13" spans="1:14" ht="15" customHeight="1" x14ac:dyDescent="0.35">
      <c r="A13" s="138" t="s">
        <v>324</v>
      </c>
      <c r="B13" s="139"/>
      <c r="C13" s="139"/>
      <c r="D13" s="52">
        <f>IF(D5="Carbide",87000000,IF(D5="HSS",30000000,IF(D5="Cobalt",30000000,"")))</f>
        <v>87000000</v>
      </c>
      <c r="E13" s="226"/>
      <c r="F13" s="227"/>
      <c r="G13" s="136"/>
      <c r="H13" s="136"/>
      <c r="I13" s="136"/>
      <c r="J13" s="137"/>
    </row>
    <row r="14" spans="1:14" ht="14.5" customHeight="1" x14ac:dyDescent="0.35">
      <c r="A14" s="140" t="s">
        <v>407</v>
      </c>
      <c r="B14" s="141"/>
      <c r="C14" s="141"/>
      <c r="D14" s="72">
        <v>1E-3</v>
      </c>
      <c r="E14" s="228" t="s">
        <v>827</v>
      </c>
      <c r="F14" s="229" t="s">
        <v>828</v>
      </c>
      <c r="G14" s="100">
        <f>IF(NOT(C18=""),C18*D6*PI()/12,IF(NOT(E18=""),E18,""))</f>
        <v>1000</v>
      </c>
      <c r="H14" s="142" t="s">
        <v>415</v>
      </c>
      <c r="I14" s="143"/>
      <c r="J14" s="55">
        <v>18</v>
      </c>
      <c r="M14" s="1"/>
    </row>
    <row r="15" spans="1:14" ht="12.75" customHeight="1" x14ac:dyDescent="0.25">
      <c r="A15" s="144"/>
      <c r="B15" s="145"/>
      <c r="C15" s="145"/>
      <c r="D15" s="145"/>
      <c r="E15" s="145"/>
      <c r="F15" s="145"/>
      <c r="G15" s="145"/>
      <c r="H15" s="145"/>
      <c r="I15" s="145"/>
      <c r="J15" s="146"/>
      <c r="K15" s="8"/>
      <c r="L15" s="8"/>
      <c r="M15" s="8"/>
      <c r="N15" s="8"/>
    </row>
    <row r="16" spans="1:14" ht="15" thickBot="1" x14ac:dyDescent="0.4">
      <c r="A16" s="53" t="s">
        <v>409</v>
      </c>
      <c r="B16" s="147" t="str">
        <f>'NYCCNC K Factors'!$B$8</f>
        <v>1018</v>
      </c>
      <c r="C16" s="147"/>
      <c r="D16" s="147"/>
      <c r="E16" s="148" t="s">
        <v>413</v>
      </c>
      <c r="F16" s="141"/>
      <c r="G16" s="102">
        <f>'NYCCNC K Factors'!$C$8</f>
        <v>1.88</v>
      </c>
      <c r="H16" s="148" t="s">
        <v>414</v>
      </c>
      <c r="I16" s="141"/>
      <c r="J16" s="101">
        <v>1.88</v>
      </c>
      <c r="M16" s="1"/>
    </row>
    <row r="17" spans="1:17" ht="13" thickTop="1" x14ac:dyDescent="0.25">
      <c r="A17" s="149"/>
      <c r="B17" s="150"/>
      <c r="C17" s="150"/>
      <c r="D17" s="150"/>
      <c r="E17" s="150"/>
      <c r="F17" s="150"/>
      <c r="G17" s="150"/>
      <c r="H17" s="150"/>
      <c r="I17" s="150"/>
      <c r="J17" s="150"/>
    </row>
    <row r="18" spans="1:17" ht="14.5" x14ac:dyDescent="0.35">
      <c r="A18" s="78" t="s">
        <v>410</v>
      </c>
      <c r="B18" s="216" t="s">
        <v>411</v>
      </c>
      <c r="C18" s="220"/>
      <c r="D18" s="217" t="s">
        <v>412</v>
      </c>
      <c r="E18" s="218">
        <v>1000</v>
      </c>
      <c r="F18" s="221" t="s">
        <v>824</v>
      </c>
      <c r="G18" s="221"/>
      <c r="H18" s="221"/>
      <c r="I18" s="221"/>
      <c r="J18" s="222">
        <f>IF(NOT(C18=""),IF(NOT(E18=""),"Enter Only ONE!",C18),IF(NOT(E18=""),E18*12/(PI()*D6),""))</f>
        <v>15278.874536821953</v>
      </c>
    </row>
    <row r="19" spans="1:17" ht="13" x14ac:dyDescent="0.3">
      <c r="A19" s="151" t="s">
        <v>391</v>
      </c>
      <c r="B19" s="152"/>
      <c r="C19" s="152"/>
      <c r="D19" s="152"/>
      <c r="E19" s="152"/>
      <c r="F19" s="152"/>
      <c r="G19" s="152"/>
      <c r="H19" s="152"/>
      <c r="I19" s="152"/>
      <c r="J19" s="152"/>
    </row>
    <row r="20" spans="1:17" x14ac:dyDescent="0.25">
      <c r="A20" s="149"/>
      <c r="B20" s="150"/>
      <c r="C20" s="150"/>
      <c r="D20" s="150"/>
      <c r="E20" s="150"/>
      <c r="F20" s="150"/>
      <c r="G20" s="150"/>
      <c r="H20" s="150"/>
      <c r="I20" s="150"/>
      <c r="J20" s="150"/>
    </row>
    <row r="21" spans="1:17" ht="14.5" x14ac:dyDescent="0.35">
      <c r="A21" s="63" t="s">
        <v>425</v>
      </c>
      <c r="B21" s="85" t="s">
        <v>7</v>
      </c>
      <c r="C21" s="86" t="s">
        <v>8</v>
      </c>
      <c r="D21" s="86" t="s">
        <v>9</v>
      </c>
      <c r="E21" s="153" t="s">
        <v>323</v>
      </c>
      <c r="F21" s="89" t="s">
        <v>7</v>
      </c>
      <c r="G21" s="90" t="s">
        <v>8</v>
      </c>
      <c r="H21" s="90" t="s">
        <v>9</v>
      </c>
      <c r="I21" s="156" t="s">
        <v>10</v>
      </c>
      <c r="J21" s="64" t="s">
        <v>426</v>
      </c>
      <c r="O21" s="2"/>
      <c r="P21" s="3"/>
      <c r="Q21" s="84"/>
    </row>
    <row r="22" spans="1:17" ht="14.5" x14ac:dyDescent="0.35">
      <c r="A22" s="65" t="s">
        <v>418</v>
      </c>
      <c r="B22" s="87">
        <v>0</v>
      </c>
      <c r="C22" s="88">
        <v>3</v>
      </c>
      <c r="D22" s="88">
        <v>1</v>
      </c>
      <c r="E22" s="154"/>
      <c r="F22" s="91">
        <f>B22*$D$6</f>
        <v>0</v>
      </c>
      <c r="G22" s="92">
        <f t="shared" ref="G22:H23" si="0">C22*$D$6</f>
        <v>0.75</v>
      </c>
      <c r="H22" s="92">
        <f t="shared" si="0"/>
        <v>0.25</v>
      </c>
      <c r="I22" s="157"/>
      <c r="J22" s="66">
        <v>0.25</v>
      </c>
      <c r="O22" s="2"/>
      <c r="P22" s="3"/>
      <c r="Q22" s="84"/>
    </row>
    <row r="23" spans="1:17" ht="14.5" x14ac:dyDescent="0.35">
      <c r="A23" s="67" t="s">
        <v>419</v>
      </c>
      <c r="B23" s="87">
        <v>0.05</v>
      </c>
      <c r="C23" s="88">
        <v>1</v>
      </c>
      <c r="D23" s="88">
        <v>0.2</v>
      </c>
      <c r="E23" s="155"/>
      <c r="F23" s="93">
        <f>B23*$D$6</f>
        <v>1.2500000000000001E-2</v>
      </c>
      <c r="G23" s="94">
        <f t="shared" si="0"/>
        <v>0.25</v>
      </c>
      <c r="H23" s="94">
        <f>D23*$D$6</f>
        <v>0.05</v>
      </c>
      <c r="I23" s="158"/>
      <c r="J23" s="68">
        <v>0.01</v>
      </c>
      <c r="O23" s="2"/>
      <c r="P23" s="3"/>
      <c r="Q23" s="84"/>
    </row>
    <row r="24" spans="1:17" x14ac:dyDescent="0.25">
      <c r="A24" s="159"/>
      <c r="B24" s="160"/>
      <c r="C24" s="160"/>
      <c r="D24" s="160"/>
      <c r="E24" s="160"/>
      <c r="F24" s="160"/>
      <c r="G24" s="160"/>
      <c r="H24" s="160"/>
      <c r="I24" s="160"/>
      <c r="J24" s="160"/>
    </row>
    <row r="25" spans="1:17" ht="14.5" x14ac:dyDescent="0.35">
      <c r="A25" s="78" t="s">
        <v>416</v>
      </c>
      <c r="B25" s="216" t="s">
        <v>417</v>
      </c>
      <c r="C25" s="219">
        <f>$J$18*$D$8*$D$12</f>
        <v>116.95452018505141</v>
      </c>
      <c r="D25" s="217" t="s">
        <v>821</v>
      </c>
      <c r="E25" s="218"/>
      <c r="F25" s="217" t="s">
        <v>823</v>
      </c>
      <c r="G25" s="223">
        <v>3.3</v>
      </c>
      <c r="H25" s="161" t="s">
        <v>822</v>
      </c>
      <c r="I25" s="162"/>
      <c r="J25" s="103">
        <f>IF(AND(E25="",G25=""),C25,IF(AND(NOT(G25=""),NOT(E25="")),"Choose Only ONE!",IF(E25="",G25*J16*J18*D6/24/J22/J23/5252,E25)))</f>
        <v>75.20161972141041</v>
      </c>
    </row>
    <row r="26" spans="1:17" ht="13.5" thickBot="1" x14ac:dyDescent="0.35">
      <c r="A26" s="163" t="s">
        <v>817</v>
      </c>
      <c r="B26" s="164"/>
      <c r="C26" s="164"/>
      <c r="D26" s="164"/>
      <c r="E26" s="164"/>
      <c r="F26" s="164"/>
      <c r="G26" s="164"/>
      <c r="H26" s="164"/>
      <c r="I26" s="164"/>
      <c r="J26" s="164"/>
      <c r="K26" s="8"/>
      <c r="L26" s="8"/>
      <c r="M26" s="8"/>
      <c r="N26" s="8"/>
    </row>
    <row r="27" spans="1:17" ht="13.5" thickTop="1" x14ac:dyDescent="0.3">
      <c r="A27" s="165"/>
      <c r="B27" s="165"/>
      <c r="C27" s="165"/>
      <c r="D27" s="165"/>
      <c r="E27" s="165"/>
      <c r="F27" s="165"/>
      <c r="G27" s="165"/>
      <c r="H27" s="165"/>
      <c r="I27" s="165"/>
      <c r="J27" s="165"/>
      <c r="O27" s="2"/>
      <c r="P27" s="3"/>
      <c r="Q27" s="84"/>
    </row>
    <row r="28" spans="1:17" ht="13" x14ac:dyDescent="0.3">
      <c r="A28" s="166" t="s">
        <v>401</v>
      </c>
      <c r="B28" s="167"/>
      <c r="C28" s="167"/>
      <c r="D28" s="167"/>
      <c r="E28" s="167"/>
      <c r="F28" s="167"/>
      <c r="G28" s="167"/>
      <c r="H28" s="167"/>
      <c r="I28" s="167"/>
      <c r="J28" s="168"/>
      <c r="N28" s="8"/>
    </row>
    <row r="29" spans="1:17" ht="14.25" customHeight="1" x14ac:dyDescent="0.3">
      <c r="A29" s="169" t="s">
        <v>399</v>
      </c>
      <c r="B29" s="170" t="s">
        <v>393</v>
      </c>
      <c r="C29" s="170" t="s">
        <v>334</v>
      </c>
      <c r="D29" s="171" t="s">
        <v>13</v>
      </c>
      <c r="E29" s="171"/>
      <c r="F29" s="171"/>
      <c r="G29" s="172" t="s">
        <v>385</v>
      </c>
      <c r="H29" s="172"/>
      <c r="I29" s="173" t="s">
        <v>422</v>
      </c>
      <c r="J29" s="175" t="str">
        <f>IF(NOT($G$10=""),"HF Spindle Cutting Current Increase (Amps)",IF(NOT($J$11=""),"Router Cutting Power Increase (Watts)",""))</f>
        <v>HF Spindle Cutting Current Increase (Amps)</v>
      </c>
      <c r="N29" s="8"/>
    </row>
    <row r="30" spans="1:17" ht="15" customHeight="1" x14ac:dyDescent="0.4">
      <c r="A30" s="169"/>
      <c r="B30" s="170"/>
      <c r="C30" s="170"/>
      <c r="D30" s="82" t="s">
        <v>14</v>
      </c>
      <c r="E30" s="82" t="s">
        <v>15</v>
      </c>
      <c r="F30" s="57" t="s">
        <v>328</v>
      </c>
      <c r="G30" s="83" t="s">
        <v>386</v>
      </c>
      <c r="H30" s="83" t="s">
        <v>387</v>
      </c>
      <c r="I30" s="174"/>
      <c r="J30" s="175"/>
      <c r="N30" s="8"/>
    </row>
    <row r="31" spans="1:17" ht="14.5" x14ac:dyDescent="0.35">
      <c r="A31" s="54" t="s">
        <v>400</v>
      </c>
      <c r="B31" s="224">
        <f>IF(J18="","",IF($J$23&gt;D6/2,J25/(J18*D8),J25/(J18*D8)*(SQRT(4*$J$23/$D$6-(2*$J$23/$D$6)^2))))</f>
        <v>3.8579929840636801E-4</v>
      </c>
      <c r="C31" s="179">
        <f>$J$25*$J$22*$J$23</f>
        <v>0.18800404930352602</v>
      </c>
      <c r="D31" s="58">
        <f>C31/$J$16</f>
        <v>0.10000215388485427</v>
      </c>
      <c r="E31" s="76">
        <f>IF(J18="","",D31*63024/$J$18)</f>
        <v>0.41249999999999998</v>
      </c>
      <c r="F31" s="59">
        <f>IF(E31="","",IF($D$6&lt;$D$9,G31*$D$7^3/(3*$D$13*(PI()*($D$6/2)^4/4)),IF($D$6=$D$9,G31*$D$10^3/(3*$D$13*(PI()*($D$6/2)^4/4)),G31*($D$10-$D$7)^3/(3*$D$13*PI()*($D$9/2)^4/4)))/$D$14)</f>
        <v>0.17141609355832199</v>
      </c>
      <c r="G31" s="5">
        <f>IF(E31="","",E31/($D$6/2))</f>
        <v>3.3</v>
      </c>
      <c r="H31" s="61">
        <f>IF(G31="","",G31/$J$14)</f>
        <v>0.18333333333333332</v>
      </c>
      <c r="I31" s="61">
        <f>IF($G$6="",IF($J$7="","",D31/$J$11),D31/$G$10)</f>
        <v>5.3244002284843876E-2</v>
      </c>
      <c r="J31" s="71">
        <f>IF(NOT($G$10=""),E31/$G$11,IF(NOT($J$11=""),D31*745.7,""))</f>
        <v>0.53244002284843872</v>
      </c>
      <c r="N31" s="8"/>
    </row>
    <row r="32" spans="1:17" ht="14.5" x14ac:dyDescent="0.35">
      <c r="A32" s="79" t="s">
        <v>397</v>
      </c>
      <c r="B32" s="224"/>
      <c r="C32" s="179"/>
      <c r="D32" s="58" t="str">
        <f>IF(J32="","",IF(NOT($G$10=""),E32*J18/63024,IF(NOT($J$11=""),J32/745.7,"")))</f>
        <v/>
      </c>
      <c r="E32" s="76" t="str">
        <f>IF(D33="","",IF(H33="","",IF(NOT(J11=""),D32*63024/J18,IF(NOT(G10=""),J32*G11,""))))</f>
        <v/>
      </c>
      <c r="F32" s="59" t="str">
        <f>IF(D32="","",IF($D$6&lt;$D$9,G32*$D$7^3/(3*$D$13*(PI()*($D$7/2)^4/4)),IF($D$6=$D$9,G32*$D$10^3/(3*$D$13*(PI()*($D$6/2)^4/4)),G32*($D$10-$D$7)^3/(3*$D$13*PI()*($D$9/2)^4/4)))/$D$14)</f>
        <v/>
      </c>
      <c r="G32" s="60" t="str">
        <f>IF(E32="","",E32/($D$6/2))</f>
        <v/>
      </c>
      <c r="H32" s="61" t="str">
        <f>IF(E32="","",E32/($D$6/2)/$J$14)</f>
        <v/>
      </c>
      <c r="I32" s="61" t="str">
        <f>IF(D32="","",IF($G$6="",IF($J$11="","",D32/$J$11),D32/$G$10))</f>
        <v/>
      </c>
      <c r="J32" s="71" t="str">
        <f>IF(AND(G6="",J5=""),"",IF(D33="","",IF(H33="","",(H33-D33))))</f>
        <v/>
      </c>
      <c r="M32" s="8"/>
      <c r="N32" s="8"/>
    </row>
    <row r="33" spans="1:14" ht="15.5" customHeight="1" x14ac:dyDescent="0.35">
      <c r="A33" s="180" t="str">
        <f>IF(NOT($G$10=""),"HF Spindle Current Input (A) When Not Cutting",IF(NOT($J$11=""),"Router Power Input (Watts) When Not Cutting",""))</f>
        <v>HF Spindle Current Input (A) When Not Cutting</v>
      </c>
      <c r="B33" s="181"/>
      <c r="C33" s="181"/>
      <c r="D33" s="62"/>
      <c r="E33" s="181" t="str">
        <f>IF(NOT($G$10=""),"HF Spindle Current Input (A) When Cutting",IF(NOT($J$11=""),"Router Power Input (Watts) When Cutting",""))</f>
        <v>HF Spindle Current Input (A) When Cutting</v>
      </c>
      <c r="F33" s="181"/>
      <c r="G33" s="181"/>
      <c r="H33" s="62"/>
      <c r="I33" s="80" t="s">
        <v>398</v>
      </c>
      <c r="J33" s="71" t="str">
        <f>IF(D32="","",C31/D32)</f>
        <v/>
      </c>
      <c r="K33" s="8"/>
      <c r="L33" s="8"/>
      <c r="M33" s="8"/>
      <c r="N33" s="8"/>
    </row>
    <row r="34" spans="1:14" ht="13" x14ac:dyDescent="0.3">
      <c r="A34" s="182" t="s">
        <v>403</v>
      </c>
      <c r="B34" s="183"/>
      <c r="C34" s="183"/>
      <c r="D34" s="183"/>
      <c r="E34" s="183"/>
      <c r="F34" s="183"/>
      <c r="G34" s="183"/>
      <c r="H34" s="183"/>
      <c r="I34" s="183"/>
      <c r="J34" s="184"/>
      <c r="N34" s="8"/>
    </row>
    <row r="35" spans="1:14" ht="13.5" thickBot="1" x14ac:dyDescent="0.35">
      <c r="A35" s="144" t="s">
        <v>329</v>
      </c>
      <c r="B35" s="145"/>
      <c r="C35" s="145"/>
      <c r="D35" s="145"/>
      <c r="E35" s="145"/>
      <c r="F35" s="145"/>
      <c r="G35" s="145"/>
      <c r="H35" s="145"/>
      <c r="I35" s="145"/>
      <c r="J35" s="146"/>
      <c r="N35" s="8"/>
    </row>
    <row r="36" spans="1:14" ht="13" thickTop="1" x14ac:dyDescent="0.25">
      <c r="A36" s="192"/>
      <c r="B36" s="192"/>
      <c r="C36" s="192"/>
      <c r="D36" s="192"/>
      <c r="E36" s="192"/>
      <c r="F36" s="192"/>
      <c r="G36" s="192"/>
      <c r="H36" s="192"/>
      <c r="I36" s="192"/>
      <c r="J36" s="192"/>
      <c r="N36" s="8"/>
    </row>
    <row r="37" spans="1:14" ht="13" x14ac:dyDescent="0.3">
      <c r="A37" s="193" t="s">
        <v>16</v>
      </c>
      <c r="B37" s="194"/>
      <c r="C37" s="194"/>
      <c r="D37" s="194"/>
      <c r="E37" s="194"/>
      <c r="F37" s="194"/>
      <c r="G37" s="194"/>
      <c r="H37" s="194"/>
      <c r="I37" s="194"/>
      <c r="J37" s="195"/>
    </row>
    <row r="38" spans="1:14" ht="13" x14ac:dyDescent="0.3">
      <c r="A38" s="176" t="s">
        <v>17</v>
      </c>
      <c r="B38" s="177"/>
      <c r="C38" s="177"/>
      <c r="D38" s="177"/>
      <c r="E38" s="177"/>
      <c r="F38" s="177"/>
      <c r="G38" s="177"/>
      <c r="H38" s="177"/>
      <c r="I38" s="177"/>
      <c r="J38" s="178"/>
      <c r="N38" s="8"/>
    </row>
    <row r="39" spans="1:14" x14ac:dyDescent="0.25">
      <c r="A39" s="176" t="s">
        <v>18</v>
      </c>
      <c r="B39" s="177"/>
      <c r="C39" s="177"/>
      <c r="D39" s="177"/>
      <c r="E39" s="177"/>
      <c r="F39" s="177"/>
      <c r="G39" s="177"/>
      <c r="H39" s="177"/>
      <c r="I39" s="177"/>
      <c r="J39" s="178"/>
      <c r="N39" s="8"/>
    </row>
    <row r="40" spans="1:14" x14ac:dyDescent="0.25">
      <c r="A40" s="176" t="s">
        <v>389</v>
      </c>
      <c r="B40" s="177"/>
      <c r="C40" s="177"/>
      <c r="D40" s="177"/>
      <c r="E40" s="177"/>
      <c r="F40" s="177"/>
      <c r="G40" s="177"/>
      <c r="H40" s="177"/>
      <c r="I40" s="177"/>
      <c r="J40" s="178"/>
    </row>
    <row r="41" spans="1:14" ht="13" x14ac:dyDescent="0.3">
      <c r="A41" s="176" t="s">
        <v>19</v>
      </c>
      <c r="B41" s="177"/>
      <c r="C41" s="177"/>
      <c r="D41" s="177"/>
      <c r="E41" s="177"/>
      <c r="F41" s="177"/>
      <c r="G41" s="177"/>
      <c r="H41" s="177"/>
      <c r="I41" s="177"/>
      <c r="J41" s="178"/>
    </row>
    <row r="42" spans="1:14" ht="14.5" x14ac:dyDescent="0.25">
      <c r="A42" s="191" t="s">
        <v>390</v>
      </c>
      <c r="B42" s="177"/>
      <c r="C42" s="177"/>
      <c r="D42" s="177"/>
      <c r="E42" s="177"/>
      <c r="F42" s="177"/>
      <c r="G42" s="177"/>
      <c r="H42" s="177"/>
      <c r="I42" s="177"/>
      <c r="J42" s="178"/>
    </row>
    <row r="43" spans="1:14" ht="15.5" x14ac:dyDescent="0.4">
      <c r="A43" s="176" t="s">
        <v>20</v>
      </c>
      <c r="B43" s="177"/>
      <c r="C43" s="177"/>
      <c r="D43" s="177"/>
      <c r="E43" s="177"/>
      <c r="F43" s="177"/>
      <c r="G43" s="177"/>
      <c r="H43" s="177"/>
      <c r="I43" s="177"/>
      <c r="J43" s="178"/>
    </row>
    <row r="44" spans="1:14" ht="14.5" x14ac:dyDescent="0.25">
      <c r="A44" s="191" t="s">
        <v>394</v>
      </c>
      <c r="B44" s="177"/>
      <c r="C44" s="177"/>
      <c r="D44" s="177"/>
      <c r="E44" s="177"/>
      <c r="F44" s="177"/>
      <c r="G44" s="177"/>
      <c r="H44" s="177"/>
      <c r="I44" s="177"/>
      <c r="J44" s="178"/>
    </row>
    <row r="45" spans="1:14" x14ac:dyDescent="0.25">
      <c r="A45" s="176" t="s">
        <v>388</v>
      </c>
      <c r="B45" s="177"/>
      <c r="C45" s="177"/>
      <c r="D45" s="177"/>
      <c r="E45" s="177"/>
      <c r="F45" s="177"/>
      <c r="G45" s="177"/>
      <c r="H45" s="177"/>
      <c r="I45" s="177"/>
      <c r="J45" s="178"/>
    </row>
    <row r="46" spans="1:14" x14ac:dyDescent="0.25">
      <c r="A46" s="176" t="s">
        <v>315</v>
      </c>
      <c r="B46" s="177"/>
      <c r="C46" s="177"/>
      <c r="D46" s="177"/>
      <c r="E46" s="177"/>
      <c r="F46" s="177"/>
      <c r="G46" s="177"/>
      <c r="H46" s="177"/>
      <c r="I46" s="177"/>
      <c r="J46" s="178"/>
    </row>
    <row r="47" spans="1:14" x14ac:dyDescent="0.25">
      <c r="A47" s="176" t="s">
        <v>322</v>
      </c>
      <c r="B47" s="177"/>
      <c r="C47" s="177"/>
      <c r="D47" s="177"/>
      <c r="E47" s="177"/>
      <c r="F47" s="177"/>
      <c r="G47" s="177"/>
      <c r="H47" s="177"/>
      <c r="I47" s="177"/>
      <c r="J47" s="178"/>
    </row>
    <row r="48" spans="1:14" ht="13" x14ac:dyDescent="0.3">
      <c r="A48" s="185" t="s">
        <v>325</v>
      </c>
      <c r="B48" s="177"/>
      <c r="C48" s="177"/>
      <c r="D48" s="177"/>
      <c r="E48" s="177"/>
      <c r="F48" s="177"/>
      <c r="G48" s="177"/>
      <c r="H48" s="177"/>
      <c r="I48" s="177"/>
      <c r="J48" s="178"/>
    </row>
    <row r="49" spans="1:14" s="46" customFormat="1" ht="13" x14ac:dyDescent="0.3">
      <c r="A49" s="185" t="s">
        <v>327</v>
      </c>
      <c r="B49" s="177"/>
      <c r="C49" s="177"/>
      <c r="D49" s="177"/>
      <c r="E49" s="177"/>
      <c r="F49" s="177"/>
      <c r="G49" s="177"/>
      <c r="H49" s="177"/>
      <c r="I49" s="177"/>
      <c r="J49" s="178"/>
      <c r="K49" s="77"/>
      <c r="L49" s="77"/>
      <c r="M49" s="77"/>
      <c r="N49" s="77"/>
    </row>
    <row r="50" spans="1:14" s="46" customFormat="1" ht="13" x14ac:dyDescent="0.3">
      <c r="A50" s="185" t="s">
        <v>326</v>
      </c>
      <c r="B50" s="186"/>
      <c r="C50" s="186"/>
      <c r="D50" s="186"/>
      <c r="E50" s="186"/>
      <c r="F50" s="186"/>
      <c r="G50" s="186"/>
      <c r="H50" s="186"/>
      <c r="I50" s="186"/>
      <c r="J50" s="187"/>
      <c r="K50" s="77"/>
      <c r="L50" s="77"/>
      <c r="M50" s="77"/>
      <c r="N50" s="77"/>
    </row>
    <row r="51" spans="1:14" ht="13.5" thickBot="1" x14ac:dyDescent="0.35">
      <c r="A51" s="188" t="s">
        <v>392</v>
      </c>
      <c r="B51" s="189"/>
      <c r="C51" s="189"/>
      <c r="D51" s="189"/>
      <c r="E51" s="189"/>
      <c r="F51" s="189"/>
      <c r="G51" s="189"/>
      <c r="H51" s="189"/>
      <c r="I51" s="189"/>
      <c r="J51" s="190"/>
    </row>
    <row r="52" spans="1:14" ht="13" thickTop="1" x14ac:dyDescent="0.25"/>
    <row r="53" spans="1:14" ht="13" x14ac:dyDescent="0.3">
      <c r="A53" s="81"/>
      <c r="B53" s="81"/>
      <c r="C53" s="81"/>
      <c r="D53" s="81"/>
      <c r="E53" s="81"/>
      <c r="F53" s="81"/>
      <c r="G53" s="81"/>
      <c r="H53" s="81"/>
      <c r="I53" s="81"/>
      <c r="J53" s="81"/>
    </row>
  </sheetData>
  <mergeCells count="81">
    <mergeCell ref="F18:I18"/>
    <mergeCell ref="A48:J48"/>
    <mergeCell ref="A49:J49"/>
    <mergeCell ref="A50:J50"/>
    <mergeCell ref="A51:J51"/>
    <mergeCell ref="E12:F13"/>
    <mergeCell ref="A42:J42"/>
    <mergeCell ref="A43:J43"/>
    <mergeCell ref="A44:J44"/>
    <mergeCell ref="A45:J45"/>
    <mergeCell ref="A46:J46"/>
    <mergeCell ref="A47:J47"/>
    <mergeCell ref="A36:J36"/>
    <mergeCell ref="A37:J37"/>
    <mergeCell ref="A38:J38"/>
    <mergeCell ref="A39:J39"/>
    <mergeCell ref="A40:J40"/>
    <mergeCell ref="A41:J41"/>
    <mergeCell ref="B31:B32"/>
    <mergeCell ref="C31:C32"/>
    <mergeCell ref="A33:C33"/>
    <mergeCell ref="E33:G33"/>
    <mergeCell ref="A34:J34"/>
    <mergeCell ref="A35:J35"/>
    <mergeCell ref="H25:I25"/>
    <mergeCell ref="A26:J26"/>
    <mergeCell ref="A27:J27"/>
    <mergeCell ref="A28:J28"/>
    <mergeCell ref="A29:A30"/>
    <mergeCell ref="B29:B30"/>
    <mergeCell ref="C29:C30"/>
    <mergeCell ref="D29:F29"/>
    <mergeCell ref="G29:H29"/>
    <mergeCell ref="I29:I30"/>
    <mergeCell ref="J29:J30"/>
    <mergeCell ref="A19:J19"/>
    <mergeCell ref="A20:J20"/>
    <mergeCell ref="E21:E23"/>
    <mergeCell ref="I21:I23"/>
    <mergeCell ref="A24:J24"/>
    <mergeCell ref="A15:J15"/>
    <mergeCell ref="B16:D16"/>
    <mergeCell ref="E16:F16"/>
    <mergeCell ref="H16:I16"/>
    <mergeCell ref="A17:J17"/>
    <mergeCell ref="A12:C12"/>
    <mergeCell ref="G12:J13"/>
    <mergeCell ref="A13:C13"/>
    <mergeCell ref="A14:C14"/>
    <mergeCell ref="H14:I14"/>
    <mergeCell ref="A10:C10"/>
    <mergeCell ref="E10:F10"/>
    <mergeCell ref="H10:I10"/>
    <mergeCell ref="A11:C11"/>
    <mergeCell ref="E11:F11"/>
    <mergeCell ref="H11:I11"/>
    <mergeCell ref="A8:C8"/>
    <mergeCell ref="E8:F8"/>
    <mergeCell ref="H8:I8"/>
    <mergeCell ref="A9:C9"/>
    <mergeCell ref="E9:F9"/>
    <mergeCell ref="H9:I9"/>
    <mergeCell ref="A6:C6"/>
    <mergeCell ref="E6:F6"/>
    <mergeCell ref="H6:I6"/>
    <mergeCell ref="A7:C7"/>
    <mergeCell ref="E7:F7"/>
    <mergeCell ref="H7:I7"/>
    <mergeCell ref="A4:D4"/>
    <mergeCell ref="E4:G4"/>
    <mergeCell ref="H4:J4"/>
    <mergeCell ref="A5:C5"/>
    <mergeCell ref="E5:G5"/>
    <mergeCell ref="H5:I5"/>
    <mergeCell ref="A1:J1"/>
    <mergeCell ref="A2:D2"/>
    <mergeCell ref="E2:F2"/>
    <mergeCell ref="G2:J2"/>
    <mergeCell ref="A3:D3"/>
    <mergeCell ref="E3:G3"/>
    <mergeCell ref="I3:J3"/>
  </mergeCells>
  <conditionalFormatting sqref="I31">
    <cfRule type="colorScale" priority="13">
      <colorScale>
        <cfvo type="num" val="0"/>
        <cfvo type="num" val="0.5"/>
        <cfvo type="num" val="1"/>
        <color rgb="FF92D050"/>
        <color rgb="FFFFEB84"/>
        <color rgb="FFFF0000"/>
      </colorScale>
    </cfRule>
  </conditionalFormatting>
  <conditionalFormatting sqref="H31">
    <cfRule type="colorScale" priority="12">
      <colorScale>
        <cfvo type="num" val="0"/>
        <cfvo type="num" val="0.5"/>
        <cfvo type="num" val="1"/>
        <color rgb="FF92D050"/>
        <color rgb="FFFFEB84"/>
        <color rgb="FFFF0000"/>
      </colorScale>
    </cfRule>
  </conditionalFormatting>
  <conditionalFormatting sqref="F31">
    <cfRule type="colorScale" priority="11">
      <colorScale>
        <cfvo type="num" val="0"/>
        <cfvo type="num" val="0.5"/>
        <cfvo type="num" val="1"/>
        <color rgb="FF92D050"/>
        <color rgb="FFFFEB84"/>
        <color rgb="FFFF0000"/>
      </colorScale>
    </cfRule>
  </conditionalFormatting>
  <conditionalFormatting sqref="H32">
    <cfRule type="colorScale" priority="10">
      <colorScale>
        <cfvo type="num" val="0"/>
        <cfvo type="num" val="0.5"/>
        <cfvo type="num" val="1"/>
        <color rgb="FF92D050"/>
        <color rgb="FFFFEB84"/>
        <color rgb="FFFF0000"/>
      </colorScale>
    </cfRule>
  </conditionalFormatting>
  <conditionalFormatting sqref="I32">
    <cfRule type="colorScale" priority="9">
      <colorScale>
        <cfvo type="num" val="0"/>
        <cfvo type="num" val="0.5"/>
        <cfvo type="num" val="1"/>
        <color rgb="FF92D050"/>
        <color rgb="FFFFEB84"/>
        <color rgb="FFFF0000"/>
      </colorScale>
    </cfRule>
  </conditionalFormatting>
  <conditionalFormatting sqref="A34">
    <cfRule type="expression" dxfId="6" priority="8">
      <formula>"&gt;50%"</formula>
    </cfRule>
  </conditionalFormatting>
  <conditionalFormatting sqref="F32">
    <cfRule type="colorScale" priority="7">
      <colorScale>
        <cfvo type="num" val="0"/>
        <cfvo type="num" val="0.5"/>
        <cfvo type="num" val="1"/>
        <color rgb="FF92D050"/>
        <color rgb="FFFFEB84"/>
        <color rgb="FFFF0000"/>
      </colorScale>
    </cfRule>
  </conditionalFormatting>
  <conditionalFormatting sqref="J25">
    <cfRule type="containsText" dxfId="5" priority="6" operator="containsText" text="ONE">
      <formula>NOT(ISERROR(SEARCH("ONE",J25)))</formula>
    </cfRule>
  </conditionalFormatting>
  <conditionalFormatting sqref="J18">
    <cfRule type="containsText" dxfId="4" priority="5" operator="containsText" text="ONE">
      <formula>NOT(ISERROR(SEARCH("ONE",J18)))</formula>
    </cfRule>
  </conditionalFormatting>
  <conditionalFormatting sqref="G10">
    <cfRule type="containsText" dxfId="3" priority="4" operator="containsText" text="J5">
      <formula>NOT(ISERROR(SEARCH("J5",G10)))</formula>
    </cfRule>
  </conditionalFormatting>
  <conditionalFormatting sqref="J9">
    <cfRule type="containsText" dxfId="2" priority="3" operator="containsText" text="Spindle">
      <formula>NOT(ISERROR(SEARCH("Spindle",J9)))</formula>
    </cfRule>
  </conditionalFormatting>
  <conditionalFormatting sqref="J11">
    <cfRule type="containsText" dxfId="1" priority="1" operator="containsText" text="Router">
      <formula>NOT(ISERROR(SEARCH("Router",J11)))</formula>
    </cfRule>
    <cfRule type="containsText" dxfId="0" priority="2" operator="containsText" text="Volts">
      <formula>NOT(ISERROR(SEARCH("Volts",J11)))</formula>
    </cfRule>
  </conditionalFormatting>
  <hyperlinks>
    <hyperlink ref="A12:C12" r:id="rId1" display="Required Inches Per Tooth (IPT)" xr:uid="{7C609B59-CE85-4B44-9587-26150C57183F}"/>
    <hyperlink ref="A50" r:id="rId2" xr:uid="{D551D5B2-C75E-45D9-A5F4-ECFA5F235FF2}"/>
    <hyperlink ref="A49" r:id="rId3" xr:uid="{8343E306-F3DB-452B-AC50-E3AF50B7E356}"/>
    <hyperlink ref="A48" r:id="rId4" xr:uid="{C5F164A1-514A-4C55-82BA-DD589E92E187}"/>
    <hyperlink ref="A51" r:id="rId5" display="Constant Torque vs Constant Power HF Spindles" xr:uid="{338A8239-0D26-4A61-9BEC-076933ACE754}"/>
    <hyperlink ref="A1:J1" r:id="rId6" display="Link to Word Document with Usage Guidance" xr:uid="{E9AC088D-4401-4001-B747-377BB9AFD99E}"/>
    <hyperlink ref="A26:J26" r:id="rId7" display="&quot;Use climb milling to minimize rubbing - &quot;Think thick to thin chips.&quot;" xr:uid="{D2CD9E2F-E815-4A6E-9B2B-DC668E0CC790}"/>
  </hyperlinks>
  <pageMargins left="0.2" right="0.2" top="0.2" bottom="0.2" header="0.5" footer="0.5"/>
  <pageSetup scale="72" orientation="landscape" r:id="rId8"/>
  <headerFooter alignWithMargins="0"/>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A9288-78D4-48E5-8234-A5DB08984352}">
  <dimension ref="B2:D244"/>
  <sheetViews>
    <sheetView topLeftCell="A28" workbookViewId="0">
      <selection activeCell="C8" sqref="C8"/>
    </sheetView>
  </sheetViews>
  <sheetFormatPr defaultColWidth="8.81640625" defaultRowHeight="12.5" x14ac:dyDescent="0.25"/>
  <cols>
    <col min="1" max="1" width="8.81640625" style="8"/>
    <col min="2" max="2" width="82.453125" style="8" bestFit="1" customWidth="1"/>
    <col min="3" max="3" width="8.81640625" style="10"/>
    <col min="4" max="4" width="16.7265625" style="10" bestFit="1" customWidth="1"/>
    <col min="5" max="16384" width="8.81640625" style="8"/>
  </cols>
  <sheetData>
    <row r="2" spans="2:4" ht="14.5" customHeight="1" x14ac:dyDescent="0.35">
      <c r="B2" s="6" t="s">
        <v>21</v>
      </c>
      <c r="C2" s="96"/>
      <c r="D2" s="7"/>
    </row>
    <row r="3" spans="2:4" ht="14.5" customHeight="1" x14ac:dyDescent="0.35">
      <c r="B3" s="9" t="s">
        <v>22</v>
      </c>
      <c r="C3" s="98"/>
      <c r="D3" s="11"/>
    </row>
    <row r="4" spans="2:4" ht="14.5" customHeight="1" x14ac:dyDescent="0.35">
      <c r="B4" s="9" t="s">
        <v>23</v>
      </c>
      <c r="C4" s="98"/>
      <c r="D4" s="11"/>
    </row>
    <row r="5" spans="2:4" x14ac:dyDescent="0.25">
      <c r="B5" s="12"/>
      <c r="C5" s="97"/>
      <c r="D5" s="13"/>
    </row>
    <row r="7" spans="2:4" ht="14.5" customHeight="1" x14ac:dyDescent="0.35">
      <c r="B7" s="14" t="s">
        <v>24</v>
      </c>
      <c r="C7" s="15" t="s">
        <v>2</v>
      </c>
      <c r="D7" s="16" t="s">
        <v>25</v>
      </c>
    </row>
    <row r="8" spans="2:4" x14ac:dyDescent="0.25">
      <c r="B8" s="17" t="s">
        <v>26</v>
      </c>
      <c r="C8" s="98">
        <v>1.88</v>
      </c>
      <c r="D8" s="11">
        <v>126</v>
      </c>
    </row>
    <row r="9" spans="2:4" x14ac:dyDescent="0.25">
      <c r="B9" s="18" t="s">
        <v>27</v>
      </c>
      <c r="C9" s="98">
        <v>1.44</v>
      </c>
      <c r="D9" s="11">
        <v>200</v>
      </c>
    </row>
    <row r="10" spans="2:4" x14ac:dyDescent="0.25">
      <c r="B10" s="18" t="s">
        <v>28</v>
      </c>
      <c r="C10" s="98">
        <v>1.0640000000000001</v>
      </c>
      <c r="D10" s="11" t="s">
        <v>29</v>
      </c>
    </row>
    <row r="11" spans="2:4" x14ac:dyDescent="0.25">
      <c r="B11" s="18" t="s">
        <v>30</v>
      </c>
      <c r="C11" s="98">
        <v>0.63300000000000001</v>
      </c>
      <c r="D11" s="11" t="s">
        <v>31</v>
      </c>
    </row>
    <row r="12" spans="2:4" x14ac:dyDescent="0.25">
      <c r="B12" s="18" t="s">
        <v>32</v>
      </c>
      <c r="C12" s="98">
        <v>3.3439999999999999</v>
      </c>
      <c r="D12" s="11">
        <v>95</v>
      </c>
    </row>
    <row r="13" spans="2:4" x14ac:dyDescent="0.25">
      <c r="B13" s="18" t="s">
        <v>33</v>
      </c>
      <c r="C13" s="19">
        <v>2</v>
      </c>
      <c r="D13" s="11">
        <v>150</v>
      </c>
    </row>
    <row r="14" spans="2:4" x14ac:dyDescent="0.25">
      <c r="B14" s="12"/>
      <c r="C14" s="97"/>
      <c r="D14" s="13"/>
    </row>
    <row r="17" spans="2:4" ht="14.5" customHeight="1" x14ac:dyDescent="0.35">
      <c r="B17" s="14" t="s">
        <v>1</v>
      </c>
      <c r="C17" s="15" t="s">
        <v>2</v>
      </c>
      <c r="D17" s="16" t="s">
        <v>25</v>
      </c>
    </row>
    <row r="18" spans="2:4" x14ac:dyDescent="0.25">
      <c r="B18" s="8" t="s">
        <v>34</v>
      </c>
      <c r="C18" s="19">
        <v>1.56</v>
      </c>
      <c r="D18" s="10" t="s">
        <v>35</v>
      </c>
    </row>
    <row r="19" spans="2:4" x14ac:dyDescent="0.25">
      <c r="B19" s="8" t="s">
        <v>36</v>
      </c>
      <c r="C19" s="19">
        <v>1.5</v>
      </c>
      <c r="D19" s="10">
        <v>120</v>
      </c>
    </row>
    <row r="20" spans="2:4" x14ac:dyDescent="0.25">
      <c r="B20" s="8" t="s">
        <v>37</v>
      </c>
      <c r="C20" s="19">
        <v>2</v>
      </c>
      <c r="D20" s="10" t="s">
        <v>38</v>
      </c>
    </row>
    <row r="21" spans="2:4" x14ac:dyDescent="0.25">
      <c r="B21" s="8" t="s">
        <v>39</v>
      </c>
      <c r="C21" s="19">
        <v>2.13</v>
      </c>
      <c r="D21" s="10" t="s">
        <v>40</v>
      </c>
    </row>
    <row r="22" spans="2:4" x14ac:dyDescent="0.25">
      <c r="B22" s="8" t="s">
        <v>41</v>
      </c>
      <c r="C22" s="19">
        <v>1.86</v>
      </c>
      <c r="D22" s="10" t="s">
        <v>42</v>
      </c>
    </row>
    <row r="23" spans="2:4" x14ac:dyDescent="0.25">
      <c r="B23" s="8" t="s">
        <v>43</v>
      </c>
      <c r="C23" s="19">
        <v>1.78</v>
      </c>
      <c r="D23" s="10">
        <v>217</v>
      </c>
    </row>
    <row r="24" spans="2:4" x14ac:dyDescent="0.25">
      <c r="B24" s="8" t="s">
        <v>44</v>
      </c>
      <c r="C24" s="19">
        <v>2.12</v>
      </c>
      <c r="D24" s="10" t="s">
        <v>40</v>
      </c>
    </row>
    <row r="25" spans="2:4" x14ac:dyDescent="0.25">
      <c r="B25" s="8" t="s">
        <v>45</v>
      </c>
      <c r="C25" s="19">
        <v>1.86</v>
      </c>
      <c r="D25" s="10" t="s">
        <v>42</v>
      </c>
    </row>
    <row r="26" spans="2:4" x14ac:dyDescent="0.25">
      <c r="B26" s="8" t="s">
        <v>45</v>
      </c>
      <c r="C26" s="19">
        <v>1.64</v>
      </c>
      <c r="D26" s="10" t="s">
        <v>46</v>
      </c>
    </row>
    <row r="27" spans="2:4" x14ac:dyDescent="0.25">
      <c r="B27" s="8" t="s">
        <v>47</v>
      </c>
      <c r="C27" s="19">
        <v>2.12</v>
      </c>
      <c r="D27" s="10" t="s">
        <v>40</v>
      </c>
    </row>
    <row r="28" spans="2:4" x14ac:dyDescent="0.25">
      <c r="B28" s="8" t="s">
        <v>48</v>
      </c>
      <c r="C28" s="19">
        <v>1.75</v>
      </c>
      <c r="D28" s="10" t="s">
        <v>49</v>
      </c>
    </row>
    <row r="29" spans="2:4" x14ac:dyDescent="0.25">
      <c r="B29" s="8" t="s">
        <v>50</v>
      </c>
      <c r="C29" s="19">
        <v>1.4</v>
      </c>
    </row>
    <row r="30" spans="2:4" x14ac:dyDescent="0.25">
      <c r="B30" s="8" t="s">
        <v>51</v>
      </c>
      <c r="C30" s="19">
        <v>1.67</v>
      </c>
      <c r="D30" s="10" t="s">
        <v>52</v>
      </c>
    </row>
    <row r="31" spans="2:4" x14ac:dyDescent="0.25">
      <c r="B31" s="8" t="s">
        <v>53</v>
      </c>
      <c r="C31" s="19">
        <v>1.54</v>
      </c>
    </row>
    <row r="32" spans="2:4" x14ac:dyDescent="0.25">
      <c r="B32" s="8" t="s">
        <v>54</v>
      </c>
      <c r="C32" s="19">
        <v>2.4300000000000002</v>
      </c>
      <c r="D32" s="10">
        <v>111</v>
      </c>
    </row>
    <row r="33" spans="2:4" x14ac:dyDescent="0.25">
      <c r="B33" s="20" t="s">
        <v>26</v>
      </c>
      <c r="C33" s="19">
        <v>1.88</v>
      </c>
      <c r="D33" s="10">
        <v>126</v>
      </c>
    </row>
    <row r="34" spans="2:4" x14ac:dyDescent="0.25">
      <c r="B34" s="8" t="s">
        <v>55</v>
      </c>
      <c r="C34" s="19">
        <v>2</v>
      </c>
      <c r="D34" s="10">
        <v>143</v>
      </c>
    </row>
    <row r="35" spans="2:4" x14ac:dyDescent="0.25">
      <c r="B35" s="8" t="s">
        <v>56</v>
      </c>
      <c r="C35" s="19">
        <v>1.88</v>
      </c>
      <c r="D35" s="10">
        <v>162</v>
      </c>
    </row>
    <row r="36" spans="2:4" x14ac:dyDescent="0.25">
      <c r="B36" s="20" t="s">
        <v>57</v>
      </c>
      <c r="C36" s="19">
        <v>1.6</v>
      </c>
      <c r="D36" s="10">
        <v>200</v>
      </c>
    </row>
    <row r="37" spans="2:4" x14ac:dyDescent="0.25">
      <c r="B37" s="8" t="s">
        <v>58</v>
      </c>
      <c r="C37" s="19">
        <v>1.04</v>
      </c>
      <c r="D37" s="10" t="s">
        <v>59</v>
      </c>
    </row>
    <row r="38" spans="2:4" x14ac:dyDescent="0.25">
      <c r="B38" s="8" t="s">
        <v>60</v>
      </c>
      <c r="C38" s="19">
        <v>1.54</v>
      </c>
      <c r="D38" s="10" t="s">
        <v>61</v>
      </c>
    </row>
    <row r="39" spans="2:4" x14ac:dyDescent="0.25">
      <c r="B39" s="8" t="s">
        <v>60</v>
      </c>
      <c r="C39" s="19">
        <v>1.25</v>
      </c>
      <c r="D39" s="10" t="s">
        <v>31</v>
      </c>
    </row>
    <row r="40" spans="2:4" x14ac:dyDescent="0.25">
      <c r="B40" s="8" t="s">
        <v>60</v>
      </c>
      <c r="C40" s="19">
        <v>1</v>
      </c>
      <c r="D40" s="10" t="s">
        <v>62</v>
      </c>
    </row>
    <row r="41" spans="2:4" x14ac:dyDescent="0.25">
      <c r="B41" s="8" t="s">
        <v>60</v>
      </c>
      <c r="C41" s="19">
        <v>0.91</v>
      </c>
      <c r="D41" s="10" t="s">
        <v>63</v>
      </c>
    </row>
    <row r="42" spans="2:4" x14ac:dyDescent="0.25">
      <c r="B42" s="8" t="s">
        <v>64</v>
      </c>
      <c r="C42" s="19">
        <v>1.35</v>
      </c>
      <c r="D42" s="10" t="s">
        <v>65</v>
      </c>
    </row>
    <row r="43" spans="2:4" x14ac:dyDescent="0.25">
      <c r="B43" s="8" t="s">
        <v>66</v>
      </c>
      <c r="C43" s="19">
        <v>1.66</v>
      </c>
      <c r="D43" s="10">
        <v>156</v>
      </c>
    </row>
    <row r="44" spans="2:4" x14ac:dyDescent="0.25">
      <c r="B44" s="8" t="s">
        <v>67</v>
      </c>
      <c r="C44" s="19">
        <v>1.81</v>
      </c>
      <c r="D44" s="10">
        <v>245</v>
      </c>
    </row>
    <row r="45" spans="2:4" x14ac:dyDescent="0.25">
      <c r="B45" s="8" t="s">
        <v>68</v>
      </c>
      <c r="C45" s="19">
        <v>1.69</v>
      </c>
      <c r="D45" s="10">
        <v>149</v>
      </c>
    </row>
    <row r="46" spans="2:4" x14ac:dyDescent="0.25">
      <c r="B46" s="8" t="s">
        <v>69</v>
      </c>
      <c r="C46" s="19">
        <v>1.26</v>
      </c>
      <c r="D46" s="10">
        <v>300</v>
      </c>
    </row>
    <row r="47" spans="2:4" x14ac:dyDescent="0.25">
      <c r="B47" s="8" t="s">
        <v>70</v>
      </c>
      <c r="C47" s="19">
        <v>1.25</v>
      </c>
      <c r="D47" s="10" t="s">
        <v>71</v>
      </c>
    </row>
    <row r="48" spans="2:4" x14ac:dyDescent="0.25">
      <c r="B48" s="8" t="s">
        <v>27</v>
      </c>
      <c r="C48" s="19">
        <v>1.44</v>
      </c>
      <c r="D48" s="10">
        <v>200</v>
      </c>
    </row>
    <row r="49" spans="2:4" x14ac:dyDescent="0.25">
      <c r="B49" s="8" t="s">
        <v>72</v>
      </c>
      <c r="C49" s="19">
        <v>1.1299999999999999</v>
      </c>
      <c r="D49" s="10">
        <v>300</v>
      </c>
    </row>
    <row r="50" spans="2:4" x14ac:dyDescent="0.25">
      <c r="B50" s="8" t="s">
        <v>73</v>
      </c>
      <c r="C50" s="19">
        <v>1.43</v>
      </c>
      <c r="D50" s="10">
        <v>200</v>
      </c>
    </row>
    <row r="51" spans="2:4" x14ac:dyDescent="0.25">
      <c r="B51" s="8" t="s">
        <v>74</v>
      </c>
      <c r="C51" s="19">
        <v>1.43</v>
      </c>
      <c r="D51" s="10">
        <v>200</v>
      </c>
    </row>
    <row r="52" spans="2:4" x14ac:dyDescent="0.25">
      <c r="B52" s="8" t="s">
        <v>75</v>
      </c>
      <c r="C52" s="19">
        <v>1.43</v>
      </c>
      <c r="D52" s="10">
        <v>200</v>
      </c>
    </row>
    <row r="53" spans="2:4" x14ac:dyDescent="0.25">
      <c r="B53" s="8" t="s">
        <v>76</v>
      </c>
      <c r="C53" s="19">
        <v>1.08</v>
      </c>
      <c r="D53" s="10" t="s">
        <v>77</v>
      </c>
    </row>
    <row r="54" spans="2:4" x14ac:dyDescent="0.25">
      <c r="B54" s="8" t="s">
        <v>76</v>
      </c>
      <c r="C54" s="19">
        <v>1.1399999999999999</v>
      </c>
      <c r="D54" s="10" t="s">
        <v>78</v>
      </c>
    </row>
    <row r="55" spans="2:4" x14ac:dyDescent="0.25">
      <c r="B55" s="8" t="s">
        <v>79</v>
      </c>
      <c r="C55" s="19">
        <v>0.72</v>
      </c>
      <c r="D55" s="10" t="s">
        <v>80</v>
      </c>
    </row>
    <row r="56" spans="2:4" x14ac:dyDescent="0.25">
      <c r="B56" s="8" t="s">
        <v>81</v>
      </c>
      <c r="C56" s="19">
        <v>0.92</v>
      </c>
      <c r="D56" s="10" t="s">
        <v>82</v>
      </c>
    </row>
    <row r="57" spans="2:4" x14ac:dyDescent="0.25">
      <c r="B57" s="8" t="s">
        <v>81</v>
      </c>
      <c r="C57" s="19">
        <v>0.83</v>
      </c>
      <c r="D57" s="10" t="s">
        <v>83</v>
      </c>
    </row>
    <row r="58" spans="2:4" x14ac:dyDescent="0.25">
      <c r="B58" s="8" t="s">
        <v>84</v>
      </c>
      <c r="C58" s="19">
        <v>0.75</v>
      </c>
      <c r="D58" s="10" t="s">
        <v>63</v>
      </c>
    </row>
    <row r="59" spans="2:4" x14ac:dyDescent="0.25">
      <c r="B59" s="8" t="s">
        <v>85</v>
      </c>
      <c r="C59" s="19">
        <v>0.98</v>
      </c>
      <c r="D59" s="10">
        <v>300</v>
      </c>
    </row>
    <row r="60" spans="2:4" x14ac:dyDescent="0.25">
      <c r="B60" s="8" t="s">
        <v>86</v>
      </c>
      <c r="C60" s="19">
        <v>0.78</v>
      </c>
      <c r="D60" s="98" t="s">
        <v>87</v>
      </c>
    </row>
    <row r="61" spans="2:4" x14ac:dyDescent="0.25">
      <c r="B61" s="8" t="s">
        <v>88</v>
      </c>
      <c r="C61" s="19">
        <v>0.7</v>
      </c>
      <c r="D61" s="10" t="s">
        <v>89</v>
      </c>
    </row>
    <row r="62" spans="2:4" x14ac:dyDescent="0.25">
      <c r="B62" s="8" t="s">
        <v>90</v>
      </c>
      <c r="C62" s="19">
        <v>0.63500000000000001</v>
      </c>
      <c r="D62" s="10" t="s">
        <v>91</v>
      </c>
    </row>
    <row r="63" spans="2:4" x14ac:dyDescent="0.25">
      <c r="B63" s="8" t="s">
        <v>92</v>
      </c>
      <c r="C63" s="19">
        <v>0.70399999999999996</v>
      </c>
      <c r="D63" s="95" t="s">
        <v>93</v>
      </c>
    </row>
    <row r="64" spans="2:4" x14ac:dyDescent="0.25">
      <c r="B64" s="46" t="s">
        <v>94</v>
      </c>
      <c r="C64" s="19">
        <v>0.53</v>
      </c>
      <c r="D64" s="95" t="s">
        <v>95</v>
      </c>
    </row>
    <row r="65" spans="2:4" x14ac:dyDescent="0.25">
      <c r="B65" s="8" t="s">
        <v>96</v>
      </c>
      <c r="C65" s="19">
        <v>0.83299999999999996</v>
      </c>
      <c r="D65" s="10">
        <v>370</v>
      </c>
    </row>
    <row r="66" spans="2:4" x14ac:dyDescent="0.25">
      <c r="B66" s="8" t="s">
        <v>97</v>
      </c>
      <c r="C66" s="19">
        <v>0.71399999999999997</v>
      </c>
      <c r="D66" s="10" t="s">
        <v>98</v>
      </c>
    </row>
    <row r="67" spans="2:4" x14ac:dyDescent="0.25">
      <c r="B67" s="8" t="s">
        <v>99</v>
      </c>
      <c r="C67" s="19">
        <v>1.1100000000000001</v>
      </c>
      <c r="D67" s="10" t="s">
        <v>100</v>
      </c>
    </row>
    <row r="68" spans="2:4" x14ac:dyDescent="0.25">
      <c r="B68" s="8" t="s">
        <v>101</v>
      </c>
      <c r="C68" s="19">
        <v>0.65600000000000003</v>
      </c>
      <c r="D68" s="10" t="s">
        <v>102</v>
      </c>
    </row>
    <row r="69" spans="2:4" x14ac:dyDescent="0.25">
      <c r="B69" s="8" t="s">
        <v>103</v>
      </c>
      <c r="C69" s="19">
        <v>0.76500000000000001</v>
      </c>
      <c r="D69" s="10">
        <v>430</v>
      </c>
    </row>
    <row r="70" spans="2:4" x14ac:dyDescent="0.25">
      <c r="B70" s="8" t="s">
        <v>104</v>
      </c>
      <c r="C70" s="19">
        <v>1.081</v>
      </c>
      <c r="D70" s="10">
        <v>260</v>
      </c>
    </row>
    <row r="71" spans="2:4" x14ac:dyDescent="0.25">
      <c r="B71" s="8" t="s">
        <v>105</v>
      </c>
      <c r="C71" s="19">
        <v>0.93500000000000005</v>
      </c>
      <c r="D71" s="10">
        <v>320</v>
      </c>
    </row>
    <row r="72" spans="2:4" x14ac:dyDescent="0.25">
      <c r="B72" s="8" t="s">
        <v>106</v>
      </c>
      <c r="C72" s="19">
        <v>1.0409999999999999</v>
      </c>
      <c r="D72" s="10" t="s">
        <v>107</v>
      </c>
    </row>
    <row r="73" spans="2:4" x14ac:dyDescent="0.25">
      <c r="B73" s="8" t="s">
        <v>50</v>
      </c>
      <c r="C73" s="19">
        <v>0.877</v>
      </c>
      <c r="D73" s="10" t="s">
        <v>108</v>
      </c>
    </row>
    <row r="74" spans="2:4" x14ac:dyDescent="0.25">
      <c r="B74" s="8" t="s">
        <v>109</v>
      </c>
      <c r="C74" s="19">
        <v>1.333</v>
      </c>
      <c r="D74" s="10" t="s">
        <v>110</v>
      </c>
    </row>
    <row r="75" spans="2:4" x14ac:dyDescent="0.25">
      <c r="B75" s="8" t="s">
        <v>111</v>
      </c>
      <c r="C75" s="19">
        <v>1.333</v>
      </c>
      <c r="D75" s="98" t="s">
        <v>112</v>
      </c>
    </row>
    <row r="76" spans="2:4" x14ac:dyDescent="0.25">
      <c r="B76" s="8" t="s">
        <v>113</v>
      </c>
      <c r="C76" s="19">
        <v>1.135</v>
      </c>
      <c r="D76" s="10" t="s">
        <v>114</v>
      </c>
    </row>
    <row r="77" spans="2:4" x14ac:dyDescent="0.25">
      <c r="B77" s="8" t="s">
        <v>115</v>
      </c>
      <c r="C77" s="19">
        <v>1.2909999999999999</v>
      </c>
      <c r="D77" s="10">
        <v>190</v>
      </c>
    </row>
    <row r="78" spans="2:4" x14ac:dyDescent="0.25">
      <c r="B78" s="8" t="s">
        <v>116</v>
      </c>
      <c r="C78" s="19">
        <v>1.2549999999999999</v>
      </c>
      <c r="D78" s="10">
        <v>215</v>
      </c>
    </row>
    <row r="79" spans="2:4" x14ac:dyDescent="0.25">
      <c r="B79" s="8" t="s">
        <v>117</v>
      </c>
      <c r="C79" s="19">
        <v>1.331</v>
      </c>
      <c r="D79" s="10">
        <v>160</v>
      </c>
    </row>
    <row r="80" spans="2:4" x14ac:dyDescent="0.25">
      <c r="B80" s="8" t="s">
        <v>118</v>
      </c>
      <c r="C80" s="19">
        <v>1.2210000000000001</v>
      </c>
      <c r="D80" s="98">
        <v>235</v>
      </c>
    </row>
    <row r="81" spans="2:4" x14ac:dyDescent="0.25">
      <c r="B81" s="8" t="s">
        <v>119</v>
      </c>
      <c r="C81" s="19">
        <v>1.135</v>
      </c>
      <c r="D81" s="10">
        <v>240</v>
      </c>
    </row>
    <row r="82" spans="2:4" x14ac:dyDescent="0.25">
      <c r="B82" s="8" t="s">
        <v>120</v>
      </c>
      <c r="C82" s="19">
        <v>1.6</v>
      </c>
      <c r="D82" s="10">
        <v>200</v>
      </c>
    </row>
    <row r="83" spans="2:4" x14ac:dyDescent="0.25">
      <c r="B83" s="8" t="s">
        <v>121</v>
      </c>
      <c r="C83" s="19">
        <v>1.222</v>
      </c>
      <c r="D83" s="98">
        <v>185</v>
      </c>
    </row>
    <row r="84" spans="2:4" x14ac:dyDescent="0.25">
      <c r="B84" s="8" t="s">
        <v>122</v>
      </c>
      <c r="C84" s="19">
        <v>1.1279999999999999</v>
      </c>
      <c r="D84" s="10">
        <v>300</v>
      </c>
    </row>
    <row r="85" spans="2:4" x14ac:dyDescent="0.25">
      <c r="B85" s="8" t="s">
        <v>123</v>
      </c>
      <c r="C85" s="19">
        <v>1.1120000000000001</v>
      </c>
      <c r="D85" s="10">
        <v>310</v>
      </c>
    </row>
    <row r="86" spans="2:4" x14ac:dyDescent="0.25">
      <c r="B86" s="8" t="s">
        <v>124</v>
      </c>
      <c r="C86" s="19">
        <v>1.0720000000000001</v>
      </c>
      <c r="D86" s="10">
        <v>340</v>
      </c>
    </row>
    <row r="87" spans="2:4" x14ac:dyDescent="0.25">
      <c r="B87" s="8" t="s">
        <v>125</v>
      </c>
      <c r="C87" s="19">
        <v>1.1279999999999999</v>
      </c>
      <c r="D87" s="10">
        <v>300</v>
      </c>
    </row>
    <row r="88" spans="2:4" x14ac:dyDescent="0.25">
      <c r="B88" s="8" t="s">
        <v>126</v>
      </c>
      <c r="C88" s="19">
        <v>1.1100000000000001</v>
      </c>
      <c r="D88" s="10" t="s">
        <v>127</v>
      </c>
    </row>
    <row r="89" spans="2:4" x14ac:dyDescent="0.25">
      <c r="B89" s="8" t="s">
        <v>128</v>
      </c>
      <c r="C89" s="19">
        <v>1.135</v>
      </c>
      <c r="D89" s="10">
        <v>260</v>
      </c>
    </row>
    <row r="90" spans="2:4" x14ac:dyDescent="0.25">
      <c r="B90" s="8" t="s">
        <v>129</v>
      </c>
      <c r="C90" s="19">
        <v>1.0940000000000001</v>
      </c>
      <c r="D90" s="10">
        <v>217</v>
      </c>
    </row>
    <row r="91" spans="2:4" x14ac:dyDescent="0.25">
      <c r="B91" s="8" t="s">
        <v>130</v>
      </c>
      <c r="C91" s="19">
        <v>0.92500000000000004</v>
      </c>
      <c r="D91" s="10">
        <v>300</v>
      </c>
    </row>
    <row r="92" spans="2:4" x14ac:dyDescent="0.25">
      <c r="B92" s="8" t="s">
        <v>28</v>
      </c>
      <c r="C92" s="19">
        <v>1.0640000000000001</v>
      </c>
      <c r="D92" s="10" t="s">
        <v>29</v>
      </c>
    </row>
    <row r="93" spans="2:4" x14ac:dyDescent="0.25">
      <c r="B93" s="8" t="s">
        <v>131</v>
      </c>
      <c r="C93" s="19">
        <v>0.86799999999999999</v>
      </c>
      <c r="D93" s="10">
        <v>336</v>
      </c>
    </row>
    <row r="94" spans="2:4" x14ac:dyDescent="0.25">
      <c r="B94" s="8" t="s">
        <v>132</v>
      </c>
      <c r="C94" s="19">
        <v>1.135</v>
      </c>
      <c r="D94" s="10" t="s">
        <v>46</v>
      </c>
    </row>
    <row r="95" spans="2:4" x14ac:dyDescent="0.25">
      <c r="B95" s="8" t="s">
        <v>133</v>
      </c>
      <c r="C95" s="19">
        <v>1.135</v>
      </c>
      <c r="D95" s="10" t="s">
        <v>46</v>
      </c>
    </row>
    <row r="96" spans="2:4" x14ac:dyDescent="0.25">
      <c r="B96" s="8" t="s">
        <v>134</v>
      </c>
      <c r="C96" s="19">
        <v>0.877</v>
      </c>
      <c r="D96" s="10">
        <v>330</v>
      </c>
    </row>
    <row r="97" spans="2:4" x14ac:dyDescent="0.25">
      <c r="B97" s="8" t="s">
        <v>135</v>
      </c>
      <c r="C97" s="19">
        <v>1.135</v>
      </c>
      <c r="D97" s="10" t="s">
        <v>136</v>
      </c>
    </row>
    <row r="98" spans="2:4" x14ac:dyDescent="0.25">
      <c r="B98" s="8" t="s">
        <v>137</v>
      </c>
      <c r="C98" s="19">
        <v>0.76900000000000002</v>
      </c>
      <c r="D98" s="10" t="s">
        <v>138</v>
      </c>
    </row>
    <row r="99" spans="2:4" x14ac:dyDescent="0.25">
      <c r="B99" s="8" t="s">
        <v>139</v>
      </c>
      <c r="C99" s="19">
        <v>0.59799999999999998</v>
      </c>
      <c r="D99" s="10" t="s">
        <v>140</v>
      </c>
    </row>
    <row r="100" spans="2:4" x14ac:dyDescent="0.25">
      <c r="B100" s="8" t="s">
        <v>131</v>
      </c>
      <c r="C100" s="19">
        <v>0.59599999999999997</v>
      </c>
      <c r="D100" s="95" t="s">
        <v>140</v>
      </c>
    </row>
    <row r="101" spans="2:4" x14ac:dyDescent="0.25">
      <c r="B101" s="8" t="s">
        <v>141</v>
      </c>
      <c r="C101" s="19">
        <v>0.76600000000000001</v>
      </c>
      <c r="D101" s="10" t="s">
        <v>142</v>
      </c>
    </row>
    <row r="102" spans="2:4" x14ac:dyDescent="0.25">
      <c r="B102" s="8" t="s">
        <v>141</v>
      </c>
      <c r="C102" s="19">
        <v>0.64800000000000002</v>
      </c>
      <c r="D102" s="10" t="s">
        <v>143</v>
      </c>
    </row>
    <row r="103" spans="2:4" x14ac:dyDescent="0.25">
      <c r="B103" s="8" t="s">
        <v>141</v>
      </c>
      <c r="C103" s="19">
        <v>0.60199999999999998</v>
      </c>
      <c r="D103" s="10" t="s">
        <v>144</v>
      </c>
    </row>
    <row r="104" spans="2:4" x14ac:dyDescent="0.25">
      <c r="B104" s="8" t="s">
        <v>141</v>
      </c>
      <c r="C104" s="19">
        <v>0.58199999999999996</v>
      </c>
      <c r="D104" s="10" t="s">
        <v>140</v>
      </c>
    </row>
    <row r="105" spans="2:4" x14ac:dyDescent="0.25">
      <c r="B105" s="46" t="s">
        <v>141</v>
      </c>
      <c r="C105" s="19">
        <v>0.52800000000000002</v>
      </c>
      <c r="D105" s="95" t="s">
        <v>145</v>
      </c>
    </row>
    <row r="106" spans="2:4" x14ac:dyDescent="0.25">
      <c r="B106" s="46" t="s">
        <v>141</v>
      </c>
      <c r="C106" s="19">
        <v>0.501</v>
      </c>
      <c r="D106" s="95" t="s">
        <v>146</v>
      </c>
    </row>
    <row r="107" spans="2:4" x14ac:dyDescent="0.25">
      <c r="B107" s="8" t="s">
        <v>133</v>
      </c>
      <c r="C107" s="19">
        <v>0.77200000000000002</v>
      </c>
      <c r="D107" s="10" t="s">
        <v>147</v>
      </c>
    </row>
    <row r="108" spans="2:4" x14ac:dyDescent="0.25">
      <c r="B108" s="8" t="s">
        <v>133</v>
      </c>
      <c r="C108" s="19">
        <v>0.65400000000000003</v>
      </c>
      <c r="D108" s="10" t="s">
        <v>148</v>
      </c>
    </row>
    <row r="109" spans="2:4" x14ac:dyDescent="0.25">
      <c r="B109" s="8" t="s">
        <v>133</v>
      </c>
      <c r="C109" s="19">
        <v>0.60699999999999998</v>
      </c>
      <c r="D109" s="10" t="s">
        <v>149</v>
      </c>
    </row>
    <row r="110" spans="2:4" x14ac:dyDescent="0.25">
      <c r="B110" s="8" t="s">
        <v>133</v>
      </c>
      <c r="C110" s="19">
        <v>0.58299999999999996</v>
      </c>
      <c r="D110" s="10" t="s">
        <v>150</v>
      </c>
    </row>
    <row r="111" spans="2:4" x14ac:dyDescent="0.25">
      <c r="B111" s="46" t="s">
        <v>133</v>
      </c>
      <c r="C111" s="19">
        <v>0.52800000000000002</v>
      </c>
      <c r="D111" s="95" t="s">
        <v>151</v>
      </c>
    </row>
    <row r="112" spans="2:4" x14ac:dyDescent="0.25">
      <c r="B112" s="46" t="s">
        <v>133</v>
      </c>
      <c r="C112" s="19">
        <v>0.5</v>
      </c>
      <c r="D112" s="95" t="s">
        <v>152</v>
      </c>
    </row>
    <row r="113" spans="2:4" x14ac:dyDescent="0.25">
      <c r="B113" s="8" t="s">
        <v>153</v>
      </c>
      <c r="C113" s="19">
        <v>0.58299999999999996</v>
      </c>
      <c r="D113" s="10" t="s">
        <v>140</v>
      </c>
    </row>
    <row r="114" spans="2:4" x14ac:dyDescent="0.25">
      <c r="B114" s="46" t="s">
        <v>154</v>
      </c>
      <c r="C114" s="99">
        <v>0.45300000000000001</v>
      </c>
      <c r="D114" s="10" t="s">
        <v>155</v>
      </c>
    </row>
    <row r="115" spans="2:4" x14ac:dyDescent="0.25">
      <c r="B115" s="8" t="s">
        <v>111</v>
      </c>
      <c r="C115" s="19">
        <v>0.78</v>
      </c>
      <c r="D115" s="10" t="s">
        <v>143</v>
      </c>
    </row>
    <row r="116" spans="2:4" x14ac:dyDescent="0.25">
      <c r="B116" s="8" t="s">
        <v>111</v>
      </c>
      <c r="C116" s="19">
        <v>0.70899999999999996</v>
      </c>
      <c r="D116" s="10" t="s">
        <v>144</v>
      </c>
    </row>
    <row r="117" spans="2:4" x14ac:dyDescent="0.25">
      <c r="B117" s="8" t="s">
        <v>111</v>
      </c>
      <c r="C117" s="19">
        <v>0.63600000000000001</v>
      </c>
      <c r="D117" s="10" t="s">
        <v>140</v>
      </c>
    </row>
    <row r="118" spans="2:4" x14ac:dyDescent="0.25">
      <c r="B118" s="8" t="s">
        <v>111</v>
      </c>
      <c r="C118" s="19">
        <v>0.56100000000000005</v>
      </c>
      <c r="D118" s="95" t="s">
        <v>145</v>
      </c>
    </row>
    <row r="119" spans="2:4" x14ac:dyDescent="0.25">
      <c r="B119" s="8" t="s">
        <v>156</v>
      </c>
      <c r="C119" s="19">
        <v>0.83299999999999996</v>
      </c>
      <c r="D119" s="98" t="s">
        <v>82</v>
      </c>
    </row>
    <row r="120" spans="2:4" x14ac:dyDescent="0.25">
      <c r="B120" s="8" t="s">
        <v>157</v>
      </c>
      <c r="C120" s="19">
        <v>0.77300000000000002</v>
      </c>
      <c r="D120" s="10" t="s">
        <v>158</v>
      </c>
    </row>
    <row r="121" spans="2:4" x14ac:dyDescent="0.25">
      <c r="B121" s="8" t="s">
        <v>159</v>
      </c>
      <c r="C121" s="19">
        <v>0.70899999999999996</v>
      </c>
      <c r="D121" s="10" t="s">
        <v>160</v>
      </c>
    </row>
    <row r="122" spans="2:4" x14ac:dyDescent="0.25">
      <c r="B122" s="8" t="s">
        <v>161</v>
      </c>
      <c r="C122" s="19">
        <v>1.3320000000000001</v>
      </c>
      <c r="D122" s="98" t="s">
        <v>162</v>
      </c>
    </row>
    <row r="123" spans="2:4" x14ac:dyDescent="0.25">
      <c r="B123" s="8" t="s">
        <v>154</v>
      </c>
      <c r="C123" s="19">
        <v>1.304</v>
      </c>
      <c r="D123" s="98" t="s">
        <v>46</v>
      </c>
    </row>
    <row r="124" spans="2:4" x14ac:dyDescent="0.25">
      <c r="B124" s="8" t="s">
        <v>163</v>
      </c>
      <c r="C124" s="19">
        <v>1.2490000000000001</v>
      </c>
      <c r="D124" s="10" t="s">
        <v>31</v>
      </c>
    </row>
    <row r="125" spans="2:4" x14ac:dyDescent="0.25">
      <c r="B125" s="8" t="s">
        <v>164</v>
      </c>
      <c r="C125" s="19">
        <v>1.25</v>
      </c>
      <c r="D125" s="10" t="s">
        <v>31</v>
      </c>
    </row>
    <row r="126" spans="2:4" x14ac:dyDescent="0.25">
      <c r="B126" s="8" t="s">
        <v>165</v>
      </c>
      <c r="C126" s="19">
        <v>0.76900000000000002</v>
      </c>
      <c r="D126" s="10">
        <v>360</v>
      </c>
    </row>
    <row r="127" spans="2:4" x14ac:dyDescent="0.25">
      <c r="B127" s="8" t="s">
        <v>166</v>
      </c>
      <c r="C127" s="19">
        <v>0.90300000000000002</v>
      </c>
      <c r="D127" s="10" t="s">
        <v>167</v>
      </c>
    </row>
    <row r="128" spans="2:4" x14ac:dyDescent="0.25">
      <c r="B128" s="8" t="s">
        <v>168</v>
      </c>
      <c r="C128" s="19">
        <v>0.72699999999999998</v>
      </c>
      <c r="D128" s="10" t="s">
        <v>169</v>
      </c>
    </row>
    <row r="129" spans="2:4" x14ac:dyDescent="0.25">
      <c r="B129" s="8" t="s">
        <v>170</v>
      </c>
      <c r="C129" s="19">
        <v>0.64500000000000002</v>
      </c>
      <c r="D129" s="10" t="s">
        <v>171</v>
      </c>
    </row>
    <row r="130" spans="2:4" x14ac:dyDescent="0.25">
      <c r="B130" s="8" t="s">
        <v>172</v>
      </c>
      <c r="C130" s="19">
        <v>1.0009999999999999</v>
      </c>
      <c r="D130" s="10" t="s">
        <v>173</v>
      </c>
    </row>
    <row r="131" spans="2:4" x14ac:dyDescent="0.25">
      <c r="B131" s="8" t="s">
        <v>174</v>
      </c>
      <c r="C131" s="19">
        <v>1.0009999999999999</v>
      </c>
      <c r="D131" s="10" t="s">
        <v>173</v>
      </c>
    </row>
    <row r="132" spans="2:4" x14ac:dyDescent="0.25">
      <c r="B132" s="8" t="s">
        <v>175</v>
      </c>
      <c r="C132" s="19">
        <v>1</v>
      </c>
      <c r="D132" s="98" t="s">
        <v>176</v>
      </c>
    </row>
    <row r="133" spans="2:4" x14ac:dyDescent="0.25">
      <c r="B133" s="8" t="s">
        <v>175</v>
      </c>
      <c r="C133" s="19">
        <v>1</v>
      </c>
      <c r="D133" s="98" t="s">
        <v>177</v>
      </c>
    </row>
    <row r="134" spans="2:4" x14ac:dyDescent="0.25">
      <c r="B134" s="8" t="s">
        <v>175</v>
      </c>
      <c r="C134" s="19">
        <v>0.86199999999999999</v>
      </c>
      <c r="D134" s="10" t="s">
        <v>177</v>
      </c>
    </row>
    <row r="135" spans="2:4" x14ac:dyDescent="0.25">
      <c r="B135" s="8" t="s">
        <v>178</v>
      </c>
      <c r="C135" s="19">
        <v>1</v>
      </c>
      <c r="D135" s="10" t="s">
        <v>179</v>
      </c>
    </row>
    <row r="136" spans="2:4" x14ac:dyDescent="0.25">
      <c r="B136" s="8" t="s">
        <v>180</v>
      </c>
      <c r="C136" s="19">
        <v>1.44</v>
      </c>
      <c r="D136" s="10" t="s">
        <v>181</v>
      </c>
    </row>
    <row r="137" spans="2:4" x14ac:dyDescent="0.25">
      <c r="B137" s="8" t="s">
        <v>182</v>
      </c>
      <c r="C137" s="19">
        <v>0.55500000000000005</v>
      </c>
      <c r="D137" s="10">
        <v>381</v>
      </c>
    </row>
    <row r="138" spans="2:4" x14ac:dyDescent="0.25">
      <c r="B138" s="8" t="s">
        <v>183</v>
      </c>
      <c r="C138" s="19">
        <v>0.629</v>
      </c>
      <c r="D138" s="98">
        <v>280</v>
      </c>
    </row>
    <row r="139" spans="2:4" x14ac:dyDescent="0.25">
      <c r="B139" s="8" t="s">
        <v>184</v>
      </c>
      <c r="C139" s="19">
        <v>0.66300000000000003</v>
      </c>
      <c r="D139" s="10">
        <v>270</v>
      </c>
    </row>
    <row r="140" spans="2:4" x14ac:dyDescent="0.25">
      <c r="B140" s="8" t="s">
        <v>185</v>
      </c>
      <c r="C140" s="19">
        <v>1.75</v>
      </c>
      <c r="D140" s="10" t="s">
        <v>42</v>
      </c>
    </row>
    <row r="141" spans="2:4" x14ac:dyDescent="0.25">
      <c r="B141" s="8" t="s">
        <v>186</v>
      </c>
      <c r="C141" s="19">
        <v>0.58699999999999997</v>
      </c>
      <c r="D141" s="10" t="s">
        <v>82</v>
      </c>
    </row>
    <row r="142" spans="2:4" x14ac:dyDescent="0.25">
      <c r="B142" s="8" t="s">
        <v>30</v>
      </c>
      <c r="C142" s="19">
        <v>0.63300000000000001</v>
      </c>
      <c r="D142" s="10" t="s">
        <v>31</v>
      </c>
    </row>
    <row r="143" spans="2:4" x14ac:dyDescent="0.25">
      <c r="B143" s="8" t="s">
        <v>187</v>
      </c>
      <c r="C143" s="19">
        <v>0.68899999999999995</v>
      </c>
      <c r="D143" s="10" t="s">
        <v>188</v>
      </c>
    </row>
    <row r="144" spans="2:4" x14ac:dyDescent="0.25">
      <c r="B144" s="8" t="s">
        <v>189</v>
      </c>
      <c r="C144" s="19">
        <v>0.629</v>
      </c>
      <c r="D144" s="10" t="s">
        <v>31</v>
      </c>
    </row>
    <row r="145" spans="2:4" x14ac:dyDescent="0.25">
      <c r="B145" s="8" t="s">
        <v>190</v>
      </c>
      <c r="C145" s="19">
        <v>0.68200000000000005</v>
      </c>
      <c r="D145" s="10">
        <v>225</v>
      </c>
    </row>
    <row r="146" spans="2:4" x14ac:dyDescent="0.25">
      <c r="B146" s="8" t="s">
        <v>191</v>
      </c>
      <c r="C146" s="19">
        <v>0.61699999999999999</v>
      </c>
      <c r="D146" s="10" t="s">
        <v>192</v>
      </c>
    </row>
    <row r="147" spans="2:4" x14ac:dyDescent="0.25">
      <c r="B147" s="8" t="s">
        <v>193</v>
      </c>
      <c r="C147" s="19">
        <v>0.63300000000000001</v>
      </c>
      <c r="D147" s="10" t="s">
        <v>194</v>
      </c>
    </row>
    <row r="148" spans="2:4" x14ac:dyDescent="0.25">
      <c r="B148" s="8" t="s">
        <v>195</v>
      </c>
      <c r="C148" s="19">
        <v>0.66900000000000004</v>
      </c>
      <c r="D148" s="10">
        <v>235</v>
      </c>
    </row>
    <row r="149" spans="2:4" x14ac:dyDescent="0.25">
      <c r="B149" s="8" t="s">
        <v>196</v>
      </c>
      <c r="C149" s="19">
        <v>0.63300000000000001</v>
      </c>
      <c r="D149" s="10" t="s">
        <v>194</v>
      </c>
    </row>
    <row r="150" spans="2:4" x14ac:dyDescent="0.25">
      <c r="B150" s="8" t="s">
        <v>197</v>
      </c>
      <c r="C150" s="19">
        <v>0.63300000000000001</v>
      </c>
      <c r="D150" s="10" t="s">
        <v>198</v>
      </c>
    </row>
    <row r="151" spans="2:4" x14ac:dyDescent="0.25">
      <c r="B151" s="8" t="s">
        <v>199</v>
      </c>
      <c r="C151" s="19">
        <v>0.66900000000000004</v>
      </c>
      <c r="D151" s="10" t="s">
        <v>200</v>
      </c>
    </row>
    <row r="152" spans="2:4" x14ac:dyDescent="0.25">
      <c r="B152" s="8" t="s">
        <v>201</v>
      </c>
      <c r="C152" s="19">
        <v>0.65</v>
      </c>
      <c r="D152" s="10" t="s">
        <v>202</v>
      </c>
    </row>
    <row r="153" spans="2:4" x14ac:dyDescent="0.25">
      <c r="B153" s="46" t="s">
        <v>203</v>
      </c>
      <c r="C153" s="99">
        <v>0.54700000000000004</v>
      </c>
      <c r="D153" s="10">
        <v>410</v>
      </c>
    </row>
    <row r="154" spans="2:4" x14ac:dyDescent="0.25">
      <c r="B154" s="8" t="s">
        <v>204</v>
      </c>
      <c r="C154" s="19">
        <v>0.61080000000000001</v>
      </c>
      <c r="D154" s="10" t="s">
        <v>205</v>
      </c>
    </row>
    <row r="155" spans="2:4" x14ac:dyDescent="0.25">
      <c r="B155" s="8" t="s">
        <v>206</v>
      </c>
      <c r="C155" s="19">
        <v>0.56840000000000002</v>
      </c>
      <c r="D155" s="10">
        <v>388</v>
      </c>
    </row>
    <row r="156" spans="2:4" x14ac:dyDescent="0.25">
      <c r="B156" s="8" t="s">
        <v>207</v>
      </c>
      <c r="C156" s="19">
        <v>0.57699999999999996</v>
      </c>
      <c r="D156" s="10" t="s">
        <v>83</v>
      </c>
    </row>
    <row r="157" spans="2:4" x14ac:dyDescent="0.25">
      <c r="B157" s="8" t="s">
        <v>208</v>
      </c>
      <c r="C157" s="19">
        <v>0.56559999999999999</v>
      </c>
      <c r="D157" s="10">
        <v>420</v>
      </c>
    </row>
    <row r="158" spans="2:4" x14ac:dyDescent="0.25">
      <c r="B158" s="8" t="s">
        <v>190</v>
      </c>
      <c r="C158" s="19">
        <v>0.59950000000000003</v>
      </c>
      <c r="D158" s="10" t="s">
        <v>209</v>
      </c>
    </row>
    <row r="159" spans="2:4" x14ac:dyDescent="0.25">
      <c r="B159" s="46" t="s">
        <v>193</v>
      </c>
      <c r="C159" s="99">
        <v>0.53380000000000005</v>
      </c>
      <c r="D159" s="95" t="s">
        <v>210</v>
      </c>
    </row>
    <row r="160" spans="2:4" x14ac:dyDescent="0.25">
      <c r="B160" s="8" t="s">
        <v>211</v>
      </c>
      <c r="C160" s="19">
        <v>0.61470000000000002</v>
      </c>
      <c r="D160" s="10" t="s">
        <v>82</v>
      </c>
    </row>
    <row r="161" spans="2:4" x14ac:dyDescent="0.25">
      <c r="B161" s="8" t="s">
        <v>195</v>
      </c>
      <c r="C161" s="19">
        <v>0.54400000000000004</v>
      </c>
      <c r="D161" s="10" t="s">
        <v>63</v>
      </c>
    </row>
    <row r="162" spans="2:4" x14ac:dyDescent="0.25">
      <c r="B162" s="8" t="s">
        <v>212</v>
      </c>
      <c r="C162" s="19">
        <v>0.67100000000000004</v>
      </c>
      <c r="D162" s="10" t="s">
        <v>213</v>
      </c>
    </row>
    <row r="163" spans="2:4" x14ac:dyDescent="0.25">
      <c r="B163" s="46" t="s">
        <v>214</v>
      </c>
      <c r="C163" s="99">
        <v>0.5423</v>
      </c>
      <c r="D163" s="10" t="s">
        <v>215</v>
      </c>
    </row>
    <row r="164" spans="2:4" x14ac:dyDescent="0.25">
      <c r="B164" s="8" t="s">
        <v>216</v>
      </c>
      <c r="C164" s="19">
        <v>1.5369999999999999</v>
      </c>
      <c r="D164" s="10" t="s">
        <v>217</v>
      </c>
    </row>
    <row r="165" spans="2:4" x14ac:dyDescent="0.25">
      <c r="B165" s="8" t="s">
        <v>216</v>
      </c>
      <c r="C165" s="19">
        <v>1.8451</v>
      </c>
      <c r="D165" s="10" t="s">
        <v>218</v>
      </c>
    </row>
    <row r="166" spans="2:4" x14ac:dyDescent="0.25">
      <c r="B166" s="8" t="s">
        <v>219</v>
      </c>
      <c r="C166" s="19">
        <v>1.5649999999999999</v>
      </c>
      <c r="D166" s="10" t="s">
        <v>220</v>
      </c>
    </row>
    <row r="167" spans="2:4" x14ac:dyDescent="0.25">
      <c r="B167" s="8" t="s">
        <v>221</v>
      </c>
      <c r="C167" s="19">
        <v>1.4394</v>
      </c>
      <c r="D167" s="10" t="s">
        <v>222</v>
      </c>
    </row>
    <row r="168" spans="2:4" x14ac:dyDescent="0.25">
      <c r="B168" s="8" t="s">
        <v>223</v>
      </c>
      <c r="C168" s="19">
        <v>3.3439999999999999</v>
      </c>
      <c r="D168" s="10" t="s">
        <v>224</v>
      </c>
    </row>
    <row r="169" spans="2:4" x14ac:dyDescent="0.25">
      <c r="B169" s="8" t="s">
        <v>225</v>
      </c>
      <c r="C169" s="19">
        <v>2.5</v>
      </c>
      <c r="D169" s="10">
        <v>120</v>
      </c>
    </row>
    <row r="170" spans="2:4" x14ac:dyDescent="0.25">
      <c r="B170" s="8">
        <v>3003</v>
      </c>
      <c r="C170" s="19">
        <v>4.9855</v>
      </c>
      <c r="D170" s="98">
        <v>28</v>
      </c>
    </row>
    <row r="171" spans="2:4" x14ac:dyDescent="0.25">
      <c r="B171" s="8">
        <v>5000</v>
      </c>
      <c r="C171" s="19">
        <v>3.3359999999999999</v>
      </c>
      <c r="D171" s="10">
        <v>60</v>
      </c>
    </row>
    <row r="172" spans="2:4" x14ac:dyDescent="0.25">
      <c r="B172" s="8" t="s">
        <v>226</v>
      </c>
      <c r="C172" s="19">
        <v>3.6875</v>
      </c>
      <c r="D172" s="10">
        <v>65</v>
      </c>
    </row>
    <row r="173" spans="2:4" x14ac:dyDescent="0.25">
      <c r="B173" s="8" t="s">
        <v>227</v>
      </c>
      <c r="C173" s="19">
        <v>3.3439999999999999</v>
      </c>
      <c r="D173" s="10">
        <v>95</v>
      </c>
    </row>
    <row r="174" spans="2:4" x14ac:dyDescent="0.25">
      <c r="B174" s="8" t="s">
        <v>228</v>
      </c>
      <c r="C174" s="19">
        <v>3.3239999999999998</v>
      </c>
      <c r="D174" s="95" t="s">
        <v>229</v>
      </c>
    </row>
    <row r="175" spans="2:4" x14ac:dyDescent="0.25">
      <c r="B175" s="8" t="s">
        <v>230</v>
      </c>
      <c r="C175" s="19">
        <v>2</v>
      </c>
      <c r="D175" s="98">
        <v>150</v>
      </c>
    </row>
    <row r="176" spans="2:4" x14ac:dyDescent="0.25">
      <c r="B176" s="8" t="s">
        <v>231</v>
      </c>
      <c r="C176" s="19">
        <v>1.6666000000000001</v>
      </c>
    </row>
    <row r="177" spans="2:4" x14ac:dyDescent="0.25">
      <c r="B177" s="8" t="s">
        <v>232</v>
      </c>
      <c r="C177" s="19">
        <v>2.5099999999999998</v>
      </c>
    </row>
    <row r="178" spans="2:4" x14ac:dyDescent="0.25">
      <c r="B178" s="8" t="s">
        <v>233</v>
      </c>
      <c r="C178" s="19">
        <v>3.3548</v>
      </c>
      <c r="D178" s="95" t="s">
        <v>234</v>
      </c>
    </row>
    <row r="179" spans="2:4" x14ac:dyDescent="0.25">
      <c r="B179" s="8" t="s">
        <v>235</v>
      </c>
      <c r="C179" s="19">
        <v>3.3239999999999998</v>
      </c>
      <c r="D179" s="10" t="s">
        <v>236</v>
      </c>
    </row>
    <row r="180" spans="2:4" x14ac:dyDescent="0.25">
      <c r="B180" s="8" t="s">
        <v>237</v>
      </c>
      <c r="C180" s="19">
        <v>3.29</v>
      </c>
      <c r="D180" s="10" t="s">
        <v>238</v>
      </c>
    </row>
    <row r="181" spans="2:4" x14ac:dyDescent="0.25">
      <c r="B181" s="8" t="s">
        <v>239</v>
      </c>
      <c r="C181" s="19">
        <v>3.3448000000000002</v>
      </c>
      <c r="D181" s="10" t="s">
        <v>224</v>
      </c>
    </row>
    <row r="182" spans="2:4" x14ac:dyDescent="0.25">
      <c r="B182" s="8" t="s">
        <v>240</v>
      </c>
      <c r="C182" s="19">
        <v>9.0701000000000001</v>
      </c>
      <c r="D182" s="10">
        <v>65</v>
      </c>
    </row>
    <row r="183" spans="2:4" x14ac:dyDescent="0.25">
      <c r="B183" s="8" t="s">
        <v>241</v>
      </c>
      <c r="C183" s="19">
        <v>3.9868000000000001</v>
      </c>
      <c r="D183" s="10">
        <v>100</v>
      </c>
    </row>
    <row r="184" spans="2:4" x14ac:dyDescent="0.25">
      <c r="B184" s="8" t="s">
        <v>242</v>
      </c>
      <c r="C184" s="19">
        <v>2.0106999999999999</v>
      </c>
      <c r="D184" s="10" t="s">
        <v>243</v>
      </c>
    </row>
    <row r="185" spans="2:4" x14ac:dyDescent="0.25">
      <c r="B185" s="8" t="s">
        <v>244</v>
      </c>
      <c r="C185" s="19">
        <v>1.7339</v>
      </c>
      <c r="D185" s="10">
        <v>95</v>
      </c>
    </row>
    <row r="186" spans="2:4" x14ac:dyDescent="0.25">
      <c r="B186" s="8" t="s">
        <v>245</v>
      </c>
      <c r="C186" s="19">
        <v>1.65</v>
      </c>
      <c r="D186" s="98">
        <v>150</v>
      </c>
    </row>
    <row r="187" spans="2:4" x14ac:dyDescent="0.25">
      <c r="B187" s="8" t="s">
        <v>245</v>
      </c>
      <c r="C187" s="19">
        <v>3.0144000000000002</v>
      </c>
      <c r="D187" s="10">
        <v>60</v>
      </c>
    </row>
    <row r="188" spans="2:4" x14ac:dyDescent="0.25">
      <c r="B188" s="8" t="s">
        <v>246</v>
      </c>
      <c r="C188" s="19">
        <v>1.1949000000000001</v>
      </c>
      <c r="D188" s="10">
        <v>225</v>
      </c>
    </row>
    <row r="189" spans="2:4" x14ac:dyDescent="0.25">
      <c r="B189" s="8" t="s">
        <v>247</v>
      </c>
      <c r="C189" s="19">
        <v>2.5499999999999998</v>
      </c>
      <c r="D189" s="10">
        <v>80</v>
      </c>
    </row>
    <row r="190" spans="2:4" x14ac:dyDescent="0.25">
      <c r="B190" s="8" t="s">
        <v>248</v>
      </c>
      <c r="C190" s="19">
        <v>2.1362999999999999</v>
      </c>
      <c r="D190" s="10">
        <v>105</v>
      </c>
    </row>
    <row r="191" spans="2:4" x14ac:dyDescent="0.25">
      <c r="B191" s="8" t="s">
        <v>249</v>
      </c>
      <c r="C191" s="19">
        <v>2.5499999999999998</v>
      </c>
      <c r="D191" s="98">
        <v>65</v>
      </c>
    </row>
    <row r="192" spans="2:4" x14ac:dyDescent="0.25">
      <c r="B192" s="8" t="s">
        <v>250</v>
      </c>
      <c r="C192" s="19">
        <v>1.375</v>
      </c>
      <c r="D192" s="10">
        <v>190</v>
      </c>
    </row>
    <row r="193" spans="2:4" x14ac:dyDescent="0.25">
      <c r="B193" s="8" t="s">
        <v>251</v>
      </c>
      <c r="C193" s="19">
        <v>2</v>
      </c>
      <c r="D193" s="10">
        <v>42</v>
      </c>
    </row>
    <row r="194" spans="2:4" x14ac:dyDescent="0.25">
      <c r="B194" s="8" t="s">
        <v>252</v>
      </c>
      <c r="C194" s="19">
        <v>3.3311999999999999</v>
      </c>
      <c r="D194" s="10">
        <v>60</v>
      </c>
    </row>
    <row r="195" spans="2:4" x14ac:dyDescent="0.25">
      <c r="B195" s="8" t="s">
        <v>253</v>
      </c>
      <c r="C195" s="19">
        <v>1.2049000000000001</v>
      </c>
      <c r="D195" s="10">
        <v>120</v>
      </c>
    </row>
    <row r="196" spans="2:4" x14ac:dyDescent="0.25">
      <c r="B196" s="8" t="s">
        <v>253</v>
      </c>
      <c r="C196" s="19">
        <v>1.6661999999999999</v>
      </c>
      <c r="D196" s="10">
        <v>80</v>
      </c>
    </row>
    <row r="197" spans="2:4" x14ac:dyDescent="0.25">
      <c r="B197" s="8" t="s">
        <v>254</v>
      </c>
      <c r="C197" s="19">
        <v>0.76939999999999997</v>
      </c>
      <c r="D197" s="10" t="s">
        <v>255</v>
      </c>
    </row>
    <row r="198" spans="2:4" x14ac:dyDescent="0.25">
      <c r="B198" s="8" t="s">
        <v>256</v>
      </c>
      <c r="C198" s="19">
        <v>0.76959999999999995</v>
      </c>
      <c r="D198" s="10" t="s">
        <v>257</v>
      </c>
    </row>
    <row r="199" spans="2:4" x14ac:dyDescent="0.25">
      <c r="B199" s="8" t="s">
        <v>258</v>
      </c>
      <c r="C199" s="19">
        <v>0.9093</v>
      </c>
      <c r="D199" s="98" t="s">
        <v>259</v>
      </c>
    </row>
    <row r="200" spans="2:4" x14ac:dyDescent="0.25">
      <c r="B200" s="8" t="s">
        <v>260</v>
      </c>
      <c r="C200" s="19">
        <v>1.1355999999999999</v>
      </c>
      <c r="D200" s="10" t="s">
        <v>261</v>
      </c>
    </row>
    <row r="201" spans="2:4" x14ac:dyDescent="0.25">
      <c r="B201" s="8" t="s">
        <v>262</v>
      </c>
      <c r="C201" s="19">
        <v>0.9093</v>
      </c>
      <c r="D201" s="10">
        <v>275</v>
      </c>
    </row>
    <row r="202" spans="2:4" x14ac:dyDescent="0.25">
      <c r="B202" s="8" t="s">
        <v>263</v>
      </c>
      <c r="C202" s="19">
        <v>0.77769999999999995</v>
      </c>
      <c r="D202" s="10" t="s">
        <v>259</v>
      </c>
    </row>
    <row r="203" spans="2:4" x14ac:dyDescent="0.25">
      <c r="B203" s="8" t="s">
        <v>264</v>
      </c>
      <c r="C203" s="19">
        <v>0.69079999999999997</v>
      </c>
      <c r="D203" s="10" t="s">
        <v>265</v>
      </c>
    </row>
    <row r="204" spans="2:4" x14ac:dyDescent="0.25">
      <c r="B204" s="8" t="s">
        <v>266</v>
      </c>
      <c r="C204" s="19">
        <v>0.90849999999999997</v>
      </c>
      <c r="D204" s="10" t="s">
        <v>267</v>
      </c>
    </row>
    <row r="205" spans="2:4" x14ac:dyDescent="0.25">
      <c r="B205" s="8" t="s">
        <v>268</v>
      </c>
      <c r="C205" s="19">
        <v>1.7537</v>
      </c>
      <c r="D205" s="10" t="s">
        <v>269</v>
      </c>
    </row>
    <row r="206" spans="2:4" x14ac:dyDescent="0.25">
      <c r="B206" s="8" t="s">
        <v>270</v>
      </c>
      <c r="C206" s="19">
        <v>0.95799999999999996</v>
      </c>
      <c r="D206" s="10" t="s">
        <v>271</v>
      </c>
    </row>
    <row r="207" spans="2:4" x14ac:dyDescent="0.25">
      <c r="B207" s="8" t="s">
        <v>272</v>
      </c>
      <c r="C207" s="19">
        <v>0.83350000000000002</v>
      </c>
      <c r="D207" s="10" t="s">
        <v>273</v>
      </c>
    </row>
    <row r="208" spans="2:4" x14ac:dyDescent="0.25">
      <c r="B208" s="8" t="s">
        <v>274</v>
      </c>
      <c r="C208" s="19">
        <v>0.79549999999999998</v>
      </c>
      <c r="D208" s="10" t="s">
        <v>275</v>
      </c>
    </row>
    <row r="209" spans="2:4" x14ac:dyDescent="0.25">
      <c r="B209" s="8" t="s">
        <v>276</v>
      </c>
      <c r="C209" s="19">
        <v>0.71419999999999995</v>
      </c>
      <c r="D209" s="10" t="s">
        <v>277</v>
      </c>
    </row>
    <row r="210" spans="2:4" x14ac:dyDescent="0.25">
      <c r="B210" s="8" t="s">
        <v>278</v>
      </c>
      <c r="C210" s="19">
        <v>1.7789999999999999</v>
      </c>
      <c r="D210" s="10" t="s">
        <v>279</v>
      </c>
    </row>
    <row r="211" spans="2:4" x14ac:dyDescent="0.25">
      <c r="B211" s="8" t="s">
        <v>280</v>
      </c>
      <c r="C211" s="19">
        <v>0.97260000000000002</v>
      </c>
      <c r="D211" s="10" t="s">
        <v>281</v>
      </c>
    </row>
    <row r="212" spans="2:4" x14ac:dyDescent="0.25">
      <c r="B212" s="8" t="s">
        <v>282</v>
      </c>
      <c r="C212" s="19">
        <v>0.625</v>
      </c>
      <c r="D212" s="10" t="s">
        <v>29</v>
      </c>
    </row>
    <row r="213" spans="2:4" x14ac:dyDescent="0.25">
      <c r="B213" s="46" t="s">
        <v>283</v>
      </c>
      <c r="C213" s="99">
        <v>0.54610000000000003</v>
      </c>
      <c r="D213" s="10" t="s">
        <v>200</v>
      </c>
    </row>
    <row r="214" spans="2:4" x14ac:dyDescent="0.25">
      <c r="B214" s="8" t="s">
        <v>284</v>
      </c>
      <c r="C214" s="19">
        <v>0.6522</v>
      </c>
      <c r="D214" s="98" t="s">
        <v>202</v>
      </c>
    </row>
    <row r="215" spans="2:4" x14ac:dyDescent="0.25">
      <c r="B215" s="8" t="s">
        <v>285</v>
      </c>
      <c r="C215" s="19">
        <v>0.99399999999999999</v>
      </c>
      <c r="D215" s="10" t="s">
        <v>286</v>
      </c>
    </row>
    <row r="216" spans="2:4" ht="12.5" customHeight="1" x14ac:dyDescent="0.25">
      <c r="B216" s="46" t="s">
        <v>287</v>
      </c>
      <c r="C216" s="99">
        <v>0.3881</v>
      </c>
      <c r="D216" s="98">
        <v>345</v>
      </c>
    </row>
    <row r="217" spans="2:4" x14ac:dyDescent="0.25">
      <c r="B217" s="46" t="s">
        <v>288</v>
      </c>
      <c r="C217" s="99">
        <v>0.49359999999999998</v>
      </c>
      <c r="D217" s="98">
        <v>207</v>
      </c>
    </row>
    <row r="218" spans="2:4" x14ac:dyDescent="0.25">
      <c r="B218" s="8" t="s">
        <v>289</v>
      </c>
      <c r="C218" s="19">
        <v>0.625</v>
      </c>
      <c r="D218" s="98">
        <v>180</v>
      </c>
    </row>
    <row r="219" spans="2:4" x14ac:dyDescent="0.25">
      <c r="B219" s="8" t="s">
        <v>290</v>
      </c>
      <c r="C219" s="19">
        <v>0.625</v>
      </c>
      <c r="D219" s="98">
        <v>180</v>
      </c>
    </row>
    <row r="220" spans="2:4" x14ac:dyDescent="0.25">
      <c r="B220" s="46" t="s">
        <v>291</v>
      </c>
      <c r="C220" s="99">
        <v>0.4642</v>
      </c>
      <c r="D220" s="98">
        <v>238</v>
      </c>
    </row>
    <row r="221" spans="2:4" x14ac:dyDescent="0.25">
      <c r="B221" s="8" t="s">
        <v>292</v>
      </c>
      <c r="C221" s="19">
        <v>0.62460000000000004</v>
      </c>
      <c r="D221" s="95">
        <v>180</v>
      </c>
    </row>
    <row r="222" spans="2:4" x14ac:dyDescent="0.25">
      <c r="B222" s="46" t="s">
        <v>293</v>
      </c>
      <c r="C222" s="99">
        <v>0.41620000000000001</v>
      </c>
      <c r="D222" s="98">
        <v>277</v>
      </c>
    </row>
    <row r="223" spans="2:4" x14ac:dyDescent="0.25">
      <c r="B223" s="46" t="s">
        <v>294</v>
      </c>
      <c r="C223" s="19">
        <v>0.41410000000000002</v>
      </c>
      <c r="D223" s="98">
        <v>300</v>
      </c>
    </row>
    <row r="224" spans="2:4" x14ac:dyDescent="0.25">
      <c r="B224" s="46" t="s">
        <v>295</v>
      </c>
      <c r="C224" s="99">
        <v>10</v>
      </c>
      <c r="D224" s="95">
        <v>1</v>
      </c>
    </row>
    <row r="225" spans="2:4" x14ac:dyDescent="0.25">
      <c r="B225" s="8" t="s">
        <v>296</v>
      </c>
      <c r="C225" s="19">
        <v>10</v>
      </c>
      <c r="D225" s="95">
        <v>1</v>
      </c>
    </row>
    <row r="226" spans="2:4" ht="12.5" customHeight="1" x14ac:dyDescent="0.25">
      <c r="B226" s="46" t="s">
        <v>297</v>
      </c>
      <c r="C226" s="99">
        <v>10</v>
      </c>
      <c r="D226" s="95">
        <v>1</v>
      </c>
    </row>
    <row r="227" spans="2:4" x14ac:dyDescent="0.25">
      <c r="B227" s="46" t="s">
        <v>298</v>
      </c>
      <c r="C227" s="19">
        <v>10</v>
      </c>
      <c r="D227" s="95">
        <v>1</v>
      </c>
    </row>
    <row r="228" spans="2:4" x14ac:dyDescent="0.25">
      <c r="B228" s="46" t="s">
        <v>299</v>
      </c>
      <c r="C228" s="19">
        <v>10</v>
      </c>
      <c r="D228" s="95">
        <v>1</v>
      </c>
    </row>
    <row r="229" spans="2:4" x14ac:dyDescent="0.25">
      <c r="B229" s="46" t="s">
        <v>300</v>
      </c>
      <c r="C229" s="19">
        <v>10</v>
      </c>
      <c r="D229" s="95">
        <v>1</v>
      </c>
    </row>
    <row r="230" spans="2:4" x14ac:dyDescent="0.25">
      <c r="B230" s="46" t="s">
        <v>301</v>
      </c>
      <c r="C230" s="19">
        <v>10</v>
      </c>
      <c r="D230" s="95">
        <v>1</v>
      </c>
    </row>
    <row r="231" spans="2:4" x14ac:dyDescent="0.25">
      <c r="B231" s="46" t="s">
        <v>302</v>
      </c>
      <c r="C231" s="19">
        <v>10</v>
      </c>
      <c r="D231" s="95">
        <v>1</v>
      </c>
    </row>
    <row r="232" spans="2:4" x14ac:dyDescent="0.25">
      <c r="B232" s="46" t="s">
        <v>303</v>
      </c>
      <c r="C232" s="19">
        <v>10</v>
      </c>
      <c r="D232" s="10">
        <v>1</v>
      </c>
    </row>
    <row r="233" spans="2:4" x14ac:dyDescent="0.25">
      <c r="B233" s="46" t="s">
        <v>304</v>
      </c>
      <c r="C233" s="99">
        <v>10</v>
      </c>
      <c r="D233" s="95">
        <v>1</v>
      </c>
    </row>
    <row r="234" spans="2:4" ht="12.5" customHeight="1" x14ac:dyDescent="0.25">
      <c r="B234" s="8" t="s">
        <v>305</v>
      </c>
      <c r="C234" s="19">
        <v>10</v>
      </c>
      <c r="D234" s="95">
        <v>1</v>
      </c>
    </row>
    <row r="235" spans="2:4" ht="12.5" customHeight="1" x14ac:dyDescent="0.25">
      <c r="B235" s="8" t="s">
        <v>306</v>
      </c>
      <c r="C235" s="19">
        <v>10</v>
      </c>
      <c r="D235" s="95">
        <v>1</v>
      </c>
    </row>
    <row r="236" spans="2:4" ht="12.5" customHeight="1" x14ac:dyDescent="0.25">
      <c r="B236" s="46" t="s">
        <v>307</v>
      </c>
      <c r="C236" s="99">
        <v>10</v>
      </c>
      <c r="D236" s="95">
        <v>1</v>
      </c>
    </row>
    <row r="237" spans="2:4" ht="12.5" customHeight="1" x14ac:dyDescent="0.25">
      <c r="B237" s="8" t="s">
        <v>308</v>
      </c>
      <c r="C237" s="19">
        <v>10</v>
      </c>
      <c r="D237" s="10">
        <v>1</v>
      </c>
    </row>
    <row r="238" spans="2:4" ht="12.5" customHeight="1" x14ac:dyDescent="0.25">
      <c r="B238" s="8" t="s">
        <v>309</v>
      </c>
      <c r="C238" s="19">
        <v>10</v>
      </c>
      <c r="D238" s="98">
        <v>1</v>
      </c>
    </row>
    <row r="239" spans="2:4" x14ac:dyDescent="0.25">
      <c r="B239" s="8" t="s">
        <v>310</v>
      </c>
      <c r="C239" s="19">
        <v>10</v>
      </c>
      <c r="D239" s="10">
        <v>1</v>
      </c>
    </row>
    <row r="240" spans="2:4" x14ac:dyDescent="0.25">
      <c r="B240" s="8" t="s">
        <v>311</v>
      </c>
      <c r="C240" s="19">
        <v>10</v>
      </c>
      <c r="D240" s="10">
        <v>1</v>
      </c>
    </row>
    <row r="241" spans="2:4" x14ac:dyDescent="0.25">
      <c r="B241" s="8" t="s">
        <v>312</v>
      </c>
      <c r="C241" s="19">
        <v>10</v>
      </c>
      <c r="D241" s="10">
        <v>1</v>
      </c>
    </row>
    <row r="242" spans="2:4" x14ac:dyDescent="0.25">
      <c r="B242" s="8" t="s">
        <v>313</v>
      </c>
      <c r="C242" s="19">
        <v>10</v>
      </c>
      <c r="D242" s="10">
        <v>1</v>
      </c>
    </row>
    <row r="243" spans="2:4" x14ac:dyDescent="0.25">
      <c r="B243" s="8" t="s">
        <v>314</v>
      </c>
      <c r="C243" s="19">
        <v>10</v>
      </c>
      <c r="D243" s="10">
        <v>1</v>
      </c>
    </row>
    <row r="244" spans="2:4" x14ac:dyDescent="0.25">
      <c r="D244" s="10">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F626-3DB3-47FE-BA6A-FB5B920E56F5}">
  <dimension ref="A1:B9"/>
  <sheetViews>
    <sheetView workbookViewId="0">
      <selection activeCell="A8" sqref="A8"/>
    </sheetView>
  </sheetViews>
  <sheetFormatPr defaultRowHeight="12.5" x14ac:dyDescent="0.25"/>
  <cols>
    <col min="1" max="1" width="25.7265625" customWidth="1"/>
    <col min="2" max="2" width="14.81640625" customWidth="1"/>
  </cols>
  <sheetData>
    <row r="1" spans="1:2" x14ac:dyDescent="0.25">
      <c r="A1" s="197" t="s">
        <v>1</v>
      </c>
      <c r="B1" s="196" t="s">
        <v>330</v>
      </c>
    </row>
    <row r="2" spans="1:2" x14ac:dyDescent="0.25">
      <c r="A2" s="197"/>
      <c r="B2" s="196"/>
    </row>
    <row r="3" spans="1:2" ht="15" thickBot="1" x14ac:dyDescent="0.4">
      <c r="A3" s="21" t="s">
        <v>308</v>
      </c>
      <c r="B3" s="70">
        <f>'K Factor Measurements'!D8</f>
        <v>35</v>
      </c>
    </row>
    <row r="4" spans="1:2" s="8" customFormat="1" ht="15.5" thickTop="1" thickBot="1" x14ac:dyDescent="0.4">
      <c r="A4" s="69" t="s">
        <v>345</v>
      </c>
      <c r="B4" s="70">
        <f>'K Factor Measurements'!$D$15</f>
        <v>24.106681034482762</v>
      </c>
    </row>
    <row r="5" spans="1:2" ht="15.5" thickTop="1" thickBot="1" x14ac:dyDescent="0.4">
      <c r="A5" s="21" t="s">
        <v>358</v>
      </c>
      <c r="B5" s="70">
        <f>'K Factor Measurements'!D6</f>
        <v>22.679847908745248</v>
      </c>
    </row>
    <row r="6" spans="1:2" ht="15.5" thickTop="1" thickBot="1" x14ac:dyDescent="0.4">
      <c r="A6" s="21" t="s">
        <v>346</v>
      </c>
      <c r="B6" s="70">
        <f>'K Factor Measurements'!D4</f>
        <v>17.5</v>
      </c>
    </row>
    <row r="7" spans="1:2" s="8" customFormat="1" ht="15.5" thickTop="1" thickBot="1" x14ac:dyDescent="0.4">
      <c r="A7" s="69" t="s">
        <v>341</v>
      </c>
      <c r="B7" s="70">
        <f>'K Factor Measurements'!$D$16</f>
        <v>9.4472128378378386</v>
      </c>
    </row>
    <row r="8" spans="1:2" ht="15.5" thickTop="1" thickBot="1" x14ac:dyDescent="0.4">
      <c r="A8" s="21" t="s">
        <v>371</v>
      </c>
      <c r="B8" s="70">
        <f>'K Factor Measurements'!D10</f>
        <v>20.058386075949368</v>
      </c>
    </row>
    <row r="9" spans="1:2" ht="13" thickTop="1" x14ac:dyDescent="0.25"/>
  </sheetData>
  <mergeCells count="2">
    <mergeCell ref="B1:B2"/>
    <mergeCell ref="A1:A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6D7E9-F7E0-4506-911F-A917E6416350}">
  <dimension ref="A1:V38"/>
  <sheetViews>
    <sheetView workbookViewId="0">
      <selection activeCell="D15" sqref="D15"/>
    </sheetView>
  </sheetViews>
  <sheetFormatPr defaultRowHeight="12.5" x14ac:dyDescent="0.25"/>
  <cols>
    <col min="1" max="2" width="21.1796875" customWidth="1"/>
    <col min="3" max="3" width="9.1796875" customWidth="1"/>
    <col min="4" max="4" width="9.1796875" style="42" customWidth="1"/>
    <col min="5" max="5" width="10.1796875" customWidth="1"/>
    <col min="6" max="6" width="11.1796875" customWidth="1"/>
    <col min="8" max="8" width="9.81640625" customWidth="1"/>
    <col min="9" max="9" width="11.453125" customWidth="1"/>
    <col min="10" max="10" width="14.453125" style="37" customWidth="1"/>
    <col min="11" max="12" width="12.7265625" customWidth="1"/>
    <col min="13" max="13" width="13.26953125" customWidth="1"/>
    <col min="14" max="14" width="12" customWidth="1"/>
    <col min="15" max="16" width="11.7265625" customWidth="1"/>
    <col min="17" max="17" width="12.54296875" customWidth="1"/>
  </cols>
  <sheetData>
    <row r="1" spans="1:22" ht="14.25" customHeight="1" x14ac:dyDescent="0.3">
      <c r="A1" s="197" t="s">
        <v>1</v>
      </c>
      <c r="B1" s="197"/>
      <c r="C1" s="197"/>
      <c r="D1" s="196" t="s">
        <v>330</v>
      </c>
      <c r="E1" s="196"/>
      <c r="F1" s="196"/>
      <c r="G1" s="201" t="s">
        <v>335</v>
      </c>
      <c r="H1" s="201"/>
      <c r="I1" s="201"/>
      <c r="J1" s="201"/>
      <c r="K1" s="201" t="s">
        <v>13</v>
      </c>
      <c r="L1" s="201"/>
      <c r="M1" s="201"/>
      <c r="N1" s="197" t="s">
        <v>376</v>
      </c>
      <c r="O1" s="197"/>
      <c r="P1" s="197"/>
      <c r="Q1" s="208" t="s">
        <v>377</v>
      </c>
      <c r="R1" s="208"/>
      <c r="S1" s="208"/>
      <c r="T1" s="208"/>
      <c r="U1" s="208"/>
      <c r="V1" s="208"/>
    </row>
    <row r="2" spans="1:22" ht="15" x14ac:dyDescent="0.3">
      <c r="A2" s="25" t="s">
        <v>333</v>
      </c>
      <c r="B2" s="25" t="s">
        <v>332</v>
      </c>
      <c r="C2" s="25" t="s">
        <v>343</v>
      </c>
      <c r="D2" s="40" t="s">
        <v>342</v>
      </c>
      <c r="E2" s="25" t="s">
        <v>7</v>
      </c>
      <c r="F2" s="27" t="s">
        <v>8</v>
      </c>
      <c r="G2" s="26" t="s">
        <v>11</v>
      </c>
      <c r="H2" s="26" t="s">
        <v>12</v>
      </c>
      <c r="I2" s="26" t="s">
        <v>331</v>
      </c>
      <c r="J2" s="34" t="s">
        <v>334</v>
      </c>
      <c r="K2" s="26" t="s">
        <v>336</v>
      </c>
      <c r="L2" s="26" t="s">
        <v>348</v>
      </c>
      <c r="M2" s="26" t="s">
        <v>337</v>
      </c>
      <c r="N2" s="26" t="s">
        <v>8</v>
      </c>
      <c r="O2" s="26" t="s">
        <v>7</v>
      </c>
      <c r="P2" s="26" t="s">
        <v>342</v>
      </c>
      <c r="Q2" s="201" t="s">
        <v>13</v>
      </c>
      <c r="R2" s="201"/>
      <c r="S2" s="201"/>
      <c r="T2" s="201"/>
    </row>
    <row r="3" spans="1:22" s="31" customFormat="1" ht="14.5" x14ac:dyDescent="0.35">
      <c r="A3" s="203" t="s">
        <v>346</v>
      </c>
      <c r="B3" s="203">
        <v>2200</v>
      </c>
      <c r="C3" s="204" t="s">
        <v>347</v>
      </c>
      <c r="D3" s="38">
        <f>(E3+F3)/2</f>
        <v>17</v>
      </c>
      <c r="E3" s="29">
        <v>14</v>
      </c>
      <c r="F3" s="30">
        <v>20</v>
      </c>
      <c r="G3" s="21" t="s">
        <v>349</v>
      </c>
      <c r="H3" s="28">
        <v>1</v>
      </c>
      <c r="I3" s="28" t="s">
        <v>351</v>
      </c>
      <c r="J3" s="32" t="s">
        <v>352</v>
      </c>
      <c r="K3" s="28">
        <v>1</v>
      </c>
      <c r="L3" s="28">
        <v>2</v>
      </c>
      <c r="M3" s="28" t="s">
        <v>350</v>
      </c>
      <c r="N3" s="28">
        <v>1284</v>
      </c>
      <c r="O3" s="28">
        <v>476</v>
      </c>
      <c r="P3" s="4">
        <f>(N3+O3)/2</f>
        <v>880</v>
      </c>
      <c r="Q3" s="205" t="s">
        <v>375</v>
      </c>
      <c r="R3" s="206"/>
      <c r="S3" s="206"/>
      <c r="T3" s="206"/>
      <c r="U3" s="206"/>
    </row>
    <row r="4" spans="1:22" s="21" customFormat="1" ht="14.5" x14ac:dyDescent="0.35">
      <c r="A4" s="203"/>
      <c r="B4" s="203"/>
      <c r="C4" s="204"/>
      <c r="D4" s="38">
        <f>(E4+F4)/2</f>
        <v>17.5</v>
      </c>
      <c r="E4" s="21">
        <v>14</v>
      </c>
      <c r="F4" s="21">
        <v>21</v>
      </c>
      <c r="G4" s="21" t="s">
        <v>353</v>
      </c>
      <c r="H4" s="21" t="s">
        <v>354</v>
      </c>
      <c r="I4" s="21" t="s">
        <v>355</v>
      </c>
      <c r="J4" s="35" t="s">
        <v>357</v>
      </c>
      <c r="K4" s="21">
        <v>0.25</v>
      </c>
      <c r="L4" s="21">
        <v>2</v>
      </c>
      <c r="M4" s="21" t="s">
        <v>356</v>
      </c>
      <c r="N4" s="21">
        <v>450</v>
      </c>
      <c r="O4" s="21">
        <v>154</v>
      </c>
      <c r="P4" s="4">
        <f t="shared" ref="P4:P8" si="0">(N4+O4)/2</f>
        <v>302</v>
      </c>
      <c r="Q4" s="129" t="s">
        <v>373</v>
      </c>
      <c r="R4" s="207"/>
      <c r="S4" s="207"/>
      <c r="T4" s="207"/>
      <c r="U4" s="207"/>
    </row>
    <row r="5" spans="1:22" s="21" customFormat="1" ht="14.5" x14ac:dyDescent="0.35">
      <c r="A5" s="203" t="s">
        <v>358</v>
      </c>
      <c r="B5" s="203">
        <v>540</v>
      </c>
      <c r="C5" s="204" t="s">
        <v>347</v>
      </c>
      <c r="D5" s="38">
        <f>(E5+F5)/2</f>
        <v>28.6</v>
      </c>
      <c r="E5" s="21">
        <v>23.3</v>
      </c>
      <c r="F5" s="21">
        <v>33.9</v>
      </c>
      <c r="G5" s="21" t="s">
        <v>360</v>
      </c>
      <c r="H5" s="21">
        <v>1</v>
      </c>
      <c r="I5" s="21" t="s">
        <v>359</v>
      </c>
      <c r="J5" s="35" t="s">
        <v>361</v>
      </c>
      <c r="K5" s="21">
        <v>1</v>
      </c>
      <c r="L5" s="21">
        <v>2</v>
      </c>
      <c r="M5" s="21" t="s">
        <v>362</v>
      </c>
      <c r="N5" s="21">
        <v>810</v>
      </c>
      <c r="O5" s="21">
        <v>309</v>
      </c>
      <c r="P5" s="4">
        <f>(N5+O5)/2</f>
        <v>559.5</v>
      </c>
      <c r="Q5" s="205" t="s">
        <v>375</v>
      </c>
      <c r="R5" s="206"/>
      <c r="S5" s="206"/>
      <c r="T5" s="206"/>
      <c r="U5" s="206"/>
    </row>
    <row r="6" spans="1:22" s="21" customFormat="1" ht="14.5" x14ac:dyDescent="0.25">
      <c r="A6" s="203"/>
      <c r="B6" s="203"/>
      <c r="C6" s="204"/>
      <c r="D6" s="38">
        <f>J6/263*745.6</f>
        <v>22.679847908745248</v>
      </c>
      <c r="G6" s="21">
        <v>0.5</v>
      </c>
      <c r="H6" s="21">
        <v>0.25</v>
      </c>
      <c r="I6" s="21">
        <v>61</v>
      </c>
      <c r="J6" s="35">
        <v>8</v>
      </c>
      <c r="K6" s="21">
        <v>0.25</v>
      </c>
      <c r="L6" s="21">
        <v>2</v>
      </c>
      <c r="M6" s="21">
        <v>15840</v>
      </c>
      <c r="P6" s="21">
        <v>263</v>
      </c>
      <c r="Q6" s="207" t="s">
        <v>373</v>
      </c>
      <c r="R6" s="207"/>
      <c r="S6" s="207"/>
      <c r="T6" s="207"/>
      <c r="U6" s="207"/>
    </row>
    <row r="7" spans="1:22" s="21" customFormat="1" ht="14.5" x14ac:dyDescent="0.35">
      <c r="A7" s="203" t="s">
        <v>308</v>
      </c>
      <c r="B7" s="203"/>
      <c r="C7" s="204"/>
      <c r="D7" s="38">
        <f>(F7+E7)/2</f>
        <v>74.01567889349883</v>
      </c>
      <c r="E7" s="39">
        <f>92/931*745.7</f>
        <v>73.688936627282487</v>
      </c>
      <c r="F7" s="39">
        <f>98/983*745.7</f>
        <v>74.342421159715158</v>
      </c>
      <c r="G7" s="21" t="s">
        <v>365</v>
      </c>
      <c r="H7" s="21">
        <v>1</v>
      </c>
      <c r="I7" s="21" t="s">
        <v>364</v>
      </c>
      <c r="J7" s="35" t="s">
        <v>366</v>
      </c>
      <c r="K7" s="21">
        <v>1</v>
      </c>
      <c r="L7" s="21">
        <v>2</v>
      </c>
      <c r="M7" s="21" t="s">
        <v>363</v>
      </c>
      <c r="N7" s="21">
        <v>983</v>
      </c>
      <c r="O7" s="21">
        <v>931</v>
      </c>
      <c r="P7" s="4">
        <f t="shared" si="0"/>
        <v>957</v>
      </c>
      <c r="Q7" s="205" t="s">
        <v>375</v>
      </c>
      <c r="R7" s="206"/>
      <c r="S7" s="206"/>
      <c r="T7" s="206"/>
      <c r="U7" s="206"/>
    </row>
    <row r="8" spans="1:22" s="21" customFormat="1" ht="14.5" x14ac:dyDescent="0.35">
      <c r="A8" s="203"/>
      <c r="B8" s="203"/>
      <c r="C8" s="204"/>
      <c r="D8" s="38">
        <f>(E8+F8)/2</f>
        <v>35</v>
      </c>
      <c r="E8" s="21">
        <v>31</v>
      </c>
      <c r="F8" s="21">
        <v>39</v>
      </c>
      <c r="G8" s="21" t="s">
        <v>367</v>
      </c>
      <c r="H8" s="21">
        <v>0.25</v>
      </c>
      <c r="I8" s="21" t="s">
        <v>368</v>
      </c>
      <c r="J8" s="33" t="s">
        <v>370</v>
      </c>
      <c r="K8" s="21">
        <v>0.25</v>
      </c>
      <c r="L8" s="21">
        <v>2</v>
      </c>
      <c r="M8" s="21" t="s">
        <v>369</v>
      </c>
      <c r="N8" s="21">
        <v>213</v>
      </c>
      <c r="O8" s="21">
        <v>123</v>
      </c>
      <c r="P8" s="4">
        <f t="shared" si="0"/>
        <v>168</v>
      </c>
      <c r="Q8" s="209" t="s">
        <v>373</v>
      </c>
      <c r="R8" s="209"/>
      <c r="S8" s="209"/>
      <c r="T8" s="209"/>
      <c r="U8" s="209"/>
    </row>
    <row r="9" spans="1:22" s="21" customFormat="1" ht="14.5" x14ac:dyDescent="0.35">
      <c r="A9" s="203" t="s">
        <v>371</v>
      </c>
      <c r="B9" s="203"/>
      <c r="C9" s="204"/>
      <c r="D9" s="38">
        <f>J9/P9*745.7</f>
        <v>20.371914308176102</v>
      </c>
      <c r="G9" s="21">
        <v>0.125</v>
      </c>
      <c r="H9" s="21">
        <v>0.25</v>
      </c>
      <c r="I9" s="21">
        <v>139</v>
      </c>
      <c r="J9" s="43">
        <f>G9*H9*I9</f>
        <v>4.34375</v>
      </c>
      <c r="K9" s="21">
        <v>0.25</v>
      </c>
      <c r="L9" s="21">
        <v>2</v>
      </c>
      <c r="M9" s="21">
        <v>25800</v>
      </c>
      <c r="P9" s="21">
        <v>159</v>
      </c>
      <c r="Q9" s="209"/>
      <c r="R9" s="209"/>
      <c r="S9" s="209"/>
      <c r="T9" s="209"/>
      <c r="U9" s="209"/>
    </row>
    <row r="10" spans="1:22" s="21" customFormat="1" ht="14.5" x14ac:dyDescent="0.35">
      <c r="A10" s="203"/>
      <c r="B10" s="203"/>
      <c r="C10" s="204"/>
      <c r="D10" s="38">
        <f>J10/P10*745.7</f>
        <v>20.058386075949368</v>
      </c>
      <c r="G10" s="21">
        <v>0.25</v>
      </c>
      <c r="H10" s="21">
        <v>0.25</v>
      </c>
      <c r="I10" s="21">
        <v>102</v>
      </c>
      <c r="J10" s="43">
        <f>G10*H10*I10</f>
        <v>6.375</v>
      </c>
      <c r="K10" s="21">
        <v>0.25</v>
      </c>
      <c r="L10" s="21">
        <v>2</v>
      </c>
      <c r="M10" s="21">
        <v>25020</v>
      </c>
      <c r="P10" s="21">
        <v>237</v>
      </c>
      <c r="Q10" s="209"/>
      <c r="R10" s="209"/>
      <c r="S10" s="209"/>
      <c r="T10" s="209"/>
      <c r="U10" s="209"/>
    </row>
    <row r="13" spans="1:22" ht="14.25" customHeight="1" x14ac:dyDescent="0.3">
      <c r="A13" s="197" t="s">
        <v>1</v>
      </c>
      <c r="B13" s="197"/>
      <c r="C13" s="197"/>
      <c r="D13" s="196" t="s">
        <v>330</v>
      </c>
      <c r="E13" s="196"/>
      <c r="F13" s="196"/>
      <c r="G13" s="201" t="s">
        <v>335</v>
      </c>
      <c r="H13" s="201"/>
      <c r="I13" s="201"/>
      <c r="J13" s="201"/>
      <c r="K13" s="201" t="s">
        <v>13</v>
      </c>
      <c r="L13" s="201"/>
      <c r="M13" s="201"/>
      <c r="N13" s="197" t="s">
        <v>378</v>
      </c>
      <c r="O13" s="197"/>
      <c r="P13" s="197"/>
      <c r="Q13" s="197"/>
      <c r="R13" s="197" t="s">
        <v>379</v>
      </c>
      <c r="S13" s="197"/>
      <c r="T13" s="197"/>
      <c r="U13" s="197"/>
    </row>
    <row r="14" spans="1:22" ht="15" x14ac:dyDescent="0.3">
      <c r="A14" s="25" t="s">
        <v>333</v>
      </c>
      <c r="B14" s="25" t="s">
        <v>332</v>
      </c>
      <c r="C14" s="25" t="s">
        <v>343</v>
      </c>
      <c r="D14" s="40" t="s">
        <v>342</v>
      </c>
      <c r="E14" s="25" t="s">
        <v>7</v>
      </c>
      <c r="F14" s="27" t="s">
        <v>8</v>
      </c>
      <c r="G14" s="26" t="s">
        <v>11</v>
      </c>
      <c r="H14" s="26" t="s">
        <v>12</v>
      </c>
      <c r="I14" s="26" t="s">
        <v>331</v>
      </c>
      <c r="J14" s="34" t="s">
        <v>334</v>
      </c>
      <c r="K14" s="26" t="s">
        <v>336</v>
      </c>
      <c r="L14" s="26"/>
      <c r="M14" s="26" t="s">
        <v>337</v>
      </c>
      <c r="N14" s="26" t="s">
        <v>338</v>
      </c>
      <c r="O14" s="26" t="s">
        <v>339</v>
      </c>
      <c r="P14" s="26" t="s">
        <v>340</v>
      </c>
      <c r="Q14" s="26" t="s">
        <v>344</v>
      </c>
      <c r="R14" s="201" t="s">
        <v>13</v>
      </c>
      <c r="S14" s="201"/>
      <c r="T14" s="201"/>
    </row>
    <row r="15" spans="1:22" ht="14.5" x14ac:dyDescent="0.35">
      <c r="A15" s="28" t="s">
        <v>345</v>
      </c>
      <c r="D15" s="41">
        <f>IF(Q15="","",$J$16/(Q15-$N15)*745.7)</f>
        <v>24.106681034482762</v>
      </c>
      <c r="E15" s="5" t="str">
        <f>IF(O15="","",$J$16/(O15-$N15)*745.7)</f>
        <v/>
      </c>
      <c r="F15" s="5" t="str">
        <f>IF(O15="","",$J$16/(P15-$N15)*745.7)</f>
        <v/>
      </c>
      <c r="G15" s="21">
        <v>0.111</v>
      </c>
      <c r="H15" s="21">
        <v>0.113</v>
      </c>
      <c r="I15" s="21">
        <v>75</v>
      </c>
      <c r="J15" s="36">
        <f>G15*H15*I15</f>
        <v>0.94072500000000003</v>
      </c>
      <c r="K15" s="21">
        <v>0.25</v>
      </c>
      <c r="L15" s="21">
        <v>2</v>
      </c>
      <c r="M15" s="21">
        <v>15960</v>
      </c>
      <c r="N15" s="21">
        <v>97</v>
      </c>
      <c r="Q15" s="21">
        <v>126</v>
      </c>
      <c r="R15" s="207" t="s">
        <v>374</v>
      </c>
      <c r="S15" s="207"/>
      <c r="T15" s="207"/>
      <c r="U15" s="207"/>
    </row>
    <row r="16" spans="1:22" ht="14.5" x14ac:dyDescent="0.35">
      <c r="A16" s="28" t="s">
        <v>341</v>
      </c>
      <c r="D16" s="41">
        <f>IF(Q16="","",$J$16/(Q16-$N16)*745.7)</f>
        <v>9.4472128378378386</v>
      </c>
      <c r="E16" s="5">
        <f>IF(O16="","",$J$16/(O16-$N16)*745.7)</f>
        <v>8.3225446428571441</v>
      </c>
      <c r="F16" s="5">
        <f>IF(O16="","",$J$16/(P16-$N16)*745.7)</f>
        <v>10.92333984375</v>
      </c>
      <c r="G16" s="21">
        <v>0.125</v>
      </c>
      <c r="H16" s="21">
        <v>0.125</v>
      </c>
      <c r="I16" s="21">
        <v>60</v>
      </c>
      <c r="J16" s="36">
        <f>G16*H16*I16</f>
        <v>0.9375</v>
      </c>
      <c r="K16" s="21">
        <v>0.125</v>
      </c>
      <c r="L16" s="21">
        <v>2</v>
      </c>
      <c r="M16" s="21">
        <v>27000</v>
      </c>
      <c r="N16" s="21">
        <v>156</v>
      </c>
      <c r="O16" s="21">
        <v>240</v>
      </c>
      <c r="P16" s="21">
        <v>220</v>
      </c>
      <c r="Q16" s="4">
        <f>(O16+P16)/2</f>
        <v>230</v>
      </c>
      <c r="R16" s="129" t="s">
        <v>372</v>
      </c>
      <c r="S16" s="207"/>
      <c r="T16" s="207"/>
      <c r="U16" s="207"/>
    </row>
    <row r="18" spans="1:21" ht="14.25" customHeight="1" x14ac:dyDescent="0.3">
      <c r="A18" s="197" t="s">
        <v>1</v>
      </c>
      <c r="B18" s="197"/>
      <c r="C18" s="197"/>
      <c r="D18" s="196" t="s">
        <v>330</v>
      </c>
      <c r="E18" s="196"/>
      <c r="F18" s="196"/>
      <c r="G18" s="201" t="s">
        <v>335</v>
      </c>
      <c r="H18" s="201"/>
      <c r="I18" s="201"/>
      <c r="J18" s="201"/>
      <c r="K18" s="201" t="s">
        <v>13</v>
      </c>
      <c r="L18" s="201"/>
      <c r="M18" s="201"/>
      <c r="N18" s="197" t="s">
        <v>378</v>
      </c>
      <c r="O18" s="197"/>
      <c r="P18" s="197"/>
      <c r="Q18" s="197"/>
      <c r="R18" s="202"/>
      <c r="S18" s="202"/>
      <c r="T18" s="202"/>
      <c r="U18" s="202"/>
    </row>
    <row r="19" spans="1:21" ht="15" x14ac:dyDescent="0.3">
      <c r="A19" s="25" t="s">
        <v>333</v>
      </c>
      <c r="B19" s="25" t="s">
        <v>332</v>
      </c>
      <c r="C19" s="25" t="s">
        <v>343</v>
      </c>
      <c r="D19" s="40" t="s">
        <v>342</v>
      </c>
      <c r="E19" s="25" t="s">
        <v>7</v>
      </c>
      <c r="F19" s="27" t="s">
        <v>8</v>
      </c>
      <c r="G19" s="26" t="s">
        <v>11</v>
      </c>
      <c r="H19" s="26" t="s">
        <v>12</v>
      </c>
      <c r="I19" s="26" t="s">
        <v>331</v>
      </c>
      <c r="J19" s="34" t="s">
        <v>334</v>
      </c>
      <c r="K19" s="26" t="s">
        <v>336</v>
      </c>
      <c r="L19" s="26"/>
      <c r="M19" s="26" t="s">
        <v>337</v>
      </c>
      <c r="N19" s="26" t="s">
        <v>338</v>
      </c>
      <c r="O19" s="26" t="s">
        <v>339</v>
      </c>
      <c r="P19" s="26" t="s">
        <v>340</v>
      </c>
      <c r="Q19" s="26" t="s">
        <v>344</v>
      </c>
      <c r="R19" s="201" t="s">
        <v>13</v>
      </c>
      <c r="S19" s="201"/>
      <c r="T19" s="201"/>
    </row>
    <row r="20" spans="1:21" ht="14.5" x14ac:dyDescent="0.35">
      <c r="A20" s="28"/>
      <c r="D20" s="41" t="e">
        <f>IF(Q20="","",$J$16/(Q20-$N20)*745.7)</f>
        <v>#DIV/0!</v>
      </c>
      <c r="E20" s="5" t="str">
        <f>IF(O20="","",$J$16/(O20-$N20)*745.7)</f>
        <v/>
      </c>
      <c r="F20" s="5" t="str">
        <f>IF(O20="","",$J$16/(P20-$N20)*745.7)</f>
        <v/>
      </c>
      <c r="G20" s="44"/>
      <c r="H20" s="44"/>
      <c r="I20" s="44"/>
      <c r="J20" s="36">
        <f>G20*H20*I20</f>
        <v>0</v>
      </c>
      <c r="K20" s="44"/>
      <c r="L20" s="44"/>
      <c r="M20" s="44"/>
      <c r="N20" s="44"/>
      <c r="O20" s="44"/>
      <c r="P20" s="44"/>
      <c r="Q20" s="4">
        <f>(O20+P20)/2</f>
        <v>0</v>
      </c>
      <c r="R20" s="198"/>
      <c r="S20" s="199"/>
      <c r="T20" s="199"/>
      <c r="U20" s="200"/>
    </row>
    <row r="21" spans="1:21" ht="14.5" x14ac:dyDescent="0.35">
      <c r="A21" s="28"/>
      <c r="D21" s="41" t="e">
        <f t="shared" ref="D21:D38" si="1">IF(Q21="","",$J$16/(Q21-$N21)*745.7)</f>
        <v>#DIV/0!</v>
      </c>
      <c r="E21" s="5" t="str">
        <f t="shared" ref="E21:E38" si="2">IF(O21="","",$J$16/(O21-$N21)*745.7)</f>
        <v/>
      </c>
      <c r="F21" s="5" t="str">
        <f t="shared" ref="F21:F38" si="3">IF(O21="","",$J$16/(P21-$N21)*745.7)</f>
        <v/>
      </c>
      <c r="G21" s="44"/>
      <c r="H21" s="44"/>
      <c r="I21" s="44"/>
      <c r="J21" s="36">
        <f t="shared" ref="J21:J38" si="4">G21*H21*I21</f>
        <v>0</v>
      </c>
      <c r="K21" s="44"/>
      <c r="L21" s="44"/>
      <c r="M21" s="44"/>
      <c r="N21" s="44"/>
      <c r="O21" s="44"/>
      <c r="P21" s="44"/>
      <c r="Q21" s="4">
        <f t="shared" ref="Q21:Q38" si="5">(O21+P21)/2</f>
        <v>0</v>
      </c>
      <c r="R21" s="198"/>
      <c r="S21" s="199"/>
      <c r="T21" s="199"/>
      <c r="U21" s="200"/>
    </row>
    <row r="22" spans="1:21" ht="14.5" x14ac:dyDescent="0.35">
      <c r="A22" s="28"/>
      <c r="D22" s="41" t="e">
        <f t="shared" si="1"/>
        <v>#DIV/0!</v>
      </c>
      <c r="E22" s="5" t="str">
        <f t="shared" si="2"/>
        <v/>
      </c>
      <c r="F22" s="5" t="str">
        <f t="shared" si="3"/>
        <v/>
      </c>
      <c r="G22" s="44"/>
      <c r="H22" s="44"/>
      <c r="I22" s="44"/>
      <c r="J22" s="36">
        <f t="shared" si="4"/>
        <v>0</v>
      </c>
      <c r="K22" s="44"/>
      <c r="L22" s="44"/>
      <c r="M22" s="44"/>
      <c r="N22" s="44"/>
      <c r="O22" s="44"/>
      <c r="P22" s="44"/>
      <c r="Q22" s="4">
        <f t="shared" si="5"/>
        <v>0</v>
      </c>
      <c r="R22" s="198"/>
      <c r="S22" s="199"/>
      <c r="T22" s="199"/>
      <c r="U22" s="200"/>
    </row>
    <row r="23" spans="1:21" ht="14.5" x14ac:dyDescent="0.35">
      <c r="A23" s="28"/>
      <c r="D23" s="41" t="e">
        <f t="shared" si="1"/>
        <v>#DIV/0!</v>
      </c>
      <c r="E23" s="5" t="str">
        <f t="shared" si="2"/>
        <v/>
      </c>
      <c r="F23" s="5" t="str">
        <f t="shared" si="3"/>
        <v/>
      </c>
      <c r="G23" s="44"/>
      <c r="H23" s="44"/>
      <c r="I23" s="44"/>
      <c r="J23" s="36">
        <f t="shared" si="4"/>
        <v>0</v>
      </c>
      <c r="K23" s="44"/>
      <c r="L23" s="44"/>
      <c r="M23" s="44"/>
      <c r="N23" s="44"/>
      <c r="O23" s="44"/>
      <c r="P23" s="44"/>
      <c r="Q23" s="4">
        <f t="shared" si="5"/>
        <v>0</v>
      </c>
      <c r="R23" s="198"/>
      <c r="S23" s="199"/>
      <c r="T23" s="199"/>
      <c r="U23" s="200"/>
    </row>
    <row r="24" spans="1:21" ht="14.5" x14ac:dyDescent="0.35">
      <c r="A24" s="28"/>
      <c r="D24" s="41" t="e">
        <f t="shared" si="1"/>
        <v>#DIV/0!</v>
      </c>
      <c r="E24" s="5" t="str">
        <f t="shared" si="2"/>
        <v/>
      </c>
      <c r="F24" s="5" t="str">
        <f t="shared" si="3"/>
        <v/>
      </c>
      <c r="G24" s="44"/>
      <c r="H24" s="44"/>
      <c r="I24" s="44"/>
      <c r="J24" s="36">
        <f t="shared" si="4"/>
        <v>0</v>
      </c>
      <c r="K24" s="44"/>
      <c r="L24" s="44"/>
      <c r="M24" s="44"/>
      <c r="N24" s="44"/>
      <c r="O24" s="44"/>
      <c r="P24" s="44"/>
      <c r="Q24" s="4">
        <f t="shared" si="5"/>
        <v>0</v>
      </c>
      <c r="R24" s="198"/>
      <c r="S24" s="199"/>
      <c r="T24" s="199"/>
      <c r="U24" s="200"/>
    </row>
    <row r="25" spans="1:21" ht="14.5" x14ac:dyDescent="0.35">
      <c r="A25" s="28"/>
      <c r="D25" s="41" t="e">
        <f t="shared" si="1"/>
        <v>#DIV/0!</v>
      </c>
      <c r="E25" s="5" t="str">
        <f t="shared" si="2"/>
        <v/>
      </c>
      <c r="F25" s="5" t="str">
        <f t="shared" si="3"/>
        <v/>
      </c>
      <c r="G25" s="44"/>
      <c r="H25" s="44"/>
      <c r="I25" s="44"/>
      <c r="J25" s="36">
        <f t="shared" si="4"/>
        <v>0</v>
      </c>
      <c r="K25" s="44"/>
      <c r="L25" s="44"/>
      <c r="M25" s="44"/>
      <c r="N25" s="44"/>
      <c r="O25" s="44"/>
      <c r="P25" s="44"/>
      <c r="Q25" s="4">
        <f t="shared" si="5"/>
        <v>0</v>
      </c>
      <c r="R25" s="198"/>
      <c r="S25" s="199"/>
      <c r="T25" s="199"/>
      <c r="U25" s="200"/>
    </row>
    <row r="26" spans="1:21" ht="14.5" x14ac:dyDescent="0.35">
      <c r="A26" s="28"/>
      <c r="D26" s="41" t="e">
        <f t="shared" si="1"/>
        <v>#DIV/0!</v>
      </c>
      <c r="E26" s="5" t="str">
        <f t="shared" si="2"/>
        <v/>
      </c>
      <c r="F26" s="5" t="str">
        <f t="shared" si="3"/>
        <v/>
      </c>
      <c r="G26" s="44"/>
      <c r="H26" s="44"/>
      <c r="I26" s="44"/>
      <c r="J26" s="36">
        <f t="shared" si="4"/>
        <v>0</v>
      </c>
      <c r="K26" s="44"/>
      <c r="L26" s="44"/>
      <c r="M26" s="44"/>
      <c r="N26" s="44"/>
      <c r="O26" s="44"/>
      <c r="P26" s="44"/>
      <c r="Q26" s="4">
        <f t="shared" si="5"/>
        <v>0</v>
      </c>
      <c r="R26" s="198"/>
      <c r="S26" s="199"/>
      <c r="T26" s="199"/>
      <c r="U26" s="200"/>
    </row>
    <row r="27" spans="1:21" ht="14.5" x14ac:dyDescent="0.35">
      <c r="A27" s="28"/>
      <c r="D27" s="41" t="e">
        <f t="shared" si="1"/>
        <v>#DIV/0!</v>
      </c>
      <c r="E27" s="5" t="str">
        <f t="shared" si="2"/>
        <v/>
      </c>
      <c r="F27" s="5" t="str">
        <f t="shared" si="3"/>
        <v/>
      </c>
      <c r="G27" s="44"/>
      <c r="H27" s="44"/>
      <c r="I27" s="44"/>
      <c r="J27" s="36">
        <f t="shared" si="4"/>
        <v>0</v>
      </c>
      <c r="K27" s="44"/>
      <c r="L27" s="44"/>
      <c r="M27" s="44"/>
      <c r="N27" s="44"/>
      <c r="O27" s="44"/>
      <c r="P27" s="44"/>
      <c r="Q27" s="4">
        <f t="shared" si="5"/>
        <v>0</v>
      </c>
      <c r="R27" s="198"/>
      <c r="S27" s="199"/>
      <c r="T27" s="199"/>
      <c r="U27" s="200"/>
    </row>
    <row r="28" spans="1:21" ht="14.5" x14ac:dyDescent="0.35">
      <c r="A28" s="28"/>
      <c r="D28" s="41" t="e">
        <f t="shared" si="1"/>
        <v>#DIV/0!</v>
      </c>
      <c r="E28" s="5" t="str">
        <f t="shared" si="2"/>
        <v/>
      </c>
      <c r="F28" s="5" t="str">
        <f t="shared" si="3"/>
        <v/>
      </c>
      <c r="G28" s="44"/>
      <c r="H28" s="44"/>
      <c r="I28" s="44"/>
      <c r="J28" s="36">
        <f t="shared" si="4"/>
        <v>0</v>
      </c>
      <c r="K28" s="44"/>
      <c r="L28" s="44"/>
      <c r="M28" s="44"/>
      <c r="N28" s="44"/>
      <c r="O28" s="44"/>
      <c r="P28" s="44"/>
      <c r="Q28" s="4">
        <f t="shared" si="5"/>
        <v>0</v>
      </c>
      <c r="R28" s="198"/>
      <c r="S28" s="199"/>
      <c r="T28" s="199"/>
      <c r="U28" s="200"/>
    </row>
    <row r="29" spans="1:21" ht="14.5" x14ac:dyDescent="0.35">
      <c r="A29" s="28"/>
      <c r="D29" s="41" t="e">
        <f t="shared" si="1"/>
        <v>#DIV/0!</v>
      </c>
      <c r="E29" s="5" t="str">
        <f t="shared" si="2"/>
        <v/>
      </c>
      <c r="F29" s="5" t="str">
        <f t="shared" si="3"/>
        <v/>
      </c>
      <c r="G29" s="44"/>
      <c r="H29" s="44"/>
      <c r="I29" s="44"/>
      <c r="J29" s="36">
        <f t="shared" si="4"/>
        <v>0</v>
      </c>
      <c r="K29" s="44"/>
      <c r="L29" s="44"/>
      <c r="M29" s="44"/>
      <c r="N29" s="44"/>
      <c r="O29" s="44"/>
      <c r="P29" s="44"/>
      <c r="Q29" s="4">
        <f t="shared" si="5"/>
        <v>0</v>
      </c>
      <c r="R29" s="198"/>
      <c r="S29" s="199"/>
      <c r="T29" s="199"/>
      <c r="U29" s="200"/>
    </row>
    <row r="30" spans="1:21" ht="14.5" x14ac:dyDescent="0.35">
      <c r="A30" s="28"/>
      <c r="D30" s="41" t="e">
        <f t="shared" si="1"/>
        <v>#DIV/0!</v>
      </c>
      <c r="E30" s="5" t="str">
        <f t="shared" si="2"/>
        <v/>
      </c>
      <c r="F30" s="5" t="str">
        <f t="shared" si="3"/>
        <v/>
      </c>
      <c r="G30" s="44"/>
      <c r="H30" s="44"/>
      <c r="I30" s="44"/>
      <c r="J30" s="36">
        <f t="shared" si="4"/>
        <v>0</v>
      </c>
      <c r="K30" s="44"/>
      <c r="L30" s="44"/>
      <c r="M30" s="44"/>
      <c r="N30" s="44"/>
      <c r="O30" s="44"/>
      <c r="P30" s="44"/>
      <c r="Q30" s="4">
        <f t="shared" si="5"/>
        <v>0</v>
      </c>
      <c r="R30" s="198"/>
      <c r="S30" s="199"/>
      <c r="T30" s="199"/>
      <c r="U30" s="200"/>
    </row>
    <row r="31" spans="1:21" ht="14.5" x14ac:dyDescent="0.35">
      <c r="A31" s="28"/>
      <c r="D31" s="41" t="e">
        <f t="shared" si="1"/>
        <v>#DIV/0!</v>
      </c>
      <c r="E31" s="5" t="str">
        <f t="shared" si="2"/>
        <v/>
      </c>
      <c r="F31" s="5" t="str">
        <f t="shared" si="3"/>
        <v/>
      </c>
      <c r="G31" s="44"/>
      <c r="H31" s="44"/>
      <c r="I31" s="44"/>
      <c r="J31" s="36">
        <f t="shared" si="4"/>
        <v>0</v>
      </c>
      <c r="K31" s="44"/>
      <c r="L31" s="44"/>
      <c r="M31" s="44"/>
      <c r="N31" s="44"/>
      <c r="O31" s="44"/>
      <c r="P31" s="44"/>
      <c r="Q31" s="4">
        <f t="shared" si="5"/>
        <v>0</v>
      </c>
      <c r="R31" s="198"/>
      <c r="S31" s="199"/>
      <c r="T31" s="199"/>
      <c r="U31" s="200"/>
    </row>
    <row r="32" spans="1:21" ht="14.5" x14ac:dyDescent="0.35">
      <c r="A32" s="28"/>
      <c r="D32" s="41" t="e">
        <f t="shared" si="1"/>
        <v>#DIV/0!</v>
      </c>
      <c r="E32" s="5" t="str">
        <f t="shared" si="2"/>
        <v/>
      </c>
      <c r="F32" s="5" t="str">
        <f t="shared" si="3"/>
        <v/>
      </c>
      <c r="G32" s="44"/>
      <c r="H32" s="44"/>
      <c r="I32" s="44"/>
      <c r="J32" s="36">
        <f t="shared" si="4"/>
        <v>0</v>
      </c>
      <c r="K32" s="44"/>
      <c r="L32" s="44"/>
      <c r="M32" s="44"/>
      <c r="N32" s="44"/>
      <c r="O32" s="44"/>
      <c r="P32" s="44"/>
      <c r="Q32" s="4">
        <f t="shared" si="5"/>
        <v>0</v>
      </c>
      <c r="R32" s="198"/>
      <c r="S32" s="199"/>
      <c r="T32" s="199"/>
      <c r="U32" s="200"/>
    </row>
    <row r="33" spans="1:21" ht="14.5" x14ac:dyDescent="0.35">
      <c r="A33" s="28"/>
      <c r="D33" s="41" t="e">
        <f t="shared" si="1"/>
        <v>#DIV/0!</v>
      </c>
      <c r="E33" s="5" t="str">
        <f t="shared" si="2"/>
        <v/>
      </c>
      <c r="F33" s="5" t="str">
        <f t="shared" si="3"/>
        <v/>
      </c>
      <c r="G33" s="44"/>
      <c r="H33" s="44"/>
      <c r="I33" s="44"/>
      <c r="J33" s="36">
        <f t="shared" si="4"/>
        <v>0</v>
      </c>
      <c r="K33" s="44"/>
      <c r="L33" s="44"/>
      <c r="M33" s="44"/>
      <c r="N33" s="44"/>
      <c r="O33" s="44"/>
      <c r="P33" s="44"/>
      <c r="Q33" s="4">
        <f t="shared" si="5"/>
        <v>0</v>
      </c>
      <c r="R33" s="198"/>
      <c r="S33" s="199"/>
      <c r="T33" s="199"/>
      <c r="U33" s="200"/>
    </row>
    <row r="34" spans="1:21" ht="14.5" x14ac:dyDescent="0.35">
      <c r="A34" s="28"/>
      <c r="D34" s="41" t="e">
        <f t="shared" si="1"/>
        <v>#DIV/0!</v>
      </c>
      <c r="E34" s="5" t="str">
        <f t="shared" si="2"/>
        <v/>
      </c>
      <c r="F34" s="5" t="str">
        <f t="shared" si="3"/>
        <v/>
      </c>
      <c r="G34" s="44"/>
      <c r="H34" s="44"/>
      <c r="I34" s="44"/>
      <c r="J34" s="36">
        <f t="shared" si="4"/>
        <v>0</v>
      </c>
      <c r="K34" s="44"/>
      <c r="L34" s="44"/>
      <c r="M34" s="44"/>
      <c r="N34" s="44"/>
      <c r="O34" s="44"/>
      <c r="P34" s="44"/>
      <c r="Q34" s="4">
        <f t="shared" si="5"/>
        <v>0</v>
      </c>
      <c r="R34" s="198"/>
      <c r="S34" s="199"/>
      <c r="T34" s="199"/>
      <c r="U34" s="200"/>
    </row>
    <row r="35" spans="1:21" ht="14.5" x14ac:dyDescent="0.35">
      <c r="A35" s="28"/>
      <c r="D35" s="41" t="e">
        <f t="shared" si="1"/>
        <v>#DIV/0!</v>
      </c>
      <c r="E35" s="5" t="str">
        <f t="shared" si="2"/>
        <v/>
      </c>
      <c r="F35" s="5" t="str">
        <f t="shared" si="3"/>
        <v/>
      </c>
      <c r="G35" s="44"/>
      <c r="H35" s="44"/>
      <c r="I35" s="44"/>
      <c r="J35" s="36">
        <f t="shared" si="4"/>
        <v>0</v>
      </c>
      <c r="K35" s="44"/>
      <c r="L35" s="44"/>
      <c r="M35" s="44"/>
      <c r="N35" s="44"/>
      <c r="O35" s="44"/>
      <c r="P35" s="44"/>
      <c r="Q35" s="4">
        <f t="shared" si="5"/>
        <v>0</v>
      </c>
      <c r="R35" s="198"/>
      <c r="S35" s="199"/>
      <c r="T35" s="199"/>
      <c r="U35" s="200"/>
    </row>
    <row r="36" spans="1:21" ht="14.5" x14ac:dyDescent="0.35">
      <c r="A36" s="28"/>
      <c r="D36" s="41" t="e">
        <f t="shared" si="1"/>
        <v>#DIV/0!</v>
      </c>
      <c r="E36" s="5" t="str">
        <f t="shared" si="2"/>
        <v/>
      </c>
      <c r="F36" s="5" t="str">
        <f t="shared" si="3"/>
        <v/>
      </c>
      <c r="G36" s="44"/>
      <c r="H36" s="44"/>
      <c r="I36" s="44"/>
      <c r="J36" s="36">
        <f t="shared" si="4"/>
        <v>0</v>
      </c>
      <c r="K36" s="44"/>
      <c r="L36" s="44"/>
      <c r="M36" s="44"/>
      <c r="N36" s="44"/>
      <c r="O36" s="44"/>
      <c r="P36" s="44"/>
      <c r="Q36" s="4">
        <f t="shared" si="5"/>
        <v>0</v>
      </c>
      <c r="R36" s="198"/>
      <c r="S36" s="199"/>
      <c r="T36" s="199"/>
      <c r="U36" s="200"/>
    </row>
    <row r="37" spans="1:21" ht="14.5" x14ac:dyDescent="0.35">
      <c r="A37" s="28"/>
      <c r="D37" s="41" t="e">
        <f t="shared" si="1"/>
        <v>#DIV/0!</v>
      </c>
      <c r="E37" s="5" t="str">
        <f t="shared" si="2"/>
        <v/>
      </c>
      <c r="F37" s="5" t="str">
        <f t="shared" si="3"/>
        <v/>
      </c>
      <c r="G37" s="44"/>
      <c r="H37" s="44"/>
      <c r="I37" s="44"/>
      <c r="J37" s="36">
        <f t="shared" si="4"/>
        <v>0</v>
      </c>
      <c r="K37" s="44"/>
      <c r="L37" s="44"/>
      <c r="M37" s="44"/>
      <c r="N37" s="44"/>
      <c r="O37" s="44"/>
      <c r="P37" s="44"/>
      <c r="Q37" s="4">
        <f t="shared" si="5"/>
        <v>0</v>
      </c>
      <c r="R37" s="198"/>
      <c r="S37" s="199"/>
      <c r="T37" s="199"/>
      <c r="U37" s="200"/>
    </row>
    <row r="38" spans="1:21" ht="14.5" x14ac:dyDescent="0.35">
      <c r="A38" s="28"/>
      <c r="D38" s="41" t="e">
        <f t="shared" si="1"/>
        <v>#DIV/0!</v>
      </c>
      <c r="E38" s="5" t="str">
        <f t="shared" si="2"/>
        <v/>
      </c>
      <c r="F38" s="5" t="str">
        <f t="shared" si="3"/>
        <v/>
      </c>
      <c r="G38" s="44"/>
      <c r="H38" s="44"/>
      <c r="I38" s="44"/>
      <c r="J38" s="36">
        <f t="shared" si="4"/>
        <v>0</v>
      </c>
      <c r="K38" s="44"/>
      <c r="L38" s="44"/>
      <c r="M38" s="44"/>
      <c r="N38" s="44"/>
      <c r="O38" s="44"/>
      <c r="P38" s="44"/>
      <c r="Q38" s="4">
        <f t="shared" si="5"/>
        <v>0</v>
      </c>
      <c r="R38" s="198"/>
      <c r="S38" s="199"/>
      <c r="T38" s="199"/>
      <c r="U38" s="200"/>
    </row>
  </sheetData>
  <mergeCells count="58">
    <mergeCell ref="A1:C1"/>
    <mergeCell ref="D1:F1"/>
    <mergeCell ref="G1:J1"/>
    <mergeCell ref="K1:M1"/>
    <mergeCell ref="G13:J13"/>
    <mergeCell ref="K13:M13"/>
    <mergeCell ref="D13:F13"/>
    <mergeCell ref="A13:C13"/>
    <mergeCell ref="A3:A4"/>
    <mergeCell ref="B3:B4"/>
    <mergeCell ref="C3:C4"/>
    <mergeCell ref="A5:A6"/>
    <mergeCell ref="B5:B6"/>
    <mergeCell ref="C5:C6"/>
    <mergeCell ref="Q2:T2"/>
    <mergeCell ref="R14:T14"/>
    <mergeCell ref="N1:P1"/>
    <mergeCell ref="Q1:V1"/>
    <mergeCell ref="R13:U13"/>
    <mergeCell ref="N13:Q13"/>
    <mergeCell ref="Q8:U10"/>
    <mergeCell ref="Q3:U3"/>
    <mergeCell ref="Q4:U4"/>
    <mergeCell ref="Q5:U5"/>
    <mergeCell ref="Q6:U6"/>
    <mergeCell ref="R18:U18"/>
    <mergeCell ref="A7:A8"/>
    <mergeCell ref="A9:A10"/>
    <mergeCell ref="B9:C10"/>
    <mergeCell ref="B7:C8"/>
    <mergeCell ref="Q7:U7"/>
    <mergeCell ref="R15:U15"/>
    <mergeCell ref="R16:U16"/>
    <mergeCell ref="A18:C18"/>
    <mergeCell ref="D18:F18"/>
    <mergeCell ref="G18:J18"/>
    <mergeCell ref="K18:M18"/>
    <mergeCell ref="N18:Q18"/>
    <mergeCell ref="R36:U36"/>
    <mergeCell ref="R37:U37"/>
    <mergeCell ref="R38:U38"/>
    <mergeCell ref="R27:U27"/>
    <mergeCell ref="R28:U28"/>
    <mergeCell ref="R29:U29"/>
    <mergeCell ref="R30:U30"/>
    <mergeCell ref="R31:U31"/>
    <mergeCell ref="R32:U32"/>
    <mergeCell ref="R33:U33"/>
    <mergeCell ref="R34:U34"/>
    <mergeCell ref="R35:U35"/>
    <mergeCell ref="R26:U26"/>
    <mergeCell ref="R19:T19"/>
    <mergeCell ref="R20:U20"/>
    <mergeCell ref="R21:U21"/>
    <mergeCell ref="R22:U22"/>
    <mergeCell ref="R23:U23"/>
    <mergeCell ref="R24:U24"/>
    <mergeCell ref="R25:U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8A04A-3E66-46E2-A613-1A8FC3E36DFE}">
  <dimension ref="A1:H394"/>
  <sheetViews>
    <sheetView topLeftCell="A283" workbookViewId="0">
      <selection activeCell="E76" sqref="E76"/>
    </sheetView>
  </sheetViews>
  <sheetFormatPr defaultRowHeight="12.5" x14ac:dyDescent="0.25"/>
  <cols>
    <col min="1" max="1" width="14.81640625" style="74" customWidth="1"/>
    <col min="2" max="2" width="28.54296875" style="74" customWidth="1"/>
    <col min="3" max="3" width="15.453125" style="74" customWidth="1"/>
    <col min="4" max="4" width="8.7265625" style="74"/>
    <col min="5" max="5" width="24.54296875" style="74" customWidth="1"/>
    <col min="6" max="16384" width="8.7265625" style="74"/>
  </cols>
  <sheetData>
    <row r="1" spans="1:8" ht="15.5" x14ac:dyDescent="0.35">
      <c r="A1" s="73" t="s">
        <v>347</v>
      </c>
      <c r="B1" s="73" t="s">
        <v>428</v>
      </c>
      <c r="C1" s="73" t="s">
        <v>429</v>
      </c>
      <c r="E1" s="210" t="s">
        <v>430</v>
      </c>
      <c r="F1" s="211"/>
      <c r="G1" s="211"/>
      <c r="H1" s="212"/>
    </row>
    <row r="2" spans="1:8" x14ac:dyDescent="0.25">
      <c r="A2" s="74">
        <v>1560</v>
      </c>
      <c r="B2" s="74" t="s">
        <v>431</v>
      </c>
      <c r="E2" s="213" t="s">
        <v>432</v>
      </c>
      <c r="F2" s="214"/>
      <c r="G2" s="214"/>
      <c r="H2" s="215"/>
    </row>
    <row r="3" spans="1:8" x14ac:dyDescent="0.25">
      <c r="A3" s="74">
        <v>1810</v>
      </c>
      <c r="B3" s="74" t="s">
        <v>433</v>
      </c>
    </row>
    <row r="4" spans="1:8" x14ac:dyDescent="0.25">
      <c r="A4" s="74">
        <v>1020</v>
      </c>
      <c r="B4" s="74" t="s">
        <v>434</v>
      </c>
    </row>
    <row r="5" spans="1:8" x14ac:dyDescent="0.25">
      <c r="A5" s="74">
        <v>650</v>
      </c>
      <c r="B5" s="74" t="s">
        <v>435</v>
      </c>
      <c r="C5" s="74" t="s">
        <v>436</v>
      </c>
    </row>
    <row r="6" spans="1:8" x14ac:dyDescent="0.25">
      <c r="A6" s="74">
        <v>1690</v>
      </c>
      <c r="B6" s="74" t="s">
        <v>437</v>
      </c>
    </row>
    <row r="7" spans="1:8" x14ac:dyDescent="0.25">
      <c r="A7" s="74">
        <v>590</v>
      </c>
      <c r="B7" s="74" t="s">
        <v>438</v>
      </c>
    </row>
    <row r="8" spans="1:8" x14ac:dyDescent="0.25">
      <c r="A8" s="74">
        <v>1320</v>
      </c>
      <c r="B8" s="74" t="s">
        <v>439</v>
      </c>
      <c r="C8" s="74" t="s">
        <v>436</v>
      </c>
    </row>
    <row r="9" spans="1:8" x14ac:dyDescent="0.25">
      <c r="A9" s="74">
        <v>1260</v>
      </c>
      <c r="B9" s="74" t="s">
        <v>440</v>
      </c>
    </row>
    <row r="10" spans="1:8" x14ac:dyDescent="0.25">
      <c r="A10" s="74">
        <v>1130</v>
      </c>
      <c r="B10" s="74" t="s">
        <v>441</v>
      </c>
    </row>
    <row r="11" spans="1:8" x14ac:dyDescent="0.25">
      <c r="A11" s="74">
        <v>3160</v>
      </c>
      <c r="B11" s="74" t="s">
        <v>442</v>
      </c>
    </row>
    <row r="12" spans="1:8" x14ac:dyDescent="0.25">
      <c r="A12" s="74">
        <v>1750</v>
      </c>
      <c r="B12" s="74" t="s">
        <v>443</v>
      </c>
    </row>
    <row r="13" spans="1:8" x14ac:dyDescent="0.25">
      <c r="A13" s="74">
        <v>1290</v>
      </c>
      <c r="B13" s="74" t="s">
        <v>444</v>
      </c>
    </row>
    <row r="14" spans="1:8" x14ac:dyDescent="0.25">
      <c r="A14" s="74">
        <v>930</v>
      </c>
      <c r="B14" s="74" t="s">
        <v>445</v>
      </c>
    </row>
    <row r="15" spans="1:8" x14ac:dyDescent="0.25">
      <c r="A15" s="74">
        <v>920</v>
      </c>
      <c r="B15" s="74" t="s">
        <v>446</v>
      </c>
    </row>
    <row r="16" spans="1:8" x14ac:dyDescent="0.25">
      <c r="A16" s="74">
        <v>1730</v>
      </c>
      <c r="B16" s="74" t="s">
        <v>447</v>
      </c>
    </row>
    <row r="17" spans="1:3" x14ac:dyDescent="0.25">
      <c r="A17" s="74">
        <v>850</v>
      </c>
      <c r="B17" s="74" t="s">
        <v>448</v>
      </c>
    </row>
    <row r="18" spans="1:3" x14ac:dyDescent="0.25">
      <c r="A18" s="74">
        <v>2030</v>
      </c>
      <c r="B18" s="74" t="s">
        <v>449</v>
      </c>
    </row>
    <row r="19" spans="1:3" x14ac:dyDescent="0.25">
      <c r="A19" s="74">
        <v>1320</v>
      </c>
      <c r="B19" s="74" t="s">
        <v>450</v>
      </c>
    </row>
    <row r="20" spans="1:3" x14ac:dyDescent="0.25">
      <c r="A20" s="74">
        <v>1200</v>
      </c>
      <c r="B20" s="74" t="s">
        <v>451</v>
      </c>
    </row>
    <row r="21" spans="1:3" x14ac:dyDescent="0.25">
      <c r="A21" s="74">
        <v>1160</v>
      </c>
      <c r="B21" s="74" t="s">
        <v>452</v>
      </c>
    </row>
    <row r="22" spans="1:3" x14ac:dyDescent="0.25">
      <c r="A22" s="74">
        <v>990</v>
      </c>
      <c r="B22" s="74" t="s">
        <v>453</v>
      </c>
    </row>
    <row r="23" spans="1:3" x14ac:dyDescent="0.25">
      <c r="A23" s="74">
        <v>1320</v>
      </c>
      <c r="B23" s="74" t="s">
        <v>454</v>
      </c>
      <c r="C23" s="74" t="s">
        <v>436</v>
      </c>
    </row>
    <row r="24" spans="1:3" x14ac:dyDescent="0.25">
      <c r="A24" s="74">
        <v>380</v>
      </c>
      <c r="B24" s="74" t="s">
        <v>455</v>
      </c>
      <c r="C24" s="74" t="s">
        <v>436</v>
      </c>
    </row>
    <row r="25" spans="1:3" x14ac:dyDescent="0.25">
      <c r="A25" s="74">
        <v>420</v>
      </c>
      <c r="B25" s="74" t="s">
        <v>456</v>
      </c>
    </row>
    <row r="26" spans="1:3" x14ac:dyDescent="0.25">
      <c r="A26" s="74">
        <v>350</v>
      </c>
      <c r="B26" s="74" t="s">
        <v>457</v>
      </c>
    </row>
    <row r="27" spans="1:3" x14ac:dyDescent="0.25">
      <c r="A27" s="74">
        <v>1080</v>
      </c>
      <c r="B27" s="74" t="s">
        <v>458</v>
      </c>
    </row>
    <row r="28" spans="1:3" x14ac:dyDescent="0.25">
      <c r="A28" s="74">
        <v>3350</v>
      </c>
      <c r="B28" s="74" t="s">
        <v>459</v>
      </c>
    </row>
    <row r="29" spans="1:3" x14ac:dyDescent="0.25">
      <c r="A29" s="74">
        <v>90</v>
      </c>
      <c r="B29" s="74" t="s">
        <v>460</v>
      </c>
      <c r="C29" s="74" t="s">
        <v>436</v>
      </c>
    </row>
    <row r="30" spans="1:3" x14ac:dyDescent="0.25">
      <c r="A30" s="74">
        <v>1180</v>
      </c>
      <c r="B30" s="74" t="s">
        <v>461</v>
      </c>
    </row>
    <row r="31" spans="1:3" x14ac:dyDescent="0.25">
      <c r="A31" s="74">
        <v>1380</v>
      </c>
      <c r="B31" s="74" t="s">
        <v>462</v>
      </c>
      <c r="C31" s="74" t="s">
        <v>436</v>
      </c>
    </row>
    <row r="32" spans="1:3" x14ac:dyDescent="0.25">
      <c r="A32" s="74">
        <v>510</v>
      </c>
      <c r="B32" s="74" t="s">
        <v>463</v>
      </c>
    </row>
    <row r="33" spans="1:3" x14ac:dyDescent="0.25">
      <c r="A33" s="74">
        <v>410</v>
      </c>
      <c r="B33" s="74" t="s">
        <v>464</v>
      </c>
      <c r="C33" s="74" t="s">
        <v>436</v>
      </c>
    </row>
    <row r="34" spans="1:3" x14ac:dyDescent="0.25">
      <c r="A34" s="74">
        <v>1300</v>
      </c>
      <c r="B34" s="74" t="s">
        <v>465</v>
      </c>
      <c r="C34" s="74" t="s">
        <v>436</v>
      </c>
    </row>
    <row r="35" spans="1:3" x14ac:dyDescent="0.25">
      <c r="A35" s="74">
        <v>1750</v>
      </c>
      <c r="B35" s="74" t="s">
        <v>466</v>
      </c>
    </row>
    <row r="36" spans="1:3" x14ac:dyDescent="0.25">
      <c r="A36" s="74">
        <v>1260</v>
      </c>
      <c r="B36" s="74" t="s">
        <v>467</v>
      </c>
      <c r="C36" s="74" t="s">
        <v>436</v>
      </c>
    </row>
    <row r="37" spans="1:3" x14ac:dyDescent="0.25">
      <c r="A37" s="74">
        <v>1260</v>
      </c>
      <c r="B37" s="74" t="s">
        <v>468</v>
      </c>
    </row>
    <row r="38" spans="1:3" x14ac:dyDescent="0.25">
      <c r="A38" s="74">
        <v>760</v>
      </c>
      <c r="B38" s="74" t="s">
        <v>469</v>
      </c>
    </row>
    <row r="39" spans="1:3" x14ac:dyDescent="0.25">
      <c r="A39" s="74">
        <v>1200</v>
      </c>
      <c r="B39" s="74" t="s">
        <v>470</v>
      </c>
    </row>
    <row r="40" spans="1:3" x14ac:dyDescent="0.25">
      <c r="A40" s="74">
        <v>910</v>
      </c>
      <c r="B40" s="74" t="s">
        <v>471</v>
      </c>
    </row>
    <row r="41" spans="1:3" x14ac:dyDescent="0.25">
      <c r="A41" s="74">
        <v>1260</v>
      </c>
      <c r="B41" s="74" t="s">
        <v>472</v>
      </c>
    </row>
    <row r="42" spans="1:3" x14ac:dyDescent="0.25">
      <c r="A42" s="74">
        <v>1470</v>
      </c>
      <c r="B42" s="74" t="s">
        <v>473</v>
      </c>
    </row>
    <row r="43" spans="1:3" x14ac:dyDescent="0.25">
      <c r="A43" s="74">
        <v>1260</v>
      </c>
      <c r="B43" s="74" t="s">
        <v>474</v>
      </c>
    </row>
    <row r="44" spans="1:3" x14ac:dyDescent="0.25">
      <c r="A44" s="74">
        <v>3670</v>
      </c>
      <c r="B44" s="74" t="s">
        <v>475</v>
      </c>
    </row>
    <row r="45" spans="1:3" x14ac:dyDescent="0.25">
      <c r="A45" s="74">
        <v>2900</v>
      </c>
      <c r="B45" s="74" t="s">
        <v>476</v>
      </c>
      <c r="C45" s="74" t="s">
        <v>436</v>
      </c>
    </row>
    <row r="46" spans="1:3" x14ac:dyDescent="0.25">
      <c r="A46" s="74">
        <v>2900</v>
      </c>
      <c r="B46" s="74" t="s">
        <v>477</v>
      </c>
    </row>
    <row r="47" spans="1:3" x14ac:dyDescent="0.25">
      <c r="A47" s="74">
        <v>2010</v>
      </c>
      <c r="B47" s="74" t="s">
        <v>478</v>
      </c>
      <c r="C47" s="74" t="s">
        <v>436</v>
      </c>
    </row>
    <row r="48" spans="1:3" x14ac:dyDescent="0.25">
      <c r="A48" s="74">
        <v>720</v>
      </c>
      <c r="B48" s="74" t="s">
        <v>479</v>
      </c>
    </row>
    <row r="49" spans="1:3" x14ac:dyDescent="0.25">
      <c r="A49" s="74">
        <v>2490</v>
      </c>
      <c r="B49" s="74" t="s">
        <v>480</v>
      </c>
    </row>
    <row r="50" spans="1:3" x14ac:dyDescent="0.25">
      <c r="A50" s="74">
        <v>2690</v>
      </c>
      <c r="B50" s="74" t="s">
        <v>481</v>
      </c>
    </row>
    <row r="51" spans="1:3" x14ac:dyDescent="0.25">
      <c r="A51" s="74">
        <v>2410</v>
      </c>
      <c r="B51" s="74" t="s">
        <v>482</v>
      </c>
      <c r="C51" s="74" t="s">
        <v>436</v>
      </c>
    </row>
    <row r="52" spans="1:3" x14ac:dyDescent="0.25">
      <c r="A52" s="74">
        <v>1980</v>
      </c>
      <c r="B52" s="74" t="s">
        <v>482</v>
      </c>
    </row>
    <row r="53" spans="1:3" x14ac:dyDescent="0.25">
      <c r="A53" s="74">
        <v>350</v>
      </c>
      <c r="B53" s="74" t="s">
        <v>483</v>
      </c>
    </row>
    <row r="54" spans="1:3" x14ac:dyDescent="0.25">
      <c r="A54" s="74">
        <v>350</v>
      </c>
      <c r="B54" s="74" t="s">
        <v>484</v>
      </c>
      <c r="C54" s="74" t="s">
        <v>436</v>
      </c>
    </row>
    <row r="55" spans="1:3" x14ac:dyDescent="0.25">
      <c r="A55" s="74">
        <v>1040</v>
      </c>
      <c r="B55" s="74" t="s">
        <v>485</v>
      </c>
    </row>
    <row r="56" spans="1:3" x14ac:dyDescent="0.25">
      <c r="A56" s="74">
        <v>3190</v>
      </c>
      <c r="B56" s="74" t="s">
        <v>486</v>
      </c>
    </row>
    <row r="57" spans="1:3" x14ac:dyDescent="0.25">
      <c r="A57" s="74">
        <v>490</v>
      </c>
      <c r="B57" s="74" t="s">
        <v>487</v>
      </c>
    </row>
    <row r="58" spans="1:3" x14ac:dyDescent="0.25">
      <c r="A58" s="74">
        <v>3340</v>
      </c>
      <c r="B58" s="74" t="s">
        <v>488</v>
      </c>
    </row>
    <row r="59" spans="1:3" x14ac:dyDescent="0.25">
      <c r="A59" s="74">
        <v>1940</v>
      </c>
      <c r="B59" s="74" t="s">
        <v>489</v>
      </c>
    </row>
    <row r="60" spans="1:3" x14ac:dyDescent="0.25">
      <c r="A60" s="74">
        <v>1800</v>
      </c>
      <c r="B60" s="74" t="s">
        <v>490</v>
      </c>
    </row>
    <row r="61" spans="1:3" x14ac:dyDescent="0.25">
      <c r="A61" s="74">
        <v>1800</v>
      </c>
      <c r="B61" s="74" t="s">
        <v>491</v>
      </c>
    </row>
    <row r="62" spans="1:3" x14ac:dyDescent="0.25">
      <c r="A62" s="74">
        <v>1520</v>
      </c>
      <c r="B62" s="74" t="s">
        <v>492</v>
      </c>
    </row>
    <row r="63" spans="1:3" x14ac:dyDescent="0.25">
      <c r="A63" s="74">
        <v>550</v>
      </c>
      <c r="B63" s="74" t="s">
        <v>493</v>
      </c>
    </row>
    <row r="64" spans="1:3" x14ac:dyDescent="0.25">
      <c r="A64" s="74">
        <v>630</v>
      </c>
      <c r="B64" s="74" t="s">
        <v>494</v>
      </c>
    </row>
    <row r="65" spans="1:3" x14ac:dyDescent="0.25">
      <c r="A65" s="74">
        <v>900</v>
      </c>
      <c r="B65" s="74" t="s">
        <v>495</v>
      </c>
      <c r="C65" s="74" t="s">
        <v>436</v>
      </c>
    </row>
    <row r="66" spans="1:3" x14ac:dyDescent="0.25">
      <c r="A66" s="74">
        <v>580</v>
      </c>
      <c r="B66" s="74" t="s">
        <v>496</v>
      </c>
    </row>
    <row r="67" spans="1:3" x14ac:dyDescent="0.25">
      <c r="A67" s="74">
        <v>350</v>
      </c>
      <c r="B67" s="74" t="s">
        <v>497</v>
      </c>
    </row>
    <row r="68" spans="1:3" x14ac:dyDescent="0.25">
      <c r="A68" s="74">
        <v>900</v>
      </c>
      <c r="B68" s="74" t="s">
        <v>498</v>
      </c>
    </row>
    <row r="69" spans="1:3" x14ac:dyDescent="0.25">
      <c r="A69" s="74">
        <v>470</v>
      </c>
      <c r="B69" s="74" t="s">
        <v>499</v>
      </c>
    </row>
    <row r="70" spans="1:3" x14ac:dyDescent="0.25">
      <c r="A70" s="74">
        <v>320</v>
      </c>
      <c r="B70" s="74" t="s">
        <v>500</v>
      </c>
    </row>
    <row r="71" spans="1:3" x14ac:dyDescent="0.25">
      <c r="A71" s="74">
        <v>720</v>
      </c>
      <c r="B71" s="74" t="s">
        <v>501</v>
      </c>
    </row>
    <row r="72" spans="1:3" x14ac:dyDescent="0.25">
      <c r="A72" s="74">
        <v>610</v>
      </c>
      <c r="B72" s="74" t="s">
        <v>502</v>
      </c>
    </row>
    <row r="73" spans="1:3" x14ac:dyDescent="0.25">
      <c r="A73" s="74">
        <v>600</v>
      </c>
      <c r="B73" s="74" t="s">
        <v>503</v>
      </c>
    </row>
    <row r="74" spans="1:3" x14ac:dyDescent="0.25">
      <c r="A74" s="74">
        <v>350</v>
      </c>
      <c r="B74" s="74" t="s">
        <v>504</v>
      </c>
    </row>
    <row r="75" spans="1:3" x14ac:dyDescent="0.25">
      <c r="A75" s="74">
        <v>580</v>
      </c>
      <c r="B75" s="74" t="s">
        <v>505</v>
      </c>
    </row>
    <row r="76" spans="1:3" x14ac:dyDescent="0.25">
      <c r="A76" s="74">
        <v>240</v>
      </c>
      <c r="B76" s="74" t="s">
        <v>506</v>
      </c>
    </row>
    <row r="77" spans="1:3" x14ac:dyDescent="0.25">
      <c r="A77" s="74">
        <v>2250</v>
      </c>
      <c r="B77" s="74" t="s">
        <v>507</v>
      </c>
    </row>
    <row r="78" spans="1:3" x14ac:dyDescent="0.25">
      <c r="A78" s="74">
        <v>481</v>
      </c>
      <c r="B78" s="74" t="s">
        <v>508</v>
      </c>
    </row>
    <row r="79" spans="1:3" x14ac:dyDescent="0.25">
      <c r="A79" s="74">
        <v>2200</v>
      </c>
      <c r="B79" s="74" t="s">
        <v>509</v>
      </c>
    </row>
    <row r="80" spans="1:3" ht="11.25" customHeight="1" x14ac:dyDescent="0.25">
      <c r="A80" s="74">
        <v>950</v>
      </c>
      <c r="B80" s="74" t="s">
        <v>510</v>
      </c>
      <c r="C80" s="74" t="s">
        <v>436</v>
      </c>
    </row>
    <row r="81" spans="1:3" x14ac:dyDescent="0.25">
      <c r="A81" s="74">
        <v>950</v>
      </c>
      <c r="B81" s="74" t="s">
        <v>511</v>
      </c>
    </row>
    <row r="82" spans="1:3" x14ac:dyDescent="0.25">
      <c r="A82" s="74">
        <v>950</v>
      </c>
      <c r="B82" s="74" t="s">
        <v>512</v>
      </c>
    </row>
    <row r="83" spans="1:3" x14ac:dyDescent="0.25">
      <c r="A83" s="74">
        <v>2350</v>
      </c>
      <c r="B83" s="74" t="s">
        <v>513</v>
      </c>
    </row>
    <row r="84" spans="1:3" x14ac:dyDescent="0.25">
      <c r="A84" s="74">
        <v>1150</v>
      </c>
      <c r="B84" s="74" t="s">
        <v>514</v>
      </c>
    </row>
    <row r="85" spans="1:3" x14ac:dyDescent="0.25">
      <c r="A85" s="74">
        <v>540</v>
      </c>
      <c r="B85" s="74" t="s">
        <v>515</v>
      </c>
      <c r="C85" s="74" t="s">
        <v>436</v>
      </c>
    </row>
    <row r="86" spans="1:3" x14ac:dyDescent="0.25">
      <c r="A86" s="74">
        <v>730</v>
      </c>
      <c r="B86" s="74" t="s">
        <v>516</v>
      </c>
    </row>
    <row r="87" spans="1:3" x14ac:dyDescent="0.25">
      <c r="A87" s="74">
        <v>2430</v>
      </c>
      <c r="B87" s="74" t="s">
        <v>517</v>
      </c>
    </row>
    <row r="88" spans="1:3" x14ac:dyDescent="0.25">
      <c r="A88" s="74">
        <v>2960</v>
      </c>
      <c r="B88" s="74" t="s">
        <v>518</v>
      </c>
    </row>
    <row r="89" spans="1:3" x14ac:dyDescent="0.25">
      <c r="A89" s="74">
        <v>1136</v>
      </c>
      <c r="B89" s="74" t="s">
        <v>518</v>
      </c>
    </row>
    <row r="90" spans="1:3" x14ac:dyDescent="0.25">
      <c r="A90" s="74">
        <v>1390</v>
      </c>
      <c r="B90" s="74" t="s">
        <v>519</v>
      </c>
    </row>
    <row r="91" spans="1:3" x14ac:dyDescent="0.25">
      <c r="A91" s="74">
        <v>300</v>
      </c>
      <c r="B91" s="74" t="s">
        <v>520</v>
      </c>
    </row>
    <row r="92" spans="1:3" x14ac:dyDescent="0.25">
      <c r="A92" s="74">
        <v>350</v>
      </c>
      <c r="B92" s="74" t="s">
        <v>521</v>
      </c>
    </row>
    <row r="93" spans="1:3" x14ac:dyDescent="0.25">
      <c r="A93" s="74">
        <v>430</v>
      </c>
      <c r="B93" s="74" t="s">
        <v>522</v>
      </c>
    </row>
    <row r="94" spans="1:3" x14ac:dyDescent="0.25">
      <c r="A94" s="74">
        <v>2350</v>
      </c>
      <c r="B94" s="74" t="s">
        <v>523</v>
      </c>
    </row>
    <row r="95" spans="1:3" x14ac:dyDescent="0.25">
      <c r="A95" s="74">
        <v>380</v>
      </c>
      <c r="B95" s="74" t="s">
        <v>524</v>
      </c>
    </row>
    <row r="96" spans="1:3" x14ac:dyDescent="0.25">
      <c r="A96" s="74">
        <v>3330</v>
      </c>
      <c r="B96" s="74" t="s">
        <v>525</v>
      </c>
    </row>
    <row r="97" spans="1:3" x14ac:dyDescent="0.25">
      <c r="A97" s="74">
        <v>790</v>
      </c>
      <c r="B97" s="74" t="s">
        <v>525</v>
      </c>
    </row>
    <row r="98" spans="1:3" x14ac:dyDescent="0.25">
      <c r="A98" s="74">
        <v>1055</v>
      </c>
      <c r="B98" s="74" t="s">
        <v>526</v>
      </c>
    </row>
    <row r="99" spans="1:3" x14ac:dyDescent="0.25">
      <c r="A99" s="74">
        <v>1375</v>
      </c>
      <c r="B99" s="74" t="s">
        <v>527</v>
      </c>
    </row>
    <row r="100" spans="1:3" x14ac:dyDescent="0.25">
      <c r="A100" s="74">
        <v>570</v>
      </c>
      <c r="B100" s="74" t="s">
        <v>528</v>
      </c>
    </row>
    <row r="101" spans="1:3" x14ac:dyDescent="0.25">
      <c r="A101" s="74">
        <v>460</v>
      </c>
      <c r="B101" s="74" t="s">
        <v>529</v>
      </c>
    </row>
    <row r="102" spans="1:3" x14ac:dyDescent="0.25">
      <c r="A102" s="74">
        <v>570</v>
      </c>
      <c r="B102" s="74" t="s">
        <v>530</v>
      </c>
    </row>
    <row r="103" spans="1:3" x14ac:dyDescent="0.25">
      <c r="A103" s="74">
        <v>1940</v>
      </c>
      <c r="B103" s="74" t="s">
        <v>531</v>
      </c>
    </row>
    <row r="104" spans="1:3" x14ac:dyDescent="0.25">
      <c r="A104" s="74">
        <v>660</v>
      </c>
      <c r="B104" s="74" t="s">
        <v>532</v>
      </c>
    </row>
    <row r="105" spans="1:3" x14ac:dyDescent="0.25">
      <c r="A105" s="74">
        <v>2150</v>
      </c>
      <c r="B105" s="74" t="s">
        <v>533</v>
      </c>
    </row>
    <row r="106" spans="1:3" x14ac:dyDescent="0.25">
      <c r="A106" s="74">
        <v>1350</v>
      </c>
      <c r="B106" s="74" t="s">
        <v>534</v>
      </c>
    </row>
    <row r="107" spans="1:3" x14ac:dyDescent="0.25">
      <c r="A107" s="74">
        <v>3220</v>
      </c>
      <c r="B107" s="74" t="s">
        <v>535</v>
      </c>
      <c r="C107" s="74" t="s">
        <v>436</v>
      </c>
    </row>
    <row r="108" spans="1:3" x14ac:dyDescent="0.25">
      <c r="A108" s="74">
        <v>3220</v>
      </c>
      <c r="B108" s="74" t="s">
        <v>536</v>
      </c>
    </row>
    <row r="109" spans="1:3" x14ac:dyDescent="0.25">
      <c r="A109" s="74">
        <v>1780</v>
      </c>
      <c r="B109" s="74" t="s">
        <v>537</v>
      </c>
    </row>
    <row r="110" spans="1:3" x14ac:dyDescent="0.25">
      <c r="A110" s="74">
        <v>1790</v>
      </c>
      <c r="B110" s="74" t="s">
        <v>538</v>
      </c>
    </row>
    <row r="111" spans="1:3" x14ac:dyDescent="0.25">
      <c r="A111" s="74">
        <v>3690</v>
      </c>
      <c r="B111" s="74" t="s">
        <v>539</v>
      </c>
    </row>
    <row r="112" spans="1:3" x14ac:dyDescent="0.25">
      <c r="A112" s="74">
        <v>3590</v>
      </c>
      <c r="B112" s="74" t="s">
        <v>540</v>
      </c>
    </row>
    <row r="113" spans="1:3" x14ac:dyDescent="0.25">
      <c r="A113" s="74">
        <v>2430</v>
      </c>
      <c r="B113" s="74" t="s">
        <v>541</v>
      </c>
    </row>
    <row r="114" spans="1:3" x14ac:dyDescent="0.25">
      <c r="A114" s="74">
        <v>3080</v>
      </c>
      <c r="B114" s="74" t="s">
        <v>542</v>
      </c>
    </row>
    <row r="115" spans="1:3" x14ac:dyDescent="0.25">
      <c r="A115" s="74">
        <v>3220</v>
      </c>
      <c r="B115" s="74" t="s">
        <v>543</v>
      </c>
    </row>
    <row r="116" spans="1:3" x14ac:dyDescent="0.25">
      <c r="A116" s="74">
        <v>3000</v>
      </c>
      <c r="B116" s="74" t="s">
        <v>544</v>
      </c>
    </row>
    <row r="117" spans="1:3" x14ac:dyDescent="0.25">
      <c r="A117" s="74">
        <v>2300</v>
      </c>
      <c r="B117" s="74" t="s">
        <v>545</v>
      </c>
    </row>
    <row r="118" spans="1:3" x14ac:dyDescent="0.25">
      <c r="A118" s="74">
        <v>3080</v>
      </c>
      <c r="B118" s="74" t="s">
        <v>546</v>
      </c>
    </row>
    <row r="119" spans="1:3" x14ac:dyDescent="0.25">
      <c r="A119" s="74">
        <v>910</v>
      </c>
      <c r="B119" s="74" t="s">
        <v>547</v>
      </c>
    </row>
    <row r="120" spans="1:3" x14ac:dyDescent="0.25">
      <c r="A120" s="74">
        <v>840</v>
      </c>
      <c r="B120" s="74" t="s">
        <v>548</v>
      </c>
    </row>
    <row r="121" spans="1:3" x14ac:dyDescent="0.25">
      <c r="A121" s="74">
        <v>830</v>
      </c>
      <c r="B121" s="74" t="s">
        <v>549</v>
      </c>
      <c r="C121" s="74" t="s">
        <v>436</v>
      </c>
    </row>
    <row r="122" spans="1:3" x14ac:dyDescent="0.25">
      <c r="A122" s="74">
        <v>860</v>
      </c>
      <c r="B122" s="74" t="s">
        <v>550</v>
      </c>
    </row>
    <row r="123" spans="1:3" x14ac:dyDescent="0.25">
      <c r="A123" s="74">
        <v>1320</v>
      </c>
      <c r="B123" s="74" t="s">
        <v>551</v>
      </c>
    </row>
    <row r="124" spans="1:3" x14ac:dyDescent="0.25">
      <c r="A124" s="74">
        <v>1320</v>
      </c>
      <c r="B124" s="74" t="s">
        <v>552</v>
      </c>
    </row>
    <row r="125" spans="1:3" x14ac:dyDescent="0.25">
      <c r="A125" s="74">
        <v>860</v>
      </c>
      <c r="B125" s="74" t="s">
        <v>553</v>
      </c>
    </row>
    <row r="126" spans="1:3" x14ac:dyDescent="0.25">
      <c r="A126" s="74">
        <v>1540</v>
      </c>
      <c r="B126" s="74" t="s">
        <v>554</v>
      </c>
    </row>
    <row r="127" spans="1:3" x14ac:dyDescent="0.25">
      <c r="A127" s="74">
        <v>1400</v>
      </c>
      <c r="B127" s="74" t="s">
        <v>555</v>
      </c>
    </row>
    <row r="128" spans="1:3" x14ac:dyDescent="0.25">
      <c r="A128" s="74">
        <v>400</v>
      </c>
      <c r="B128" s="74" t="s">
        <v>556</v>
      </c>
    </row>
    <row r="129" spans="1:3" x14ac:dyDescent="0.25">
      <c r="A129" s="74">
        <v>500</v>
      </c>
      <c r="B129" s="74" t="s">
        <v>557</v>
      </c>
    </row>
    <row r="130" spans="1:3" x14ac:dyDescent="0.25">
      <c r="A130" s="74">
        <v>660</v>
      </c>
      <c r="B130" s="74" t="s">
        <v>558</v>
      </c>
      <c r="C130" s="74" t="s">
        <v>436</v>
      </c>
    </row>
    <row r="131" spans="1:3" x14ac:dyDescent="0.25">
      <c r="A131" s="74">
        <v>600</v>
      </c>
      <c r="B131" s="74" t="s">
        <v>559</v>
      </c>
    </row>
    <row r="132" spans="1:3" x14ac:dyDescent="0.25">
      <c r="A132" s="74">
        <v>710</v>
      </c>
      <c r="B132" s="74" t="s">
        <v>560</v>
      </c>
    </row>
    <row r="133" spans="1:3" x14ac:dyDescent="0.25">
      <c r="A133" s="74">
        <v>510</v>
      </c>
      <c r="B133" s="74" t="s">
        <v>561</v>
      </c>
    </row>
    <row r="134" spans="1:3" x14ac:dyDescent="0.25">
      <c r="A134" s="74">
        <v>490</v>
      </c>
      <c r="B134" s="74" t="s">
        <v>562</v>
      </c>
    </row>
    <row r="135" spans="1:3" x14ac:dyDescent="0.25">
      <c r="A135" s="74">
        <v>410</v>
      </c>
      <c r="B135" s="74" t="s">
        <v>563</v>
      </c>
    </row>
    <row r="136" spans="1:3" x14ac:dyDescent="0.25">
      <c r="A136" s="74">
        <v>430</v>
      </c>
      <c r="B136" s="74" t="s">
        <v>564</v>
      </c>
    </row>
    <row r="137" spans="1:3" x14ac:dyDescent="0.25">
      <c r="A137" s="74">
        <v>350</v>
      </c>
      <c r="B137" s="74" t="s">
        <v>565</v>
      </c>
    </row>
    <row r="138" spans="1:3" x14ac:dyDescent="0.25">
      <c r="A138" s="74">
        <v>480</v>
      </c>
      <c r="B138" s="74" t="s">
        <v>566</v>
      </c>
    </row>
    <row r="139" spans="1:3" x14ac:dyDescent="0.25">
      <c r="A139" s="74">
        <v>2160</v>
      </c>
      <c r="B139" s="74" t="s">
        <v>567</v>
      </c>
      <c r="C139" s="74" t="s">
        <v>436</v>
      </c>
    </row>
    <row r="140" spans="1:3" x14ac:dyDescent="0.25">
      <c r="A140" s="74">
        <v>2700</v>
      </c>
      <c r="B140" s="74" t="s">
        <v>568</v>
      </c>
    </row>
    <row r="141" spans="1:3" x14ac:dyDescent="0.25">
      <c r="A141" s="74">
        <v>2450</v>
      </c>
      <c r="B141" s="74" t="s">
        <v>569</v>
      </c>
    </row>
    <row r="142" spans="1:3" x14ac:dyDescent="0.25">
      <c r="A142" s="74">
        <v>2350</v>
      </c>
      <c r="B142" s="74" t="s">
        <v>570</v>
      </c>
    </row>
    <row r="143" spans="1:3" x14ac:dyDescent="0.25">
      <c r="A143" s="74">
        <v>3370</v>
      </c>
      <c r="B143" s="74" t="s">
        <v>571</v>
      </c>
    </row>
    <row r="144" spans="1:3" x14ac:dyDescent="0.25">
      <c r="A144" s="74">
        <v>470</v>
      </c>
      <c r="B144" s="74" t="s">
        <v>572</v>
      </c>
    </row>
    <row r="145" spans="1:3" x14ac:dyDescent="0.25">
      <c r="A145" s="74">
        <v>880</v>
      </c>
      <c r="B145" s="74" t="s">
        <v>573</v>
      </c>
    </row>
    <row r="146" spans="1:3" x14ac:dyDescent="0.25">
      <c r="A146" s="74">
        <v>500</v>
      </c>
      <c r="B146" s="74" t="s">
        <v>574</v>
      </c>
      <c r="C146" s="74" t="s">
        <v>436</v>
      </c>
    </row>
    <row r="147" spans="1:3" x14ac:dyDescent="0.25">
      <c r="A147" s="74">
        <v>680</v>
      </c>
      <c r="B147" s="74" t="s">
        <v>575</v>
      </c>
    </row>
    <row r="148" spans="1:3" x14ac:dyDescent="0.25">
      <c r="A148" s="74">
        <v>540</v>
      </c>
      <c r="B148" s="74" t="s">
        <v>576</v>
      </c>
    </row>
    <row r="149" spans="1:3" x14ac:dyDescent="0.25">
      <c r="A149" s="74">
        <v>1820</v>
      </c>
      <c r="B149" s="74" t="s">
        <v>577</v>
      </c>
      <c r="C149" s="74" t="s">
        <v>436</v>
      </c>
    </row>
    <row r="150" spans="1:3" x14ac:dyDescent="0.25">
      <c r="A150" s="74">
        <v>1500</v>
      </c>
      <c r="B150" s="74" t="s">
        <v>578</v>
      </c>
    </row>
    <row r="151" spans="1:3" x14ac:dyDescent="0.25">
      <c r="A151" s="74">
        <v>1290</v>
      </c>
      <c r="B151" s="74" t="s">
        <v>579</v>
      </c>
    </row>
    <row r="152" spans="1:3" x14ac:dyDescent="0.25">
      <c r="A152" s="74">
        <v>2140</v>
      </c>
      <c r="B152" s="74" t="s">
        <v>580</v>
      </c>
    </row>
    <row r="153" spans="1:3" x14ac:dyDescent="0.25">
      <c r="A153" s="74">
        <v>1880</v>
      </c>
      <c r="B153" s="74" t="s">
        <v>581</v>
      </c>
    </row>
    <row r="154" spans="1:3" x14ac:dyDescent="0.25">
      <c r="A154" s="74">
        <v>1810</v>
      </c>
      <c r="B154" s="74" t="s">
        <v>582</v>
      </c>
    </row>
    <row r="155" spans="1:3" x14ac:dyDescent="0.25">
      <c r="A155" s="74">
        <v>1550</v>
      </c>
      <c r="B155" s="74" t="s">
        <v>583</v>
      </c>
    </row>
    <row r="156" spans="1:3" x14ac:dyDescent="0.25">
      <c r="A156" s="74">
        <v>1970</v>
      </c>
      <c r="B156" s="74" t="s">
        <v>584</v>
      </c>
    </row>
    <row r="157" spans="1:3" x14ac:dyDescent="0.25">
      <c r="A157" s="74">
        <v>1020</v>
      </c>
      <c r="B157" s="74" t="s">
        <v>585</v>
      </c>
      <c r="C157" s="74" t="s">
        <v>436</v>
      </c>
    </row>
    <row r="158" spans="1:3" x14ac:dyDescent="0.25">
      <c r="A158" s="74">
        <v>1548</v>
      </c>
      <c r="B158" s="74" t="s">
        <v>586</v>
      </c>
    </row>
    <row r="159" spans="1:3" x14ac:dyDescent="0.25">
      <c r="A159" s="74">
        <v>1580</v>
      </c>
      <c r="B159" s="74" t="s">
        <v>587</v>
      </c>
    </row>
    <row r="160" spans="1:3" x14ac:dyDescent="0.25">
      <c r="A160" s="74">
        <v>1860</v>
      </c>
      <c r="B160" s="74" t="s">
        <v>588</v>
      </c>
    </row>
    <row r="161" spans="1:3" x14ac:dyDescent="0.25">
      <c r="A161" s="74">
        <v>1780</v>
      </c>
      <c r="B161" s="74" t="s">
        <v>589</v>
      </c>
      <c r="C161" s="74" t="s">
        <v>436</v>
      </c>
    </row>
    <row r="162" spans="1:3" x14ac:dyDescent="0.25">
      <c r="A162" s="74">
        <v>550</v>
      </c>
      <c r="B162" s="74" t="s">
        <v>590</v>
      </c>
    </row>
    <row r="163" spans="1:3" x14ac:dyDescent="0.25">
      <c r="A163" s="74">
        <v>610</v>
      </c>
      <c r="B163" s="74" t="s">
        <v>591</v>
      </c>
    </row>
    <row r="164" spans="1:3" x14ac:dyDescent="0.25">
      <c r="A164" s="74">
        <v>2430</v>
      </c>
      <c r="B164" s="74" t="s">
        <v>592</v>
      </c>
    </row>
    <row r="165" spans="1:3" x14ac:dyDescent="0.25">
      <c r="A165" s="74">
        <v>3510</v>
      </c>
      <c r="B165" s="74" t="s">
        <v>593</v>
      </c>
    </row>
    <row r="166" spans="1:3" x14ac:dyDescent="0.25">
      <c r="A166" s="74">
        <v>1260</v>
      </c>
      <c r="B166" s="74" t="s">
        <v>594</v>
      </c>
    </row>
    <row r="167" spans="1:3" x14ac:dyDescent="0.25">
      <c r="A167" s="74">
        <v>3260</v>
      </c>
      <c r="B167" s="74" t="s">
        <v>595</v>
      </c>
    </row>
    <row r="168" spans="1:3" x14ac:dyDescent="0.25">
      <c r="A168" s="74">
        <v>1910</v>
      </c>
      <c r="B168" s="74" t="s">
        <v>596</v>
      </c>
    </row>
    <row r="169" spans="1:3" x14ac:dyDescent="0.25">
      <c r="A169" s="74">
        <v>1860</v>
      </c>
      <c r="B169" s="74" t="s">
        <v>597</v>
      </c>
    </row>
    <row r="170" spans="1:3" x14ac:dyDescent="0.25">
      <c r="A170" s="74">
        <v>2690</v>
      </c>
      <c r="B170" s="74" t="s">
        <v>598</v>
      </c>
      <c r="C170" s="74" t="s">
        <v>436</v>
      </c>
    </row>
    <row r="171" spans="1:3" x14ac:dyDescent="0.25">
      <c r="A171" s="74">
        <v>390</v>
      </c>
      <c r="B171" s="74" t="s">
        <v>599</v>
      </c>
    </row>
    <row r="172" spans="1:3" x14ac:dyDescent="0.25">
      <c r="A172" s="74">
        <v>1160</v>
      </c>
      <c r="B172" s="74" t="s">
        <v>600</v>
      </c>
    </row>
    <row r="173" spans="1:3" x14ac:dyDescent="0.25">
      <c r="A173" s="74">
        <v>2900</v>
      </c>
      <c r="B173" s="74" t="s">
        <v>601</v>
      </c>
    </row>
    <row r="174" spans="1:3" x14ac:dyDescent="0.25">
      <c r="A174" s="74">
        <v>1230</v>
      </c>
      <c r="B174" s="74" t="s">
        <v>602</v>
      </c>
    </row>
    <row r="175" spans="1:3" x14ac:dyDescent="0.25">
      <c r="A175" s="74">
        <v>2040</v>
      </c>
      <c r="B175" s="74" t="s">
        <v>603</v>
      </c>
    </row>
    <row r="176" spans="1:3" x14ac:dyDescent="0.25">
      <c r="A176" s="74">
        <v>3660</v>
      </c>
      <c r="B176" s="74" t="s">
        <v>604</v>
      </c>
    </row>
    <row r="177" spans="1:3" x14ac:dyDescent="0.25">
      <c r="A177" s="74">
        <v>1710</v>
      </c>
      <c r="B177" s="74" t="s">
        <v>605</v>
      </c>
    </row>
    <row r="178" spans="1:3" x14ac:dyDescent="0.25">
      <c r="A178" s="74">
        <v>1270</v>
      </c>
      <c r="B178" s="74" t="s">
        <v>606</v>
      </c>
    </row>
    <row r="179" spans="1:3" x14ac:dyDescent="0.25">
      <c r="A179" s="74">
        <v>3340</v>
      </c>
      <c r="B179" s="74" t="s">
        <v>607</v>
      </c>
    </row>
    <row r="180" spans="1:3" x14ac:dyDescent="0.25">
      <c r="A180" s="74">
        <v>1170</v>
      </c>
      <c r="B180" s="74" t="s">
        <v>608</v>
      </c>
    </row>
    <row r="181" spans="1:3" x14ac:dyDescent="0.25">
      <c r="A181" s="74">
        <v>891</v>
      </c>
      <c r="B181" s="74" t="s">
        <v>609</v>
      </c>
    </row>
    <row r="182" spans="1:3" x14ac:dyDescent="0.25">
      <c r="A182" s="74">
        <v>840</v>
      </c>
      <c r="B182" s="74" t="s">
        <v>609</v>
      </c>
      <c r="C182" s="74" t="s">
        <v>436</v>
      </c>
    </row>
    <row r="183" spans="1:3" x14ac:dyDescent="0.25">
      <c r="A183" s="74">
        <v>590</v>
      </c>
      <c r="B183" s="74" t="s">
        <v>610</v>
      </c>
    </row>
    <row r="184" spans="1:3" x14ac:dyDescent="0.25">
      <c r="A184" s="74">
        <v>830</v>
      </c>
      <c r="B184" s="74" t="s">
        <v>611</v>
      </c>
    </row>
    <row r="185" spans="1:3" x14ac:dyDescent="0.25">
      <c r="A185" s="74">
        <v>1270</v>
      </c>
      <c r="B185" s="74" t="s">
        <v>612</v>
      </c>
    </row>
    <row r="186" spans="1:3" x14ac:dyDescent="0.25">
      <c r="A186" s="74">
        <v>1790</v>
      </c>
      <c r="B186" s="74" t="s">
        <v>613</v>
      </c>
    </row>
    <row r="187" spans="1:3" x14ac:dyDescent="0.25">
      <c r="A187" s="74">
        <v>2150</v>
      </c>
      <c r="B187" s="74" t="s">
        <v>614</v>
      </c>
    </row>
    <row r="188" spans="1:3" x14ac:dyDescent="0.25">
      <c r="A188" s="74">
        <v>4500</v>
      </c>
      <c r="B188" s="74" t="s">
        <v>615</v>
      </c>
    </row>
    <row r="189" spans="1:3" x14ac:dyDescent="0.25">
      <c r="A189" s="74">
        <v>3710</v>
      </c>
      <c r="B189" s="74" t="s">
        <v>616</v>
      </c>
    </row>
    <row r="190" spans="1:3" x14ac:dyDescent="0.25">
      <c r="A190" s="74">
        <v>4380</v>
      </c>
      <c r="B190" s="74" t="s">
        <v>617</v>
      </c>
    </row>
    <row r="191" spans="1:3" x14ac:dyDescent="0.25">
      <c r="A191" s="74">
        <v>490</v>
      </c>
      <c r="B191" s="74" t="s">
        <v>618</v>
      </c>
    </row>
    <row r="192" spans="1:3" x14ac:dyDescent="0.25">
      <c r="A192" s="74">
        <v>1700</v>
      </c>
      <c r="B192" s="74" t="s">
        <v>619</v>
      </c>
    </row>
    <row r="193" spans="1:3" x14ac:dyDescent="0.25">
      <c r="A193" s="74">
        <v>3150</v>
      </c>
      <c r="B193" s="74" t="s">
        <v>620</v>
      </c>
    </row>
    <row r="194" spans="1:3" x14ac:dyDescent="0.25">
      <c r="A194" s="74">
        <v>1460</v>
      </c>
      <c r="B194" s="74" t="s">
        <v>621</v>
      </c>
    </row>
    <row r="195" spans="1:3" x14ac:dyDescent="0.25">
      <c r="A195" s="74">
        <v>700</v>
      </c>
      <c r="B195" s="74" t="s">
        <v>622</v>
      </c>
    </row>
    <row r="196" spans="1:3" x14ac:dyDescent="0.25">
      <c r="A196" s="74">
        <v>1020</v>
      </c>
      <c r="B196" s="74" t="s">
        <v>623</v>
      </c>
    </row>
    <row r="197" spans="1:3" x14ac:dyDescent="0.25">
      <c r="A197" s="74">
        <v>810</v>
      </c>
      <c r="B197" s="74" t="s">
        <v>624</v>
      </c>
    </row>
    <row r="198" spans="1:3" x14ac:dyDescent="0.25">
      <c r="A198" s="74">
        <v>1100</v>
      </c>
      <c r="B198" s="74" t="s">
        <v>625</v>
      </c>
    </row>
    <row r="199" spans="1:3" x14ac:dyDescent="0.25">
      <c r="A199" s="74">
        <v>830</v>
      </c>
      <c r="B199" s="74" t="s">
        <v>626</v>
      </c>
    </row>
    <row r="200" spans="1:3" x14ac:dyDescent="0.25">
      <c r="A200" s="74">
        <v>800</v>
      </c>
      <c r="B200" s="74" t="s">
        <v>627</v>
      </c>
    </row>
    <row r="201" spans="1:3" x14ac:dyDescent="0.25">
      <c r="A201" s="74">
        <v>2200</v>
      </c>
      <c r="B201" s="74" t="s">
        <v>628</v>
      </c>
    </row>
    <row r="202" spans="1:3" x14ac:dyDescent="0.25">
      <c r="A202" s="74">
        <v>800</v>
      </c>
      <c r="B202" s="74" t="s">
        <v>629</v>
      </c>
      <c r="C202" s="74" t="s">
        <v>436</v>
      </c>
    </row>
    <row r="203" spans="1:3" x14ac:dyDescent="0.25">
      <c r="A203" s="74">
        <v>1294</v>
      </c>
      <c r="B203" s="74" t="s">
        <v>630</v>
      </c>
    </row>
    <row r="204" spans="1:3" x14ac:dyDescent="0.25">
      <c r="A204" s="74">
        <v>3480</v>
      </c>
      <c r="B204" s="74" t="s">
        <v>631</v>
      </c>
    </row>
    <row r="205" spans="1:3" x14ac:dyDescent="0.25">
      <c r="A205" s="74">
        <v>1100</v>
      </c>
      <c r="B205" s="74" t="s">
        <v>632</v>
      </c>
    </row>
    <row r="206" spans="1:3" x14ac:dyDescent="0.25">
      <c r="A206" s="74">
        <v>1120</v>
      </c>
      <c r="B206" s="74" t="s">
        <v>633</v>
      </c>
    </row>
    <row r="207" spans="1:3" x14ac:dyDescent="0.25">
      <c r="A207" s="74">
        <v>950</v>
      </c>
      <c r="B207" s="74" t="s">
        <v>634</v>
      </c>
    </row>
    <row r="208" spans="1:3" x14ac:dyDescent="0.25">
      <c r="A208" s="74">
        <v>1450</v>
      </c>
      <c r="B208" s="74" t="s">
        <v>635</v>
      </c>
    </row>
    <row r="209" spans="1:3" x14ac:dyDescent="0.25">
      <c r="A209" s="74">
        <v>850</v>
      </c>
      <c r="B209" s="74" t="s">
        <v>636</v>
      </c>
    </row>
    <row r="210" spans="1:3" x14ac:dyDescent="0.25">
      <c r="A210" s="74">
        <v>1450</v>
      </c>
      <c r="B210" s="74" t="s">
        <v>637</v>
      </c>
    </row>
    <row r="211" spans="1:3" x14ac:dyDescent="0.25">
      <c r="A211" s="74">
        <v>1180</v>
      </c>
      <c r="B211" s="74" t="s">
        <v>638</v>
      </c>
    </row>
    <row r="212" spans="1:3" x14ac:dyDescent="0.25">
      <c r="A212" s="74">
        <v>1450</v>
      </c>
      <c r="B212" s="74" t="s">
        <v>639</v>
      </c>
    </row>
    <row r="213" spans="1:3" x14ac:dyDescent="0.25">
      <c r="A213" s="74">
        <v>850</v>
      </c>
      <c r="B213" s="74" t="s">
        <v>640</v>
      </c>
    </row>
    <row r="214" spans="1:3" x14ac:dyDescent="0.25">
      <c r="A214" s="74">
        <v>1450</v>
      </c>
      <c r="B214" s="74" t="s">
        <v>641</v>
      </c>
      <c r="C214" s="74" t="s">
        <v>436</v>
      </c>
    </row>
    <row r="215" spans="1:3" x14ac:dyDescent="0.25">
      <c r="A215" s="74">
        <v>1450</v>
      </c>
      <c r="B215" s="74" t="s">
        <v>642</v>
      </c>
    </row>
    <row r="216" spans="1:3" x14ac:dyDescent="0.25">
      <c r="A216" s="74">
        <v>850</v>
      </c>
      <c r="B216" s="74" t="s">
        <v>643</v>
      </c>
    </row>
    <row r="217" spans="1:3" x14ac:dyDescent="0.25">
      <c r="A217" s="74">
        <v>1450</v>
      </c>
      <c r="B217" s="74" t="s">
        <v>644</v>
      </c>
    </row>
    <row r="218" spans="1:3" x14ac:dyDescent="0.25">
      <c r="A218" s="74">
        <v>700</v>
      </c>
      <c r="B218" s="74" t="s">
        <v>645</v>
      </c>
    </row>
    <row r="219" spans="1:3" x14ac:dyDescent="0.25">
      <c r="A219" s="74">
        <v>950</v>
      </c>
      <c r="B219" s="74" t="s">
        <v>646</v>
      </c>
      <c r="C219" s="74" t="s">
        <v>436</v>
      </c>
    </row>
    <row r="220" spans="1:3" x14ac:dyDescent="0.25">
      <c r="A220" s="74">
        <v>1450</v>
      </c>
      <c r="B220" s="74" t="s">
        <v>647</v>
      </c>
    </row>
    <row r="221" spans="1:3" x14ac:dyDescent="0.25">
      <c r="A221" s="74">
        <v>540</v>
      </c>
      <c r="B221" s="74" t="s">
        <v>648</v>
      </c>
    </row>
    <row r="222" spans="1:3" x14ac:dyDescent="0.25">
      <c r="A222" s="74">
        <v>2532</v>
      </c>
      <c r="B222" s="74" t="s">
        <v>649</v>
      </c>
    </row>
    <row r="223" spans="1:3" x14ac:dyDescent="0.25">
      <c r="A223" s="74">
        <v>3570</v>
      </c>
      <c r="B223" s="74" t="s">
        <v>650</v>
      </c>
    </row>
    <row r="224" spans="1:3" x14ac:dyDescent="0.25">
      <c r="A224" s="74">
        <v>1500</v>
      </c>
      <c r="B224" s="74" t="s">
        <v>308</v>
      </c>
    </row>
    <row r="225" spans="1:3" x14ac:dyDescent="0.25">
      <c r="A225" s="74">
        <v>1000</v>
      </c>
      <c r="B225" s="74" t="s">
        <v>308</v>
      </c>
      <c r="C225" s="74" t="s">
        <v>436</v>
      </c>
    </row>
    <row r="226" spans="1:3" x14ac:dyDescent="0.25">
      <c r="A226" s="74">
        <v>1925</v>
      </c>
      <c r="B226" s="74" t="s">
        <v>651</v>
      </c>
    </row>
    <row r="227" spans="1:3" x14ac:dyDescent="0.25">
      <c r="A227" s="74">
        <v>1712</v>
      </c>
      <c r="B227" s="74" t="s">
        <v>651</v>
      </c>
    </row>
    <row r="228" spans="1:3" x14ac:dyDescent="0.25">
      <c r="A228" s="74">
        <v>1500</v>
      </c>
      <c r="B228" s="74" t="s">
        <v>652</v>
      </c>
    </row>
    <row r="229" spans="1:3" x14ac:dyDescent="0.25">
      <c r="A229" s="74">
        <v>1290</v>
      </c>
      <c r="B229" s="74" t="s">
        <v>653</v>
      </c>
    </row>
    <row r="230" spans="1:3" x14ac:dyDescent="0.25">
      <c r="A230" s="74">
        <v>2345</v>
      </c>
      <c r="B230" s="74" t="s">
        <v>654</v>
      </c>
      <c r="C230" s="74" t="s">
        <v>436</v>
      </c>
    </row>
    <row r="231" spans="1:3" x14ac:dyDescent="0.25">
      <c r="A231" s="74">
        <v>3390</v>
      </c>
      <c r="B231" s="74" t="s">
        <v>655</v>
      </c>
    </row>
    <row r="232" spans="1:3" x14ac:dyDescent="0.25">
      <c r="A232" s="74">
        <v>2300</v>
      </c>
      <c r="B232" s="74" t="s">
        <v>656</v>
      </c>
    </row>
    <row r="233" spans="1:3" x14ac:dyDescent="0.25">
      <c r="A233" s="74">
        <v>1270</v>
      </c>
      <c r="B233" s="74" t="s">
        <v>657</v>
      </c>
    </row>
    <row r="234" spans="1:3" x14ac:dyDescent="0.25">
      <c r="A234" s="74">
        <v>1260</v>
      </c>
      <c r="B234" s="74" t="s">
        <v>658</v>
      </c>
    </row>
    <row r="235" spans="1:3" x14ac:dyDescent="0.25">
      <c r="A235" s="74">
        <v>1210</v>
      </c>
      <c r="B235" s="74" t="s">
        <v>659</v>
      </c>
    </row>
    <row r="236" spans="1:3" x14ac:dyDescent="0.25">
      <c r="A236" s="74">
        <v>1370</v>
      </c>
      <c r="B236" s="74" t="s">
        <v>660</v>
      </c>
    </row>
    <row r="237" spans="1:3" x14ac:dyDescent="0.25">
      <c r="A237" s="74">
        <v>1480</v>
      </c>
      <c r="B237" s="74" t="s">
        <v>661</v>
      </c>
    </row>
    <row r="238" spans="1:3" x14ac:dyDescent="0.25">
      <c r="A238" s="74">
        <v>1130</v>
      </c>
      <c r="B238" s="74" t="s">
        <v>662</v>
      </c>
    </row>
    <row r="239" spans="1:3" x14ac:dyDescent="0.25">
      <c r="A239" s="74">
        <v>1220</v>
      </c>
      <c r="B239" s="74" t="s">
        <v>663</v>
      </c>
    </row>
    <row r="240" spans="1:3" x14ac:dyDescent="0.25">
      <c r="A240" s="74">
        <v>1360</v>
      </c>
      <c r="B240" s="74" t="s">
        <v>664</v>
      </c>
      <c r="C240" s="74" t="s">
        <v>436</v>
      </c>
    </row>
    <row r="241" spans="1:3" x14ac:dyDescent="0.25">
      <c r="A241" s="74">
        <v>1210</v>
      </c>
      <c r="B241" s="74" t="s">
        <v>665</v>
      </c>
    </row>
    <row r="242" spans="1:3" x14ac:dyDescent="0.25">
      <c r="A242" s="74">
        <v>2680</v>
      </c>
      <c r="B242" s="74" t="s">
        <v>666</v>
      </c>
    </row>
    <row r="243" spans="1:3" x14ac:dyDescent="0.25">
      <c r="A243" s="74">
        <v>1290</v>
      </c>
      <c r="B243" s="74" t="s">
        <v>667</v>
      </c>
    </row>
    <row r="244" spans="1:3" x14ac:dyDescent="0.25">
      <c r="A244" s="74">
        <v>1190</v>
      </c>
      <c r="B244" s="74" t="s">
        <v>668</v>
      </c>
    </row>
    <row r="245" spans="1:3" x14ac:dyDescent="0.25">
      <c r="A245" s="74">
        <v>1510</v>
      </c>
      <c r="B245" s="74" t="s">
        <v>669</v>
      </c>
    </row>
    <row r="246" spans="1:3" x14ac:dyDescent="0.25">
      <c r="A246" s="74">
        <v>1360</v>
      </c>
      <c r="B246" s="74" t="s">
        <v>670</v>
      </c>
    </row>
    <row r="247" spans="1:3" x14ac:dyDescent="0.25">
      <c r="A247" s="74">
        <v>1220</v>
      </c>
      <c r="B247" s="74" t="s">
        <v>671</v>
      </c>
    </row>
    <row r="248" spans="1:3" x14ac:dyDescent="0.25">
      <c r="A248" s="74">
        <v>1335</v>
      </c>
      <c r="B248" s="74" t="s">
        <v>672</v>
      </c>
    </row>
    <row r="249" spans="1:3" x14ac:dyDescent="0.25">
      <c r="A249" s="74">
        <v>1220</v>
      </c>
      <c r="B249" s="74" t="s">
        <v>673</v>
      </c>
      <c r="C249" s="74" t="s">
        <v>436</v>
      </c>
    </row>
    <row r="250" spans="1:3" x14ac:dyDescent="0.25">
      <c r="A250" s="74">
        <v>1220</v>
      </c>
      <c r="B250" s="74" t="s">
        <v>673</v>
      </c>
      <c r="C250" s="74" t="s">
        <v>436</v>
      </c>
    </row>
    <row r="251" spans="1:3" x14ac:dyDescent="0.25">
      <c r="A251" s="74">
        <v>1400</v>
      </c>
      <c r="B251" s="74" t="s">
        <v>674</v>
      </c>
    </row>
    <row r="252" spans="1:3" x14ac:dyDescent="0.25">
      <c r="A252" s="74">
        <v>1290</v>
      </c>
      <c r="B252" s="74" t="s">
        <v>675</v>
      </c>
    </row>
    <row r="253" spans="1:3" x14ac:dyDescent="0.25">
      <c r="A253" s="74">
        <v>1060</v>
      </c>
      <c r="B253" s="74" t="s">
        <v>676</v>
      </c>
    </row>
    <row r="254" spans="1:3" x14ac:dyDescent="0.25">
      <c r="A254" s="74">
        <v>1220</v>
      </c>
      <c r="B254" s="74" t="s">
        <v>677</v>
      </c>
    </row>
    <row r="255" spans="1:3" x14ac:dyDescent="0.25">
      <c r="A255" s="74">
        <v>1240</v>
      </c>
      <c r="B255" s="74" t="s">
        <v>678</v>
      </c>
    </row>
    <row r="256" spans="1:3" x14ac:dyDescent="0.25">
      <c r="A256" s="74">
        <v>1620</v>
      </c>
      <c r="B256" s="74" t="s">
        <v>679</v>
      </c>
    </row>
    <row r="257" spans="1:3" x14ac:dyDescent="0.25">
      <c r="A257" s="74">
        <v>1190</v>
      </c>
      <c r="B257" s="74" t="s">
        <v>680</v>
      </c>
    </row>
    <row r="258" spans="1:3" x14ac:dyDescent="0.25">
      <c r="A258" s="74">
        <v>1360</v>
      </c>
      <c r="B258" s="74" t="s">
        <v>681</v>
      </c>
      <c r="C258" s="74" t="s">
        <v>436</v>
      </c>
    </row>
    <row r="259" spans="1:3" x14ac:dyDescent="0.25">
      <c r="A259" s="74">
        <v>1360</v>
      </c>
      <c r="B259" s="74" t="s">
        <v>682</v>
      </c>
    </row>
    <row r="260" spans="1:3" x14ac:dyDescent="0.25">
      <c r="A260" s="74">
        <v>1335</v>
      </c>
      <c r="B260" s="74" t="s">
        <v>683</v>
      </c>
    </row>
    <row r="261" spans="1:3" x14ac:dyDescent="0.25">
      <c r="A261" s="74">
        <v>1460</v>
      </c>
      <c r="B261" s="74" t="s">
        <v>684</v>
      </c>
    </row>
    <row r="262" spans="1:3" x14ac:dyDescent="0.25">
      <c r="A262" s="74">
        <v>430</v>
      </c>
      <c r="B262" s="74" t="s">
        <v>685</v>
      </c>
    </row>
    <row r="263" spans="1:3" x14ac:dyDescent="0.25">
      <c r="A263" s="74">
        <v>380</v>
      </c>
      <c r="B263" s="74" t="s">
        <v>686</v>
      </c>
    </row>
    <row r="264" spans="1:3" x14ac:dyDescent="0.25">
      <c r="A264" s="74">
        <v>2690</v>
      </c>
      <c r="B264" s="74" t="s">
        <v>687</v>
      </c>
      <c r="C264" s="74" t="s">
        <v>436</v>
      </c>
    </row>
    <row r="265" spans="1:3" x14ac:dyDescent="0.25">
      <c r="A265" s="74">
        <v>1630</v>
      </c>
      <c r="B265" s="74" t="s">
        <v>688</v>
      </c>
    </row>
    <row r="266" spans="1:3" x14ac:dyDescent="0.25">
      <c r="A266" s="74">
        <v>2400</v>
      </c>
      <c r="B266" s="74" t="s">
        <v>689</v>
      </c>
    </row>
    <row r="267" spans="1:3" x14ac:dyDescent="0.25">
      <c r="A267" s="74">
        <v>2760</v>
      </c>
      <c r="B267" s="74" t="s">
        <v>690</v>
      </c>
    </row>
    <row r="268" spans="1:3" x14ac:dyDescent="0.25">
      <c r="A268" s="74">
        <v>2760</v>
      </c>
      <c r="B268" s="74" t="s">
        <v>691</v>
      </c>
    </row>
    <row r="269" spans="1:3" x14ac:dyDescent="0.25">
      <c r="A269" s="74">
        <v>1330</v>
      </c>
      <c r="B269" s="74" t="s">
        <v>692</v>
      </c>
    </row>
    <row r="270" spans="1:3" x14ac:dyDescent="0.25">
      <c r="A270" s="74">
        <v>1970</v>
      </c>
      <c r="B270" s="74" t="s">
        <v>693</v>
      </c>
      <c r="C270" s="74" t="s">
        <v>436</v>
      </c>
    </row>
    <row r="271" spans="1:3" x14ac:dyDescent="0.25">
      <c r="A271" s="74">
        <v>1725</v>
      </c>
      <c r="B271" s="74" t="s">
        <v>694</v>
      </c>
    </row>
    <row r="272" spans="1:3" x14ac:dyDescent="0.25">
      <c r="A272" s="74">
        <v>2020</v>
      </c>
      <c r="B272" s="74" t="s">
        <v>695</v>
      </c>
    </row>
    <row r="273" spans="1:2" x14ac:dyDescent="0.25">
      <c r="A273" s="74">
        <v>1720</v>
      </c>
      <c r="B273" s="74" t="s">
        <v>696</v>
      </c>
    </row>
    <row r="274" spans="1:2" x14ac:dyDescent="0.25">
      <c r="A274" s="74">
        <v>780</v>
      </c>
      <c r="B274" s="74" t="s">
        <v>697</v>
      </c>
    </row>
    <row r="275" spans="1:2" x14ac:dyDescent="0.25">
      <c r="A275" s="74">
        <v>1500</v>
      </c>
      <c r="B275" s="74" t="s">
        <v>698</v>
      </c>
    </row>
    <row r="276" spans="1:2" x14ac:dyDescent="0.25">
      <c r="A276" s="74">
        <v>1820</v>
      </c>
      <c r="B276" s="74" t="s">
        <v>699</v>
      </c>
    </row>
    <row r="277" spans="1:2" x14ac:dyDescent="0.25">
      <c r="A277" s="74">
        <v>1600</v>
      </c>
      <c r="B277" s="74" t="s">
        <v>700</v>
      </c>
    </row>
    <row r="278" spans="1:2" x14ac:dyDescent="0.25">
      <c r="A278" s="74">
        <v>1730</v>
      </c>
      <c r="B278" s="74" t="s">
        <v>701</v>
      </c>
    </row>
    <row r="279" spans="1:2" x14ac:dyDescent="0.25">
      <c r="A279" s="74">
        <v>2300</v>
      </c>
      <c r="B279" s="74" t="s">
        <v>702</v>
      </c>
    </row>
    <row r="280" spans="1:2" x14ac:dyDescent="0.25">
      <c r="A280" s="74">
        <v>960</v>
      </c>
      <c r="B280" s="74" t="s">
        <v>703</v>
      </c>
    </row>
    <row r="281" spans="1:2" x14ac:dyDescent="0.25">
      <c r="A281" s="74">
        <v>1700</v>
      </c>
      <c r="B281" s="74" t="s">
        <v>704</v>
      </c>
    </row>
    <row r="282" spans="1:2" x14ac:dyDescent="0.25">
      <c r="A282" s="74">
        <v>1240</v>
      </c>
      <c r="B282" s="74" t="s">
        <v>705</v>
      </c>
    </row>
    <row r="283" spans="1:2" x14ac:dyDescent="0.25">
      <c r="A283" s="74">
        <v>1280</v>
      </c>
      <c r="B283" s="74" t="s">
        <v>706</v>
      </c>
    </row>
    <row r="284" spans="1:2" x14ac:dyDescent="0.25">
      <c r="A284" s="74">
        <v>380</v>
      </c>
      <c r="B284" s="74" t="s">
        <v>707</v>
      </c>
    </row>
    <row r="285" spans="1:2" x14ac:dyDescent="0.25">
      <c r="A285" s="74">
        <v>1225</v>
      </c>
      <c r="B285" s="74" t="s">
        <v>708</v>
      </c>
    </row>
    <row r="286" spans="1:2" x14ac:dyDescent="0.25">
      <c r="A286" s="74">
        <v>570</v>
      </c>
      <c r="B286" s="74" t="s">
        <v>709</v>
      </c>
    </row>
    <row r="287" spans="1:2" x14ac:dyDescent="0.25">
      <c r="A287" s="74">
        <v>500</v>
      </c>
      <c r="B287" s="74" t="s">
        <v>710</v>
      </c>
    </row>
    <row r="288" spans="1:2" x14ac:dyDescent="0.25">
      <c r="A288" s="74">
        <v>430</v>
      </c>
      <c r="B288" s="74" t="s">
        <v>711</v>
      </c>
    </row>
    <row r="289" spans="1:3" x14ac:dyDescent="0.25">
      <c r="A289" s="74">
        <v>690</v>
      </c>
      <c r="B289" s="74" t="s">
        <v>712</v>
      </c>
    </row>
    <row r="290" spans="1:3" x14ac:dyDescent="0.25">
      <c r="A290" s="74">
        <v>480</v>
      </c>
      <c r="B290" s="74" t="s">
        <v>713</v>
      </c>
    </row>
    <row r="291" spans="1:3" x14ac:dyDescent="0.25">
      <c r="A291" s="74">
        <v>870</v>
      </c>
      <c r="B291" s="74" t="s">
        <v>714</v>
      </c>
    </row>
    <row r="292" spans="1:3" x14ac:dyDescent="0.25">
      <c r="A292" s="74">
        <v>750</v>
      </c>
      <c r="B292" s="74" t="s">
        <v>715</v>
      </c>
    </row>
    <row r="293" spans="1:3" x14ac:dyDescent="0.25">
      <c r="A293" s="74">
        <v>910</v>
      </c>
      <c r="B293" s="74" t="s">
        <v>716</v>
      </c>
    </row>
    <row r="294" spans="1:3" x14ac:dyDescent="0.25">
      <c r="A294" s="74">
        <v>860</v>
      </c>
      <c r="B294" s="74" t="s">
        <v>717</v>
      </c>
    </row>
    <row r="295" spans="1:3" x14ac:dyDescent="0.25">
      <c r="A295" s="74">
        <v>620</v>
      </c>
      <c r="B295" s="74" t="s">
        <v>718</v>
      </c>
    </row>
    <row r="296" spans="1:3" x14ac:dyDescent="0.25">
      <c r="A296" s="74">
        <v>740</v>
      </c>
      <c r="B296" s="74" t="s">
        <v>719</v>
      </c>
    </row>
    <row r="297" spans="1:3" x14ac:dyDescent="0.25">
      <c r="A297" s="74">
        <v>460</v>
      </c>
      <c r="B297" s="74" t="s">
        <v>720</v>
      </c>
    </row>
    <row r="298" spans="1:3" x14ac:dyDescent="0.25">
      <c r="A298" s="74">
        <v>1630</v>
      </c>
      <c r="B298" s="74" t="s">
        <v>721</v>
      </c>
    </row>
    <row r="299" spans="1:3" x14ac:dyDescent="0.25">
      <c r="A299" s="74">
        <v>690</v>
      </c>
      <c r="B299" s="74" t="s">
        <v>722</v>
      </c>
    </row>
    <row r="300" spans="1:3" x14ac:dyDescent="0.25">
      <c r="A300" s="74">
        <v>730</v>
      </c>
      <c r="B300" s="74" t="s">
        <v>723</v>
      </c>
    </row>
    <row r="301" spans="1:3" x14ac:dyDescent="0.25">
      <c r="A301" s="74">
        <v>690</v>
      </c>
      <c r="B301" s="74" t="s">
        <v>724</v>
      </c>
    </row>
    <row r="302" spans="1:3" x14ac:dyDescent="0.25">
      <c r="A302" s="74">
        <v>760</v>
      </c>
      <c r="B302" s="74" t="s">
        <v>725</v>
      </c>
    </row>
    <row r="303" spans="1:3" x14ac:dyDescent="0.25">
      <c r="A303" s="74">
        <v>870</v>
      </c>
      <c r="B303" s="74" t="s">
        <v>726</v>
      </c>
    </row>
    <row r="304" spans="1:3" x14ac:dyDescent="0.25">
      <c r="A304" s="74">
        <v>660</v>
      </c>
      <c r="B304" s="74" t="s">
        <v>727</v>
      </c>
      <c r="C304" s="74" t="s">
        <v>436</v>
      </c>
    </row>
    <row r="305" spans="1:3" x14ac:dyDescent="0.25">
      <c r="A305" s="74">
        <v>380</v>
      </c>
      <c r="B305" s="74" t="s">
        <v>728</v>
      </c>
    </row>
    <row r="306" spans="1:3" x14ac:dyDescent="0.25">
      <c r="A306" s="74">
        <v>660</v>
      </c>
      <c r="B306" s="74" t="s">
        <v>729</v>
      </c>
    </row>
    <row r="307" spans="1:3" x14ac:dyDescent="0.25">
      <c r="A307" s="74">
        <v>740</v>
      </c>
      <c r="B307" s="74" t="s">
        <v>730</v>
      </c>
    </row>
    <row r="308" spans="1:3" x14ac:dyDescent="0.25">
      <c r="A308" s="74">
        <v>420</v>
      </c>
      <c r="B308" s="74" t="s">
        <v>731</v>
      </c>
      <c r="C308" s="74" t="s">
        <v>436</v>
      </c>
    </row>
    <row r="309" spans="1:3" x14ac:dyDescent="0.25">
      <c r="A309" s="74">
        <v>1225</v>
      </c>
      <c r="B309" s="74" t="s">
        <v>732</v>
      </c>
    </row>
    <row r="310" spans="1:3" x14ac:dyDescent="0.25">
      <c r="A310" s="74">
        <v>560</v>
      </c>
      <c r="B310" s="74" t="s">
        <v>733</v>
      </c>
    </row>
    <row r="311" spans="1:3" x14ac:dyDescent="0.25">
      <c r="A311" s="74">
        <v>3230</v>
      </c>
      <c r="B311" s="74" t="s">
        <v>734</v>
      </c>
    </row>
    <row r="312" spans="1:3" x14ac:dyDescent="0.25">
      <c r="A312" s="74">
        <v>1720</v>
      </c>
      <c r="B312" s="74" t="s">
        <v>735</v>
      </c>
    </row>
    <row r="313" spans="1:3" x14ac:dyDescent="0.25">
      <c r="A313" s="74">
        <v>540</v>
      </c>
      <c r="B313" s="74" t="s">
        <v>736</v>
      </c>
      <c r="C313" s="74" t="s">
        <v>436</v>
      </c>
    </row>
    <row r="314" spans="1:3" x14ac:dyDescent="0.25">
      <c r="A314" s="74">
        <v>540</v>
      </c>
      <c r="B314" s="74" t="s">
        <v>737</v>
      </c>
    </row>
    <row r="315" spans="1:3" x14ac:dyDescent="0.25">
      <c r="A315" s="74">
        <v>660</v>
      </c>
      <c r="B315" s="74" t="s">
        <v>738</v>
      </c>
    </row>
    <row r="316" spans="1:3" x14ac:dyDescent="0.25">
      <c r="A316" s="74">
        <v>666</v>
      </c>
      <c r="B316" s="74" t="s">
        <v>739</v>
      </c>
    </row>
    <row r="317" spans="1:3" x14ac:dyDescent="0.25">
      <c r="A317" s="74">
        <v>2520</v>
      </c>
      <c r="B317" s="74" t="s">
        <v>740</v>
      </c>
    </row>
    <row r="318" spans="1:3" x14ac:dyDescent="0.25">
      <c r="A318" s="74">
        <v>1860</v>
      </c>
      <c r="B318" s="74" t="s">
        <v>740</v>
      </c>
      <c r="C318" s="74" t="s">
        <v>436</v>
      </c>
    </row>
    <row r="319" spans="1:3" x14ac:dyDescent="0.25">
      <c r="A319" s="74">
        <v>1300</v>
      </c>
      <c r="B319" s="74" t="s">
        <v>741</v>
      </c>
    </row>
    <row r="320" spans="1:3" x14ac:dyDescent="0.25">
      <c r="A320" s="74">
        <v>3730</v>
      </c>
      <c r="B320" s="74" t="s">
        <v>742</v>
      </c>
    </row>
    <row r="321" spans="1:3" x14ac:dyDescent="0.25">
      <c r="A321" s="74">
        <v>2490</v>
      </c>
      <c r="B321" s="74" t="s">
        <v>743</v>
      </c>
    </row>
    <row r="322" spans="1:3" x14ac:dyDescent="0.25">
      <c r="A322" s="74">
        <v>1900</v>
      </c>
      <c r="B322" s="74" t="s">
        <v>744</v>
      </c>
    </row>
    <row r="323" spans="1:3" x14ac:dyDescent="0.25">
      <c r="A323" s="74">
        <v>1200</v>
      </c>
      <c r="B323" s="74" t="s">
        <v>745</v>
      </c>
    </row>
    <row r="324" spans="1:3" x14ac:dyDescent="0.25">
      <c r="A324" s="74">
        <v>480</v>
      </c>
      <c r="B324" s="74" t="s">
        <v>746</v>
      </c>
    </row>
    <row r="325" spans="1:3" x14ac:dyDescent="0.25">
      <c r="A325" s="74">
        <v>420</v>
      </c>
      <c r="B325" s="74" t="s">
        <v>747</v>
      </c>
    </row>
    <row r="326" spans="1:3" x14ac:dyDescent="0.25">
      <c r="A326" s="74">
        <v>960</v>
      </c>
      <c r="B326" s="74" t="s">
        <v>748</v>
      </c>
    </row>
    <row r="327" spans="1:3" x14ac:dyDescent="0.25">
      <c r="A327" s="74">
        <v>1780</v>
      </c>
      <c r="B327" s="74" t="s">
        <v>749</v>
      </c>
      <c r="C327" s="74" t="s">
        <v>436</v>
      </c>
    </row>
    <row r="328" spans="1:3" x14ac:dyDescent="0.25">
      <c r="A328" s="74">
        <v>2620</v>
      </c>
      <c r="B328" s="74" t="s">
        <v>750</v>
      </c>
    </row>
    <row r="329" spans="1:3" x14ac:dyDescent="0.25">
      <c r="A329" s="74">
        <v>1960</v>
      </c>
      <c r="B329" s="74" t="s">
        <v>751</v>
      </c>
    </row>
    <row r="330" spans="1:3" x14ac:dyDescent="0.25">
      <c r="A330" s="74">
        <v>2720</v>
      </c>
      <c r="B330" s="74" t="s">
        <v>752</v>
      </c>
    </row>
    <row r="331" spans="1:3" x14ac:dyDescent="0.25">
      <c r="A331" s="74">
        <v>2440</v>
      </c>
      <c r="B331" s="74" t="s">
        <v>753</v>
      </c>
    </row>
    <row r="332" spans="1:3" x14ac:dyDescent="0.25">
      <c r="A332" s="74">
        <v>2200</v>
      </c>
      <c r="B332" s="74" t="s">
        <v>754</v>
      </c>
    </row>
    <row r="333" spans="1:3" x14ac:dyDescent="0.25">
      <c r="A333" s="74">
        <v>3170</v>
      </c>
      <c r="B333" s="74" t="s">
        <v>755</v>
      </c>
    </row>
    <row r="334" spans="1:3" x14ac:dyDescent="0.25">
      <c r="A334" s="74">
        <v>1210</v>
      </c>
      <c r="B334" s="74" t="s">
        <v>756</v>
      </c>
    </row>
    <row r="335" spans="1:3" x14ac:dyDescent="0.25">
      <c r="A335" s="74">
        <v>425</v>
      </c>
      <c r="B335" s="74" t="s">
        <v>757</v>
      </c>
    </row>
    <row r="336" spans="1:3" x14ac:dyDescent="0.25">
      <c r="A336" s="74">
        <v>900</v>
      </c>
      <c r="B336" s="74" t="s">
        <v>758</v>
      </c>
    </row>
    <row r="337" spans="1:3" x14ac:dyDescent="0.25">
      <c r="A337" s="74">
        <v>1150</v>
      </c>
      <c r="B337" s="74" t="s">
        <v>759</v>
      </c>
    </row>
    <row r="338" spans="1:3" x14ac:dyDescent="0.25">
      <c r="A338" s="74">
        <v>2400</v>
      </c>
      <c r="B338" s="74" t="s">
        <v>346</v>
      </c>
    </row>
    <row r="339" spans="1:3" x14ac:dyDescent="0.25">
      <c r="A339" s="74">
        <v>1510</v>
      </c>
      <c r="B339" s="74" t="s">
        <v>760</v>
      </c>
    </row>
    <row r="340" spans="1:3" x14ac:dyDescent="0.25">
      <c r="A340" s="74">
        <v>1500</v>
      </c>
      <c r="B340" s="74" t="s">
        <v>761</v>
      </c>
      <c r="C340" s="74" t="s">
        <v>436</v>
      </c>
    </row>
    <row r="341" spans="1:3" x14ac:dyDescent="0.25">
      <c r="A341" s="74">
        <v>1439</v>
      </c>
      <c r="B341" s="74" t="s">
        <v>762</v>
      </c>
    </row>
    <row r="342" spans="1:3" x14ac:dyDescent="0.25">
      <c r="A342" s="74">
        <v>630</v>
      </c>
      <c r="B342" s="74" t="s">
        <v>763</v>
      </c>
    </row>
    <row r="343" spans="1:3" x14ac:dyDescent="0.25">
      <c r="A343" s="74">
        <v>1410</v>
      </c>
      <c r="B343" s="74" t="s">
        <v>764</v>
      </c>
    </row>
    <row r="344" spans="1:3" x14ac:dyDescent="0.25">
      <c r="A344" s="74">
        <v>1800</v>
      </c>
      <c r="B344" s="74" t="s">
        <v>765</v>
      </c>
    </row>
    <row r="345" spans="1:3" x14ac:dyDescent="0.25">
      <c r="A345" s="74">
        <v>1330</v>
      </c>
      <c r="B345" s="74" t="s">
        <v>766</v>
      </c>
    </row>
    <row r="346" spans="1:3" x14ac:dyDescent="0.25">
      <c r="A346" s="74">
        <v>1780</v>
      </c>
      <c r="B346" s="74" t="s">
        <v>767</v>
      </c>
    </row>
    <row r="347" spans="1:3" x14ac:dyDescent="0.25">
      <c r="A347" s="74">
        <v>780</v>
      </c>
      <c r="B347" s="74" t="s">
        <v>768</v>
      </c>
    </row>
    <row r="348" spans="1:3" x14ac:dyDescent="0.25">
      <c r="A348" s="74">
        <v>460</v>
      </c>
      <c r="B348" s="74" t="s">
        <v>769</v>
      </c>
    </row>
    <row r="349" spans="1:3" x14ac:dyDescent="0.25">
      <c r="A349" s="74">
        <v>1140</v>
      </c>
      <c r="B349" s="74" t="s">
        <v>770</v>
      </c>
    </row>
    <row r="350" spans="1:3" x14ac:dyDescent="0.25">
      <c r="A350" s="74">
        <v>770</v>
      </c>
      <c r="B350" s="74" t="s">
        <v>771</v>
      </c>
    </row>
    <row r="351" spans="1:3" x14ac:dyDescent="0.25">
      <c r="A351" s="74">
        <v>590</v>
      </c>
      <c r="B351" s="74" t="s">
        <v>772</v>
      </c>
    </row>
    <row r="352" spans="1:3" x14ac:dyDescent="0.25">
      <c r="A352" s="74">
        <v>3800</v>
      </c>
      <c r="B352" s="74" t="s">
        <v>773</v>
      </c>
    </row>
    <row r="353" spans="1:3" x14ac:dyDescent="0.25">
      <c r="A353" s="74">
        <v>940</v>
      </c>
      <c r="B353" s="74" t="s">
        <v>774</v>
      </c>
    </row>
    <row r="354" spans="1:3" x14ac:dyDescent="0.25">
      <c r="A354" s="74">
        <v>520</v>
      </c>
      <c r="B354" s="74" t="s">
        <v>775</v>
      </c>
    </row>
    <row r="355" spans="1:3" x14ac:dyDescent="0.25">
      <c r="A355" s="74">
        <v>390</v>
      </c>
      <c r="B355" s="74" t="s">
        <v>776</v>
      </c>
    </row>
    <row r="356" spans="1:3" x14ac:dyDescent="0.25">
      <c r="A356" s="74">
        <v>490</v>
      </c>
      <c r="B356" s="74" t="s">
        <v>777</v>
      </c>
    </row>
    <row r="357" spans="1:3" x14ac:dyDescent="0.25">
      <c r="A357" s="74">
        <v>510</v>
      </c>
      <c r="B357" s="74" t="s">
        <v>778</v>
      </c>
      <c r="C357" s="74" t="s">
        <v>436</v>
      </c>
    </row>
    <row r="358" spans="1:3" x14ac:dyDescent="0.25">
      <c r="A358" s="74">
        <v>480</v>
      </c>
      <c r="B358" s="74" t="s">
        <v>779</v>
      </c>
    </row>
    <row r="359" spans="1:3" x14ac:dyDescent="0.25">
      <c r="A359" s="74">
        <v>2750</v>
      </c>
      <c r="B359" s="74" t="s">
        <v>780</v>
      </c>
    </row>
    <row r="360" spans="1:3" x14ac:dyDescent="0.25">
      <c r="A360" s="74">
        <v>2140</v>
      </c>
      <c r="B360" s="74" t="s">
        <v>781</v>
      </c>
    </row>
    <row r="361" spans="1:3" x14ac:dyDescent="0.25">
      <c r="A361" s="74">
        <v>680</v>
      </c>
      <c r="B361" s="74" t="s">
        <v>782</v>
      </c>
    </row>
    <row r="362" spans="1:3" x14ac:dyDescent="0.25">
      <c r="A362" s="74">
        <v>850</v>
      </c>
      <c r="B362" s="74" t="s">
        <v>783</v>
      </c>
      <c r="C362" s="74" t="s">
        <v>436</v>
      </c>
    </row>
    <row r="363" spans="1:3" x14ac:dyDescent="0.25">
      <c r="A363" s="74">
        <v>770</v>
      </c>
      <c r="B363" s="74" t="s">
        <v>784</v>
      </c>
      <c r="C363" s="74" t="s">
        <v>436</v>
      </c>
    </row>
    <row r="364" spans="1:3" x14ac:dyDescent="0.25">
      <c r="A364" s="74">
        <v>590</v>
      </c>
      <c r="B364" s="74" t="s">
        <v>785</v>
      </c>
    </row>
    <row r="365" spans="1:3" x14ac:dyDescent="0.25">
      <c r="A365" s="74">
        <v>2318</v>
      </c>
      <c r="B365" s="74" t="s">
        <v>786</v>
      </c>
    </row>
    <row r="366" spans="1:3" x14ac:dyDescent="0.25">
      <c r="A366" s="74">
        <v>2480</v>
      </c>
      <c r="B366" s="74" t="s">
        <v>787</v>
      </c>
    </row>
    <row r="367" spans="1:3" x14ac:dyDescent="0.25">
      <c r="A367" s="74">
        <v>1420</v>
      </c>
      <c r="B367" s="74" t="s">
        <v>788</v>
      </c>
    </row>
    <row r="368" spans="1:3" x14ac:dyDescent="0.25">
      <c r="A368" s="74">
        <v>1000</v>
      </c>
      <c r="B368" s="74" t="s">
        <v>789</v>
      </c>
      <c r="C368" s="74" t="s">
        <v>436</v>
      </c>
    </row>
    <row r="369" spans="1:3" x14ac:dyDescent="0.25">
      <c r="A369" s="74">
        <v>1160</v>
      </c>
      <c r="B369" s="74" t="s">
        <v>790</v>
      </c>
    </row>
    <row r="370" spans="1:3" x14ac:dyDescent="0.25">
      <c r="A370" s="74">
        <v>1850</v>
      </c>
      <c r="B370" s="74" t="s">
        <v>791</v>
      </c>
      <c r="C370" s="74" t="s">
        <v>436</v>
      </c>
    </row>
    <row r="371" spans="1:3" x14ac:dyDescent="0.25">
      <c r="A371" s="74">
        <v>2299</v>
      </c>
      <c r="B371" s="74" t="s">
        <v>792</v>
      </c>
    </row>
    <row r="372" spans="1:3" x14ac:dyDescent="0.25">
      <c r="A372" s="74">
        <v>950</v>
      </c>
      <c r="B372" s="74" t="s">
        <v>793</v>
      </c>
    </row>
    <row r="373" spans="1:3" x14ac:dyDescent="0.25">
      <c r="A373" s="74">
        <v>1731</v>
      </c>
      <c r="B373" s="74" t="s">
        <v>794</v>
      </c>
    </row>
    <row r="374" spans="1:3" x14ac:dyDescent="0.25">
      <c r="A374" s="74">
        <v>1570</v>
      </c>
      <c r="B374" s="74" t="s">
        <v>795</v>
      </c>
    </row>
    <row r="375" spans="1:3" x14ac:dyDescent="0.25">
      <c r="A375" s="74">
        <v>512</v>
      </c>
      <c r="B375" s="74" t="s">
        <v>796</v>
      </c>
    </row>
    <row r="376" spans="1:3" x14ac:dyDescent="0.25">
      <c r="A376" s="74">
        <v>2500</v>
      </c>
      <c r="B376" s="74" t="s">
        <v>797</v>
      </c>
    </row>
    <row r="377" spans="1:3" x14ac:dyDescent="0.25">
      <c r="A377" s="74">
        <v>810</v>
      </c>
      <c r="B377" s="74" t="s">
        <v>798</v>
      </c>
    </row>
    <row r="378" spans="1:3" x14ac:dyDescent="0.25">
      <c r="A378" s="74">
        <v>880</v>
      </c>
      <c r="B378" s="74" t="s">
        <v>799</v>
      </c>
    </row>
    <row r="379" spans="1:3" x14ac:dyDescent="0.25">
      <c r="A379" s="74">
        <v>2040</v>
      </c>
      <c r="B379" s="74" t="s">
        <v>800</v>
      </c>
    </row>
    <row r="380" spans="1:3" x14ac:dyDescent="0.25">
      <c r="A380" s="74">
        <v>1010</v>
      </c>
      <c r="B380" s="74" t="s">
        <v>801</v>
      </c>
      <c r="C380" s="74" t="s">
        <v>436</v>
      </c>
    </row>
    <row r="381" spans="1:3" x14ac:dyDescent="0.25">
      <c r="A381" s="74">
        <v>1010</v>
      </c>
      <c r="B381" s="74" t="s">
        <v>802</v>
      </c>
    </row>
    <row r="382" spans="1:3" x14ac:dyDescent="0.25">
      <c r="A382" s="74">
        <v>1010</v>
      </c>
      <c r="B382" s="74" t="s">
        <v>803</v>
      </c>
    </row>
    <row r="383" spans="1:3" x14ac:dyDescent="0.25">
      <c r="A383" s="74">
        <v>3684</v>
      </c>
      <c r="B383" s="74" t="s">
        <v>804</v>
      </c>
    </row>
    <row r="384" spans="1:3" x14ac:dyDescent="0.25">
      <c r="A384" s="74">
        <v>1400</v>
      </c>
      <c r="B384" s="74" t="s">
        <v>805</v>
      </c>
    </row>
    <row r="385" spans="1:3" x14ac:dyDescent="0.25">
      <c r="A385" s="74">
        <v>1930</v>
      </c>
      <c r="B385" s="74" t="s">
        <v>806</v>
      </c>
    </row>
    <row r="386" spans="1:3" x14ac:dyDescent="0.25">
      <c r="A386" s="74">
        <v>1630</v>
      </c>
      <c r="B386" s="74" t="s">
        <v>806</v>
      </c>
      <c r="C386" s="74" t="s">
        <v>436</v>
      </c>
    </row>
    <row r="387" spans="1:3" x14ac:dyDescent="0.25">
      <c r="A387" s="74">
        <v>360</v>
      </c>
      <c r="B387" s="74" t="s">
        <v>807</v>
      </c>
    </row>
    <row r="388" spans="1:3" x14ac:dyDescent="0.25">
      <c r="A388" s="74">
        <v>1530</v>
      </c>
      <c r="B388" s="74" t="s">
        <v>808</v>
      </c>
    </row>
    <row r="389" spans="1:3" x14ac:dyDescent="0.25">
      <c r="A389" s="74">
        <v>2920</v>
      </c>
      <c r="B389" s="74" t="s">
        <v>809</v>
      </c>
    </row>
    <row r="390" spans="1:3" x14ac:dyDescent="0.25">
      <c r="A390" s="74">
        <v>1878</v>
      </c>
      <c r="B390" s="74" t="s">
        <v>810</v>
      </c>
      <c r="C390" s="74" t="s">
        <v>436</v>
      </c>
    </row>
    <row r="391" spans="1:3" x14ac:dyDescent="0.25">
      <c r="A391" s="74">
        <v>1600</v>
      </c>
      <c r="B391" s="74" t="s">
        <v>811</v>
      </c>
      <c r="C391" s="74" t="s">
        <v>436</v>
      </c>
    </row>
    <row r="392" spans="1:3" x14ac:dyDescent="0.25">
      <c r="A392" s="74">
        <v>1830</v>
      </c>
      <c r="B392" s="74" t="s">
        <v>812</v>
      </c>
    </row>
    <row r="393" spans="1:3" x14ac:dyDescent="0.25">
      <c r="A393" s="74">
        <v>1575</v>
      </c>
      <c r="B393" s="74" t="s">
        <v>812</v>
      </c>
      <c r="C393" s="74" t="s">
        <v>436</v>
      </c>
    </row>
    <row r="394" spans="1:3" x14ac:dyDescent="0.25">
      <c r="A394" s="74">
        <v>1970</v>
      </c>
      <c r="B394" s="74" t="s">
        <v>813</v>
      </c>
    </row>
  </sheetData>
  <autoFilter ref="A1:C394" xr:uid="{00000000-0009-0000-0000-000000000000}">
    <sortState xmlns:xlrd2="http://schemas.microsoft.com/office/spreadsheetml/2017/richdata2" ref="A2:C394">
      <sortCondition ref="B1:B394"/>
    </sortState>
  </autoFilter>
  <mergeCells count="2">
    <mergeCell ref="E1:H1"/>
    <mergeCell ref="E2:H2"/>
  </mergeCells>
  <hyperlinks>
    <hyperlink ref="B383" r:id="rId1" display="http://tinytimbers.com/specie_brwalnut.htm" xr:uid="{54201052-2FEE-4879-9036-20EDA2AAA497}"/>
    <hyperlink ref="B83" r:id="rId2" display="http://tinytimbers.com/specie_brcherry.htm" xr:uid="{CC4CD6CF-F490-495C-832B-25AF35E52936}"/>
    <hyperlink ref="B276" r:id="rId3" display="http://tinytimbers.com/specie_hickory.htm" xr:uid="{42676548-A3C7-4D38-88A1-E88967FF65C5}"/>
    <hyperlink ref="B214" r:id="rId4" display="http://tinytimbers.com/specie_hmaple.htm" xr:uid="{105D14BA-1124-4400-BAD8-F2B25B32348A}"/>
    <hyperlink ref="B258" r:id="rId5" display="http://tinytimbers.com/specie_woak.htm" xr:uid="{77E85EC6-95F6-406E-A7A6-57B1FBDE4CB1}"/>
    <hyperlink ref="B243" r:id="rId6" display="http://tinytimbers.com/specie_roak.htm" xr:uid="{4FD82BBC-7D63-4EC1-842E-64E057BFF885}"/>
    <hyperlink ref="B309" r:id="rId7" display="http://tinytimbers.com/specie_ypineheart.htm" xr:uid="{622D8045-ECB2-4CDF-99AC-15B438F98ACA}"/>
    <hyperlink ref="B381" r:id="rId8" display="http://tinytimbers.com/specie_walnut.htm" xr:uid="{465D369F-1AE7-4DD2-8A84-51080A93E83D}"/>
    <hyperlink ref="B81" r:id="rId9" display="http://tinytimbers.com/specie_cherry.htm" xr:uid="{A15082D5-3E4D-4006-B16C-F18F7599BE3A}"/>
    <hyperlink ref="B219" r:id="rId10" display="http://tinytimbers.com/specie_smaple.htm" xr:uid="{D00E5154-CCF3-4B92-A4C0-5AF11D64A637}"/>
    <hyperlink ref="B65" r:id="rId11" display="http://tinytimbers.com/specie_cedar.htm" xr:uid="{C44DAEA7-791C-4D20-974B-BD610C759CD7}"/>
    <hyperlink ref="B303" r:id="rId12" display="http://tinytimbers.com/specie_ypine.htm" xr:uid="{FDFEE13E-CF62-4458-A87F-343BDEF007A6}"/>
    <hyperlink ref="B122" r:id="rId13" display="http://tinytimbers.com/specie_relm.htm" xr:uid="{B9FD640E-C084-4BE2-8DB9-D32300F77F72}"/>
    <hyperlink ref="B342" r:id="rId14" display="http://tinytimbers.com/specie_sassafras.htm" xr:uid="{E1150DC0-9A30-4068-846E-7DAB4CDF1965}"/>
    <hyperlink ref="B102" r:id="rId15" display="http://tinytimbers.com/specie_cypress.htm" xr:uid="{6111B649-F8F6-4A45-A6A5-06B61390697E}"/>
    <hyperlink ref="B313" r:id="rId16" display="http://tinytimbers.com/specie_poplar.htm" xr:uid="{1D513870-507C-4851-8135-97A61CAC4DF6}"/>
    <hyperlink ref="B308" r:id="rId17" display="http://tinytimbers.com/specie_wpine.htm" xr:uid="{01F18C84-CFA5-47C0-B578-A7D0890E4974}"/>
  </hyperlinks>
  <pageMargins left="0.7" right="0.7" top="0.75" bottom="0.75" header="0.3" footer="0.3"/>
  <pageSetup orientation="portrait" horizontalDpi="0" verticalDpi="0" r:id="rId18"/>
  <drawing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Working Spreadsheet</vt:lpstr>
      <vt:lpstr>NYCCNC K Factors</vt:lpstr>
      <vt:lpstr>Measured K Factors</vt:lpstr>
      <vt:lpstr>K Factor Measurements</vt:lpstr>
      <vt:lpstr>Wood Hardness</vt:lpstr>
      <vt:lpstr>'Working Spreadsheet'!Print_Area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dc:creator>
  <cp:lastModifiedBy>Gerald Mackelburg</cp:lastModifiedBy>
  <cp:lastPrinted>2019-08-11T17:35:58Z</cp:lastPrinted>
  <dcterms:created xsi:type="dcterms:W3CDTF">2019-07-05T00:42:12Z</dcterms:created>
  <dcterms:modified xsi:type="dcterms:W3CDTF">2019-08-11T18:47:59Z</dcterms:modified>
</cp:coreProperties>
</file>