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tge\Documents\M.Sc\Semester III\Misleading Senses\"/>
    </mc:Choice>
  </mc:AlternateContent>
  <xr:revisionPtr revIDLastSave="0" documentId="13_ncr:1_{964A9EED-743E-431D-A5FD-1090BF9F199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2" l="1"/>
  <c r="AE6" i="2"/>
  <c r="AE5" i="2"/>
  <c r="AC7" i="2"/>
  <c r="AC6" i="2"/>
  <c r="AC5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B27" i="2"/>
  <c r="X5" i="2"/>
  <c r="X4" i="2"/>
  <c r="Y20" i="2"/>
  <c r="Y15" i="2"/>
  <c r="X9" i="2"/>
  <c r="X8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B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B24" i="2"/>
  <c r="R2" i="2"/>
  <c r="R3" i="2"/>
  <c r="R4" i="2"/>
  <c r="T4" i="2" s="1"/>
  <c r="R5" i="2"/>
  <c r="T5" i="2" s="1"/>
  <c r="R6" i="2"/>
  <c r="R7" i="2"/>
  <c r="T7" i="2" s="1"/>
  <c r="R8" i="2"/>
  <c r="T8" i="2" s="1"/>
  <c r="R9" i="2"/>
  <c r="T9" i="2" s="1"/>
  <c r="R10" i="2"/>
  <c r="T10" i="2" s="1"/>
  <c r="R11" i="2"/>
  <c r="T11" i="2" s="1"/>
  <c r="R12" i="2"/>
  <c r="R13" i="2"/>
  <c r="T13" i="2" s="1"/>
  <c r="R14" i="2"/>
  <c r="T14" i="2" s="1"/>
  <c r="R15" i="2"/>
  <c r="T15" i="2" s="1"/>
  <c r="R16" i="2"/>
  <c r="R17" i="2"/>
  <c r="R18" i="2"/>
  <c r="T18" i="2" s="1"/>
  <c r="R19" i="2"/>
  <c r="R20" i="2"/>
  <c r="T20" i="2" s="1"/>
  <c r="R21" i="2"/>
  <c r="R22" i="2"/>
  <c r="R23" i="2"/>
  <c r="Q2" i="2"/>
  <c r="T2" i="2" s="1"/>
  <c r="Q3" i="2"/>
  <c r="T3" i="2" s="1"/>
  <c r="Q4" i="2"/>
  <c r="Q24" i="2" s="1"/>
  <c r="Q5" i="2"/>
  <c r="Q6" i="2"/>
  <c r="T6" i="2" s="1"/>
  <c r="Q7" i="2"/>
  <c r="Q8" i="2"/>
  <c r="Q9" i="2"/>
  <c r="Q10" i="2"/>
  <c r="Q11" i="2"/>
  <c r="Q12" i="2"/>
  <c r="T12" i="2" s="1"/>
  <c r="Q13" i="2"/>
  <c r="Q14" i="2"/>
  <c r="Q15" i="2"/>
  <c r="Q16" i="2"/>
  <c r="T16" i="2" s="1"/>
  <c r="Q17" i="2"/>
  <c r="T17" i="2" s="1"/>
  <c r="Q18" i="2"/>
  <c r="Q19" i="2"/>
  <c r="T19" i="2" s="1"/>
  <c r="Q20" i="2"/>
  <c r="Q21" i="2"/>
  <c r="T21" i="2" s="1"/>
  <c r="Q22" i="2"/>
  <c r="T22" i="2" s="1"/>
  <c r="Q23" i="2"/>
  <c r="T23" i="2" s="1"/>
</calcChain>
</file>

<file path=xl/sharedStrings.xml><?xml version="1.0" encoding="utf-8"?>
<sst xmlns="http://schemas.openxmlformats.org/spreadsheetml/2006/main" count="168" uniqueCount="108">
  <si>
    <t>Group</t>
  </si>
  <si>
    <t>A</t>
  </si>
  <si>
    <t>B</t>
  </si>
  <si>
    <t>C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</si>
  <si>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</si>
  <si>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</si>
  <si>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</si>
  <si>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</si>
  <si>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</si>
  <si>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</si>
  <si>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</si>
  <si>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</si>
  <si>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</si>
  <si>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</si>
  <si>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</si>
  <si>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Participant</t>
  </si>
  <si>
    <t>Stimulus 1</t>
  </si>
  <si>
    <t>Stimulus 2</t>
  </si>
  <si>
    <t>Stimulus 3</t>
  </si>
  <si>
    <t>Stimulus 4</t>
  </si>
  <si>
    <t>Stimulus 5</t>
  </si>
  <si>
    <t>Stimulus 6</t>
  </si>
  <si>
    <t>Stimulus 7</t>
  </si>
  <si>
    <t>Stimulus 8</t>
  </si>
  <si>
    <t>Stimulus 9</t>
  </si>
  <si>
    <t>Stimulus 10</t>
  </si>
  <si>
    <t>Stimulus 11</t>
  </si>
  <si>
    <t>Stimulus 12</t>
  </si>
  <si>
    <t>Stimulus 13</t>
  </si>
  <si>
    <t>Stimulus 14</t>
  </si>
  <si>
    <t>Stimulus 15</t>
  </si>
  <si>
    <t>Stimulus 16</t>
  </si>
  <si>
    <t>Stimulus 17</t>
  </si>
  <si>
    <t>Stimulus 18</t>
  </si>
  <si>
    <t>Stimulus 19</t>
  </si>
  <si>
    <t>Stimulus 20</t>
  </si>
  <si>
    <t>Stimulus 21</t>
  </si>
  <si>
    <t>Stimulus 22</t>
  </si>
  <si>
    <t>Subject12</t>
  </si>
  <si>
    <t>Subject13</t>
  </si>
  <si>
    <t>Subject14</t>
  </si>
  <si>
    <t>Subject15</t>
  </si>
  <si>
    <t>Written Language</t>
  </si>
  <si>
    <t>Arabic</t>
  </si>
  <si>
    <t>Greek</t>
  </si>
  <si>
    <t>Spanish</t>
  </si>
  <si>
    <t>Farsi</t>
  </si>
  <si>
    <t>Korean</t>
  </si>
  <si>
    <t>German</t>
  </si>
  <si>
    <t>Turkish</t>
  </si>
  <si>
    <t>Mandarin Chinese (Simplified)</t>
  </si>
  <si>
    <t>Stimulus</t>
  </si>
  <si>
    <t>Participant 1</t>
  </si>
  <si>
    <t>Participant 2</t>
  </si>
  <si>
    <t>Participant 3</t>
  </si>
  <si>
    <t>Participant 4</t>
  </si>
  <si>
    <t>Participant 5</t>
  </si>
  <si>
    <t>Participant 6</t>
  </si>
  <si>
    <t>Participant 7</t>
  </si>
  <si>
    <t>Participant 8</t>
  </si>
  <si>
    <t>Participant 9</t>
  </si>
  <si>
    <t>Participant 10</t>
  </si>
  <si>
    <t>Participant 11</t>
  </si>
  <si>
    <t>Participant 12</t>
  </si>
  <si>
    <t>Participant 13</t>
  </si>
  <si>
    <t>Participant 14</t>
  </si>
  <si>
    <t>Participant 15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</si>
  <si>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</si>
  <si>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</si>
  <si>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</si>
  <si>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</si>
  <si>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</si>
  <si>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</si>
  <si>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</si>
  <si>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</si>
  <si>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</si>
  <si>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</si>
  <si>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</si>
  <si>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Image12</t>
  </si>
  <si>
    <t>Image13</t>
  </si>
  <si>
    <t>Image14</t>
  </si>
  <si>
    <t>Image15</t>
  </si>
  <si>
    <t>Image16</t>
  </si>
  <si>
    <t>Image17</t>
  </si>
  <si>
    <t>Image18</t>
  </si>
  <si>
    <t>Image19</t>
  </si>
  <si>
    <t>Image20</t>
  </si>
  <si>
    <t>Image21</t>
  </si>
  <si>
    <t>Image22</t>
  </si>
  <si>
    <t>Total Black Figure</t>
  </si>
  <si>
    <t>Total White Figure</t>
  </si>
  <si>
    <t>Left/Down</t>
  </si>
  <si>
    <t>Black</t>
  </si>
  <si>
    <t>White</t>
  </si>
  <si>
    <t>Percentage of Left/Down</t>
  </si>
  <si>
    <t>Total Black Figure Among Participants</t>
  </si>
  <si>
    <t>Total White Figure Among Participants</t>
  </si>
  <si>
    <t>Take all Left/right displays. How many responded left?</t>
  </si>
  <si>
    <t>There are 10 left right displays with 150 trials.</t>
  </si>
  <si>
    <t xml:space="preserve">So we sum depending on Left/Down </t>
  </si>
  <si>
    <t>Take all Up/Down displays. How many responded down?</t>
  </si>
  <si>
    <t>There are 12 up/down displays with 180 trials</t>
  </si>
  <si>
    <t>Again we sum depending on Left/Down</t>
  </si>
  <si>
    <t>Total Black Figure Across participants in left/right displays</t>
  </si>
  <si>
    <t>Total White Figure Across participants in left/right displays</t>
  </si>
  <si>
    <t>Total Black Figure by group</t>
  </si>
  <si>
    <t>Total Black Figure (L/R Displays)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</si>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</sst>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2"/>
      <color rgb="FF000000"/>
      <name val="Calibri"/>
    </font>
    <font>
      <b/>
      <sz val="11"/>
      <color rgb="FF000000"/>
      <name val="Calibri"/>
    </font>
    <font>
      <sz val="8"/>
      <name val="Calibri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3" fillId="0" borderId="0" xfId="0" applyFont="1" applyFill="1" applyBorder="1"/>
    <xf numFmtId="0" fontId="0" fillId="0" borderId="0" xfId="0" applyAlignment="1"/>
    <xf numFmtId="0" fontId="3" fillId="0" borderId="0" xfId="0" applyFont="1" applyAlignment="1"/>
    <xf numFmtId="9" fontId="0" fillId="0" borderId="0" xfId="2" applyFont="1"/>
    <xf numFmtId="0" fontId="3" fillId="3" borderId="0" xfId="0" applyFont="1" applyFill="1"/>
    <xf numFmtId="0" fontId="3" fillId="4" borderId="0" xfId="0" applyFont="1" applyFill="1"/>
    <xf numFmtId="9" fontId="3" fillId="0" borderId="0" xfId="2" applyFont="1" applyAlignment="1"/>
    <xf numFmtId="9" fontId="3" fillId="0" borderId="0" xfId="2" applyFont="1"/>
    <xf numFmtId="43" fontId="3" fillId="0" borderId="0" xfId="1" applyFont="1" applyAlignment="1"/>
    <xf numFmtId="43" fontId="0" fillId="0" borderId="0" xfId="1" applyFont="1"/>
    <xf numFmtId="0" fontId="0" fillId="0" borderId="0" xfId="0" applyNumberFormat="1"/>
    <xf numFmtId="9" fontId="3" fillId="0" borderId="0" xfId="0" applyNumberFormat="1" applyFont="1"/>
    <xf numFmtId="0" fontId="3" fillId="0" borderId="0" xfId="0" applyFont="1" applyFill="1"/>
    <xf numFmtId="43" fontId="0" fillId="5" borderId="0" xfId="1" applyFont="1" applyFill="1"/>
    <xf numFmtId="43" fontId="0" fillId="4" borderId="0" xfId="1" applyFont="1" applyFill="1"/>
    <xf numFmtId="43" fontId="3" fillId="0" borderId="0" xfId="1" applyFont="1"/>
    <xf numFmtId="0" fontId="3" fillId="0" borderId="0" xfId="0" applyFont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11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3" formatCode="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41CA93-26C5-4327-90F2-20828DFCC07B}" name="Table1" displayName="Table1" ref="A1:T24" totalsRowCount="1" headerRowDxfId="10">
  <autoFilter ref="A1:T23" xr:uid="{1F41CA93-26C5-4327-90F2-20828DFCC07B}"/>
  <tableColumns count="20">
    <tableColumn id="1" xr3:uid="{39091C0B-529C-41F4-A290-9E2C5E074ADF}" name="Stimulus" totalsRowLabel="Total Black Figure" totalsRowDxfId="7"/>
    <tableColumn id="2" xr3:uid="{DF0A9EF1-E486-44F3-B7AD-C0820C620862}" name="Participant 1" totalsRowFunction="custom">
      <totalsRowFormula>SUMIF(Table1[Participant 1],1)</totalsRowFormula>
    </tableColumn>
    <tableColumn id="3" xr3:uid="{09D74ED7-AB83-4443-94BF-C0B366FBD715}" name="Participant 2" totalsRowFunction="custom">
      <totalsRowFormula>SUMIF(Table1[Participant 2],1)</totalsRowFormula>
    </tableColumn>
    <tableColumn id="4" xr3:uid="{ADE72C02-0F1E-401B-B4A5-195CE2424AA9}" name="Participant 3" totalsRowFunction="custom">
      <totalsRowFormula>SUMIF(Table1[Participant 3],1)</totalsRowFormula>
    </tableColumn>
    <tableColumn id="5" xr3:uid="{F46718D2-2060-46D6-85A6-990491D20F6B}" name="Participant 4" totalsRowFunction="custom">
      <totalsRowFormula>SUMIF(Table1[Participant 4],1)</totalsRowFormula>
    </tableColumn>
    <tableColumn id="6" xr3:uid="{4B7C8B63-F4CF-4FD0-A8C4-47AA14EABC59}" name="Participant 5" totalsRowFunction="custom">
      <totalsRowFormula>SUMIF(Table1[Participant 5],1)</totalsRowFormula>
    </tableColumn>
    <tableColumn id="7" xr3:uid="{5813FF5F-5F67-49BC-A389-59A8EAC16051}" name="Participant 6" totalsRowFunction="custom">
      <totalsRowFormula>SUMIF(Table1[Participant 6],1)</totalsRowFormula>
    </tableColumn>
    <tableColumn id="8" xr3:uid="{7157AF39-F1C3-439E-ADBB-7079653AD34C}" name="Participant 7" totalsRowFunction="custom">
      <totalsRowFormula>SUMIF(Table1[Participant 7],1)</totalsRowFormula>
    </tableColumn>
    <tableColumn id="9" xr3:uid="{B68B7D22-3A0A-49C0-A5F8-0296765A8BBC}" name="Participant 8" totalsRowFunction="custom">
      <totalsRowFormula>SUMIF(Table1[Participant 8],1)</totalsRowFormula>
    </tableColumn>
    <tableColumn id="10" xr3:uid="{CE45BCD0-AC2B-4AD6-A5E9-501935AD6CEF}" name="Participant 9" totalsRowFunction="custom">
      <totalsRowFormula>SUMIF(Table1[Participant 9],1)</totalsRowFormula>
    </tableColumn>
    <tableColumn id="11" xr3:uid="{572F3F57-3A06-4887-AA10-BA8194F5A36A}" name="Participant 10" totalsRowFunction="custom">
      <totalsRowFormula>SUMIF(Table1[Participant 10],1)</totalsRowFormula>
    </tableColumn>
    <tableColumn id="12" xr3:uid="{A0A23C38-B028-47D5-B922-009AD86BDD12}" name="Participant 11" totalsRowFunction="custom">
      <totalsRowFormula>SUMIF(Table1[Participant 11],1)</totalsRowFormula>
    </tableColumn>
    <tableColumn id="13" xr3:uid="{F04CA48B-D3FB-49B3-857E-AE4F8D32EEDC}" name="Participant 12" totalsRowFunction="custom">
      <totalsRowFormula>SUMIF(Table1[Participant 12],1)</totalsRowFormula>
    </tableColumn>
    <tableColumn id="14" xr3:uid="{A1E4F608-D39E-40D3-8479-946A06D880E9}" name="Participant 13" totalsRowFunction="custom">
      <totalsRowFormula>SUMIF(Table1[Participant 13],1)</totalsRowFormula>
    </tableColumn>
    <tableColumn id="15" xr3:uid="{9D699BEB-B67F-4DC3-9082-982B919EDAE1}" name="Participant 14" totalsRowFunction="custom">
      <totalsRowFormula>SUMIF(Table1[Participant 14],1)</totalsRowFormula>
    </tableColumn>
    <tableColumn id="16" xr3:uid="{CFEB061F-FDCD-4461-BDD6-B12F070DEECF}" name="Participant 15" totalsRowFunction="custom">
      <totalsRowFormula>SUMIF(Table1[Participant 15],1)</totalsRowFormula>
    </tableColumn>
    <tableColumn id="17" xr3:uid="{920236CE-9C48-441D-AB6C-AF896CE69DCF}" name="Total Black Figure" totalsRowFunction="custom" dataDxfId="9" totalsRowDxfId="6">
      <calculatedColumnFormula>SUMIF(Table1[[#This Row],[Participant 1]:[Participant 15]],1)</calculatedColumnFormula>
      <totalsRowFormula>SUM(Table1[Total Black Figure])</totalsRowFormula>
    </tableColumn>
    <tableColumn id="18" xr3:uid="{62811F20-4642-45BF-9482-F3D141AE5340}" name="Total White Figure" dataDxfId="8" totalsRowDxfId="5">
      <calculatedColumnFormula>COUNTIF(Table1[[#This Row],[Participant 1]:[Participant 15]],0)</calculatedColumnFormula>
    </tableColumn>
    <tableColumn id="19" xr3:uid="{92E2FC37-CD2A-4B9E-958C-F2117F3F541A}" name="Left/Down" totalsRowDxfId="4" dataCellStyle="Percent"/>
    <tableColumn id="20" xr3:uid="{D7D83FCC-7490-4AD8-9F7A-E946380C588C}" name="Percentage of Left/Down" totalsRowDxfId="3" dataCellStyle="Comma" totalsRowCellStyle="Comma">
      <calculatedColumnFormula>IF(Table1[[#This Row],[Left/Down]]= "Black", Table1[[#This Row],[Total Black Figure]]/15,Table1[[#This Row],[Total White Figure]]/15)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workbookViewId="0">
      <selection activeCell="C19" sqref="C19"/>
    </sheetView>
  </sheetViews>
  <sheetFormatPr defaultRowHeight="15.6" x14ac:dyDescent="0.3"/>
  <cols>
    <col min="1" max="1" width="25" customWidth="1"/>
    <col min="2" max="2" width="27.09765625" customWidth="1"/>
    <col min="3" max="996" width="25" customWidth="1"/>
  </cols>
  <sheetData>
    <row r="1" spans="1:25" x14ac:dyDescent="0.3">
      <c r="A1" s="3" t="s">
        <v>15</v>
      </c>
      <c r="B1" s="3" t="s">
        <v>42</v>
      </c>
      <c r="C1" s="1" t="s">
        <v>0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</row>
    <row r="2" spans="1:25" x14ac:dyDescent="0.3">
      <c r="A2" s="2" t="s">
        <v>4</v>
      </c>
      <c r="B2" s="2" t="s">
        <v>46</v>
      </c>
      <c r="C2" t="s">
        <v>2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0</v>
      </c>
      <c r="Y2">
        <v>1</v>
      </c>
    </row>
    <row r="3" spans="1:25" x14ac:dyDescent="0.3">
      <c r="A3" s="2" t="s">
        <v>5</v>
      </c>
      <c r="B3" s="2" t="s">
        <v>46</v>
      </c>
      <c r="C3" t="s">
        <v>2</v>
      </c>
      <c r="D3">
        <v>1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1</v>
      </c>
      <c r="Y3">
        <v>1</v>
      </c>
    </row>
    <row r="4" spans="1:25" x14ac:dyDescent="0.3">
      <c r="A4" s="2" t="s">
        <v>6</v>
      </c>
      <c r="B4" s="2" t="s">
        <v>47</v>
      </c>
      <c r="C4" t="s">
        <v>3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</row>
    <row r="5" spans="1:25" x14ac:dyDescent="0.3">
      <c r="A5" s="2" t="s">
        <v>7</v>
      </c>
      <c r="B5" s="4" t="s">
        <v>47</v>
      </c>
      <c r="C5" t="s">
        <v>3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1</v>
      </c>
    </row>
    <row r="6" spans="1:25" x14ac:dyDescent="0.3">
      <c r="A6" s="2" t="s">
        <v>8</v>
      </c>
      <c r="B6" s="4" t="s">
        <v>47</v>
      </c>
      <c r="C6" t="s">
        <v>3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0</v>
      </c>
      <c r="Q6">
        <v>1</v>
      </c>
      <c r="R6">
        <v>0</v>
      </c>
      <c r="S6">
        <v>1</v>
      </c>
      <c r="T6">
        <v>1</v>
      </c>
      <c r="U6">
        <v>1</v>
      </c>
      <c r="V6">
        <v>1</v>
      </c>
      <c r="W6">
        <v>1</v>
      </c>
      <c r="X6">
        <v>0</v>
      </c>
      <c r="Y6">
        <v>1</v>
      </c>
    </row>
    <row r="7" spans="1:25" x14ac:dyDescent="0.3">
      <c r="A7" s="2" t="s">
        <v>9</v>
      </c>
      <c r="B7" s="4" t="s">
        <v>48</v>
      </c>
      <c r="C7" t="s">
        <v>1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</row>
    <row r="8" spans="1:25" x14ac:dyDescent="0.3">
      <c r="A8" s="2" t="s">
        <v>10</v>
      </c>
      <c r="B8" s="4" t="s">
        <v>46</v>
      </c>
      <c r="C8" t="s">
        <v>2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1</v>
      </c>
      <c r="Y8">
        <v>1</v>
      </c>
    </row>
    <row r="9" spans="1:25" x14ac:dyDescent="0.3">
      <c r="A9" s="2" t="s">
        <v>11</v>
      </c>
      <c r="B9" s="4" t="s">
        <v>49</v>
      </c>
      <c r="C9" t="s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1</v>
      </c>
      <c r="X9">
        <v>0</v>
      </c>
      <c r="Y9">
        <v>1</v>
      </c>
    </row>
    <row r="10" spans="1:25" x14ac:dyDescent="0.3">
      <c r="A10" s="2" t="s">
        <v>12</v>
      </c>
      <c r="B10" s="4" t="s">
        <v>43</v>
      </c>
      <c r="C10" t="s">
        <v>2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</row>
    <row r="11" spans="1:25" x14ac:dyDescent="0.3">
      <c r="A11" s="2" t="s">
        <v>13</v>
      </c>
      <c r="B11" s="2" t="s">
        <v>45</v>
      </c>
      <c r="C11" t="s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0</v>
      </c>
      <c r="Y11">
        <v>1</v>
      </c>
    </row>
    <row r="12" spans="1:25" x14ac:dyDescent="0.3">
      <c r="A12" s="2" t="s">
        <v>14</v>
      </c>
      <c r="B12" s="2" t="s">
        <v>50</v>
      </c>
      <c r="C12" t="s">
        <v>3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</row>
    <row r="13" spans="1:25" x14ac:dyDescent="0.3">
      <c r="A13" s="2" t="s">
        <v>38</v>
      </c>
      <c r="B13" s="2" t="s">
        <v>43</v>
      </c>
      <c r="C13" t="s">
        <v>2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</row>
    <row r="14" spans="1:25" x14ac:dyDescent="0.3">
      <c r="A14" s="2" t="s">
        <v>39</v>
      </c>
      <c r="B14" s="2" t="s">
        <v>50</v>
      </c>
      <c r="C14" t="s">
        <v>3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1</v>
      </c>
    </row>
    <row r="15" spans="1:25" x14ac:dyDescent="0.3">
      <c r="A15" s="2" t="s">
        <v>40</v>
      </c>
      <c r="B15" s="2" t="s">
        <v>44</v>
      </c>
      <c r="C15" t="s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0</v>
      </c>
      <c r="Y15">
        <v>1</v>
      </c>
    </row>
    <row r="16" spans="1:25" x14ac:dyDescent="0.3">
      <c r="A16" s="2" t="s">
        <v>41</v>
      </c>
      <c r="B16" s="2" t="s">
        <v>44</v>
      </c>
      <c r="C16" t="s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0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EBE0-A2B5-4C87-9680-14F1F695AC93}">
  <dimension ref="A1:AE27"/>
  <sheetViews>
    <sheetView tabSelected="1" topLeftCell="T1" workbookViewId="0">
      <selection activeCell="AE8" sqref="AE8"/>
    </sheetView>
  </sheetViews>
  <sheetFormatPr defaultRowHeight="15.6" x14ac:dyDescent="0.3"/>
  <cols>
    <col min="1" max="1" width="17.3984375" customWidth="1"/>
    <col min="2" max="10" width="13.19921875" customWidth="1"/>
    <col min="11" max="16" width="14.19921875" customWidth="1"/>
    <col min="17" max="17" width="17.796875" bestFit="1" customWidth="1"/>
    <col min="18" max="18" width="16.796875" customWidth="1"/>
    <col min="19" max="19" width="33.69921875" style="7" bestFit="1" customWidth="1"/>
    <col min="20" max="20" width="22.796875" style="13" customWidth="1"/>
    <col min="23" max="23" width="50.19921875" customWidth="1"/>
    <col min="27" max="27" width="23.796875" bestFit="1" customWidth="1"/>
    <col min="30" max="30" width="12.19921875" customWidth="1"/>
  </cols>
  <sheetData>
    <row r="1" spans="1:31" x14ac:dyDescent="0.3">
      <c r="A1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5" t="s">
        <v>66</v>
      </c>
      <c r="Q1" s="6" t="s">
        <v>89</v>
      </c>
      <c r="R1" s="6" t="s">
        <v>90</v>
      </c>
      <c r="S1" s="10" t="s">
        <v>91</v>
      </c>
      <c r="T1" s="12" t="s">
        <v>94</v>
      </c>
    </row>
    <row r="2" spans="1:31" x14ac:dyDescent="0.3">
      <c r="A2" s="8" t="s">
        <v>67</v>
      </c>
      <c r="B2">
        <v>1</v>
      </c>
      <c r="C2">
        <v>1</v>
      </c>
      <c r="D2">
        <v>1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1</v>
      </c>
      <c r="M2">
        <v>0</v>
      </c>
      <c r="N2">
        <v>1</v>
      </c>
      <c r="O2">
        <v>1</v>
      </c>
      <c r="P2">
        <v>1</v>
      </c>
      <c r="Q2">
        <f>SUMIF(Table1[[#This Row],[Participant 1]:[Participant 15]],1)</f>
        <v>12</v>
      </c>
      <c r="R2">
        <f>COUNTIF(Table1[[#This Row],[Participant 1]:[Participant 15]],0)</f>
        <v>3</v>
      </c>
      <c r="S2" s="11" t="s">
        <v>92</v>
      </c>
      <c r="T2" s="17">
        <f>IF(Table1[[#This Row],[Left/Down]]= "Black", Table1[[#This Row],[Total Black Figure]]/15,Table1[[#This Row],[Total White Figure]]/15)</f>
        <v>0.8</v>
      </c>
    </row>
    <row r="3" spans="1:31" x14ac:dyDescent="0.3">
      <c r="A3" s="9" t="s">
        <v>68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f>SUMIF(Table1[[#This Row],[Participant 1]:[Participant 15]],1)</f>
        <v>11</v>
      </c>
      <c r="R3">
        <f>COUNTIF(Table1[[#This Row],[Participant 1]:[Participant 15]],0)</f>
        <v>4</v>
      </c>
      <c r="S3" s="11" t="s">
        <v>92</v>
      </c>
      <c r="T3" s="18">
        <f>IF(Table1[[#This Row],[Left/Down]]= "Black", Table1[[#This Row],[Total Black Figure]]/15,Table1[[#This Row],[Total White Figure]]/15)</f>
        <v>0.73333333333333328</v>
      </c>
    </row>
    <row r="4" spans="1:31" x14ac:dyDescent="0.3">
      <c r="A4" s="9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f>SUMIF(Table1[[#This Row],[Participant 1]:[Participant 15]],1)</f>
        <v>1</v>
      </c>
      <c r="R4">
        <f>COUNTIF(Table1[[#This Row],[Participant 1]:[Participant 15]],0)</f>
        <v>14</v>
      </c>
      <c r="S4" s="11" t="s">
        <v>93</v>
      </c>
      <c r="T4" s="18">
        <f>IF(Table1[[#This Row],[Left/Down]]= "Black", Table1[[#This Row],[Total Black Figure]]/15,Table1[[#This Row],[Total White Figure]]/15)</f>
        <v>0.93333333333333335</v>
      </c>
      <c r="W4" s="2" t="s">
        <v>103</v>
      </c>
      <c r="X4">
        <f>SUM(Q2,Q9,Q11,Q15,Q18:Q23)</f>
        <v>104</v>
      </c>
      <c r="AA4" s="2" t="s">
        <v>105</v>
      </c>
      <c r="AD4" s="2" t="s">
        <v>107</v>
      </c>
    </row>
    <row r="5" spans="1:31" x14ac:dyDescent="0.3">
      <c r="A5" s="9" t="s">
        <v>70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SUMIF(Table1[[#This Row],[Participant 1]:[Participant 15]],1)</f>
        <v>3</v>
      </c>
      <c r="R5">
        <f>COUNTIF(Table1[[#This Row],[Participant 1]:[Participant 15]],0)</f>
        <v>12</v>
      </c>
      <c r="S5" s="11" t="s">
        <v>93</v>
      </c>
      <c r="T5" s="18">
        <f>IF(Table1[[#This Row],[Left/Down]]= "Black", Table1[[#This Row],[Total Black Figure]]/15,Table1[[#This Row],[Total White Figure]]/15)</f>
        <v>0.8</v>
      </c>
      <c r="W5" s="2" t="s">
        <v>104</v>
      </c>
      <c r="X5">
        <f>SUM(R2,R9,R11,R15,R18:R23)</f>
        <v>46</v>
      </c>
      <c r="AB5" s="2" t="s">
        <v>1</v>
      </c>
      <c r="AC5">
        <f>SUM(G27,I27,K27,O27,P27)</f>
        <v>33</v>
      </c>
      <c r="AE5">
        <f>33/5</f>
        <v>6.6</v>
      </c>
    </row>
    <row r="6" spans="1:31" x14ac:dyDescent="0.3">
      <c r="A6" s="9" t="s">
        <v>71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f>SUMIF(Table1[[#This Row],[Participant 1]:[Participant 15]],1)</f>
        <v>14</v>
      </c>
      <c r="R6">
        <f>COUNTIF(Table1[[#This Row],[Participant 1]:[Participant 15]],0)</f>
        <v>1</v>
      </c>
      <c r="S6" s="11" t="s">
        <v>92</v>
      </c>
      <c r="T6" s="18">
        <f>IF(Table1[[#This Row],[Left/Down]]= "Black", Table1[[#This Row],[Total Black Figure]]/15,Table1[[#This Row],[Total White Figure]]/15)</f>
        <v>0.93333333333333335</v>
      </c>
      <c r="AB6" s="2" t="s">
        <v>2</v>
      </c>
      <c r="AC6">
        <f>SUM(B27,C27,H27,J27,M27)</f>
        <v>32</v>
      </c>
      <c r="AE6">
        <f>32/5</f>
        <v>6.4</v>
      </c>
    </row>
    <row r="7" spans="1:31" x14ac:dyDescent="0.3">
      <c r="A7" s="9" t="s">
        <v>72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f>SUMIF(Table1[[#This Row],[Participant 1]:[Participant 15]],1)</f>
        <v>5</v>
      </c>
      <c r="R7">
        <f>COUNTIF(Table1[[#This Row],[Participant 1]:[Participant 15]],0)</f>
        <v>10</v>
      </c>
      <c r="S7" s="11" t="s">
        <v>93</v>
      </c>
      <c r="T7" s="18">
        <f>IF(Table1[[#This Row],[Left/Down]]= "Black", Table1[[#This Row],[Total Black Figure]]/15,Table1[[#This Row],[Total White Figure]]/15)</f>
        <v>0.66666666666666663</v>
      </c>
      <c r="AB7" s="2" t="s">
        <v>3</v>
      </c>
      <c r="AC7">
        <f>SUM(D27,E27,F27,L27,N27)</f>
        <v>39</v>
      </c>
      <c r="AE7">
        <f>39/5</f>
        <v>7.8</v>
      </c>
    </row>
    <row r="8" spans="1:31" x14ac:dyDescent="0.3">
      <c r="A8" s="9" t="s">
        <v>73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f>SUMIF(Table1[[#This Row],[Participant 1]:[Participant 15]],1)</f>
        <v>14</v>
      </c>
      <c r="R8">
        <f>COUNTIF(Table1[[#This Row],[Participant 1]:[Participant 15]],0)</f>
        <v>1</v>
      </c>
      <c r="S8" s="11" t="s">
        <v>93</v>
      </c>
      <c r="T8" s="18">
        <f>IF(Table1[[#This Row],[Left/Down]]= "Black", Table1[[#This Row],[Total Black Figure]]/15,Table1[[#This Row],[Total White Figure]]/15)</f>
        <v>6.6666666666666666E-2</v>
      </c>
      <c r="W8" s="2" t="s">
        <v>95</v>
      </c>
      <c r="X8">
        <f>(SUMIF(Table1[[Participant 1]:[Participant 15]],1))</f>
        <v>206</v>
      </c>
    </row>
    <row r="9" spans="1:31" x14ac:dyDescent="0.3">
      <c r="A9" s="8" t="s">
        <v>74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1</v>
      </c>
      <c r="Q9">
        <f>SUMIF(Table1[[#This Row],[Participant 1]:[Participant 15]],1)</f>
        <v>10</v>
      </c>
      <c r="R9">
        <f>COUNTIF(Table1[[#This Row],[Participant 1]:[Participant 15]],0)</f>
        <v>5</v>
      </c>
      <c r="S9" s="11" t="s">
        <v>93</v>
      </c>
      <c r="T9" s="17">
        <f>IF(Table1[[#This Row],[Left/Down]]= "Black", Table1[[#This Row],[Total Black Figure]]/15,Table1[[#This Row],[Total White Figure]]/15)</f>
        <v>0.33333333333333331</v>
      </c>
      <c r="W9" s="2" t="s">
        <v>96</v>
      </c>
      <c r="X9">
        <f>COUNTIF(Table1[[Participant 1]:[Participant 15]],0)</f>
        <v>124</v>
      </c>
    </row>
    <row r="10" spans="1:31" x14ac:dyDescent="0.3">
      <c r="A10" s="9" t="s">
        <v>75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f>SUMIF(Table1[[#This Row],[Participant 1]:[Participant 15]],1)</f>
        <v>6</v>
      </c>
      <c r="R10">
        <f>COUNTIF(Table1[[#This Row],[Participant 1]:[Participant 15]],0)</f>
        <v>9</v>
      </c>
      <c r="S10" s="11" t="s">
        <v>93</v>
      </c>
      <c r="T10" s="18">
        <f>IF(Table1[[#This Row],[Left/Down]]= "Black", Table1[[#This Row],[Total Black Figure]]/15,Table1[[#This Row],[Total White Figure]]/15)</f>
        <v>0.6</v>
      </c>
    </row>
    <row r="11" spans="1:31" x14ac:dyDescent="0.3">
      <c r="A11" s="8" t="s">
        <v>76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f>SUMIF(Table1[[#This Row],[Participant 1]:[Participant 15]],1)</f>
        <v>4</v>
      </c>
      <c r="R11">
        <f>COUNTIF(Table1[[#This Row],[Participant 1]:[Participant 15]],0)</f>
        <v>11</v>
      </c>
      <c r="S11" s="11" t="s">
        <v>93</v>
      </c>
      <c r="T11" s="17">
        <f>IF(Table1[[#This Row],[Left/Down]]= "Black", Table1[[#This Row],[Total Black Figure]]/15,Table1[[#This Row],[Total White Figure]]/15)</f>
        <v>0.73333333333333328</v>
      </c>
    </row>
    <row r="12" spans="1:31" x14ac:dyDescent="0.3">
      <c r="A12" s="9" t="s">
        <v>77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f>SUMIF(Table1[[#This Row],[Participant 1]:[Participant 15]],1)</f>
        <v>14</v>
      </c>
      <c r="R12">
        <f>COUNTIF(Table1[[#This Row],[Participant 1]:[Participant 15]],0)</f>
        <v>1</v>
      </c>
      <c r="S12" s="11" t="s">
        <v>92</v>
      </c>
      <c r="T12" s="18">
        <f>IF(Table1[[#This Row],[Left/Down]]= "Black", Table1[[#This Row],[Total Black Figure]]/15,Table1[[#This Row],[Total White Figure]]/15)</f>
        <v>0.93333333333333335</v>
      </c>
    </row>
    <row r="13" spans="1:31" x14ac:dyDescent="0.3">
      <c r="A13" s="9" t="s">
        <v>78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f>SUMIF(Table1[[#This Row],[Participant 1]:[Participant 15]],1)</f>
        <v>15</v>
      </c>
      <c r="R13">
        <f>COUNTIF(Table1[[#This Row],[Participant 1]:[Participant 15]],0)</f>
        <v>0</v>
      </c>
      <c r="S13" s="11" t="s">
        <v>92</v>
      </c>
      <c r="T13" s="18">
        <f>IF(Table1[[#This Row],[Left/Down]]= "Black", Table1[[#This Row],[Total Black Figure]]/15,Table1[[#This Row],[Total White Figure]]/15)</f>
        <v>1</v>
      </c>
    </row>
    <row r="14" spans="1:31" x14ac:dyDescent="0.3">
      <c r="A14" s="9" t="s">
        <v>79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f>SUMIF(Table1[[#This Row],[Participant 1]:[Participant 15]],1)</f>
        <v>4</v>
      </c>
      <c r="R14">
        <f>COUNTIF(Table1[[#This Row],[Participant 1]:[Participant 15]],0)</f>
        <v>11</v>
      </c>
      <c r="S14" s="11" t="s">
        <v>93</v>
      </c>
      <c r="T14" s="18">
        <f>IF(Table1[[#This Row],[Left/Down]]= "Black", Table1[[#This Row],[Total Black Figure]]/15,Table1[[#This Row],[Total White Figure]]/15)</f>
        <v>0.73333333333333328</v>
      </c>
    </row>
    <row r="15" spans="1:31" x14ac:dyDescent="0.3">
      <c r="A15" s="8" t="s">
        <v>80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f>SUMIF(Table1[[#This Row],[Participant 1]:[Participant 15]],1)</f>
        <v>11</v>
      </c>
      <c r="R15">
        <f>COUNTIF(Table1[[#This Row],[Participant 1]:[Participant 15]],0)</f>
        <v>4</v>
      </c>
      <c r="S15" s="11" t="s">
        <v>93</v>
      </c>
      <c r="T15" s="17">
        <f>IF(Table1[[#This Row],[Left/Down]]= "Black", Table1[[#This Row],[Total Black Figure]]/15,Table1[[#This Row],[Total White Figure]]/15)</f>
        <v>0.26666666666666666</v>
      </c>
      <c r="W15" s="2" t="s">
        <v>97</v>
      </c>
      <c r="Y15" s="13">
        <f>SUM(12,5,11,4,0,13,3,3,10,3,14)/150</f>
        <v>0.52</v>
      </c>
    </row>
    <row r="16" spans="1:31" x14ac:dyDescent="0.3">
      <c r="A16" s="9" t="s">
        <v>81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>SUMIF(Table1[[#This Row],[Participant 1]:[Participant 15]],1)</f>
        <v>2</v>
      </c>
      <c r="R16">
        <f>COUNTIF(Table1[[#This Row],[Participant 1]:[Participant 15]],0)</f>
        <v>13</v>
      </c>
      <c r="S16" s="11" t="s">
        <v>92</v>
      </c>
      <c r="T16" s="18">
        <f>IF(Table1[[#This Row],[Left/Down]]= "Black", Table1[[#This Row],[Total Black Figure]]/15,Table1[[#This Row],[Total White Figure]]/15)</f>
        <v>0.13333333333333333</v>
      </c>
      <c r="W16" s="2" t="s">
        <v>98</v>
      </c>
    </row>
    <row r="17" spans="1:25" x14ac:dyDescent="0.3">
      <c r="A17" s="9" t="s">
        <v>82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f>SUMIF(Table1[[#This Row],[Participant 1]:[Participant 15]],1)</f>
        <v>13</v>
      </c>
      <c r="R17">
        <f>COUNTIF(Table1[[#This Row],[Participant 1]:[Participant 15]],0)</f>
        <v>2</v>
      </c>
      <c r="S17" s="11" t="s">
        <v>92</v>
      </c>
      <c r="T17" s="18">
        <f>IF(Table1[[#This Row],[Left/Down]]= "Black", Table1[[#This Row],[Total Black Figure]]/15,Table1[[#This Row],[Total White Figure]]/15)</f>
        <v>0.8666666666666667</v>
      </c>
      <c r="W17" s="2" t="s">
        <v>99</v>
      </c>
    </row>
    <row r="18" spans="1:25" x14ac:dyDescent="0.3">
      <c r="A18" s="8" t="s">
        <v>83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f>SUMIF(Table1[[#This Row],[Participant 1]:[Participant 15]],1)</f>
        <v>15</v>
      </c>
      <c r="R18">
        <f>COUNTIF(Table1[[#This Row],[Participant 1]:[Participant 15]],0)</f>
        <v>0</v>
      </c>
      <c r="S18" s="11" t="s">
        <v>93</v>
      </c>
      <c r="T18" s="17">
        <f>IF(Table1[[#This Row],[Left/Down]]= "Black", Table1[[#This Row],[Total Black Figure]]/15,Table1[[#This Row],[Total White Figure]]/15)</f>
        <v>0</v>
      </c>
    </row>
    <row r="19" spans="1:25" x14ac:dyDescent="0.3">
      <c r="A19" s="8" t="s">
        <v>84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f>SUMIF(Table1[[#This Row],[Participant 1]:[Participant 15]],1)</f>
        <v>13</v>
      </c>
      <c r="R19">
        <f>COUNTIF(Table1[[#This Row],[Participant 1]:[Participant 15]],0)</f>
        <v>2</v>
      </c>
      <c r="S19" s="11" t="s">
        <v>92</v>
      </c>
      <c r="T19" s="17">
        <f>IF(Table1[[#This Row],[Left/Down]]= "Black", Table1[[#This Row],[Total Black Figure]]/15,Table1[[#This Row],[Total White Figure]]/15)</f>
        <v>0.8666666666666667</v>
      </c>
    </row>
    <row r="20" spans="1:25" x14ac:dyDescent="0.3">
      <c r="A20" s="8" t="s">
        <v>85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1</v>
      </c>
      <c r="I20">
        <v>0</v>
      </c>
      <c r="J20">
        <v>1</v>
      </c>
      <c r="K20">
        <v>1</v>
      </c>
      <c r="L20">
        <v>1</v>
      </c>
      <c r="M20">
        <v>0</v>
      </c>
      <c r="N20">
        <v>1</v>
      </c>
      <c r="O20">
        <v>1</v>
      </c>
      <c r="P20">
        <v>1</v>
      </c>
      <c r="Q20">
        <f>SUMIF(Table1[[#This Row],[Participant 1]:[Participant 15]],1)</f>
        <v>12</v>
      </c>
      <c r="R20">
        <f>COUNTIF(Table1[[#This Row],[Participant 1]:[Participant 15]],0)</f>
        <v>3</v>
      </c>
      <c r="S20" s="11" t="s">
        <v>93</v>
      </c>
      <c r="T20" s="17">
        <f>IF(Table1[[#This Row],[Left/Down]]= "Black", Table1[[#This Row],[Total Black Figure]]/15,Table1[[#This Row],[Total White Figure]]/15)</f>
        <v>0.2</v>
      </c>
      <c r="W20" s="2" t="s">
        <v>100</v>
      </c>
      <c r="Y20" s="13">
        <f>SUM(Q3,R4,R5,Q6,R7,R8,R9,R10,Q12,Q13,R14,Q16,Q17)/180</f>
        <v>0.72777777777777775</v>
      </c>
    </row>
    <row r="21" spans="1:25" x14ac:dyDescent="0.3">
      <c r="A21" s="8" t="s">
        <v>86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f>SUMIF(Table1[[#This Row],[Participant 1]:[Participant 15]],1)</f>
        <v>10</v>
      </c>
      <c r="R21">
        <f>COUNTIF(Table1[[#This Row],[Participant 1]:[Participant 15]],0)</f>
        <v>5</v>
      </c>
      <c r="S21" s="11" t="s">
        <v>92</v>
      </c>
      <c r="T21" s="17">
        <f>IF(Table1[[#This Row],[Left/Down]]= "Black", Table1[[#This Row],[Total Black Figure]]/15,Table1[[#This Row],[Total White Figure]]/15)</f>
        <v>0.66666666666666663</v>
      </c>
      <c r="W21" s="2" t="s">
        <v>101</v>
      </c>
    </row>
    <row r="22" spans="1:25" x14ac:dyDescent="0.3">
      <c r="A22" s="8" t="s">
        <v>87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>SUMIF(Table1[[#This Row],[Participant 1]:[Participant 15]],1)</f>
        <v>3</v>
      </c>
      <c r="R22">
        <f>COUNTIF(Table1[[#This Row],[Participant 1]:[Participant 15]],0)</f>
        <v>12</v>
      </c>
      <c r="S22" s="11" t="s">
        <v>92</v>
      </c>
      <c r="T22" s="17">
        <f>IF(Table1[[#This Row],[Left/Down]]= "Black", Table1[[#This Row],[Total Black Figure]]/15,Table1[[#This Row],[Total White Figure]]/15)</f>
        <v>0.2</v>
      </c>
      <c r="W22" s="2" t="s">
        <v>102</v>
      </c>
    </row>
    <row r="23" spans="1:25" x14ac:dyDescent="0.3">
      <c r="A23" s="8" t="s">
        <v>88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f>SUMIF(Table1[[#This Row],[Participant 1]:[Participant 15]],1)</f>
        <v>14</v>
      </c>
      <c r="R23">
        <f>COUNTIF(Table1[[#This Row],[Participant 1]:[Participant 15]],0)</f>
        <v>1</v>
      </c>
      <c r="S23" s="11" t="s">
        <v>92</v>
      </c>
      <c r="T23" s="17">
        <f>IF(Table1[[#This Row],[Left/Down]]= "Black", Table1[[#This Row],[Total Black Figure]]/15,Table1[[#This Row],[Total White Figure]]/15)</f>
        <v>0.93333333333333335</v>
      </c>
    </row>
    <row r="24" spans="1:25" x14ac:dyDescent="0.3">
      <c r="A24" s="2" t="s">
        <v>89</v>
      </c>
      <c r="B24">
        <f>SUMIF(Table1[Participant 1],1)</f>
        <v>13</v>
      </c>
      <c r="C24">
        <f>SUMIF(Table1[Participant 2],1)</f>
        <v>15</v>
      </c>
      <c r="D24">
        <f>SUMIF(Table1[Participant 3],1)</f>
        <v>15</v>
      </c>
      <c r="E24">
        <f>SUMIF(Table1[Participant 4],1)</f>
        <v>16</v>
      </c>
      <c r="F24">
        <f>SUMIF(Table1[Participant 5],1)</f>
        <v>15</v>
      </c>
      <c r="G24">
        <f>SUMIF(Table1[Participant 6],1)</f>
        <v>12</v>
      </c>
      <c r="H24">
        <f>SUMIF(Table1[Participant 7],1)</f>
        <v>10</v>
      </c>
      <c r="I24">
        <f>SUMIF(Table1[Participant 8],1)</f>
        <v>14</v>
      </c>
      <c r="J24">
        <f>SUMIF(Table1[Participant 9],1)</f>
        <v>17</v>
      </c>
      <c r="K24">
        <f>SUMIF(Table1[Participant 10],1)</f>
        <v>12</v>
      </c>
      <c r="L24">
        <f>SUMIF(Table1[Participant 11],1)</f>
        <v>13</v>
      </c>
      <c r="M24">
        <f>SUMIF(Table1[Participant 12],1)</f>
        <v>10</v>
      </c>
      <c r="N24">
        <f>SUMIF(Table1[Participant 13],1)</f>
        <v>14</v>
      </c>
      <c r="O24">
        <f>SUMIF(Table1[Participant 14],1)</f>
        <v>15</v>
      </c>
      <c r="P24">
        <f>SUMIF(Table1[Participant 15],1)</f>
        <v>15</v>
      </c>
      <c r="Q24" s="14">
        <f>SUM(Table1[Total Black Figure])</f>
        <v>206</v>
      </c>
      <c r="R24" s="14"/>
      <c r="S24" s="15"/>
      <c r="T24" s="19"/>
    </row>
    <row r="25" spans="1:25" x14ac:dyDescent="0.3">
      <c r="A25" s="16" t="s">
        <v>90</v>
      </c>
      <c r="B25">
        <f>COUNTIF(Table1[Participant 1],0)</f>
        <v>9</v>
      </c>
      <c r="C25">
        <f>COUNTIF(Table1[Participant 2],0)</f>
        <v>7</v>
      </c>
      <c r="D25">
        <f>COUNTIF(Table1[Participant 3],0)</f>
        <v>7</v>
      </c>
      <c r="E25">
        <f>COUNTIF(Table1[Participant 4],0)</f>
        <v>6</v>
      </c>
      <c r="F25">
        <f>COUNTIF(Table1[Participant 5],0)</f>
        <v>7</v>
      </c>
      <c r="G25">
        <f>COUNTIF(Table1[Participant 6],0)</f>
        <v>10</v>
      </c>
      <c r="H25">
        <f>COUNTIF(Table1[Participant 7],0)</f>
        <v>12</v>
      </c>
      <c r="I25">
        <f>COUNTIF(Table1[Participant 8],0)</f>
        <v>8</v>
      </c>
      <c r="J25">
        <f>COUNTIF(Table1[Participant 9],0)</f>
        <v>5</v>
      </c>
      <c r="K25">
        <f>COUNTIF(Table1[Participant 10],0)</f>
        <v>10</v>
      </c>
      <c r="L25">
        <f>COUNTIF(Table1[Participant 11],0)</f>
        <v>9</v>
      </c>
      <c r="M25">
        <f>COUNTIF(Table1[Participant 12],0)</f>
        <v>12</v>
      </c>
      <c r="N25">
        <f>COUNTIF(Table1[Participant 13],0)</f>
        <v>8</v>
      </c>
      <c r="O25">
        <f>COUNTIF(Table1[Participant 14],0)</f>
        <v>7</v>
      </c>
      <c r="P25">
        <f>COUNTIF(Table1[Participant 15],0)</f>
        <v>7</v>
      </c>
    </row>
    <row r="26" spans="1:25" x14ac:dyDescent="0.3">
      <c r="A26" s="1" t="s">
        <v>0</v>
      </c>
      <c r="B26" t="s">
        <v>2</v>
      </c>
      <c r="C26" t="s">
        <v>2</v>
      </c>
      <c r="D26" t="s">
        <v>3</v>
      </c>
      <c r="E26" t="s">
        <v>3</v>
      </c>
      <c r="F26" t="s">
        <v>3</v>
      </c>
      <c r="G26" t="s">
        <v>1</v>
      </c>
      <c r="H26" t="s">
        <v>2</v>
      </c>
      <c r="I26" t="s">
        <v>1</v>
      </c>
      <c r="J26" t="s">
        <v>2</v>
      </c>
      <c r="K26" t="s">
        <v>1</v>
      </c>
      <c r="L26" t="s">
        <v>3</v>
      </c>
      <c r="M26" t="s">
        <v>2</v>
      </c>
      <c r="N26" t="s">
        <v>3</v>
      </c>
      <c r="O26" t="s">
        <v>1</v>
      </c>
      <c r="P26" t="s">
        <v>1</v>
      </c>
    </row>
    <row r="27" spans="1:25" ht="31.2" x14ac:dyDescent="0.3">
      <c r="A27" s="20" t="s">
        <v>106</v>
      </c>
      <c r="B27">
        <f>SUMIF(B2,1)+SUMIF(B9,1)+SUMIF(B11,1)+SUMIF(B15,1)+SUMIF(B18:B23,1)</f>
        <v>7</v>
      </c>
      <c r="C27">
        <f t="shared" ref="C27:P27" si="0">SUMIF(C2,1)+SUMIF(C9,1)+SUMIF(C11,1)+SUMIF(C15,1)+SUMIF(C18:C23,1)</f>
        <v>7</v>
      </c>
      <c r="D27">
        <f t="shared" si="0"/>
        <v>7</v>
      </c>
      <c r="E27">
        <f t="shared" si="0"/>
        <v>9</v>
      </c>
      <c r="F27">
        <f t="shared" si="0"/>
        <v>8</v>
      </c>
      <c r="G27">
        <f t="shared" si="0"/>
        <v>6</v>
      </c>
      <c r="H27">
        <f t="shared" si="0"/>
        <v>6</v>
      </c>
      <c r="I27">
        <f t="shared" si="0"/>
        <v>5</v>
      </c>
      <c r="J27">
        <f t="shared" si="0"/>
        <v>8</v>
      </c>
      <c r="K27">
        <f t="shared" si="0"/>
        <v>6</v>
      </c>
      <c r="L27">
        <f t="shared" si="0"/>
        <v>7</v>
      </c>
      <c r="M27">
        <f t="shared" si="0"/>
        <v>4</v>
      </c>
      <c r="N27">
        <f t="shared" si="0"/>
        <v>8</v>
      </c>
      <c r="O27">
        <f t="shared" si="0"/>
        <v>8</v>
      </c>
      <c r="P27">
        <f t="shared" si="0"/>
        <v>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Castillo</dc:creator>
  <cp:lastModifiedBy>Miguel Castillo</cp:lastModifiedBy>
  <dcterms:created xsi:type="dcterms:W3CDTF">2025-01-25T18:24:06Z</dcterms:created>
  <dcterms:modified xsi:type="dcterms:W3CDTF">2025-01-27T21:53:14Z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2025-01-25T07:12:26-05:00</dcterms:created>
  <dcterms:modified xsi:type="dcterms:W3CDTF">2025-01-25T07:12:26-05:00</dcterms:modified>
  <cp:revision>0</cp:revision>
</cp:coreProperties>
</file>