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大三上\交通信息挖掘与融合\大作业\"/>
    </mc:Choice>
  </mc:AlternateContent>
  <xr:revisionPtr revIDLastSave="0" documentId="13_ncr:1_{23727B99-0717-4B94-B272-06DF5B0962CA}" xr6:coauthVersionLast="45" xr6:coauthVersionMax="45" xr10:uidLastSave="{00000000-0000-0000-0000-000000000000}"/>
  <bookViews>
    <workbookView xWindow="-4248" yWindow="0" windowWidth="15912" windowHeight="1219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L15" i="1"/>
  <c r="M15" i="1"/>
  <c r="N15" i="1"/>
  <c r="K15" i="1"/>
  <c r="J15" i="1"/>
  <c r="I15" i="1"/>
  <c r="O14" i="1"/>
  <c r="D18" i="1"/>
  <c r="D17" i="1"/>
  <c r="D16" i="1"/>
  <c r="C18" i="1"/>
  <c r="C17" i="1"/>
  <c r="C16" i="1"/>
  <c r="A18" i="1"/>
  <c r="G9" i="1" l="1"/>
  <c r="G10" i="1"/>
  <c r="G11" i="1"/>
  <c r="G12" i="1"/>
  <c r="G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  <c r="C9" i="1"/>
  <c r="C10" i="1"/>
  <c r="C11" i="1"/>
  <c r="C12" i="1"/>
  <c r="C8" i="1"/>
  <c r="B9" i="1"/>
  <c r="B10" i="1"/>
  <c r="B11" i="1"/>
  <c r="B12" i="1"/>
  <c r="B8" i="1"/>
  <c r="J3" i="1"/>
  <c r="K3" i="1" s="1"/>
  <c r="O3" i="1" s="1"/>
  <c r="H3" i="1"/>
  <c r="H4" i="1"/>
  <c r="H5" i="1"/>
  <c r="H6" i="1"/>
  <c r="H2" i="1"/>
  <c r="N6" i="1"/>
  <c r="L2" i="1"/>
  <c r="N2" i="1" s="1"/>
  <c r="M6" i="1"/>
  <c r="M5" i="1"/>
  <c r="M4" i="1"/>
  <c r="M3" i="1"/>
  <c r="L6" i="1"/>
  <c r="L5" i="1"/>
  <c r="N5" i="1" s="1"/>
  <c r="L4" i="1"/>
  <c r="N4" i="1" s="1"/>
  <c r="L3" i="1"/>
  <c r="N3" i="1" s="1"/>
  <c r="M2" i="1"/>
  <c r="I3" i="1"/>
  <c r="I4" i="1"/>
  <c r="J4" i="1" s="1"/>
  <c r="K4" i="1" s="1"/>
  <c r="O4" i="1" s="1"/>
  <c r="I5" i="1"/>
  <c r="J5" i="1" s="1"/>
  <c r="K5" i="1" s="1"/>
  <c r="I6" i="1"/>
  <c r="J6" i="1" s="1"/>
  <c r="K6" i="1" s="1"/>
  <c r="O6" i="1" s="1"/>
  <c r="I2" i="1"/>
  <c r="J2" i="1" s="1"/>
  <c r="K2" i="1" s="1"/>
  <c r="O2" i="1" s="1"/>
  <c r="O5" i="1" l="1"/>
</calcChain>
</file>

<file path=xl/sharedStrings.xml><?xml version="1.0" encoding="utf-8"?>
<sst xmlns="http://schemas.openxmlformats.org/spreadsheetml/2006/main" count="47" uniqueCount="41">
  <si>
    <t>东西直行</t>
    <phoneticPr fontId="1" type="noConversion"/>
  </si>
  <si>
    <t>东西左转</t>
    <phoneticPr fontId="1" type="noConversion"/>
  </si>
  <si>
    <t>交叉口1</t>
    <phoneticPr fontId="1" type="noConversion"/>
  </si>
  <si>
    <t>交叉口2</t>
    <phoneticPr fontId="1" type="noConversion"/>
  </si>
  <si>
    <t>交叉口3</t>
    <phoneticPr fontId="1" type="noConversion"/>
  </si>
  <si>
    <t>交叉口4</t>
    <phoneticPr fontId="1" type="noConversion"/>
  </si>
  <si>
    <t>周期</t>
    <phoneticPr fontId="1" type="noConversion"/>
  </si>
  <si>
    <t>交叉口5</t>
    <phoneticPr fontId="1" type="noConversion"/>
  </si>
  <si>
    <t>通行能力直</t>
    <phoneticPr fontId="1" type="noConversion"/>
  </si>
  <si>
    <t>左转</t>
    <phoneticPr fontId="1" type="noConversion"/>
  </si>
  <si>
    <t>饱和度</t>
    <phoneticPr fontId="1" type="noConversion"/>
  </si>
  <si>
    <t>进口道通行能力</t>
    <phoneticPr fontId="1" type="noConversion"/>
  </si>
  <si>
    <t>左</t>
    <phoneticPr fontId="1" type="noConversion"/>
  </si>
  <si>
    <t>直</t>
    <phoneticPr fontId="1" type="noConversion"/>
  </si>
  <si>
    <t>右</t>
    <phoneticPr fontId="1" type="noConversion"/>
  </si>
  <si>
    <t>总</t>
    <phoneticPr fontId="1" type="noConversion"/>
  </si>
  <si>
    <t>左流量</t>
    <phoneticPr fontId="1" type="noConversion"/>
  </si>
  <si>
    <t>直流量</t>
    <phoneticPr fontId="1" type="noConversion"/>
  </si>
  <si>
    <t>绿信比</t>
    <phoneticPr fontId="1" type="noConversion"/>
  </si>
  <si>
    <t>d1左</t>
    <phoneticPr fontId="1" type="noConversion"/>
  </si>
  <si>
    <t>d1直</t>
    <phoneticPr fontId="1" type="noConversion"/>
  </si>
  <si>
    <t>d2直</t>
    <phoneticPr fontId="1" type="noConversion"/>
  </si>
  <si>
    <t>d直</t>
    <phoneticPr fontId="1" type="noConversion"/>
  </si>
  <si>
    <t>路段1</t>
    <phoneticPr fontId="1" type="noConversion"/>
  </si>
  <si>
    <t>路段2</t>
    <phoneticPr fontId="1" type="noConversion"/>
  </si>
  <si>
    <t>路段3</t>
    <phoneticPr fontId="1" type="noConversion"/>
  </si>
  <si>
    <t>路段4</t>
    <phoneticPr fontId="1" type="noConversion"/>
  </si>
  <si>
    <t>路段5</t>
    <phoneticPr fontId="1" type="noConversion"/>
  </si>
  <si>
    <t>路段6</t>
    <phoneticPr fontId="1" type="noConversion"/>
  </si>
  <si>
    <t>合计</t>
    <phoneticPr fontId="1" type="noConversion"/>
  </si>
  <si>
    <t>长度/m</t>
    <phoneticPr fontId="1" type="noConversion"/>
  </si>
  <si>
    <t>占比</t>
    <phoneticPr fontId="1" type="noConversion"/>
  </si>
  <si>
    <t>[33-35)</t>
    <phoneticPr fontId="1" type="noConversion"/>
  </si>
  <si>
    <t>[35-37)</t>
    <phoneticPr fontId="1" type="noConversion"/>
  </si>
  <si>
    <t>[37-39)</t>
    <phoneticPr fontId="1" type="noConversion"/>
  </si>
  <si>
    <t>[39-41)</t>
    <phoneticPr fontId="1" type="noConversion"/>
  </si>
  <si>
    <t>[41-43)</t>
    <phoneticPr fontId="1" type="noConversion"/>
  </si>
  <si>
    <t>[43-45)</t>
    <phoneticPr fontId="1" type="noConversion"/>
  </si>
  <si>
    <t>[45-47)</t>
    <phoneticPr fontId="1" type="noConversion"/>
  </si>
  <si>
    <t>区间km/h</t>
    <phoneticPr fontId="1" type="noConversion"/>
  </si>
  <si>
    <t>频数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</si>
</sst>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10" workbookViewId="0">
      <selection activeCell="M20" sqref="M20"/>
    </sheetView>
  </sheetViews>
  <sheetFormatPr defaultRowHeight="13.8" x14ac:dyDescent="0.25"/>
  <cols>
    <col min="9" max="10" width="12.109375" customWidth="1"/>
  </cols>
  <sheetData>
    <row r="1" spans="1:15" x14ac:dyDescent="0.25">
      <c r="B1" t="s">
        <v>0</v>
      </c>
      <c r="C1" t="s">
        <v>1</v>
      </c>
      <c r="D1" t="s">
        <v>6</v>
      </c>
      <c r="E1" t="s">
        <v>12</v>
      </c>
      <c r="F1" t="s">
        <v>13</v>
      </c>
      <c r="G1" t="s">
        <v>14</v>
      </c>
      <c r="H1" t="s">
        <v>15</v>
      </c>
      <c r="I1" t="s">
        <v>8</v>
      </c>
      <c r="J1" t="s">
        <v>11</v>
      </c>
      <c r="K1" t="s">
        <v>9</v>
      </c>
      <c r="L1" t="s">
        <v>17</v>
      </c>
      <c r="M1" t="s">
        <v>16</v>
      </c>
      <c r="N1" t="s">
        <v>10</v>
      </c>
    </row>
    <row r="2" spans="1:15" x14ac:dyDescent="0.25">
      <c r="A2" t="s">
        <v>2</v>
      </c>
      <c r="B2">
        <v>50</v>
      </c>
      <c r="C2">
        <v>14</v>
      </c>
      <c r="D2">
        <v>131</v>
      </c>
      <c r="E2">
        <v>175</v>
      </c>
      <c r="F2">
        <v>1185</v>
      </c>
      <c r="G2">
        <v>121</v>
      </c>
      <c r="H2">
        <f>G2+F2+E2</f>
        <v>1481</v>
      </c>
      <c r="I2">
        <f>(3600/D2)*((B2-2.3)/2.5)*0.9</f>
        <v>471.90229007633593</v>
      </c>
      <c r="J2">
        <f>I2*2/(1-E2/H2-G2/H2)</f>
        <v>1179.5566103005121</v>
      </c>
      <c r="K2">
        <f>J2*E2/H2</f>
        <v>139.38042322929752</v>
      </c>
      <c r="L2">
        <f>1185/2</f>
        <v>592.5</v>
      </c>
      <c r="M2">
        <f>175/2</f>
        <v>87.5</v>
      </c>
      <c r="N2">
        <f>L2/I2</f>
        <v>1.2555565261278048</v>
      </c>
      <c r="O2">
        <f>M2/K2</f>
        <v>0.6277782630639025</v>
      </c>
    </row>
    <row r="3" spans="1:15" x14ac:dyDescent="0.25">
      <c r="A3" t="s">
        <v>3</v>
      </c>
      <c r="B3">
        <v>56</v>
      </c>
      <c r="C3">
        <v>12</v>
      </c>
      <c r="D3">
        <v>131</v>
      </c>
      <c r="E3">
        <v>139</v>
      </c>
      <c r="F3">
        <v>1214</v>
      </c>
      <c r="G3">
        <v>50</v>
      </c>
      <c r="H3">
        <f t="shared" ref="H3:H6" si="0">G3+F3+E3</f>
        <v>1403</v>
      </c>
      <c r="I3">
        <f t="shared" ref="I3:I6" si="1">(3600/D3)*((B3-2.3)/2.5)*0.9</f>
        <v>531.26106870229012</v>
      </c>
      <c r="J3">
        <f t="shared" ref="J3:J6" si="2">I3*2/(1-E3/H3-G3/H3)</f>
        <v>1227.9395047599885</v>
      </c>
      <c r="K3">
        <f t="shared" ref="K3:K6" si="3">J3*E3/H3</f>
        <v>121.65615906032674</v>
      </c>
      <c r="L3">
        <f>1214/2</f>
        <v>607</v>
      </c>
      <c r="M3">
        <f>139/2</f>
        <v>69.5</v>
      </c>
      <c r="N3">
        <f t="shared" ref="N3:N6" si="4">L3/I3</f>
        <v>1.142564429730786</v>
      </c>
      <c r="O3">
        <f t="shared" ref="O3:O6" si="5">M3/K3</f>
        <v>0.57128221486539288</v>
      </c>
    </row>
    <row r="4" spans="1:15" x14ac:dyDescent="0.25">
      <c r="A4" t="s">
        <v>4</v>
      </c>
      <c r="B4">
        <v>50</v>
      </c>
      <c r="C4">
        <v>12</v>
      </c>
      <c r="D4">
        <v>127</v>
      </c>
      <c r="E4">
        <v>292</v>
      </c>
      <c r="F4">
        <v>1368</v>
      </c>
      <c r="G4">
        <v>103</v>
      </c>
      <c r="H4">
        <f t="shared" si="0"/>
        <v>1763</v>
      </c>
      <c r="I4">
        <f t="shared" si="1"/>
        <v>486.7653543307087</v>
      </c>
      <c r="J4">
        <f t="shared" si="2"/>
        <v>1254.630584334853</v>
      </c>
      <c r="K4">
        <f t="shared" si="3"/>
        <v>207.8004144218815</v>
      </c>
      <c r="L4">
        <f>1368/2</f>
        <v>684</v>
      </c>
      <c r="M4">
        <f>292/2</f>
        <v>146</v>
      </c>
      <c r="N4">
        <f t="shared" si="4"/>
        <v>1.4051945026787793</v>
      </c>
      <c r="O4">
        <f t="shared" si="5"/>
        <v>0.70259725133938966</v>
      </c>
    </row>
    <row r="5" spans="1:15" x14ac:dyDescent="0.25">
      <c r="A5" t="s">
        <v>5</v>
      </c>
      <c r="B5">
        <v>49</v>
      </c>
      <c r="C5">
        <v>12</v>
      </c>
      <c r="D5">
        <v>127</v>
      </c>
      <c r="E5">
        <v>214</v>
      </c>
      <c r="F5">
        <v>1315</v>
      </c>
      <c r="G5">
        <v>76</v>
      </c>
      <c r="H5">
        <f t="shared" si="0"/>
        <v>1605</v>
      </c>
      <c r="I5">
        <f t="shared" si="1"/>
        <v>476.56062992125987</v>
      </c>
      <c r="J5">
        <f t="shared" si="2"/>
        <v>1163.3153019370679</v>
      </c>
      <c r="K5">
        <f t="shared" si="3"/>
        <v>155.1087069249424</v>
      </c>
      <c r="L5">
        <f>1315/2</f>
        <v>657.5</v>
      </c>
      <c r="M5">
        <f>244/2</f>
        <v>122</v>
      </c>
      <c r="N5">
        <f t="shared" si="4"/>
        <v>1.379677545139715</v>
      </c>
      <c r="O5">
        <f t="shared" si="5"/>
        <v>0.78654514255628594</v>
      </c>
    </row>
    <row r="6" spans="1:15" x14ac:dyDescent="0.25">
      <c r="A6" t="s">
        <v>7</v>
      </c>
      <c r="B6">
        <v>45</v>
      </c>
      <c r="C6">
        <v>19</v>
      </c>
      <c r="D6">
        <v>130</v>
      </c>
      <c r="E6">
        <v>147</v>
      </c>
      <c r="F6">
        <v>1361</v>
      </c>
      <c r="G6">
        <v>57</v>
      </c>
      <c r="H6">
        <f t="shared" si="0"/>
        <v>1565</v>
      </c>
      <c r="I6">
        <f t="shared" si="1"/>
        <v>425.6861538461539</v>
      </c>
      <c r="J6">
        <f t="shared" si="2"/>
        <v>978.98432148307256</v>
      </c>
      <c r="K6">
        <f t="shared" si="3"/>
        <v>91.955715819815765</v>
      </c>
      <c r="L6">
        <f>1361/2</f>
        <v>680.5</v>
      </c>
      <c r="M6">
        <f>147/2</f>
        <v>73.5</v>
      </c>
      <c r="N6">
        <f t="shared" si="4"/>
        <v>1.5985955705901058</v>
      </c>
      <c r="O6">
        <f t="shared" si="5"/>
        <v>0.79929778529505291</v>
      </c>
    </row>
    <row r="7" spans="1:15" x14ac:dyDescent="0.25">
      <c r="B7" t="s">
        <v>18</v>
      </c>
      <c r="D7" t="s">
        <v>20</v>
      </c>
      <c r="E7" t="s">
        <v>19</v>
      </c>
      <c r="F7" t="s">
        <v>21</v>
      </c>
      <c r="H7" t="s">
        <v>22</v>
      </c>
    </row>
    <row r="8" spans="1:15" x14ac:dyDescent="0.25">
      <c r="A8" t="s">
        <v>2</v>
      </c>
      <c r="B8">
        <f>(B2-4)/D2</f>
        <v>0.35114503816793891</v>
      </c>
      <c r="C8">
        <f>(C2-4)/D2</f>
        <v>7.6335877862595422E-2</v>
      </c>
      <c r="D8">
        <f>0.5*D2*(1-B8)</f>
        <v>42.500000000000007</v>
      </c>
      <c r="E8">
        <f>0.5*D2*((1-C8)^2)/(1-O2*C8)</f>
        <v>58.694434355032087</v>
      </c>
      <c r="F8">
        <f>900*0.25*((N2-1)+SQRT((N2-1)^2+8*0.5*N2/I2/4/0.25))</f>
        <v>119.50870423258989</v>
      </c>
      <c r="G8">
        <f>900*0.25*((O2-1)+SQRT((O2-1)^2+8*0.5*O2/K2/4/0.25))</f>
        <v>5.2788520169946747</v>
      </c>
    </row>
    <row r="9" spans="1:15" x14ac:dyDescent="0.25">
      <c r="A9" t="s">
        <v>3</v>
      </c>
      <c r="B9">
        <f>(B3-4)/D3</f>
        <v>0.39694656488549618</v>
      </c>
      <c r="C9">
        <f>(C3-4)/D3</f>
        <v>6.1068702290076333E-2</v>
      </c>
      <c r="D9">
        <f t="shared" ref="D9:D12" si="6">0.5*D3*(1-B9)</f>
        <v>39.5</v>
      </c>
      <c r="E9">
        <f t="shared" ref="E9:E12" si="7">0.5*D3*((1-C9)^2)/(1-O3*C9)</f>
        <v>59.831649290106981</v>
      </c>
      <c r="F9">
        <f t="shared" ref="F9:F12" si="8">900*0.25*((N3-1)+SQRT((N3-1)^2+8*0.5*N3/I3/4/0.25))</f>
        <v>70.345042359755865</v>
      </c>
      <c r="G9">
        <f t="shared" ref="G9:G12" si="9">900*0.25*((O3-1)+SQRT((O3-1)^2+8*0.5*O3/K3/4/0.25))</f>
        <v>4.8091068833107817</v>
      </c>
    </row>
    <row r="10" spans="1:15" x14ac:dyDescent="0.25">
      <c r="A10" t="s">
        <v>4</v>
      </c>
      <c r="B10">
        <f>(B4-4)/D4</f>
        <v>0.36220472440944884</v>
      </c>
      <c r="C10">
        <f>(C4-4)/D4</f>
        <v>6.2992125984251968E-2</v>
      </c>
      <c r="D10">
        <f t="shared" si="6"/>
        <v>40.5</v>
      </c>
      <c r="E10">
        <f t="shared" si="7"/>
        <v>58.333707235535371</v>
      </c>
      <c r="F10">
        <f t="shared" si="8"/>
        <v>185.48907099687699</v>
      </c>
      <c r="G10">
        <f t="shared" si="9"/>
        <v>4.9340574663520513</v>
      </c>
    </row>
    <row r="11" spans="1:15" x14ac:dyDescent="0.25">
      <c r="A11" t="s">
        <v>5</v>
      </c>
      <c r="B11">
        <f>(B5-4)/D5</f>
        <v>0.3543307086614173</v>
      </c>
      <c r="C11">
        <f>(C5-4)/D5</f>
        <v>6.2992125984251968E-2</v>
      </c>
      <c r="D11">
        <f t="shared" si="6"/>
        <v>41</v>
      </c>
      <c r="E11">
        <f t="shared" si="7"/>
        <v>58.658259468057118</v>
      </c>
      <c r="F11">
        <f t="shared" si="8"/>
        <v>174.21990782038239</v>
      </c>
      <c r="G11">
        <f t="shared" si="9"/>
        <v>9.7090291778111606</v>
      </c>
    </row>
    <row r="12" spans="1:15" x14ac:dyDescent="0.25">
      <c r="A12" t="s">
        <v>7</v>
      </c>
      <c r="B12">
        <f>(B6-4)/D6</f>
        <v>0.31538461538461537</v>
      </c>
      <c r="C12">
        <f>(C6-4)/D6</f>
        <v>0.11538461538461539</v>
      </c>
      <c r="D12">
        <f t="shared" si="6"/>
        <v>44.5</v>
      </c>
      <c r="E12">
        <f t="shared" si="7"/>
        <v>56.033133819000177</v>
      </c>
      <c r="F12">
        <f t="shared" si="8"/>
        <v>272.16213545585163</v>
      </c>
      <c r="G12">
        <f t="shared" si="9"/>
        <v>16.481404664261269</v>
      </c>
    </row>
    <row r="13" spans="1:15" x14ac:dyDescent="0.25">
      <c r="H13" s="1"/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  <c r="O13" s="1" t="s">
        <v>29</v>
      </c>
    </row>
    <row r="14" spans="1:15" x14ac:dyDescent="0.25">
      <c r="H14" s="1" t="s">
        <v>30</v>
      </c>
      <c r="I14" s="1">
        <v>507</v>
      </c>
      <c r="J14" s="1">
        <v>687</v>
      </c>
      <c r="K14" s="1">
        <v>490</v>
      </c>
      <c r="L14" s="1">
        <v>600</v>
      </c>
      <c r="M14" s="1">
        <v>267</v>
      </c>
      <c r="N14" s="1">
        <v>417</v>
      </c>
      <c r="O14" s="1">
        <f>I14+J14+K14+L14+M14+N14</f>
        <v>2968</v>
      </c>
    </row>
    <row r="15" spans="1:15" x14ac:dyDescent="0.25">
      <c r="H15" s="1" t="s">
        <v>31</v>
      </c>
      <c r="I15" s="2">
        <f>I14/O14</f>
        <v>0.170822102425876</v>
      </c>
      <c r="J15" s="2">
        <f>J14/O14</f>
        <v>0.23146900269541779</v>
      </c>
      <c r="K15" s="2">
        <f>K14/2968</f>
        <v>0.1650943396226415</v>
      </c>
      <c r="L15" s="2">
        <f t="shared" ref="L15:N15" si="10">L14/2968</f>
        <v>0.20215633423180593</v>
      </c>
      <c r="M15" s="2">
        <f t="shared" si="10"/>
        <v>8.9959568733153639E-2</v>
      </c>
      <c r="N15" s="2">
        <f t="shared" si="10"/>
        <v>0.14049865229110511</v>
      </c>
      <c r="O15" s="1">
        <v>1</v>
      </c>
    </row>
    <row r="16" spans="1:15" x14ac:dyDescent="0.25">
      <c r="A16">
        <v>0.99399999999999999</v>
      </c>
      <c r="B16">
        <v>56.7</v>
      </c>
      <c r="C16">
        <f>B16*A16/A18</f>
        <v>28.378549848942598</v>
      </c>
      <c r="D16">
        <f>A16/A18</f>
        <v>0.50050352467270898</v>
      </c>
      <c r="I16" s="1" t="s">
        <v>39</v>
      </c>
      <c r="J16" s="1" t="s">
        <v>40</v>
      </c>
    </row>
    <row r="17" spans="1:10" x14ac:dyDescent="0.25">
      <c r="A17">
        <v>0.99199999999999999</v>
      </c>
      <c r="B17">
        <v>55.8</v>
      </c>
      <c r="C17">
        <f>B17*A17/A18</f>
        <v>27.871903323262838</v>
      </c>
      <c r="D17">
        <f>A17/A18</f>
        <v>0.49949647532729102</v>
      </c>
      <c r="I17" s="1" t="s">
        <v>32</v>
      </c>
      <c r="J17" s="1">
        <v>5</v>
      </c>
    </row>
    <row r="18" spans="1:10" x14ac:dyDescent="0.25">
      <c r="A18">
        <f>A16+A17</f>
        <v>1.986</v>
      </c>
      <c r="C18">
        <f>C16+C17</f>
        <v>56.25045317220544</v>
      </c>
      <c r="D18">
        <f>D16+D17</f>
        <v>1</v>
      </c>
      <c r="I18" s="1" t="s">
        <v>33</v>
      </c>
      <c r="J18" s="1">
        <v>21</v>
      </c>
    </row>
    <row r="19" spans="1:10" x14ac:dyDescent="0.25">
      <c r="I19" s="1" t="s">
        <v>34</v>
      </c>
      <c r="J19" s="1">
        <v>40</v>
      </c>
    </row>
    <row r="20" spans="1:10" x14ac:dyDescent="0.25">
      <c r="I20" s="1" t="s">
        <v>35</v>
      </c>
      <c r="J20" s="1">
        <v>48</v>
      </c>
    </row>
    <row r="21" spans="1:10" x14ac:dyDescent="0.25">
      <c r="I21" s="1" t="s">
        <v>36</v>
      </c>
      <c r="J21" s="1">
        <v>37</v>
      </c>
    </row>
    <row r="22" spans="1:10" x14ac:dyDescent="0.25">
      <c r="I22" s="1" t="s">
        <v>37</v>
      </c>
      <c r="J22" s="1">
        <v>15</v>
      </c>
    </row>
    <row r="23" spans="1:10" x14ac:dyDescent="0.25">
      <c r="I23" s="1" t="s">
        <v>38</v>
      </c>
      <c r="J23" s="1">
        <v>2</v>
      </c>
    </row>
    <row r="24" spans="1:10" x14ac:dyDescent="0.25">
      <c r="I24" s="1" t="s">
        <v>29</v>
      </c>
      <c r="J24" s="1">
        <f>J23+J22+J21+J20+J19+J18+J17</f>
        <v>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2019-12-28T11:04:59Z</dcterms:modified>
</cp:coreProperties>
</file>