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105" yWindow="-105" windowWidth="23250" windowHeight="12570" activeTab="1"/>
  </bookViews>
  <sheets>
    <sheet name="Loc1 (3)" sheetId="20" r:id="rId1"/>
    <sheet name="Loc3" sheetId="21" r:id="rId2"/>
    <sheet name="Loc2" sheetId="19" r:id="rId3"/>
    <sheet name="Loc1" sheetId="12" r:id="rId4"/>
  </sheets>
  <calcPr calcId="144525"/>
</workbook>
</file>

<file path=xl/calcChain.xml><?xml version="1.0" encoding="utf-8"?>
<calcChain xmlns="http://schemas.openxmlformats.org/spreadsheetml/2006/main">
  <c r="M40" i="21" l="1"/>
  <c r="M39" i="21"/>
  <c r="M32" i="21"/>
  <c r="M31" i="21"/>
  <c r="M30" i="21"/>
  <c r="M29" i="21"/>
  <c r="M28" i="21"/>
  <c r="M27" i="21"/>
  <c r="M26" i="21"/>
  <c r="M25" i="21"/>
  <c r="M24" i="21"/>
  <c r="M23" i="21"/>
  <c r="M22" i="21"/>
  <c r="M21" i="21"/>
  <c r="M20" i="21"/>
  <c r="M19" i="21"/>
  <c r="L17" i="21"/>
  <c r="M40" i="20"/>
  <c r="M39" i="20"/>
  <c r="M32" i="20"/>
  <c r="M31" i="20"/>
  <c r="M30" i="20"/>
  <c r="M29" i="20"/>
  <c r="M28" i="20"/>
  <c r="M27" i="20"/>
  <c r="M26" i="20"/>
  <c r="M25" i="20"/>
  <c r="M24" i="20"/>
  <c r="M23" i="20"/>
  <c r="M22" i="20"/>
  <c r="M21" i="20"/>
  <c r="M20" i="20"/>
  <c r="M19" i="20"/>
  <c r="L17" i="20"/>
  <c r="M40" i="19"/>
  <c r="M39" i="19"/>
  <c r="M32" i="19"/>
  <c r="M31" i="19"/>
  <c r="M30" i="19"/>
  <c r="M29" i="19"/>
  <c r="M28" i="19"/>
  <c r="M27" i="19"/>
  <c r="M26" i="19"/>
  <c r="M25" i="19"/>
  <c r="M24" i="19"/>
  <c r="M23" i="19"/>
  <c r="M22" i="19"/>
  <c r="M21" i="19"/>
  <c r="M20" i="19"/>
  <c r="M19" i="19"/>
  <c r="L17" i="19"/>
  <c r="M33" i="21" l="1"/>
  <c r="M35" i="21" s="1"/>
  <c r="N21" i="20"/>
  <c r="N25" i="20"/>
  <c r="N29" i="20"/>
  <c r="N20" i="20"/>
  <c r="N24" i="20"/>
  <c r="N28" i="20"/>
  <c r="N32" i="20"/>
  <c r="M33" i="20"/>
  <c r="M35" i="20" s="1"/>
  <c r="M33" i="19"/>
  <c r="M40" i="12"/>
  <c r="M39" i="12"/>
  <c r="M32" i="12"/>
  <c r="M31" i="12"/>
  <c r="M30" i="12"/>
  <c r="M29" i="12"/>
  <c r="M28" i="12"/>
  <c r="M27" i="12"/>
  <c r="M26" i="12"/>
  <c r="M25" i="12"/>
  <c r="M24" i="12"/>
  <c r="M23" i="12"/>
  <c r="M22" i="12"/>
  <c r="M21" i="12"/>
  <c r="M20" i="12"/>
  <c r="M19" i="12"/>
  <c r="L17" i="12"/>
  <c r="N25" i="21" l="1"/>
  <c r="N21" i="21"/>
  <c r="N29" i="21"/>
  <c r="N19" i="21"/>
  <c r="N23" i="21"/>
  <c r="N27" i="21"/>
  <c r="N31" i="21"/>
  <c r="N20" i="21"/>
  <c r="N22" i="21"/>
  <c r="N24" i="21"/>
  <c r="N26" i="21"/>
  <c r="N28" i="21"/>
  <c r="N30" i="21"/>
  <c r="N32" i="21"/>
  <c r="N30" i="20"/>
  <c r="N26" i="20"/>
  <c r="N22" i="20"/>
  <c r="N31" i="20"/>
  <c r="N27" i="20"/>
  <c r="N23" i="20"/>
  <c r="N19" i="20"/>
  <c r="M35" i="19"/>
  <c r="N32" i="19"/>
  <c r="N28" i="19"/>
  <c r="N24" i="19"/>
  <c r="N20" i="19"/>
  <c r="N29" i="19"/>
  <c r="N25" i="19"/>
  <c r="N21" i="19"/>
  <c r="N30" i="19"/>
  <c r="N26" i="19"/>
  <c r="N22" i="19"/>
  <c r="N31" i="19"/>
  <c r="N27" i="19"/>
  <c r="N23" i="19"/>
  <c r="N19" i="19"/>
  <c r="M33" i="12"/>
  <c r="M35" i="12" s="1"/>
  <c r="O32" i="21" l="1"/>
  <c r="P32" i="21" s="1"/>
  <c r="O25" i="21"/>
  <c r="P25" i="21" s="1"/>
  <c r="O21" i="21"/>
  <c r="P21" i="21" s="1"/>
  <c r="O29" i="21"/>
  <c r="P29" i="21" s="1"/>
  <c r="O19" i="21"/>
  <c r="P19" i="21" s="1"/>
  <c r="O23" i="21"/>
  <c r="P23" i="21" s="1"/>
  <c r="O27" i="21"/>
  <c r="P27" i="21" s="1"/>
  <c r="O31" i="21"/>
  <c r="P31" i="21" s="1"/>
  <c r="O20" i="21"/>
  <c r="P20" i="21" s="1"/>
  <c r="O22" i="21"/>
  <c r="P22" i="21" s="1"/>
  <c r="O24" i="21"/>
  <c r="P24" i="21" s="1"/>
  <c r="O26" i="21"/>
  <c r="P26" i="21" s="1"/>
  <c r="O28" i="21"/>
  <c r="P28" i="21" s="1"/>
  <c r="O30" i="21"/>
  <c r="P30" i="21" s="1"/>
  <c r="O32" i="20"/>
  <c r="P32" i="20" s="1"/>
  <c r="O31" i="20"/>
  <c r="P31" i="20" s="1"/>
  <c r="O30" i="20"/>
  <c r="P30" i="20" s="1"/>
  <c r="O29" i="20"/>
  <c r="P29" i="20" s="1"/>
  <c r="O28" i="20"/>
  <c r="P28" i="20" s="1"/>
  <c r="O27" i="20"/>
  <c r="P27" i="20" s="1"/>
  <c r="O26" i="20"/>
  <c r="P26" i="20" s="1"/>
  <c r="O25" i="20"/>
  <c r="P25" i="20" s="1"/>
  <c r="O24" i="20"/>
  <c r="P24" i="20" s="1"/>
  <c r="O23" i="20"/>
  <c r="P23" i="20" s="1"/>
  <c r="O22" i="20"/>
  <c r="P22" i="20" s="1"/>
  <c r="O21" i="20"/>
  <c r="P21" i="20" s="1"/>
  <c r="O20" i="20"/>
  <c r="P20" i="20" s="1"/>
  <c r="O19" i="20"/>
  <c r="P19" i="20" s="1"/>
  <c r="O20" i="19"/>
  <c r="P20" i="19" s="1"/>
  <c r="O32" i="19"/>
  <c r="P32" i="19" s="1"/>
  <c r="O31" i="19"/>
  <c r="P31" i="19" s="1"/>
  <c r="O30" i="19"/>
  <c r="P30" i="19" s="1"/>
  <c r="O29" i="19"/>
  <c r="P29" i="19" s="1"/>
  <c r="O28" i="19"/>
  <c r="P28" i="19" s="1"/>
  <c r="O27" i="19"/>
  <c r="P27" i="19" s="1"/>
  <c r="O26" i="19"/>
  <c r="P26" i="19" s="1"/>
  <c r="O25" i="19"/>
  <c r="P25" i="19" s="1"/>
  <c r="O24" i="19"/>
  <c r="P24" i="19" s="1"/>
  <c r="O23" i="19"/>
  <c r="P23" i="19" s="1"/>
  <c r="O22" i="19"/>
  <c r="P22" i="19" s="1"/>
  <c r="O21" i="19"/>
  <c r="P21" i="19" s="1"/>
  <c r="O19" i="19"/>
  <c r="P19" i="19" s="1"/>
  <c r="N32" i="12"/>
  <c r="N28" i="12"/>
  <c r="N24" i="12"/>
  <c r="N31" i="12"/>
  <c r="N27" i="12"/>
  <c r="N23" i="12"/>
  <c r="N19" i="12"/>
  <c r="N30" i="12"/>
  <c r="N26" i="12"/>
  <c r="N22" i="12"/>
  <c r="N29" i="12"/>
  <c r="N25" i="12"/>
  <c r="N21" i="12"/>
  <c r="N20" i="12"/>
  <c r="O21" i="12" l="1"/>
  <c r="P21" i="12" s="1"/>
  <c r="O32" i="12"/>
  <c r="P32" i="12" s="1"/>
  <c r="O31" i="12"/>
  <c r="P31" i="12" s="1"/>
  <c r="O30" i="12"/>
  <c r="P30" i="12" s="1"/>
  <c r="O29" i="12"/>
  <c r="P29" i="12" s="1"/>
  <c r="O28" i="12"/>
  <c r="P28" i="12" s="1"/>
  <c r="O27" i="12"/>
  <c r="P27" i="12" s="1"/>
  <c r="O26" i="12"/>
  <c r="P26" i="12" s="1"/>
  <c r="O25" i="12"/>
  <c r="P25" i="12" s="1"/>
  <c r="O24" i="12"/>
  <c r="P24" i="12" s="1"/>
  <c r="O23" i="12"/>
  <c r="P23" i="12" s="1"/>
  <c r="O22" i="12"/>
  <c r="P22" i="12" s="1"/>
  <c r="O20" i="12"/>
  <c r="P20" i="12" s="1"/>
  <c r="O19" i="12"/>
  <c r="P19" i="12" s="1"/>
</calcChain>
</file>

<file path=xl/sharedStrings.xml><?xml version="1.0" encoding="utf-8"?>
<sst xmlns="http://schemas.openxmlformats.org/spreadsheetml/2006/main" count="235" uniqueCount="53">
  <si>
    <t>Dry-sieving procedure</t>
  </si>
  <si>
    <t>Weigh 100-200g of dry sample (or x2 for wet sample)</t>
  </si>
  <si>
    <t>Dry samples in oven overnight at 105°C</t>
  </si>
  <si>
    <t>Record weight of sample inside container</t>
  </si>
  <si>
    <t>Record weight of each sieve and receiving pan</t>
  </si>
  <si>
    <t>Arrange sieves in correct order (coarsest on top)</t>
  </si>
  <si>
    <t>Empty sample container into sieve stack</t>
  </si>
  <si>
    <t>Allow shaker to work 15 minutes</t>
  </si>
  <si>
    <t>Optional: record weight of emptied sample container</t>
  </si>
  <si>
    <t>Repeat step 5</t>
  </si>
  <si>
    <t>Sample description:</t>
  </si>
  <si>
    <t>Mass of container + dry sample:</t>
  </si>
  <si>
    <t>g</t>
  </si>
  <si>
    <t>xRD</t>
  </si>
  <si>
    <t>m</t>
  </si>
  <si>
    <t>Mass of container:</t>
  </si>
  <si>
    <t>yRD</t>
  </si>
  <si>
    <t>Mass of dry sample:</t>
  </si>
  <si>
    <t>z</t>
  </si>
  <si>
    <t>m +NAP</t>
  </si>
  <si>
    <t>Mass of sieve (g)</t>
  </si>
  <si>
    <t>Mass of sieve + sample retained (g)</t>
  </si>
  <si>
    <t>Mass of sample retained (g)</t>
  </si>
  <si>
    <t>% Mass retained</t>
  </si>
  <si>
    <t>Cumulative % retained</t>
  </si>
  <si>
    <t>% Finer</t>
  </si>
  <si>
    <t>Remarks</t>
  </si>
  <si>
    <t>s</t>
  </si>
  <si>
    <t>whole shells</t>
  </si>
  <si>
    <t>sf</t>
  </si>
  <si>
    <t>shell fragments</t>
  </si>
  <si>
    <t>c</t>
  </si>
  <si>
    <t>clasts</t>
  </si>
  <si>
    <t>o</t>
  </si>
  <si>
    <t>other</t>
  </si>
  <si>
    <t>e</t>
  </si>
  <si>
    <t>empty</t>
  </si>
  <si>
    <t>Pan</t>
  </si>
  <si>
    <t>Total sample mass sieved</t>
  </si>
  <si>
    <t>Loss during sieve analysis</t>
  </si>
  <si>
    <t>%</t>
  </si>
  <si>
    <t>D10:</t>
  </si>
  <si>
    <t>mm</t>
  </si>
  <si>
    <t>D30:</t>
  </si>
  <si>
    <t>D60:</t>
  </si>
  <si>
    <t>Cu:</t>
  </si>
  <si>
    <t>Cc:</t>
  </si>
  <si>
    <t>Sieve opening (mu)</t>
  </si>
  <si>
    <t>Sieve number (#)</t>
  </si>
  <si>
    <t>Location 1</t>
  </si>
  <si>
    <t xml:space="preserve">Clean sieves of sieve shaker
</t>
  </si>
  <si>
    <t xml:space="preserve">Location 2 </t>
  </si>
  <si>
    <t xml:space="preserve">Location 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</si>
</sst>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</cellStyleXfs>
  <cellXfs count="120">
    <xf numFmtId="0" fontId="0" fillId="0" borderId="0" xfId="0"/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center" wrapText="1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2" xfId="0" applyBorder="1"/>
    <xf numFmtId="0" fontId="0" fillId="0" borderId="11" xfId="0" applyBorder="1" applyAlignment="1">
      <alignment horizontal="center" wrapText="1"/>
    </xf>
    <xf numFmtId="0" fontId="0" fillId="0" borderId="12" xfId="0" applyBorder="1" applyAlignment="1">
      <alignment horizontal="center" wrapText="1"/>
    </xf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/>
    <xf numFmtId="0" fontId="0" fillId="0" borderId="15" xfId="0" applyBorder="1"/>
    <xf numFmtId="0" fontId="0" fillId="0" borderId="17" xfId="0" applyBorder="1"/>
    <xf numFmtId="0" fontId="0" fillId="0" borderId="18" xfId="0" applyBorder="1"/>
    <xf numFmtId="0" fontId="0" fillId="0" borderId="18" xfId="0" applyBorder="1" applyAlignment="1">
      <alignment horizontal="right"/>
    </xf>
    <xf numFmtId="0" fontId="0" fillId="0" borderId="19" xfId="0" applyBorder="1"/>
    <xf numFmtId="0" fontId="1" fillId="0" borderId="20" xfId="0" applyFont="1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" xfId="0" applyBorder="1"/>
    <xf numFmtId="0" fontId="0" fillId="0" borderId="31" xfId="0" applyBorder="1"/>
    <xf numFmtId="0" fontId="2" fillId="0" borderId="0" xfId="0" applyFont="1"/>
    <xf numFmtId="0" fontId="0" fillId="0" borderId="2" xfId="0" applyBorder="1" applyAlignment="1">
      <alignment horizontal="center" wrapText="1"/>
    </xf>
    <xf numFmtId="0" fontId="0" fillId="0" borderId="20" xfId="0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3" fontId="0" fillId="0" borderId="1" xfId="0" applyNumberFormat="1" applyBorder="1" applyAlignment="1">
      <alignment horizontal="right"/>
    </xf>
    <xf numFmtId="0" fontId="4" fillId="3" borderId="12" xfId="2" applyBorder="1"/>
    <xf numFmtId="3" fontId="0" fillId="0" borderId="5" xfId="0" applyNumberFormat="1" applyBorder="1" applyAlignment="1">
      <alignment horizontal="right"/>
    </xf>
    <xf numFmtId="0" fontId="0" fillId="0" borderId="11" xfId="0" applyBorder="1"/>
    <xf numFmtId="0" fontId="0" fillId="0" borderId="1" xfId="0" applyBorder="1"/>
    <xf numFmtId="4" fontId="3" fillId="2" borderId="1" xfId="1" applyNumberFormat="1" applyBorder="1" applyAlignment="1">
      <alignment horizontal="right"/>
    </xf>
    <xf numFmtId="4" fontId="4" fillId="3" borderId="1" xfId="2" applyNumberFormat="1" applyBorder="1"/>
    <xf numFmtId="4" fontId="3" fillId="2" borderId="1" xfId="1" applyNumberFormat="1" applyBorder="1"/>
    <xf numFmtId="4" fontId="4" fillId="3" borderId="1" xfId="2" applyNumberFormat="1" applyBorder="1" applyAlignment="1">
      <alignment horizontal="right"/>
    </xf>
    <xf numFmtId="4" fontId="4" fillId="3" borderId="5" xfId="2" applyNumberFormat="1" applyBorder="1" applyAlignment="1">
      <alignment horizontal="right"/>
    </xf>
    <xf numFmtId="165" fontId="3" fillId="2" borderId="1" xfId="1" applyNumberFormat="1" applyBorder="1"/>
    <xf numFmtId="4" fontId="3" fillId="2" borderId="32" xfId="1" applyNumberFormat="1" applyBorder="1" applyAlignment="1">
      <alignment horizontal="right"/>
    </xf>
    <xf numFmtId="1" fontId="4" fillId="3" borderId="1" xfId="2" applyNumberFormat="1" applyBorder="1"/>
    <xf numFmtId="2" fontId="4" fillId="3" borderId="1" xfId="2" applyNumberFormat="1" applyBorder="1"/>
    <xf numFmtId="164" fontId="3" fillId="2" borderId="1" xfId="1" applyNumberFormat="1" applyBorder="1" applyAlignment="1">
      <alignment horizontal="right"/>
    </xf>
    <xf numFmtId="2" fontId="3" fillId="2" borderId="1" xfId="1" applyNumberFormat="1" applyBorder="1" applyAlignment="1">
      <alignment horizontal="right"/>
    </xf>
    <xf numFmtId="1" fontId="3" fillId="2" borderId="1" xfId="1" applyNumberFormat="1" applyBorder="1" applyAlignment="1">
      <alignment horizontal="right"/>
    </xf>
    <xf numFmtId="1" fontId="3" fillId="2" borderId="2" xfId="1" applyNumberFormat="1" applyBorder="1" applyAlignment="1">
      <alignment horizontal="right"/>
    </xf>
    <xf numFmtId="1" fontId="3" fillId="2" borderId="5" xfId="1" applyNumberFormat="1" applyBorder="1" applyAlignment="1">
      <alignment horizontal="right"/>
    </xf>
    <xf numFmtId="2" fontId="3" fillId="2" borderId="18" xfId="1" applyNumberFormat="1" applyBorder="1" applyAlignment="1">
      <alignment horizontal="right"/>
    </xf>
    <xf numFmtId="0" fontId="0" fillId="0" borderId="0" xfId="0" applyAlignment="1"/>
    <xf numFmtId="0" fontId="0" fillId="0" borderId="0" xfId="0"/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center" wrapText="1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2" xfId="0" applyBorder="1"/>
    <xf numFmtId="0" fontId="0" fillId="0" borderId="11" xfId="0" applyBorder="1" applyAlignment="1">
      <alignment horizontal="center" wrapText="1"/>
    </xf>
    <xf numFmtId="0" fontId="0" fillId="0" borderId="12" xfId="0" applyBorder="1" applyAlignment="1">
      <alignment horizontal="center" wrapText="1"/>
    </xf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/>
    <xf numFmtId="0" fontId="0" fillId="0" borderId="15" xfId="0" applyBorder="1"/>
    <xf numFmtId="0" fontId="0" fillId="0" borderId="17" xfId="0" applyBorder="1"/>
    <xf numFmtId="0" fontId="0" fillId="0" borderId="18" xfId="0" applyBorder="1"/>
    <xf numFmtId="0" fontId="0" fillId="0" borderId="18" xfId="0" applyBorder="1" applyAlignment="1">
      <alignment horizontal="right"/>
    </xf>
    <xf numFmtId="0" fontId="0" fillId="0" borderId="19" xfId="0" applyBorder="1"/>
    <xf numFmtId="0" fontId="1" fillId="0" borderId="20" xfId="0" applyFont="1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" xfId="0" applyBorder="1"/>
    <xf numFmtId="0" fontId="0" fillId="0" borderId="31" xfId="0" applyBorder="1"/>
    <xf numFmtId="0" fontId="2" fillId="0" borderId="0" xfId="0" applyFont="1"/>
    <xf numFmtId="0" fontId="0" fillId="0" borderId="2" xfId="0" applyBorder="1" applyAlignment="1">
      <alignment horizontal="center" wrapText="1"/>
    </xf>
    <xf numFmtId="0" fontId="0" fillId="0" borderId="20" xfId="0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3" fontId="0" fillId="0" borderId="1" xfId="0" applyNumberFormat="1" applyBorder="1" applyAlignment="1">
      <alignment horizontal="right"/>
    </xf>
    <xf numFmtId="0" fontId="4" fillId="3" borderId="12" xfId="2" applyBorder="1"/>
    <xf numFmtId="3" fontId="0" fillId="0" borderId="5" xfId="0" applyNumberFormat="1" applyBorder="1" applyAlignment="1">
      <alignment horizontal="right"/>
    </xf>
    <xf numFmtId="0" fontId="0" fillId="0" borderId="11" xfId="0" applyBorder="1"/>
    <xf numFmtId="0" fontId="0" fillId="0" borderId="1" xfId="0" applyBorder="1"/>
    <xf numFmtId="4" fontId="3" fillId="2" borderId="1" xfId="1" applyNumberFormat="1" applyBorder="1" applyAlignment="1">
      <alignment horizontal="right"/>
    </xf>
    <xf numFmtId="4" fontId="4" fillId="3" borderId="1" xfId="2" applyNumberFormat="1" applyBorder="1"/>
    <xf numFmtId="4" fontId="3" fillId="2" borderId="1" xfId="1" applyNumberFormat="1" applyBorder="1"/>
    <xf numFmtId="4" fontId="4" fillId="3" borderId="1" xfId="2" applyNumberFormat="1" applyBorder="1" applyAlignment="1">
      <alignment horizontal="right"/>
    </xf>
    <xf numFmtId="4" fontId="4" fillId="3" borderId="5" xfId="2" applyNumberFormat="1" applyBorder="1" applyAlignment="1">
      <alignment horizontal="right"/>
    </xf>
    <xf numFmtId="165" fontId="3" fillId="2" borderId="1" xfId="1" applyNumberFormat="1" applyBorder="1"/>
    <xf numFmtId="4" fontId="3" fillId="2" borderId="32" xfId="1" applyNumberFormat="1" applyBorder="1" applyAlignment="1">
      <alignment horizontal="right"/>
    </xf>
    <xf numFmtId="1" fontId="4" fillId="3" borderId="1" xfId="2" applyNumberFormat="1" applyBorder="1"/>
    <xf numFmtId="2" fontId="4" fillId="3" borderId="1" xfId="2" applyNumberFormat="1" applyBorder="1"/>
    <xf numFmtId="164" fontId="3" fillId="2" borderId="1" xfId="1" applyNumberFormat="1" applyBorder="1" applyAlignment="1">
      <alignment horizontal="right"/>
    </xf>
    <xf numFmtId="2" fontId="3" fillId="2" borderId="1" xfId="1" applyNumberFormat="1" applyBorder="1" applyAlignment="1">
      <alignment horizontal="right"/>
    </xf>
    <xf numFmtId="1" fontId="3" fillId="2" borderId="1" xfId="1" applyNumberFormat="1" applyBorder="1" applyAlignment="1">
      <alignment horizontal="right"/>
    </xf>
    <xf numFmtId="1" fontId="3" fillId="2" borderId="2" xfId="1" applyNumberFormat="1" applyBorder="1" applyAlignment="1">
      <alignment horizontal="right"/>
    </xf>
    <xf numFmtId="1" fontId="3" fillId="2" borderId="5" xfId="1" applyNumberFormat="1" applyBorder="1" applyAlignment="1">
      <alignment horizontal="right"/>
    </xf>
    <xf numFmtId="2" fontId="3" fillId="2" borderId="18" xfId="1" applyNumberFormat="1" applyBorder="1" applyAlignment="1">
      <alignment horizontal="right"/>
    </xf>
    <xf numFmtId="0" fontId="0" fillId="0" borderId="16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9" xfId="0" applyBorder="1" applyAlignment="1">
      <alignment horizontal="right"/>
    </xf>
    <xf numFmtId="0" fontId="0" fillId="0" borderId="10" xfId="0" applyBorder="1" applyAlignment="1">
      <alignment horizontal="right"/>
    </xf>
    <xf numFmtId="0" fontId="4" fillId="3" borderId="28" xfId="2" applyBorder="1" applyAlignment="1"/>
    <xf numFmtId="0" fontId="4" fillId="3" borderId="29" xfId="2" applyBorder="1" applyAlignment="1"/>
    <xf numFmtId="0" fontId="4" fillId="3" borderId="30" xfId="2" applyBorder="1" applyAlignment="1"/>
    <xf numFmtId="0" fontId="0" fillId="0" borderId="11" xfId="0" applyBorder="1" applyAlignment="1"/>
    <xf numFmtId="0" fontId="0" fillId="0" borderId="1" xfId="0" applyBorder="1" applyAlignment="1"/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2" xfId="0" applyBorder="1" applyAlignment="1">
      <alignment horizontal="center"/>
    </xf>
  </cellXfs>
  <cellStyles count="3">
    <cellStyle name="Good" xfId="1" builtinId="26"/>
    <cellStyle name="Neutral" xfId="2" builtinId="28"/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Particle-size distribution</c:v>
          </c:tx>
          <c:spPr>
            <a:ln w="25400" cap="flat" cmpd="dbl" algn="ctr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1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'Loc1 (3)'!$J$19:$J$31</c:f>
              <c:numCache>
                <c:formatCode>#,##0</c:formatCode>
                <c:ptCount val="13"/>
                <c:pt idx="0">
                  <c:v>8000</c:v>
                </c:pt>
                <c:pt idx="1">
                  <c:v>4000</c:v>
                </c:pt>
                <c:pt idx="2">
                  <c:v>2000</c:v>
                </c:pt>
                <c:pt idx="3">
                  <c:v>1000</c:v>
                </c:pt>
                <c:pt idx="4">
                  <c:v>710</c:v>
                </c:pt>
                <c:pt idx="5">
                  <c:v>500</c:v>
                </c:pt>
                <c:pt idx="6">
                  <c:v>425</c:v>
                </c:pt>
                <c:pt idx="7">
                  <c:v>355</c:v>
                </c:pt>
                <c:pt idx="8">
                  <c:v>300</c:v>
                </c:pt>
                <c:pt idx="9">
                  <c:v>250</c:v>
                </c:pt>
                <c:pt idx="10">
                  <c:v>180</c:v>
                </c:pt>
                <c:pt idx="11">
                  <c:v>125</c:v>
                </c:pt>
                <c:pt idx="12">
                  <c:v>63</c:v>
                </c:pt>
              </c:numCache>
            </c:numRef>
          </c:xVal>
          <c:yVal>
            <c:numRef>
              <c:f>'Loc1 (3)'!$P$19:$P$31</c:f>
              <c:numCache>
                <c:formatCode>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889-4DA9-B9EB-559AFB806E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079872"/>
        <c:axId val="167082176"/>
      </c:scatterChart>
      <c:valAx>
        <c:axId val="16707987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Sieve opening (mu)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082176"/>
        <c:crosses val="autoZero"/>
        <c:crossBetween val="midCat"/>
      </c:valAx>
      <c:valAx>
        <c:axId val="16708217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% Finer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079872"/>
        <c:crossesAt val="1.0000000000000002E-2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Particle-size distribution</c:v>
          </c:tx>
          <c:spPr>
            <a:ln w="25400" cap="flat" cmpd="dbl" algn="ctr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1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'Loc3'!$J$19:$J$31</c:f>
              <c:numCache>
                <c:formatCode>#,##0</c:formatCode>
                <c:ptCount val="13"/>
                <c:pt idx="0">
                  <c:v>8000</c:v>
                </c:pt>
                <c:pt idx="1">
                  <c:v>4000</c:v>
                </c:pt>
                <c:pt idx="2">
                  <c:v>2000</c:v>
                </c:pt>
                <c:pt idx="3">
                  <c:v>1000</c:v>
                </c:pt>
                <c:pt idx="4">
                  <c:v>710</c:v>
                </c:pt>
                <c:pt idx="5">
                  <c:v>500</c:v>
                </c:pt>
                <c:pt idx="6">
                  <c:v>425</c:v>
                </c:pt>
                <c:pt idx="7">
                  <c:v>355</c:v>
                </c:pt>
                <c:pt idx="8">
                  <c:v>300</c:v>
                </c:pt>
                <c:pt idx="9">
                  <c:v>250</c:v>
                </c:pt>
                <c:pt idx="10">
                  <c:v>180</c:v>
                </c:pt>
                <c:pt idx="11">
                  <c:v>125</c:v>
                </c:pt>
                <c:pt idx="12">
                  <c:v>63</c:v>
                </c:pt>
              </c:numCache>
            </c:numRef>
          </c:xVal>
          <c:yVal>
            <c:numRef>
              <c:f>'Loc3'!$P$19:$P$31</c:f>
              <c:numCache>
                <c:formatCode>0</c:formatCode>
                <c:ptCount val="13"/>
                <c:pt idx="0">
                  <c:v>95.892855780891296</c:v>
                </c:pt>
                <c:pt idx="1">
                  <c:v>91.244193939578821</c:v>
                </c:pt>
                <c:pt idx="2">
                  <c:v>78.243957502307182</c:v>
                </c:pt>
                <c:pt idx="3">
                  <c:v>49.413864376530164</c:v>
                </c:pt>
                <c:pt idx="4">
                  <c:v>8.761907667431899</c:v>
                </c:pt>
                <c:pt idx="5">
                  <c:v>7.7093804580781438</c:v>
                </c:pt>
                <c:pt idx="6">
                  <c:v>6.8932905203908064</c:v>
                </c:pt>
                <c:pt idx="7">
                  <c:v>5.7858488479403292</c:v>
                </c:pt>
                <c:pt idx="8">
                  <c:v>4.6250181141458171</c:v>
                </c:pt>
                <c:pt idx="9">
                  <c:v>2.9547031949539786</c:v>
                </c:pt>
                <c:pt idx="10">
                  <c:v>1.5742146087725928</c:v>
                </c:pt>
                <c:pt idx="11">
                  <c:v>0.80693752717122891</c:v>
                </c:pt>
                <c:pt idx="12">
                  <c:v>0.38135043817166547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889-4DA9-B9EB-559AFB806E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464256"/>
        <c:axId val="219465984"/>
      </c:scatterChart>
      <c:valAx>
        <c:axId val="21946425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Sieve opening (mu)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465984"/>
        <c:crosses val="autoZero"/>
        <c:crossBetween val="midCat"/>
      </c:valAx>
      <c:valAx>
        <c:axId val="21946598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% Finer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464256"/>
        <c:crossesAt val="1.0000000000000002E-2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Particle-size distribution</c:v>
          </c:tx>
          <c:spPr>
            <a:ln w="25400" cap="flat" cmpd="dbl" algn="ctr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1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'Loc2'!$J$19:$J$31</c:f>
              <c:numCache>
                <c:formatCode>#,##0</c:formatCode>
                <c:ptCount val="13"/>
                <c:pt idx="0">
                  <c:v>8000</c:v>
                </c:pt>
                <c:pt idx="1">
                  <c:v>4000</c:v>
                </c:pt>
                <c:pt idx="2">
                  <c:v>2000</c:v>
                </c:pt>
                <c:pt idx="3">
                  <c:v>1000</c:v>
                </c:pt>
                <c:pt idx="4">
                  <c:v>710</c:v>
                </c:pt>
                <c:pt idx="5">
                  <c:v>500</c:v>
                </c:pt>
                <c:pt idx="6">
                  <c:v>425</c:v>
                </c:pt>
                <c:pt idx="7">
                  <c:v>355</c:v>
                </c:pt>
                <c:pt idx="8">
                  <c:v>300</c:v>
                </c:pt>
                <c:pt idx="9">
                  <c:v>250</c:v>
                </c:pt>
                <c:pt idx="10">
                  <c:v>180</c:v>
                </c:pt>
                <c:pt idx="11">
                  <c:v>125</c:v>
                </c:pt>
                <c:pt idx="12">
                  <c:v>63</c:v>
                </c:pt>
              </c:numCache>
            </c:numRef>
          </c:xVal>
          <c:yVal>
            <c:numRef>
              <c:f>'Loc2'!$P$19:$P$31</c:f>
              <c:numCache>
                <c:formatCode>0</c:formatCode>
                <c:ptCount val="13"/>
                <c:pt idx="0">
                  <c:v>97.186258345271241</c:v>
                </c:pt>
                <c:pt idx="1">
                  <c:v>92.834554153039406</c:v>
                </c:pt>
                <c:pt idx="2">
                  <c:v>80.744384679838902</c:v>
                </c:pt>
                <c:pt idx="3">
                  <c:v>66.610806281590385</c:v>
                </c:pt>
                <c:pt idx="4">
                  <c:v>60.372462632105282</c:v>
                </c:pt>
                <c:pt idx="5">
                  <c:v>50.682487769278566</c:v>
                </c:pt>
                <c:pt idx="6">
                  <c:v>45.871286861096806</c:v>
                </c:pt>
                <c:pt idx="7">
                  <c:v>37.419250209476409</c:v>
                </c:pt>
                <c:pt idx="8">
                  <c:v>28.201205503148856</c:v>
                </c:pt>
                <c:pt idx="9">
                  <c:v>13.763818688001692</c:v>
                </c:pt>
                <c:pt idx="10">
                  <c:v>4.1835824526312706</c:v>
                </c:pt>
                <c:pt idx="11">
                  <c:v>0.71194961753653274</c:v>
                </c:pt>
                <c:pt idx="12">
                  <c:v>0.18109576452143017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889-4DA9-B9EB-559AFB806E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228352"/>
        <c:axId val="152228928"/>
      </c:scatterChart>
      <c:valAx>
        <c:axId val="15222835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Sieve opening (mu)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228928"/>
        <c:crosses val="autoZero"/>
        <c:crossBetween val="midCat"/>
      </c:valAx>
      <c:valAx>
        <c:axId val="15222892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% Finer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228352"/>
        <c:crossesAt val="1.0000000000000002E-2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Particle-size distribution</c:v>
          </c:tx>
          <c:spPr>
            <a:ln w="25400" cap="flat" cmpd="dbl" algn="ctr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1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'Loc1'!$J$19:$J$31</c:f>
              <c:numCache>
                <c:formatCode>#,##0</c:formatCode>
                <c:ptCount val="13"/>
                <c:pt idx="0">
                  <c:v>8000</c:v>
                </c:pt>
                <c:pt idx="1">
                  <c:v>4000</c:v>
                </c:pt>
                <c:pt idx="2">
                  <c:v>2000</c:v>
                </c:pt>
                <c:pt idx="3">
                  <c:v>1000</c:v>
                </c:pt>
                <c:pt idx="4">
                  <c:v>710</c:v>
                </c:pt>
                <c:pt idx="5">
                  <c:v>500</c:v>
                </c:pt>
                <c:pt idx="6">
                  <c:v>425</c:v>
                </c:pt>
                <c:pt idx="7">
                  <c:v>355</c:v>
                </c:pt>
                <c:pt idx="8">
                  <c:v>300</c:v>
                </c:pt>
                <c:pt idx="9">
                  <c:v>250</c:v>
                </c:pt>
                <c:pt idx="10">
                  <c:v>180</c:v>
                </c:pt>
                <c:pt idx="11">
                  <c:v>125</c:v>
                </c:pt>
                <c:pt idx="12">
                  <c:v>63</c:v>
                </c:pt>
              </c:numCache>
            </c:numRef>
          </c:xVal>
          <c:yVal>
            <c:numRef>
              <c:f>'Loc1'!$P$19:$P$31</c:f>
              <c:numCache>
                <c:formatCode>0</c:formatCode>
                <c:ptCount val="13"/>
                <c:pt idx="0">
                  <c:v>99.009404309091252</c:v>
                </c:pt>
                <c:pt idx="1">
                  <c:v>90.81158996958365</c:v>
                </c:pt>
                <c:pt idx="2">
                  <c:v>69.253433747563207</c:v>
                </c:pt>
                <c:pt idx="3">
                  <c:v>46.10460944494892</c:v>
                </c:pt>
                <c:pt idx="4">
                  <c:v>40.821432426768951</c:v>
                </c:pt>
                <c:pt idx="5">
                  <c:v>34.14126148551253</c:v>
                </c:pt>
                <c:pt idx="6">
                  <c:v>31.131374578520564</c:v>
                </c:pt>
                <c:pt idx="7">
                  <c:v>25.248760167893252</c:v>
                </c:pt>
                <c:pt idx="8">
                  <c:v>18.18378090055306</c:v>
                </c:pt>
                <c:pt idx="9">
                  <c:v>9.4335189641924728</c:v>
                </c:pt>
                <c:pt idx="10">
                  <c:v>2.1780405255236701</c:v>
                </c:pt>
                <c:pt idx="11">
                  <c:v>0.34924848076906301</c:v>
                </c:pt>
                <c:pt idx="12">
                  <c:v>0.11429950279710965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889-4DA9-B9EB-559AFB806E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42112"/>
        <c:axId val="211842688"/>
      </c:scatterChart>
      <c:valAx>
        <c:axId val="21184211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Sieve opening (mu)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842688"/>
        <c:crosses val="autoZero"/>
        <c:crossBetween val="midCat"/>
      </c:valAx>
      <c:valAx>
        <c:axId val="21184268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% Finer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842112"/>
        <c:crossesAt val="1.0000000000000002E-2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0</xdr:rowOff>
    </xdr:from>
    <xdr:to>
      <xdr:col>7</xdr:col>
      <xdr:colOff>131445</xdr:colOff>
      <xdr:row>24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D05BB14A-C815-4B85-8BD0-F5D4D09811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0</xdr:rowOff>
    </xdr:from>
    <xdr:to>
      <xdr:col>7</xdr:col>
      <xdr:colOff>131445</xdr:colOff>
      <xdr:row>24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D05BB14A-C815-4B85-8BD0-F5D4D09811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0</xdr:rowOff>
    </xdr:from>
    <xdr:to>
      <xdr:col>7</xdr:col>
      <xdr:colOff>131445</xdr:colOff>
      <xdr:row>24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D05BB14A-C815-4B85-8BD0-F5D4D09811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0</xdr:rowOff>
    </xdr:from>
    <xdr:to>
      <xdr:col>7</xdr:col>
      <xdr:colOff>131445</xdr:colOff>
      <xdr:row>24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D05BB14A-C815-4B85-8BD0-F5D4D09811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0"/>
  <sheetViews>
    <sheetView zoomScaleNormal="100" workbookViewId="0">
      <selection activeCell="O16" sqref="O15:O16"/>
    </sheetView>
  </sheetViews>
  <sheetFormatPr defaultRowHeight="15" x14ac:dyDescent="0.25"/>
  <cols>
    <col min="1" max="8" width="9.140625" style="54"/>
    <col min="9" max="9" width="7.7109375" style="54" bestFit="1" customWidth="1"/>
    <col min="10" max="10" width="10.140625" style="54" bestFit="1" customWidth="1"/>
    <col min="11" max="11" width="12" style="54" customWidth="1"/>
    <col min="12" max="12" width="8.28515625" style="54" bestFit="1" customWidth="1"/>
    <col min="13" max="13" width="8.28515625" style="54" customWidth="1"/>
    <col min="14" max="14" width="8.28515625" style="54" bestFit="1" customWidth="1"/>
    <col min="15" max="15" width="11.28515625" style="54" customWidth="1"/>
    <col min="16" max="16" width="9" style="54" bestFit="1" customWidth="1"/>
    <col min="17" max="17" width="8.28515625" style="54" bestFit="1" customWidth="1"/>
    <col min="18" max="16384" width="9.140625" style="54"/>
  </cols>
  <sheetData>
    <row r="1" spans="1:17" x14ac:dyDescent="0.25">
      <c r="A1" s="71" t="s">
        <v>0</v>
      </c>
      <c r="B1" s="72"/>
      <c r="C1" s="72"/>
      <c r="D1" s="72"/>
      <c r="E1" s="72"/>
      <c r="F1" s="72"/>
      <c r="G1" s="73"/>
    </row>
    <row r="2" spans="1:17" x14ac:dyDescent="0.25">
      <c r="A2" s="74"/>
      <c r="G2" s="75"/>
    </row>
    <row r="3" spans="1:17" x14ac:dyDescent="0.25">
      <c r="A3" s="74">
        <v>1</v>
      </c>
      <c r="B3" s="54" t="s">
        <v>1</v>
      </c>
      <c r="G3" s="75"/>
    </row>
    <row r="4" spans="1:17" x14ac:dyDescent="0.25">
      <c r="A4" s="74">
        <v>2</v>
      </c>
      <c r="B4" s="54" t="s">
        <v>2</v>
      </c>
      <c r="G4" s="75"/>
    </row>
    <row r="5" spans="1:17" x14ac:dyDescent="0.25">
      <c r="A5" s="74">
        <v>3</v>
      </c>
      <c r="B5" s="54" t="s">
        <v>3</v>
      </c>
      <c r="G5" s="75"/>
    </row>
    <row r="6" spans="1:17" x14ac:dyDescent="0.25">
      <c r="A6" s="74">
        <v>4</v>
      </c>
      <c r="B6" s="53" t="s">
        <v>50</v>
      </c>
      <c r="G6" s="75"/>
    </row>
    <row r="7" spans="1:17" x14ac:dyDescent="0.25">
      <c r="A7" s="74">
        <v>5</v>
      </c>
      <c r="B7" s="54" t="s">
        <v>4</v>
      </c>
      <c r="G7" s="75"/>
    </row>
    <row r="8" spans="1:17" x14ac:dyDescent="0.25">
      <c r="A8" s="74">
        <v>6</v>
      </c>
      <c r="B8" s="54" t="s">
        <v>5</v>
      </c>
      <c r="G8" s="75"/>
    </row>
    <row r="9" spans="1:17" x14ac:dyDescent="0.25">
      <c r="A9" s="74">
        <v>7</v>
      </c>
      <c r="B9" s="54" t="s">
        <v>6</v>
      </c>
      <c r="G9" s="75"/>
    </row>
    <row r="10" spans="1:17" x14ac:dyDescent="0.25">
      <c r="A10" s="74">
        <v>8</v>
      </c>
      <c r="B10" s="54" t="s">
        <v>7</v>
      </c>
      <c r="G10" s="75"/>
    </row>
    <row r="11" spans="1:17" x14ac:dyDescent="0.25">
      <c r="A11" s="74">
        <v>9</v>
      </c>
      <c r="B11" s="81" t="s">
        <v>8</v>
      </c>
      <c r="G11" s="75"/>
    </row>
    <row r="12" spans="1:17" x14ac:dyDescent="0.25">
      <c r="A12" s="74">
        <v>10</v>
      </c>
      <c r="B12" s="54" t="s">
        <v>9</v>
      </c>
      <c r="G12" s="75"/>
    </row>
    <row r="13" spans="1:17" ht="15.75" thickBot="1" x14ac:dyDescent="0.3">
      <c r="A13" s="76"/>
      <c r="B13" s="77"/>
      <c r="C13" s="77"/>
      <c r="D13" s="77"/>
      <c r="E13" s="77"/>
      <c r="F13" s="77"/>
      <c r="G13" s="78"/>
    </row>
    <row r="14" spans="1:17" x14ac:dyDescent="0.25">
      <c r="I14" s="110" t="s">
        <v>10</v>
      </c>
      <c r="J14" s="111"/>
      <c r="K14" s="111"/>
      <c r="L14" s="112"/>
      <c r="M14" s="113"/>
      <c r="N14" s="113"/>
      <c r="O14" s="113"/>
      <c r="P14" s="113"/>
      <c r="Q14" s="114"/>
    </row>
    <row r="15" spans="1:17" x14ac:dyDescent="0.25">
      <c r="I15" s="115" t="s">
        <v>11</v>
      </c>
      <c r="J15" s="116"/>
      <c r="K15" s="116"/>
      <c r="L15" s="93"/>
      <c r="M15" s="91" t="s">
        <v>12</v>
      </c>
      <c r="N15" s="79"/>
      <c r="O15" s="91" t="s">
        <v>13</v>
      </c>
      <c r="P15" s="99"/>
      <c r="Q15" s="80" t="s">
        <v>14</v>
      </c>
    </row>
    <row r="16" spans="1:17" x14ac:dyDescent="0.25">
      <c r="I16" s="115" t="s">
        <v>15</v>
      </c>
      <c r="J16" s="116"/>
      <c r="K16" s="116"/>
      <c r="L16" s="93"/>
      <c r="M16" s="91" t="s">
        <v>12</v>
      </c>
      <c r="N16" s="79"/>
      <c r="O16" s="91" t="s">
        <v>16</v>
      </c>
      <c r="P16" s="99"/>
      <c r="Q16" s="80" t="s">
        <v>14</v>
      </c>
    </row>
    <row r="17" spans="9:21" x14ac:dyDescent="0.25">
      <c r="I17" s="115" t="s">
        <v>17</v>
      </c>
      <c r="J17" s="116"/>
      <c r="K17" s="116"/>
      <c r="L17" s="94">
        <f>L15-L16</f>
        <v>0</v>
      </c>
      <c r="M17" s="91" t="s">
        <v>12</v>
      </c>
      <c r="N17" s="79"/>
      <c r="O17" s="91" t="s">
        <v>18</v>
      </c>
      <c r="P17" s="100"/>
      <c r="Q17" s="80" t="s">
        <v>19</v>
      </c>
    </row>
    <row r="18" spans="9:21" ht="75.75" thickBot="1" x14ac:dyDescent="0.3">
      <c r="I18" s="61" t="s">
        <v>48</v>
      </c>
      <c r="J18" s="56" t="s">
        <v>47</v>
      </c>
      <c r="K18" s="56" t="s">
        <v>20</v>
      </c>
      <c r="L18" s="56" t="s">
        <v>21</v>
      </c>
      <c r="M18" s="56" t="s">
        <v>22</v>
      </c>
      <c r="N18" s="56" t="s">
        <v>23</v>
      </c>
      <c r="O18" s="56" t="s">
        <v>24</v>
      </c>
      <c r="P18" s="82" t="s">
        <v>25</v>
      </c>
      <c r="Q18" s="62" t="s">
        <v>26</v>
      </c>
    </row>
    <row r="19" spans="9:21" x14ac:dyDescent="0.25">
      <c r="I19" s="63">
        <v>-3</v>
      </c>
      <c r="J19" s="87">
        <v>8000</v>
      </c>
      <c r="K19" s="95"/>
      <c r="L19" s="95"/>
      <c r="M19" s="92">
        <f>MAX(0,$L19-$K19)</f>
        <v>0</v>
      </c>
      <c r="N19" s="103" t="e">
        <f t="shared" ref="N19:N32" si="0">$M19/$M$33*100</f>
        <v>#DIV/0!</v>
      </c>
      <c r="O19" s="103" t="e">
        <f>N19</f>
        <v>#DIV/0!</v>
      </c>
      <c r="P19" s="104" t="e">
        <f>100-$O19</f>
        <v>#DIV/0!</v>
      </c>
      <c r="Q19" s="88"/>
      <c r="S19" s="83" t="s">
        <v>27</v>
      </c>
      <c r="T19" s="72" t="s">
        <v>28</v>
      </c>
      <c r="U19" s="73"/>
    </row>
    <row r="20" spans="9:21" x14ac:dyDescent="0.25">
      <c r="I20" s="63">
        <v>-2</v>
      </c>
      <c r="J20" s="87">
        <v>4000</v>
      </c>
      <c r="K20" s="95"/>
      <c r="L20" s="95"/>
      <c r="M20" s="92">
        <f t="shared" ref="M20:M32" si="1">MAX(0,$L20-$K20)</f>
        <v>0</v>
      </c>
      <c r="N20" s="103" t="e">
        <f t="shared" si="0"/>
        <v>#DIV/0!</v>
      </c>
      <c r="O20" s="103" t="e">
        <f>SUM(N19:N20)</f>
        <v>#DIV/0!</v>
      </c>
      <c r="P20" s="104" t="e">
        <f t="shared" ref="P20:P32" si="2">100-$O20</f>
        <v>#DIV/0!</v>
      </c>
      <c r="Q20" s="88"/>
      <c r="S20" s="74" t="s">
        <v>29</v>
      </c>
      <c r="T20" s="54" t="s">
        <v>30</v>
      </c>
      <c r="U20" s="75"/>
    </row>
    <row r="21" spans="9:21" x14ac:dyDescent="0.25">
      <c r="I21" s="63">
        <v>-1</v>
      </c>
      <c r="J21" s="87">
        <v>2000</v>
      </c>
      <c r="K21" s="95"/>
      <c r="L21" s="95"/>
      <c r="M21" s="92">
        <f>MAX(0,$L21-$K21)</f>
        <v>0</v>
      </c>
      <c r="N21" s="103" t="e">
        <f t="shared" si="0"/>
        <v>#DIV/0!</v>
      </c>
      <c r="O21" s="103" t="e">
        <f>SUM(N19:N21)</f>
        <v>#DIV/0!</v>
      </c>
      <c r="P21" s="104" t="e">
        <f t="shared" si="2"/>
        <v>#DIV/0!</v>
      </c>
      <c r="Q21" s="88"/>
      <c r="S21" s="74" t="s">
        <v>31</v>
      </c>
      <c r="T21" s="54" t="s">
        <v>32</v>
      </c>
      <c r="U21" s="75"/>
    </row>
    <row r="22" spans="9:21" x14ac:dyDescent="0.25">
      <c r="I22" s="63">
        <v>0</v>
      </c>
      <c r="J22" s="87">
        <v>1000</v>
      </c>
      <c r="K22" s="95"/>
      <c r="L22" s="95"/>
      <c r="M22" s="92">
        <f t="shared" si="1"/>
        <v>0</v>
      </c>
      <c r="N22" s="103" t="e">
        <f t="shared" si="0"/>
        <v>#DIV/0!</v>
      </c>
      <c r="O22" s="103" t="e">
        <f>SUM(N19:N22)</f>
        <v>#DIV/0!</v>
      </c>
      <c r="P22" s="104" t="e">
        <f t="shared" si="2"/>
        <v>#DIV/0!</v>
      </c>
      <c r="Q22" s="88"/>
      <c r="S22" s="74" t="s">
        <v>33</v>
      </c>
      <c r="T22" s="54" t="s">
        <v>34</v>
      </c>
      <c r="U22" s="75"/>
    </row>
    <row r="23" spans="9:21" ht="15.75" thickBot="1" x14ac:dyDescent="0.3">
      <c r="I23" s="63">
        <v>0.5</v>
      </c>
      <c r="J23" s="87">
        <v>710</v>
      </c>
      <c r="K23" s="95"/>
      <c r="L23" s="95"/>
      <c r="M23" s="92">
        <f t="shared" si="1"/>
        <v>0</v>
      </c>
      <c r="N23" s="103" t="e">
        <f t="shared" si="0"/>
        <v>#DIV/0!</v>
      </c>
      <c r="O23" s="103" t="e">
        <f>SUM(N19:N23)</f>
        <v>#DIV/0!</v>
      </c>
      <c r="P23" s="104" t="e">
        <f t="shared" si="2"/>
        <v>#DIV/0!</v>
      </c>
      <c r="Q23" s="88"/>
      <c r="S23" s="76" t="s">
        <v>35</v>
      </c>
      <c r="T23" s="77" t="s">
        <v>36</v>
      </c>
      <c r="U23" s="78"/>
    </row>
    <row r="24" spans="9:21" x14ac:dyDescent="0.25">
      <c r="I24" s="63">
        <v>1</v>
      </c>
      <c r="J24" s="87">
        <v>500</v>
      </c>
      <c r="K24" s="95"/>
      <c r="L24" s="95"/>
      <c r="M24" s="92">
        <f t="shared" si="1"/>
        <v>0</v>
      </c>
      <c r="N24" s="103" t="e">
        <f t="shared" si="0"/>
        <v>#DIV/0!</v>
      </c>
      <c r="O24" s="103" t="e">
        <f>SUM(N19:N24)</f>
        <v>#DIV/0!</v>
      </c>
      <c r="P24" s="104" t="e">
        <f t="shared" si="2"/>
        <v>#DIV/0!</v>
      </c>
      <c r="Q24" s="88"/>
    </row>
    <row r="25" spans="9:21" x14ac:dyDescent="0.25">
      <c r="I25" s="63">
        <v>1.25</v>
      </c>
      <c r="J25" s="87">
        <v>425</v>
      </c>
      <c r="K25" s="95"/>
      <c r="L25" s="95"/>
      <c r="M25" s="92">
        <f t="shared" si="1"/>
        <v>0</v>
      </c>
      <c r="N25" s="103" t="e">
        <f t="shared" si="0"/>
        <v>#DIV/0!</v>
      </c>
      <c r="O25" s="103" t="e">
        <f>SUM(N19:N25)</f>
        <v>#DIV/0!</v>
      </c>
      <c r="P25" s="104" t="e">
        <f t="shared" si="2"/>
        <v>#DIV/0!</v>
      </c>
      <c r="Q25" s="88"/>
    </row>
    <row r="26" spans="9:21" x14ac:dyDescent="0.25">
      <c r="I26" s="63">
        <v>1.5</v>
      </c>
      <c r="J26" s="87">
        <v>355</v>
      </c>
      <c r="K26" s="95"/>
      <c r="L26" s="95"/>
      <c r="M26" s="92">
        <f t="shared" si="1"/>
        <v>0</v>
      </c>
      <c r="N26" s="103" t="e">
        <f t="shared" si="0"/>
        <v>#DIV/0!</v>
      </c>
      <c r="O26" s="103" t="e">
        <f>SUM(N19:N26)</f>
        <v>#DIV/0!</v>
      </c>
      <c r="P26" s="104" t="e">
        <f t="shared" si="2"/>
        <v>#DIV/0!</v>
      </c>
      <c r="Q26" s="88"/>
    </row>
    <row r="27" spans="9:21" x14ac:dyDescent="0.25">
      <c r="I27" s="63">
        <v>1.75</v>
      </c>
      <c r="J27" s="87">
        <v>300</v>
      </c>
      <c r="K27" s="95"/>
      <c r="L27" s="95"/>
      <c r="M27" s="92">
        <f t="shared" si="1"/>
        <v>0</v>
      </c>
      <c r="N27" s="103" t="e">
        <f t="shared" si="0"/>
        <v>#DIV/0!</v>
      </c>
      <c r="O27" s="105" t="e">
        <f>SUM(N19:N27)</f>
        <v>#DIV/0!</v>
      </c>
      <c r="P27" s="104" t="e">
        <f t="shared" si="2"/>
        <v>#DIV/0!</v>
      </c>
      <c r="Q27" s="88"/>
    </row>
    <row r="28" spans="9:21" x14ac:dyDescent="0.25">
      <c r="I28" s="63">
        <v>2</v>
      </c>
      <c r="J28" s="87">
        <v>250</v>
      </c>
      <c r="K28" s="95"/>
      <c r="L28" s="95"/>
      <c r="M28" s="92">
        <f t="shared" si="1"/>
        <v>0</v>
      </c>
      <c r="N28" s="103" t="e">
        <f t="shared" si="0"/>
        <v>#DIV/0!</v>
      </c>
      <c r="O28" s="105" t="e">
        <f>SUM(N19:N28)</f>
        <v>#DIV/0!</v>
      </c>
      <c r="P28" s="104" t="e">
        <f>100-$O28</f>
        <v>#DIV/0!</v>
      </c>
      <c r="Q28" s="88"/>
    </row>
    <row r="29" spans="9:21" x14ac:dyDescent="0.25">
      <c r="I29" s="63">
        <v>2.5</v>
      </c>
      <c r="J29" s="87">
        <v>180</v>
      </c>
      <c r="K29" s="95"/>
      <c r="L29" s="95"/>
      <c r="M29" s="92">
        <f t="shared" si="1"/>
        <v>0</v>
      </c>
      <c r="N29" s="103" t="e">
        <f t="shared" si="0"/>
        <v>#DIV/0!</v>
      </c>
      <c r="O29" s="105" t="e">
        <f>SUM(N19:N29)</f>
        <v>#DIV/0!</v>
      </c>
      <c r="P29" s="104" t="e">
        <f t="shared" si="2"/>
        <v>#DIV/0!</v>
      </c>
      <c r="Q29" s="88"/>
    </row>
    <row r="30" spans="9:21" x14ac:dyDescent="0.25">
      <c r="I30" s="63">
        <v>3</v>
      </c>
      <c r="J30" s="87">
        <v>125</v>
      </c>
      <c r="K30" s="95"/>
      <c r="L30" s="95"/>
      <c r="M30" s="92">
        <f t="shared" si="1"/>
        <v>0</v>
      </c>
      <c r="N30" s="103" t="e">
        <f t="shared" si="0"/>
        <v>#DIV/0!</v>
      </c>
      <c r="O30" s="105" t="e">
        <f>SUM(N19:N30)</f>
        <v>#DIV/0!</v>
      </c>
      <c r="P30" s="104" t="e">
        <f t="shared" si="2"/>
        <v>#DIV/0!</v>
      </c>
      <c r="Q30" s="88"/>
    </row>
    <row r="31" spans="9:21" x14ac:dyDescent="0.25">
      <c r="I31" s="63">
        <v>4</v>
      </c>
      <c r="J31" s="87">
        <v>63</v>
      </c>
      <c r="K31" s="95"/>
      <c r="L31" s="95"/>
      <c r="M31" s="92">
        <f t="shared" si="1"/>
        <v>0</v>
      </c>
      <c r="N31" s="103" t="e">
        <f t="shared" si="0"/>
        <v>#DIV/0!</v>
      </c>
      <c r="O31" s="105" t="e">
        <f>SUM(N19:N31)</f>
        <v>#DIV/0!</v>
      </c>
      <c r="P31" s="104" t="e">
        <f t="shared" si="2"/>
        <v>#DIV/0!</v>
      </c>
      <c r="Q31" s="88" t="s">
        <v>35</v>
      </c>
    </row>
    <row r="32" spans="9:21" ht="15.75" thickBot="1" x14ac:dyDescent="0.3">
      <c r="I32" s="64" t="s">
        <v>37</v>
      </c>
      <c r="J32" s="89">
        <v>0</v>
      </c>
      <c r="K32" s="96"/>
      <c r="L32" s="96"/>
      <c r="M32" s="92">
        <f t="shared" si="1"/>
        <v>0</v>
      </c>
      <c r="N32" s="103" t="e">
        <f t="shared" si="0"/>
        <v>#DIV/0!</v>
      </c>
      <c r="O32" s="105" t="e">
        <f>SUM(N19:N32)</f>
        <v>#DIV/0!</v>
      </c>
      <c r="P32" s="104" t="e">
        <f t="shared" si="2"/>
        <v>#DIV/0!</v>
      </c>
      <c r="Q32" s="88" t="s">
        <v>35</v>
      </c>
    </row>
    <row r="33" spans="9:17" ht="15.75" thickBot="1" x14ac:dyDescent="0.3">
      <c r="I33" s="117" t="s">
        <v>38</v>
      </c>
      <c r="J33" s="118"/>
      <c r="K33" s="118"/>
      <c r="L33" s="119"/>
      <c r="M33" s="98">
        <f>SUM(M19:M32)</f>
        <v>0</v>
      </c>
      <c r="N33" s="58" t="s">
        <v>12</v>
      </c>
      <c r="O33" s="58"/>
      <c r="P33" s="84"/>
      <c r="Q33" s="59"/>
    </row>
    <row r="34" spans="9:17" x14ac:dyDescent="0.25">
      <c r="I34" s="65"/>
      <c r="J34" s="57"/>
      <c r="K34" s="57"/>
      <c r="L34" s="57"/>
      <c r="M34" s="57"/>
      <c r="N34" s="57"/>
      <c r="O34" s="57"/>
      <c r="P34" s="85"/>
      <c r="Q34" s="66"/>
    </row>
    <row r="35" spans="9:17" x14ac:dyDescent="0.25">
      <c r="I35" s="107" t="s">
        <v>39</v>
      </c>
      <c r="J35" s="108"/>
      <c r="K35" s="108"/>
      <c r="L35" s="109"/>
      <c r="M35" s="97" t="e">
        <f>100-(M33/L17*100)</f>
        <v>#DIV/0!</v>
      </c>
      <c r="N35" s="91" t="s">
        <v>40</v>
      </c>
      <c r="O35" s="91"/>
      <c r="P35" s="79"/>
      <c r="Q35" s="60"/>
    </row>
    <row r="36" spans="9:17" x14ac:dyDescent="0.25">
      <c r="I36" s="90"/>
      <c r="J36" s="91"/>
      <c r="K36" s="91"/>
      <c r="L36" s="55" t="s">
        <v>41</v>
      </c>
      <c r="M36" s="101"/>
      <c r="N36" s="91" t="s">
        <v>42</v>
      </c>
      <c r="O36" s="91"/>
      <c r="P36" s="79"/>
      <c r="Q36" s="60"/>
    </row>
    <row r="37" spans="9:17" x14ac:dyDescent="0.25">
      <c r="I37" s="90"/>
      <c r="J37" s="91"/>
      <c r="K37" s="91"/>
      <c r="L37" s="55" t="s">
        <v>43</v>
      </c>
      <c r="M37" s="101"/>
      <c r="N37" s="91" t="s">
        <v>42</v>
      </c>
      <c r="O37" s="91"/>
      <c r="P37" s="79"/>
      <c r="Q37" s="60"/>
    </row>
    <row r="38" spans="9:17" x14ac:dyDescent="0.25">
      <c r="I38" s="90"/>
      <c r="J38" s="91"/>
      <c r="K38" s="91"/>
      <c r="L38" s="55" t="s">
        <v>44</v>
      </c>
      <c r="M38" s="101"/>
      <c r="N38" s="91" t="s">
        <v>42</v>
      </c>
      <c r="O38" s="91"/>
      <c r="P38" s="79"/>
      <c r="Q38" s="60"/>
    </row>
    <row r="39" spans="9:17" x14ac:dyDescent="0.25">
      <c r="I39" s="90"/>
      <c r="J39" s="91"/>
      <c r="K39" s="91"/>
      <c r="L39" s="55" t="s">
        <v>45</v>
      </c>
      <c r="M39" s="102" t="e">
        <f>M38/M36</f>
        <v>#DIV/0!</v>
      </c>
      <c r="N39" s="91"/>
      <c r="O39" s="91"/>
      <c r="P39" s="79"/>
      <c r="Q39" s="60"/>
    </row>
    <row r="40" spans="9:17" ht="15.75" thickBot="1" x14ac:dyDescent="0.3">
      <c r="I40" s="67"/>
      <c r="J40" s="68"/>
      <c r="K40" s="68"/>
      <c r="L40" s="69" t="s">
        <v>46</v>
      </c>
      <c r="M40" s="106" t="e">
        <f>SQRT(M37)/(M38*M36)</f>
        <v>#DIV/0!</v>
      </c>
      <c r="N40" s="68"/>
      <c r="O40" s="68"/>
      <c r="P40" s="86"/>
      <c r="Q40" s="70"/>
    </row>
  </sheetData>
  <mergeCells count="7">
    <mergeCell ref="I35:L35"/>
    <mergeCell ref="I14:K14"/>
    <mergeCell ref="L14:Q14"/>
    <mergeCell ref="I15:K15"/>
    <mergeCell ref="I16:K16"/>
    <mergeCell ref="I17:K17"/>
    <mergeCell ref="I33:L33"/>
  </mergeCells>
  <conditionalFormatting sqref="M35">
    <cfRule type="cellIs" dxfId="3" priority="1" operator="lessThan">
      <formula>-5</formula>
    </cfRule>
    <cfRule type="cellIs" dxfId="2" priority="2" operator="greaterThan">
      <formula>5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0"/>
  <sheetViews>
    <sheetView tabSelected="1" zoomScaleNormal="100" workbookViewId="0">
      <selection activeCell="L14" sqref="L14:Q14"/>
    </sheetView>
  </sheetViews>
  <sheetFormatPr defaultRowHeight="15" x14ac:dyDescent="0.25"/>
  <cols>
    <col min="1" max="8" width="9.140625" style="54"/>
    <col min="9" max="9" width="7.7109375" style="54" bestFit="1" customWidth="1"/>
    <col min="10" max="10" width="10.140625" style="54" bestFit="1" customWidth="1"/>
    <col min="11" max="11" width="12" style="54" customWidth="1"/>
    <col min="12" max="12" width="8.28515625" style="54" bestFit="1" customWidth="1"/>
    <col min="13" max="13" width="8.28515625" style="54" customWidth="1"/>
    <col min="14" max="14" width="8.28515625" style="54" bestFit="1" customWidth="1"/>
    <col min="15" max="15" width="11.28515625" style="54" customWidth="1"/>
    <col min="16" max="16" width="9" style="54" bestFit="1" customWidth="1"/>
    <col min="17" max="17" width="8.28515625" style="54" bestFit="1" customWidth="1"/>
    <col min="18" max="16384" width="9.140625" style="54"/>
  </cols>
  <sheetData>
    <row r="1" spans="1:17" x14ac:dyDescent="0.25">
      <c r="A1" s="71" t="s">
        <v>0</v>
      </c>
      <c r="B1" s="72"/>
      <c r="C1" s="72"/>
      <c r="D1" s="72"/>
      <c r="E1" s="72"/>
      <c r="F1" s="72"/>
      <c r="G1" s="73"/>
    </row>
    <row r="2" spans="1:17" x14ac:dyDescent="0.25">
      <c r="A2" s="74"/>
      <c r="G2" s="75"/>
    </row>
    <row r="3" spans="1:17" x14ac:dyDescent="0.25">
      <c r="A3" s="74">
        <v>1</v>
      </c>
      <c r="B3" s="54" t="s">
        <v>1</v>
      </c>
      <c r="G3" s="75"/>
    </row>
    <row r="4" spans="1:17" x14ac:dyDescent="0.25">
      <c r="A4" s="74">
        <v>2</v>
      </c>
      <c r="B4" s="54" t="s">
        <v>2</v>
      </c>
      <c r="G4" s="75"/>
    </row>
    <row r="5" spans="1:17" x14ac:dyDescent="0.25">
      <c r="A5" s="74">
        <v>3</v>
      </c>
      <c r="B5" s="54" t="s">
        <v>3</v>
      </c>
      <c r="G5" s="75"/>
    </row>
    <row r="6" spans="1:17" x14ac:dyDescent="0.25">
      <c r="A6" s="74">
        <v>4</v>
      </c>
      <c r="B6" s="53" t="s">
        <v>50</v>
      </c>
      <c r="G6" s="75"/>
    </row>
    <row r="7" spans="1:17" x14ac:dyDescent="0.25">
      <c r="A7" s="74">
        <v>5</v>
      </c>
      <c r="B7" s="54" t="s">
        <v>4</v>
      </c>
      <c r="G7" s="75"/>
    </row>
    <row r="8" spans="1:17" x14ac:dyDescent="0.25">
      <c r="A8" s="74">
        <v>6</v>
      </c>
      <c r="B8" s="54" t="s">
        <v>5</v>
      </c>
      <c r="G8" s="75"/>
    </row>
    <row r="9" spans="1:17" x14ac:dyDescent="0.25">
      <c r="A9" s="74">
        <v>7</v>
      </c>
      <c r="B9" s="54" t="s">
        <v>6</v>
      </c>
      <c r="G9" s="75"/>
    </row>
    <row r="10" spans="1:17" x14ac:dyDescent="0.25">
      <c r="A10" s="74">
        <v>8</v>
      </c>
      <c r="B10" s="54" t="s">
        <v>7</v>
      </c>
      <c r="G10" s="75"/>
    </row>
    <row r="11" spans="1:17" x14ac:dyDescent="0.25">
      <c r="A11" s="74">
        <v>9</v>
      </c>
      <c r="B11" s="81" t="s">
        <v>8</v>
      </c>
      <c r="G11" s="75"/>
    </row>
    <row r="12" spans="1:17" x14ac:dyDescent="0.25">
      <c r="A12" s="74">
        <v>10</v>
      </c>
      <c r="B12" s="54" t="s">
        <v>9</v>
      </c>
      <c r="G12" s="75"/>
    </row>
    <row r="13" spans="1:17" ht="15.75" thickBot="1" x14ac:dyDescent="0.3">
      <c r="A13" s="76"/>
      <c r="B13" s="77"/>
      <c r="C13" s="77"/>
      <c r="D13" s="77"/>
      <c r="E13" s="77"/>
      <c r="F13" s="77"/>
      <c r="G13" s="78"/>
    </row>
    <row r="14" spans="1:17" x14ac:dyDescent="0.25">
      <c r="I14" s="110" t="s">
        <v>10</v>
      </c>
      <c r="J14" s="111"/>
      <c r="K14" s="111"/>
      <c r="L14" s="112" t="s">
        <v>52</v>
      </c>
      <c r="M14" s="113"/>
      <c r="N14" s="113"/>
      <c r="O14" s="113"/>
      <c r="P14" s="113"/>
      <c r="Q14" s="114"/>
    </row>
    <row r="15" spans="1:17" x14ac:dyDescent="0.25">
      <c r="I15" s="115" t="s">
        <v>11</v>
      </c>
      <c r="J15" s="116"/>
      <c r="K15" s="116"/>
      <c r="L15" s="93">
        <v>166.696</v>
      </c>
      <c r="M15" s="91" t="s">
        <v>12</v>
      </c>
      <c r="N15" s="79"/>
      <c r="O15" s="91" t="s">
        <v>13</v>
      </c>
      <c r="P15" s="99"/>
      <c r="Q15" s="80" t="s">
        <v>14</v>
      </c>
    </row>
    <row r="16" spans="1:17" x14ac:dyDescent="0.25">
      <c r="I16" s="115" t="s">
        <v>15</v>
      </c>
      <c r="J16" s="116"/>
      <c r="K16" s="116"/>
      <c r="L16" s="93">
        <v>40.201999999999998</v>
      </c>
      <c r="M16" s="91" t="s">
        <v>12</v>
      </c>
      <c r="N16" s="79"/>
      <c r="O16" s="91" t="s">
        <v>16</v>
      </c>
      <c r="P16" s="99"/>
      <c r="Q16" s="80" t="s">
        <v>14</v>
      </c>
    </row>
    <row r="17" spans="9:21" x14ac:dyDescent="0.25">
      <c r="I17" s="115" t="s">
        <v>17</v>
      </c>
      <c r="J17" s="116"/>
      <c r="K17" s="116"/>
      <c r="L17" s="94">
        <f>L15-L16</f>
        <v>126.494</v>
      </c>
      <c r="M17" s="91" t="s">
        <v>12</v>
      </c>
      <c r="N17" s="79"/>
      <c r="O17" s="91" t="s">
        <v>18</v>
      </c>
      <c r="P17" s="100"/>
      <c r="Q17" s="80" t="s">
        <v>19</v>
      </c>
    </row>
    <row r="18" spans="9:21" ht="75.75" thickBot="1" x14ac:dyDescent="0.3">
      <c r="I18" s="61" t="s">
        <v>48</v>
      </c>
      <c r="J18" s="56" t="s">
        <v>47</v>
      </c>
      <c r="K18" s="56" t="s">
        <v>20</v>
      </c>
      <c r="L18" s="56" t="s">
        <v>21</v>
      </c>
      <c r="M18" s="56" t="s">
        <v>22</v>
      </c>
      <c r="N18" s="56" t="s">
        <v>23</v>
      </c>
      <c r="O18" s="56" t="s">
        <v>24</v>
      </c>
      <c r="P18" s="82" t="s">
        <v>25</v>
      </c>
      <c r="Q18" s="62" t="s">
        <v>26</v>
      </c>
    </row>
    <row r="19" spans="9:21" x14ac:dyDescent="0.25">
      <c r="I19" s="63">
        <v>-3</v>
      </c>
      <c r="J19" s="87">
        <v>8000</v>
      </c>
      <c r="K19" s="95">
        <v>498.32</v>
      </c>
      <c r="L19" s="95">
        <v>503.70499999999998</v>
      </c>
      <c r="M19" s="92">
        <f>MAX(0,$L19-$K19)</f>
        <v>5.3849999999999909</v>
      </c>
      <c r="N19" s="103">
        <f t="shared" ref="N19:N32" si="0">$M19/$M$33*100</f>
        <v>4.1071442191087018</v>
      </c>
      <c r="O19" s="103">
        <f>N19</f>
        <v>4.1071442191087018</v>
      </c>
      <c r="P19" s="104">
        <f>100-$O19</f>
        <v>95.892855780891296</v>
      </c>
      <c r="Q19" s="88"/>
      <c r="S19" s="83" t="s">
        <v>27</v>
      </c>
      <c r="T19" s="72" t="s">
        <v>28</v>
      </c>
      <c r="U19" s="73"/>
    </row>
    <row r="20" spans="9:21" x14ac:dyDescent="0.25">
      <c r="I20" s="63">
        <v>-2</v>
      </c>
      <c r="J20" s="87">
        <v>4000</v>
      </c>
      <c r="K20" s="95">
        <v>537.51</v>
      </c>
      <c r="L20" s="95">
        <v>543.60500000000002</v>
      </c>
      <c r="M20" s="92">
        <f t="shared" ref="M20:M32" si="1">MAX(0,$L20-$K20)</f>
        <v>6.0950000000000273</v>
      </c>
      <c r="N20" s="103">
        <f t="shared" si="0"/>
        <v>4.6486618413124781</v>
      </c>
      <c r="O20" s="103">
        <f>SUM(N19:N20)</f>
        <v>8.7558060604211789</v>
      </c>
      <c r="P20" s="104">
        <f t="shared" ref="P20:P32" si="2">100-$O20</f>
        <v>91.244193939578821</v>
      </c>
      <c r="Q20" s="88"/>
      <c r="S20" s="74" t="s">
        <v>29</v>
      </c>
      <c r="T20" s="54" t="s">
        <v>30</v>
      </c>
      <c r="U20" s="75"/>
    </row>
    <row r="21" spans="9:21" x14ac:dyDescent="0.25">
      <c r="I21" s="63">
        <v>-1</v>
      </c>
      <c r="J21" s="87">
        <v>2000</v>
      </c>
      <c r="K21" s="95">
        <v>337.91500000000002</v>
      </c>
      <c r="L21" s="95">
        <v>354.96</v>
      </c>
      <c r="M21" s="92">
        <f>MAX(0,$L21-$K21)</f>
        <v>17.044999999999959</v>
      </c>
      <c r="N21" s="103">
        <f t="shared" si="0"/>
        <v>13.000236437271637</v>
      </c>
      <c r="O21" s="103">
        <f>SUM(N19:N21)</f>
        <v>21.756042497692818</v>
      </c>
      <c r="P21" s="104">
        <f t="shared" si="2"/>
        <v>78.243957502307182</v>
      </c>
      <c r="Q21" s="88"/>
      <c r="S21" s="74" t="s">
        <v>31</v>
      </c>
      <c r="T21" s="54" t="s">
        <v>32</v>
      </c>
      <c r="U21" s="75"/>
    </row>
    <row r="22" spans="9:21" x14ac:dyDescent="0.25">
      <c r="I22" s="63">
        <v>0</v>
      </c>
      <c r="J22" s="87">
        <v>1000</v>
      </c>
      <c r="K22" s="95">
        <v>302.495</v>
      </c>
      <c r="L22" s="95">
        <v>340.29500000000002</v>
      </c>
      <c r="M22" s="92">
        <f t="shared" si="1"/>
        <v>37.800000000000011</v>
      </c>
      <c r="N22" s="103">
        <f t="shared" si="0"/>
        <v>28.830093125777019</v>
      </c>
      <c r="O22" s="103">
        <f>SUM(N19:N22)</f>
        <v>50.586135623469836</v>
      </c>
      <c r="P22" s="104">
        <f t="shared" si="2"/>
        <v>49.413864376530164</v>
      </c>
      <c r="Q22" s="88"/>
      <c r="S22" s="74" t="s">
        <v>33</v>
      </c>
      <c r="T22" s="54" t="s">
        <v>34</v>
      </c>
      <c r="U22" s="75"/>
    </row>
    <row r="23" spans="9:21" ht="15.75" thickBot="1" x14ac:dyDescent="0.3">
      <c r="I23" s="63">
        <v>0.5</v>
      </c>
      <c r="J23" s="87">
        <v>710</v>
      </c>
      <c r="K23" s="95">
        <v>264.37</v>
      </c>
      <c r="L23" s="95">
        <v>317.67</v>
      </c>
      <c r="M23" s="92">
        <f t="shared" si="1"/>
        <v>53.300000000000011</v>
      </c>
      <c r="N23" s="103">
        <f t="shared" si="0"/>
        <v>40.651956709098272</v>
      </c>
      <c r="O23" s="103">
        <f>SUM(N19:N23)</f>
        <v>91.238092332568101</v>
      </c>
      <c r="P23" s="104">
        <f t="shared" si="2"/>
        <v>8.761907667431899</v>
      </c>
      <c r="Q23" s="88"/>
      <c r="S23" s="76" t="s">
        <v>35</v>
      </c>
      <c r="T23" s="77" t="s">
        <v>36</v>
      </c>
      <c r="U23" s="78"/>
    </row>
    <row r="24" spans="9:21" x14ac:dyDescent="0.25">
      <c r="I24" s="63">
        <v>1</v>
      </c>
      <c r="J24" s="87">
        <v>500</v>
      </c>
      <c r="K24" s="95">
        <v>247.30500000000001</v>
      </c>
      <c r="L24" s="95">
        <v>248.685</v>
      </c>
      <c r="M24" s="92">
        <f t="shared" si="1"/>
        <v>1.3799999999999955</v>
      </c>
      <c r="N24" s="103">
        <f t="shared" si="0"/>
        <v>1.0525272093537603</v>
      </c>
      <c r="O24" s="103">
        <f>SUM(N19:N24)</f>
        <v>92.290619541921856</v>
      </c>
      <c r="P24" s="104">
        <f t="shared" si="2"/>
        <v>7.7093804580781438</v>
      </c>
      <c r="Q24" s="88"/>
    </row>
    <row r="25" spans="9:21" x14ac:dyDescent="0.25">
      <c r="I25" s="63">
        <v>1.25</v>
      </c>
      <c r="J25" s="87">
        <v>425</v>
      </c>
      <c r="K25" s="95">
        <v>253.905</v>
      </c>
      <c r="L25" s="95">
        <v>254.97499999999999</v>
      </c>
      <c r="M25" s="92">
        <f t="shared" si="1"/>
        <v>1.0699999999999932</v>
      </c>
      <c r="N25" s="103">
        <f t="shared" si="0"/>
        <v>0.8160899376873334</v>
      </c>
      <c r="O25" s="103">
        <f>SUM(N19:N25)</f>
        <v>93.106709479609194</v>
      </c>
      <c r="P25" s="104">
        <f t="shared" si="2"/>
        <v>6.8932905203908064</v>
      </c>
      <c r="Q25" s="88"/>
    </row>
    <row r="26" spans="9:21" x14ac:dyDescent="0.25">
      <c r="I26" s="63">
        <v>1.5</v>
      </c>
      <c r="J26" s="87">
        <v>355</v>
      </c>
      <c r="K26" s="95">
        <v>233.596</v>
      </c>
      <c r="L26" s="95">
        <v>235.048</v>
      </c>
      <c r="M26" s="92">
        <f t="shared" si="1"/>
        <v>1.4519999999999982</v>
      </c>
      <c r="N26" s="103">
        <f t="shared" si="0"/>
        <v>1.1074416724504805</v>
      </c>
      <c r="O26" s="103">
        <f>SUM(N19:N26)</f>
        <v>94.214151152059671</v>
      </c>
      <c r="P26" s="104">
        <f t="shared" si="2"/>
        <v>5.7858488479403292</v>
      </c>
      <c r="Q26" s="88"/>
    </row>
    <row r="27" spans="9:21" x14ac:dyDescent="0.25">
      <c r="I27" s="63">
        <v>1.75</v>
      </c>
      <c r="J27" s="87">
        <v>300</v>
      </c>
      <c r="K27" s="95">
        <v>221</v>
      </c>
      <c r="L27" s="95">
        <v>222.52199999999999</v>
      </c>
      <c r="M27" s="92">
        <f t="shared" si="1"/>
        <v>1.5219999999999914</v>
      </c>
      <c r="N27" s="103">
        <f t="shared" si="0"/>
        <v>1.1608307337945067</v>
      </c>
      <c r="O27" s="105">
        <f>SUM(N19:N27)</f>
        <v>95.374981885854183</v>
      </c>
      <c r="P27" s="104">
        <f t="shared" si="2"/>
        <v>4.6250181141458171</v>
      </c>
      <c r="Q27" s="88"/>
    </row>
    <row r="28" spans="9:21" x14ac:dyDescent="0.25">
      <c r="I28" s="63">
        <v>2</v>
      </c>
      <c r="J28" s="87">
        <v>250</v>
      </c>
      <c r="K28" s="95">
        <v>222.74</v>
      </c>
      <c r="L28" s="95">
        <v>224.93</v>
      </c>
      <c r="M28" s="92">
        <f t="shared" si="1"/>
        <v>2.1899999999999977</v>
      </c>
      <c r="N28" s="103">
        <f t="shared" si="0"/>
        <v>1.6703149191918409</v>
      </c>
      <c r="O28" s="105">
        <f>SUM(N19:N28)</f>
        <v>97.045296805046021</v>
      </c>
      <c r="P28" s="104">
        <f>100-$O28</f>
        <v>2.9547031949539786</v>
      </c>
      <c r="Q28" s="88"/>
    </row>
    <row r="29" spans="9:21" x14ac:dyDescent="0.25">
      <c r="I29" s="63">
        <v>2.5</v>
      </c>
      <c r="J29" s="87">
        <v>180</v>
      </c>
      <c r="K29" s="95">
        <v>203.38399999999999</v>
      </c>
      <c r="L29" s="95">
        <v>205.19399999999999</v>
      </c>
      <c r="M29" s="92">
        <f t="shared" si="1"/>
        <v>1.8100000000000023</v>
      </c>
      <c r="N29" s="103">
        <f t="shared" si="0"/>
        <v>1.3804885861813876</v>
      </c>
      <c r="O29" s="105">
        <f>SUM(N19:N29)</f>
        <v>98.425785391227407</v>
      </c>
      <c r="P29" s="104">
        <f t="shared" si="2"/>
        <v>1.5742146087725928</v>
      </c>
      <c r="Q29" s="88"/>
    </row>
    <row r="30" spans="9:21" x14ac:dyDescent="0.25">
      <c r="I30" s="63">
        <v>3</v>
      </c>
      <c r="J30" s="87">
        <v>125</v>
      </c>
      <c r="K30" s="95">
        <v>190.578</v>
      </c>
      <c r="L30" s="95">
        <v>191.584</v>
      </c>
      <c r="M30" s="92">
        <f t="shared" si="1"/>
        <v>1.0060000000000002</v>
      </c>
      <c r="N30" s="103">
        <f t="shared" si="0"/>
        <v>0.76727708160136709</v>
      </c>
      <c r="O30" s="105">
        <f>SUM(N19:N30)</f>
        <v>99.193062472828771</v>
      </c>
      <c r="P30" s="104">
        <f t="shared" si="2"/>
        <v>0.80693752717122891</v>
      </c>
      <c r="Q30" s="88"/>
    </row>
    <row r="31" spans="9:21" x14ac:dyDescent="0.25">
      <c r="I31" s="63">
        <v>4</v>
      </c>
      <c r="J31" s="87">
        <v>63</v>
      </c>
      <c r="K31" s="95">
        <v>178.73400000000001</v>
      </c>
      <c r="L31" s="95">
        <v>179.292</v>
      </c>
      <c r="M31" s="92">
        <f t="shared" si="1"/>
        <v>0.55799999999999272</v>
      </c>
      <c r="N31" s="103">
        <f t="shared" si="0"/>
        <v>0.42558708899955983</v>
      </c>
      <c r="O31" s="105">
        <f>SUM(N19:N31)</f>
        <v>99.618649561828335</v>
      </c>
      <c r="P31" s="104">
        <f t="shared" si="2"/>
        <v>0.38135043817166547</v>
      </c>
      <c r="Q31" s="88" t="s">
        <v>35</v>
      </c>
    </row>
    <row r="32" spans="9:21" ht="15.75" thickBot="1" x14ac:dyDescent="0.3">
      <c r="I32" s="64" t="s">
        <v>37</v>
      </c>
      <c r="J32" s="89">
        <v>0</v>
      </c>
      <c r="K32" s="96">
        <v>292.73</v>
      </c>
      <c r="L32" s="96">
        <v>293.23</v>
      </c>
      <c r="M32" s="92">
        <f t="shared" si="1"/>
        <v>0.5</v>
      </c>
      <c r="N32" s="103">
        <f t="shared" si="0"/>
        <v>0.38135043817165354</v>
      </c>
      <c r="O32" s="105">
        <f>SUM(N19:N32)</f>
        <v>99.999999999999986</v>
      </c>
      <c r="P32" s="104">
        <f t="shared" si="2"/>
        <v>0</v>
      </c>
      <c r="Q32" s="88" t="s">
        <v>35</v>
      </c>
    </row>
    <row r="33" spans="9:17" ht="15.75" thickBot="1" x14ac:dyDescent="0.3">
      <c r="I33" s="117" t="s">
        <v>38</v>
      </c>
      <c r="J33" s="118"/>
      <c r="K33" s="118"/>
      <c r="L33" s="119"/>
      <c r="M33" s="98">
        <f>SUM(M19:M32)</f>
        <v>131.11299999999997</v>
      </c>
      <c r="N33" s="58" t="s">
        <v>12</v>
      </c>
      <c r="O33" s="58"/>
      <c r="P33" s="84"/>
      <c r="Q33" s="59"/>
    </row>
    <row r="34" spans="9:17" x14ac:dyDescent="0.25">
      <c r="I34" s="65"/>
      <c r="J34" s="57"/>
      <c r="K34" s="57"/>
      <c r="L34" s="57"/>
      <c r="M34" s="57"/>
      <c r="N34" s="57"/>
      <c r="O34" s="57"/>
      <c r="P34" s="85"/>
      <c r="Q34" s="66"/>
    </row>
    <row r="35" spans="9:17" x14ac:dyDescent="0.25">
      <c r="I35" s="107" t="s">
        <v>39</v>
      </c>
      <c r="J35" s="108"/>
      <c r="K35" s="108"/>
      <c r="L35" s="109"/>
      <c r="M35" s="97">
        <f>100-(M33/L17*100)</f>
        <v>-3.6515565955697298</v>
      </c>
      <c r="N35" s="91" t="s">
        <v>40</v>
      </c>
      <c r="O35" s="91"/>
      <c r="P35" s="79"/>
      <c r="Q35" s="60"/>
    </row>
    <row r="36" spans="9:17" x14ac:dyDescent="0.25">
      <c r="I36" s="90"/>
      <c r="J36" s="91"/>
      <c r="K36" s="91"/>
      <c r="L36" s="55" t="s">
        <v>41</v>
      </c>
      <c r="M36" s="101"/>
      <c r="N36" s="91" t="s">
        <v>42</v>
      </c>
      <c r="O36" s="91"/>
      <c r="P36" s="79"/>
      <c r="Q36" s="60"/>
    </row>
    <row r="37" spans="9:17" x14ac:dyDescent="0.25">
      <c r="I37" s="90"/>
      <c r="J37" s="91"/>
      <c r="K37" s="91"/>
      <c r="L37" s="55" t="s">
        <v>43</v>
      </c>
      <c r="M37" s="101"/>
      <c r="N37" s="91" t="s">
        <v>42</v>
      </c>
      <c r="O37" s="91"/>
      <c r="P37" s="79"/>
      <c r="Q37" s="60"/>
    </row>
    <row r="38" spans="9:17" x14ac:dyDescent="0.25">
      <c r="I38" s="90"/>
      <c r="J38" s="91"/>
      <c r="K38" s="91"/>
      <c r="L38" s="55" t="s">
        <v>44</v>
      </c>
      <c r="M38" s="101"/>
      <c r="N38" s="91" t="s">
        <v>42</v>
      </c>
      <c r="O38" s="91"/>
      <c r="P38" s="79"/>
      <c r="Q38" s="60"/>
    </row>
    <row r="39" spans="9:17" x14ac:dyDescent="0.25">
      <c r="I39" s="90"/>
      <c r="J39" s="91"/>
      <c r="K39" s="91"/>
      <c r="L39" s="55" t="s">
        <v>45</v>
      </c>
      <c r="M39" s="102" t="e">
        <f>M38/M36</f>
        <v>#DIV/0!</v>
      </c>
      <c r="N39" s="91"/>
      <c r="O39" s="91"/>
      <c r="P39" s="79"/>
      <c r="Q39" s="60"/>
    </row>
    <row r="40" spans="9:17" ht="15.75" thickBot="1" x14ac:dyDescent="0.3">
      <c r="I40" s="67"/>
      <c r="J40" s="68"/>
      <c r="K40" s="68"/>
      <c r="L40" s="69" t="s">
        <v>46</v>
      </c>
      <c r="M40" s="106" t="e">
        <f>SQRT(M37)/(M38*M36)</f>
        <v>#DIV/0!</v>
      </c>
      <c r="N40" s="68"/>
      <c r="O40" s="68"/>
      <c r="P40" s="86"/>
      <c r="Q40" s="70"/>
    </row>
  </sheetData>
  <mergeCells count="7">
    <mergeCell ref="I35:L35"/>
    <mergeCell ref="I14:K14"/>
    <mergeCell ref="L14:Q14"/>
    <mergeCell ref="I15:K15"/>
    <mergeCell ref="I16:K16"/>
    <mergeCell ref="I17:K17"/>
    <mergeCell ref="I33:L33"/>
  </mergeCells>
  <conditionalFormatting sqref="M35">
    <cfRule type="cellIs" dxfId="1" priority="1" operator="lessThan">
      <formula>-5</formula>
    </cfRule>
    <cfRule type="cellIs" dxfId="0" priority="2" operator="greaterThan">
      <formula>5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0"/>
  <sheetViews>
    <sheetView topLeftCell="A4" zoomScaleNormal="100" workbookViewId="0">
      <selection activeCell="D37" sqref="D37"/>
    </sheetView>
  </sheetViews>
  <sheetFormatPr defaultRowHeight="15" x14ac:dyDescent="0.25"/>
  <cols>
    <col min="1" max="8" width="9.140625" style="54"/>
    <col min="9" max="9" width="7.7109375" style="54" bestFit="1" customWidth="1"/>
    <col min="10" max="10" width="10.140625" style="54" bestFit="1" customWidth="1"/>
    <col min="11" max="11" width="12" style="54" customWidth="1"/>
    <col min="12" max="12" width="8.28515625" style="54" bestFit="1" customWidth="1"/>
    <col min="13" max="13" width="8.28515625" style="54" customWidth="1"/>
    <col min="14" max="14" width="8.28515625" style="54" bestFit="1" customWidth="1"/>
    <col min="15" max="15" width="11.28515625" style="54" customWidth="1"/>
    <col min="16" max="16" width="9" style="54" bestFit="1" customWidth="1"/>
    <col min="17" max="17" width="8.28515625" style="54" bestFit="1" customWidth="1"/>
    <col min="18" max="16384" width="9.140625" style="54"/>
  </cols>
  <sheetData>
    <row r="1" spans="1:17" x14ac:dyDescent="0.25">
      <c r="A1" s="71" t="s">
        <v>0</v>
      </c>
      <c r="B1" s="72"/>
      <c r="C1" s="72"/>
      <c r="D1" s="72"/>
      <c r="E1" s="72"/>
      <c r="F1" s="72"/>
      <c r="G1" s="73"/>
    </row>
    <row r="2" spans="1:17" x14ac:dyDescent="0.25">
      <c r="A2" s="74"/>
      <c r="G2" s="75"/>
    </row>
    <row r="3" spans="1:17" x14ac:dyDescent="0.25">
      <c r="A3" s="74">
        <v>1</v>
      </c>
      <c r="B3" s="54" t="s">
        <v>1</v>
      </c>
      <c r="G3" s="75"/>
    </row>
    <row r="4" spans="1:17" x14ac:dyDescent="0.25">
      <c r="A4" s="74">
        <v>2</v>
      </c>
      <c r="B4" s="54" t="s">
        <v>2</v>
      </c>
      <c r="G4" s="75"/>
    </row>
    <row r="5" spans="1:17" x14ac:dyDescent="0.25">
      <c r="A5" s="74">
        <v>3</v>
      </c>
      <c r="B5" s="54" t="s">
        <v>3</v>
      </c>
      <c r="G5" s="75"/>
    </row>
    <row r="6" spans="1:17" x14ac:dyDescent="0.25">
      <c r="A6" s="74">
        <v>4</v>
      </c>
      <c r="B6" s="53" t="s">
        <v>50</v>
      </c>
      <c r="G6" s="75"/>
    </row>
    <row r="7" spans="1:17" x14ac:dyDescent="0.25">
      <c r="A7" s="74">
        <v>5</v>
      </c>
      <c r="B7" s="54" t="s">
        <v>4</v>
      </c>
      <c r="G7" s="75"/>
    </row>
    <row r="8" spans="1:17" x14ac:dyDescent="0.25">
      <c r="A8" s="74">
        <v>6</v>
      </c>
      <c r="B8" s="54" t="s">
        <v>5</v>
      </c>
      <c r="G8" s="75"/>
    </row>
    <row r="9" spans="1:17" x14ac:dyDescent="0.25">
      <c r="A9" s="74">
        <v>7</v>
      </c>
      <c r="B9" s="54" t="s">
        <v>6</v>
      </c>
      <c r="G9" s="75"/>
    </row>
    <row r="10" spans="1:17" x14ac:dyDescent="0.25">
      <c r="A10" s="74">
        <v>8</v>
      </c>
      <c r="B10" s="54" t="s">
        <v>7</v>
      </c>
      <c r="G10" s="75"/>
    </row>
    <row r="11" spans="1:17" x14ac:dyDescent="0.25">
      <c r="A11" s="74">
        <v>9</v>
      </c>
      <c r="B11" s="81" t="s">
        <v>8</v>
      </c>
      <c r="G11" s="75"/>
    </row>
    <row r="12" spans="1:17" x14ac:dyDescent="0.25">
      <c r="A12" s="74">
        <v>10</v>
      </c>
      <c r="B12" s="54" t="s">
        <v>9</v>
      </c>
      <c r="G12" s="75"/>
    </row>
    <row r="13" spans="1:17" ht="15.75" thickBot="1" x14ac:dyDescent="0.3">
      <c r="A13" s="76"/>
      <c r="B13" s="77"/>
      <c r="C13" s="77"/>
      <c r="D13" s="77"/>
      <c r="E13" s="77"/>
      <c r="F13" s="77"/>
      <c r="G13" s="78"/>
    </row>
    <row r="14" spans="1:17" x14ac:dyDescent="0.25">
      <c r="I14" s="110" t="s">
        <v>10</v>
      </c>
      <c r="J14" s="111"/>
      <c r="K14" s="111"/>
      <c r="L14" s="112" t="s">
        <v>51</v>
      </c>
      <c r="M14" s="113"/>
      <c r="N14" s="113"/>
      <c r="O14" s="113"/>
      <c r="P14" s="113"/>
      <c r="Q14" s="114"/>
    </row>
    <row r="15" spans="1:17" x14ac:dyDescent="0.25">
      <c r="I15" s="115" t="s">
        <v>11</v>
      </c>
      <c r="J15" s="116"/>
      <c r="K15" s="116"/>
      <c r="L15" s="93">
        <v>225.09</v>
      </c>
      <c r="M15" s="91" t="s">
        <v>12</v>
      </c>
      <c r="N15" s="79"/>
      <c r="O15" s="91" t="s">
        <v>13</v>
      </c>
      <c r="P15" s="99"/>
      <c r="Q15" s="80" t="s">
        <v>14</v>
      </c>
    </row>
    <row r="16" spans="1:17" x14ac:dyDescent="0.25">
      <c r="I16" s="115" t="s">
        <v>15</v>
      </c>
      <c r="J16" s="116"/>
      <c r="K16" s="116"/>
      <c r="L16" s="93">
        <v>40.185000000000002</v>
      </c>
      <c r="M16" s="91" t="s">
        <v>12</v>
      </c>
      <c r="N16" s="79"/>
      <c r="O16" s="91" t="s">
        <v>16</v>
      </c>
      <c r="P16" s="99"/>
      <c r="Q16" s="80" t="s">
        <v>14</v>
      </c>
    </row>
    <row r="17" spans="9:21" x14ac:dyDescent="0.25">
      <c r="I17" s="115" t="s">
        <v>17</v>
      </c>
      <c r="J17" s="116"/>
      <c r="K17" s="116"/>
      <c r="L17" s="94">
        <f>L15-L16</f>
        <v>184.905</v>
      </c>
      <c r="M17" s="91" t="s">
        <v>12</v>
      </c>
      <c r="N17" s="79"/>
      <c r="O17" s="91" t="s">
        <v>18</v>
      </c>
      <c r="P17" s="100"/>
      <c r="Q17" s="80" t="s">
        <v>19</v>
      </c>
    </row>
    <row r="18" spans="9:21" ht="75.75" thickBot="1" x14ac:dyDescent="0.3">
      <c r="I18" s="61" t="s">
        <v>48</v>
      </c>
      <c r="J18" s="56" t="s">
        <v>47</v>
      </c>
      <c r="K18" s="56" t="s">
        <v>20</v>
      </c>
      <c r="L18" s="56" t="s">
        <v>21</v>
      </c>
      <c r="M18" s="56" t="s">
        <v>22</v>
      </c>
      <c r="N18" s="56" t="s">
        <v>23</v>
      </c>
      <c r="O18" s="56" t="s">
        <v>24</v>
      </c>
      <c r="P18" s="82" t="s">
        <v>25</v>
      </c>
      <c r="Q18" s="62" t="s">
        <v>26</v>
      </c>
    </row>
    <row r="19" spans="9:21" x14ac:dyDescent="0.25">
      <c r="I19" s="63">
        <v>-3</v>
      </c>
      <c r="J19" s="87">
        <v>8000</v>
      </c>
      <c r="K19" s="95">
        <v>498.32</v>
      </c>
      <c r="L19" s="95">
        <v>503.52499999999998</v>
      </c>
      <c r="M19" s="92">
        <f>MAX(0,$L19-$K19)</f>
        <v>5.2049999999999841</v>
      </c>
      <c r="N19" s="103">
        <f t="shared" ref="N19:N32" si="0">$M19/$M$33*100</f>
        <v>2.8137416547287524</v>
      </c>
      <c r="O19" s="103">
        <f>N19</f>
        <v>2.8137416547287524</v>
      </c>
      <c r="P19" s="104">
        <f>100-$O19</f>
        <v>97.186258345271241</v>
      </c>
      <c r="Q19" s="88"/>
      <c r="S19" s="83" t="s">
        <v>27</v>
      </c>
      <c r="T19" s="72" t="s">
        <v>28</v>
      </c>
      <c r="U19" s="73"/>
    </row>
    <row r="20" spans="9:21" x14ac:dyDescent="0.25">
      <c r="I20" s="63">
        <v>-2</v>
      </c>
      <c r="J20" s="87">
        <v>4000</v>
      </c>
      <c r="K20" s="95">
        <v>537.52</v>
      </c>
      <c r="L20" s="95">
        <v>545.57000000000005</v>
      </c>
      <c r="M20" s="92">
        <f t="shared" ref="M20:M32" si="1">MAX(0,$L20-$K20)</f>
        <v>8.0500000000000682</v>
      </c>
      <c r="N20" s="103">
        <f t="shared" si="0"/>
        <v>4.3517041922318382</v>
      </c>
      <c r="O20" s="103">
        <f>SUM(N19:N20)</f>
        <v>7.1654458469605906</v>
      </c>
      <c r="P20" s="104">
        <f t="shared" ref="P20:P32" si="2">100-$O20</f>
        <v>92.834554153039406</v>
      </c>
      <c r="Q20" s="88"/>
      <c r="S20" s="74" t="s">
        <v>29</v>
      </c>
      <c r="T20" s="54" t="s">
        <v>30</v>
      </c>
      <c r="U20" s="75"/>
    </row>
    <row r="21" spans="9:21" x14ac:dyDescent="0.25">
      <c r="I21" s="63">
        <v>-1</v>
      </c>
      <c r="J21" s="87">
        <v>2000</v>
      </c>
      <c r="K21" s="95">
        <v>337.91</v>
      </c>
      <c r="L21" s="95">
        <v>360.27499999999998</v>
      </c>
      <c r="M21" s="92">
        <f>MAX(0,$L21-$K21)</f>
        <v>22.364999999999952</v>
      </c>
      <c r="N21" s="103">
        <f t="shared" si="0"/>
        <v>12.090169473200499</v>
      </c>
      <c r="O21" s="103">
        <f>SUM(N19:N21)</f>
        <v>19.255615320161091</v>
      </c>
      <c r="P21" s="104">
        <f t="shared" si="2"/>
        <v>80.744384679838902</v>
      </c>
      <c r="Q21" s="88"/>
      <c r="S21" s="74" t="s">
        <v>31</v>
      </c>
      <c r="T21" s="54" t="s">
        <v>32</v>
      </c>
      <c r="U21" s="75"/>
    </row>
    <row r="22" spans="9:21" x14ac:dyDescent="0.25">
      <c r="I22" s="63">
        <v>0</v>
      </c>
      <c r="J22" s="87">
        <v>1000</v>
      </c>
      <c r="K22" s="95">
        <v>302.45499999999998</v>
      </c>
      <c r="L22" s="95">
        <v>328.6</v>
      </c>
      <c r="M22" s="92">
        <f t="shared" si="1"/>
        <v>26.145000000000039</v>
      </c>
      <c r="N22" s="103">
        <f t="shared" si="0"/>
        <v>14.133578398248522</v>
      </c>
      <c r="O22" s="103">
        <f>SUM(N19:N22)</f>
        <v>33.389193718409615</v>
      </c>
      <c r="P22" s="104">
        <f t="shared" si="2"/>
        <v>66.610806281590385</v>
      </c>
      <c r="Q22" s="88"/>
      <c r="S22" s="74" t="s">
        <v>33</v>
      </c>
      <c r="T22" s="54" t="s">
        <v>34</v>
      </c>
      <c r="U22" s="75"/>
    </row>
    <row r="23" spans="9:21" ht="15.75" thickBot="1" x14ac:dyDescent="0.3">
      <c r="I23" s="63">
        <v>0.5</v>
      </c>
      <c r="J23" s="87">
        <v>710</v>
      </c>
      <c r="K23" s="95">
        <v>264.39999999999998</v>
      </c>
      <c r="L23" s="95">
        <v>275.94</v>
      </c>
      <c r="M23" s="92">
        <f t="shared" si="1"/>
        <v>11.54000000000002</v>
      </c>
      <c r="N23" s="103">
        <f t="shared" si="0"/>
        <v>6.2383436494851026</v>
      </c>
      <c r="O23" s="103">
        <f>SUM(N19:N23)</f>
        <v>39.627537367894718</v>
      </c>
      <c r="P23" s="104">
        <f t="shared" si="2"/>
        <v>60.372462632105282</v>
      </c>
      <c r="Q23" s="88"/>
      <c r="S23" s="76" t="s">
        <v>35</v>
      </c>
      <c r="T23" s="77" t="s">
        <v>36</v>
      </c>
      <c r="U23" s="78"/>
    </row>
    <row r="24" spans="9:21" x14ac:dyDescent="0.25">
      <c r="I24" s="63">
        <v>1</v>
      </c>
      <c r="J24" s="87">
        <v>500</v>
      </c>
      <c r="K24" s="95">
        <v>247.37</v>
      </c>
      <c r="L24" s="95">
        <v>265.29500000000002</v>
      </c>
      <c r="M24" s="92">
        <f t="shared" si="1"/>
        <v>17.925000000000011</v>
      </c>
      <c r="N24" s="103">
        <f t="shared" si="0"/>
        <v>9.6899748628267179</v>
      </c>
      <c r="O24" s="103">
        <f>SUM(N19:N24)</f>
        <v>49.317512230721434</v>
      </c>
      <c r="P24" s="104">
        <f t="shared" si="2"/>
        <v>50.682487769278566</v>
      </c>
      <c r="Q24" s="88"/>
    </row>
    <row r="25" spans="9:21" x14ac:dyDescent="0.25">
      <c r="I25" s="63">
        <v>1.25</v>
      </c>
      <c r="J25" s="87">
        <v>425</v>
      </c>
      <c r="K25" s="95">
        <v>254.01499999999999</v>
      </c>
      <c r="L25" s="95">
        <v>262.91500000000002</v>
      </c>
      <c r="M25" s="92">
        <f t="shared" si="1"/>
        <v>8.9000000000000341</v>
      </c>
      <c r="N25" s="103">
        <f t="shared" si="0"/>
        <v>4.8112009081817613</v>
      </c>
      <c r="O25" s="103">
        <f>SUM(N19:N25)</f>
        <v>54.128713138903194</v>
      </c>
      <c r="P25" s="104">
        <f t="shared" si="2"/>
        <v>45.871286861096806</v>
      </c>
      <c r="Q25" s="88"/>
    </row>
    <row r="26" spans="9:21" x14ac:dyDescent="0.25">
      <c r="I26" s="63">
        <v>1.5</v>
      </c>
      <c r="J26" s="87">
        <v>355</v>
      </c>
      <c r="K26" s="95">
        <v>233.55</v>
      </c>
      <c r="L26" s="95">
        <v>249.185</v>
      </c>
      <c r="M26" s="92">
        <f t="shared" si="1"/>
        <v>15.634999999999991</v>
      </c>
      <c r="N26" s="103">
        <f t="shared" si="0"/>
        <v>8.4520366516203946</v>
      </c>
      <c r="O26" s="103">
        <f>SUM(N19:N26)</f>
        <v>62.580749790523591</v>
      </c>
      <c r="P26" s="104">
        <f t="shared" si="2"/>
        <v>37.419250209476409</v>
      </c>
      <c r="Q26" s="88"/>
    </row>
    <row r="27" spans="9:21" x14ac:dyDescent="0.25">
      <c r="I27" s="63">
        <v>1.75</v>
      </c>
      <c r="J27" s="87">
        <v>300</v>
      </c>
      <c r="K27" s="95">
        <v>220.95599999999999</v>
      </c>
      <c r="L27" s="95">
        <v>238.00800000000001</v>
      </c>
      <c r="M27" s="92">
        <f t="shared" si="1"/>
        <v>17.052000000000021</v>
      </c>
      <c r="N27" s="103">
        <f t="shared" si="0"/>
        <v>9.2180447063275484</v>
      </c>
      <c r="O27" s="105">
        <f>SUM(N19:N27)</f>
        <v>71.798794496851144</v>
      </c>
      <c r="P27" s="104">
        <f t="shared" si="2"/>
        <v>28.201205503148856</v>
      </c>
      <c r="Q27" s="88"/>
    </row>
    <row r="28" spans="9:21" x14ac:dyDescent="0.25">
      <c r="I28" s="63">
        <v>2</v>
      </c>
      <c r="J28" s="87">
        <v>250</v>
      </c>
      <c r="K28" s="95">
        <v>222.75800000000001</v>
      </c>
      <c r="L28" s="95">
        <v>249.465</v>
      </c>
      <c r="M28" s="92">
        <f t="shared" si="1"/>
        <v>26.706999999999994</v>
      </c>
      <c r="N28" s="103">
        <f t="shared" si="0"/>
        <v>14.437386815147166</v>
      </c>
      <c r="O28" s="105">
        <f>SUM(N19:N28)</f>
        <v>86.236181311998308</v>
      </c>
      <c r="P28" s="104">
        <f>100-$O28</f>
        <v>13.763818688001692</v>
      </c>
      <c r="Q28" s="88"/>
    </row>
    <row r="29" spans="9:21" x14ac:dyDescent="0.25">
      <c r="I29" s="63">
        <v>2.5</v>
      </c>
      <c r="J29" s="87">
        <v>180</v>
      </c>
      <c r="K29" s="95">
        <v>203.41200000000001</v>
      </c>
      <c r="L29" s="95">
        <v>221.13399999999999</v>
      </c>
      <c r="M29" s="92">
        <f t="shared" si="1"/>
        <v>17.72199999999998</v>
      </c>
      <c r="N29" s="103">
        <f t="shared" si="0"/>
        <v>9.5802362353704211</v>
      </c>
      <c r="O29" s="105">
        <f>SUM(N19:N29)</f>
        <v>95.816417547368729</v>
      </c>
      <c r="P29" s="104">
        <f t="shared" si="2"/>
        <v>4.1835824526312706</v>
      </c>
      <c r="Q29" s="88"/>
    </row>
    <row r="30" spans="9:21" x14ac:dyDescent="0.25">
      <c r="I30" s="63">
        <v>3</v>
      </c>
      <c r="J30" s="87">
        <v>125</v>
      </c>
      <c r="K30" s="95">
        <v>190.59200000000001</v>
      </c>
      <c r="L30" s="95">
        <v>197.01400000000001</v>
      </c>
      <c r="M30" s="92">
        <f t="shared" si="1"/>
        <v>6.421999999999997</v>
      </c>
      <c r="N30" s="103">
        <f t="shared" si="0"/>
        <v>3.4716328350947343</v>
      </c>
      <c r="O30" s="105">
        <f>SUM(N19:N30)</f>
        <v>99.288050382463467</v>
      </c>
      <c r="P30" s="104">
        <f t="shared" si="2"/>
        <v>0.71194961753653274</v>
      </c>
      <c r="Q30" s="88"/>
    </row>
    <row r="31" spans="9:21" x14ac:dyDescent="0.25">
      <c r="I31" s="63">
        <v>4</v>
      </c>
      <c r="J31" s="87">
        <v>63</v>
      </c>
      <c r="K31" s="95">
        <v>178.738</v>
      </c>
      <c r="L31" s="95">
        <v>179.72</v>
      </c>
      <c r="M31" s="92">
        <f t="shared" si="1"/>
        <v>0.98199999999999932</v>
      </c>
      <c r="N31" s="103">
        <f t="shared" si="0"/>
        <v>0.53085385301510879</v>
      </c>
      <c r="O31" s="105">
        <f>SUM(N19:N31)</f>
        <v>99.81890423547857</v>
      </c>
      <c r="P31" s="104">
        <f t="shared" si="2"/>
        <v>0.18109576452143017</v>
      </c>
      <c r="Q31" s="88" t="s">
        <v>35</v>
      </c>
    </row>
    <row r="32" spans="9:21" ht="15.75" thickBot="1" x14ac:dyDescent="0.3">
      <c r="I32" s="64" t="s">
        <v>37</v>
      </c>
      <c r="J32" s="89">
        <v>0</v>
      </c>
      <c r="K32" s="96">
        <v>292.73</v>
      </c>
      <c r="L32" s="96">
        <v>293.065</v>
      </c>
      <c r="M32" s="92">
        <f t="shared" si="1"/>
        <v>0.33499999999997954</v>
      </c>
      <c r="N32" s="103">
        <f t="shared" si="0"/>
        <v>0.18109576452143655</v>
      </c>
      <c r="O32" s="105">
        <f>SUM(N19:N32)</f>
        <v>100</v>
      </c>
      <c r="P32" s="104">
        <f t="shared" si="2"/>
        <v>0</v>
      </c>
      <c r="Q32" s="88" t="s">
        <v>35</v>
      </c>
    </row>
    <row r="33" spans="9:17" ht="15.75" thickBot="1" x14ac:dyDescent="0.3">
      <c r="I33" s="117" t="s">
        <v>38</v>
      </c>
      <c r="J33" s="118"/>
      <c r="K33" s="118"/>
      <c r="L33" s="119"/>
      <c r="M33" s="98">
        <f>SUM(M19:M32)</f>
        <v>184.98500000000007</v>
      </c>
      <c r="N33" s="58" t="s">
        <v>12</v>
      </c>
      <c r="O33" s="58"/>
      <c r="P33" s="84"/>
      <c r="Q33" s="59"/>
    </row>
    <row r="34" spans="9:17" x14ac:dyDescent="0.25">
      <c r="I34" s="65"/>
      <c r="J34" s="57"/>
      <c r="K34" s="57"/>
      <c r="L34" s="57"/>
      <c r="M34" s="57"/>
      <c r="N34" s="57"/>
      <c r="O34" s="57"/>
      <c r="P34" s="85"/>
      <c r="Q34" s="66"/>
    </row>
    <row r="35" spans="9:17" x14ac:dyDescent="0.25">
      <c r="I35" s="107" t="s">
        <v>39</v>
      </c>
      <c r="J35" s="108"/>
      <c r="K35" s="108"/>
      <c r="L35" s="109"/>
      <c r="M35" s="97">
        <f>100-(M33/L17*100)</f>
        <v>-4.3265460641990217E-2</v>
      </c>
      <c r="N35" s="91" t="s">
        <v>40</v>
      </c>
      <c r="O35" s="91"/>
      <c r="P35" s="79"/>
      <c r="Q35" s="60"/>
    </row>
    <row r="36" spans="9:17" x14ac:dyDescent="0.25">
      <c r="I36" s="90"/>
      <c r="J36" s="91"/>
      <c r="K36" s="91"/>
      <c r="L36" s="55" t="s">
        <v>41</v>
      </c>
      <c r="M36" s="101"/>
      <c r="N36" s="91" t="s">
        <v>42</v>
      </c>
      <c r="O36" s="91"/>
      <c r="P36" s="79"/>
      <c r="Q36" s="60"/>
    </row>
    <row r="37" spans="9:17" x14ac:dyDescent="0.25">
      <c r="I37" s="90"/>
      <c r="J37" s="91"/>
      <c r="K37" s="91"/>
      <c r="L37" s="55" t="s">
        <v>43</v>
      </c>
      <c r="M37" s="101"/>
      <c r="N37" s="91" t="s">
        <v>42</v>
      </c>
      <c r="O37" s="91"/>
      <c r="P37" s="79"/>
      <c r="Q37" s="60"/>
    </row>
    <row r="38" spans="9:17" x14ac:dyDescent="0.25">
      <c r="I38" s="90"/>
      <c r="J38" s="91"/>
      <c r="K38" s="91"/>
      <c r="L38" s="55" t="s">
        <v>44</v>
      </c>
      <c r="M38" s="101"/>
      <c r="N38" s="91" t="s">
        <v>42</v>
      </c>
      <c r="O38" s="91"/>
      <c r="P38" s="79"/>
      <c r="Q38" s="60"/>
    </row>
    <row r="39" spans="9:17" x14ac:dyDescent="0.25">
      <c r="I39" s="90"/>
      <c r="J39" s="91"/>
      <c r="K39" s="91"/>
      <c r="L39" s="55" t="s">
        <v>45</v>
      </c>
      <c r="M39" s="102" t="e">
        <f>M38/M36</f>
        <v>#DIV/0!</v>
      </c>
      <c r="N39" s="91"/>
      <c r="O39" s="91"/>
      <c r="P39" s="79"/>
      <c r="Q39" s="60"/>
    </row>
    <row r="40" spans="9:17" ht="15.75" thickBot="1" x14ac:dyDescent="0.3">
      <c r="I40" s="67"/>
      <c r="J40" s="68"/>
      <c r="K40" s="68"/>
      <c r="L40" s="69" t="s">
        <v>46</v>
      </c>
      <c r="M40" s="106" t="e">
        <f>SQRT(M37)/(M38*M36)</f>
        <v>#DIV/0!</v>
      </c>
      <c r="N40" s="68"/>
      <c r="O40" s="68"/>
      <c r="P40" s="86"/>
      <c r="Q40" s="70"/>
    </row>
  </sheetData>
  <mergeCells count="7">
    <mergeCell ref="I35:L35"/>
    <mergeCell ref="I14:K14"/>
    <mergeCell ref="L14:Q14"/>
    <mergeCell ref="I15:K15"/>
    <mergeCell ref="I16:K16"/>
    <mergeCell ref="I17:K17"/>
    <mergeCell ref="I33:L33"/>
  </mergeCells>
  <conditionalFormatting sqref="M35">
    <cfRule type="cellIs" dxfId="5" priority="1" operator="lessThan">
      <formula>-5</formula>
    </cfRule>
    <cfRule type="cellIs" dxfId="4" priority="2" operator="greaterThan">
      <formula>5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0"/>
  <sheetViews>
    <sheetView zoomScaleNormal="100" workbookViewId="0">
      <selection activeCell="I33" sqref="I33:L33"/>
    </sheetView>
  </sheetViews>
  <sheetFormatPr defaultRowHeight="15" x14ac:dyDescent="0.25"/>
  <cols>
    <col min="9" max="9" width="7.7109375" bestFit="1" customWidth="1"/>
    <col min="10" max="10" width="10.140625" bestFit="1" customWidth="1"/>
    <col min="11" max="11" width="12" customWidth="1"/>
    <col min="12" max="12" width="8.28515625" bestFit="1" customWidth="1"/>
    <col min="13" max="13" width="8.28515625" customWidth="1"/>
    <col min="14" max="14" width="8.28515625" bestFit="1" customWidth="1"/>
    <col min="15" max="15" width="11.28515625" customWidth="1"/>
    <col min="16" max="16" width="9" bestFit="1" customWidth="1"/>
    <col min="17" max="17" width="8.28515625" bestFit="1" customWidth="1"/>
  </cols>
  <sheetData>
    <row r="1" spans="1:17" x14ac:dyDescent="0.25">
      <c r="A1" s="17" t="s">
        <v>0</v>
      </c>
      <c r="B1" s="18"/>
      <c r="C1" s="18"/>
      <c r="D1" s="18"/>
      <c r="E1" s="18"/>
      <c r="F1" s="18"/>
      <c r="G1" s="19"/>
    </row>
    <row r="2" spans="1:17" x14ac:dyDescent="0.25">
      <c r="A2" s="20"/>
      <c r="G2" s="21"/>
    </row>
    <row r="3" spans="1:17" x14ac:dyDescent="0.25">
      <c r="A3" s="20">
        <v>1</v>
      </c>
      <c r="B3" t="s">
        <v>1</v>
      </c>
      <c r="G3" s="21"/>
    </row>
    <row r="4" spans="1:17" x14ac:dyDescent="0.25">
      <c r="A4" s="20">
        <v>2</v>
      </c>
      <c r="B4" t="s">
        <v>2</v>
      </c>
      <c r="G4" s="21"/>
    </row>
    <row r="5" spans="1:17" x14ac:dyDescent="0.25">
      <c r="A5" s="20">
        <v>3</v>
      </c>
      <c r="B5" t="s">
        <v>3</v>
      </c>
      <c r="G5" s="21"/>
    </row>
    <row r="6" spans="1:17" x14ac:dyDescent="0.25">
      <c r="A6" s="20">
        <v>4</v>
      </c>
      <c r="B6" s="53" t="s">
        <v>50</v>
      </c>
      <c r="G6" s="21"/>
    </row>
    <row r="7" spans="1:17" x14ac:dyDescent="0.25">
      <c r="A7" s="20">
        <v>5</v>
      </c>
      <c r="B7" t="s">
        <v>4</v>
      </c>
      <c r="G7" s="21"/>
    </row>
    <row r="8" spans="1:17" x14ac:dyDescent="0.25">
      <c r="A8" s="20">
        <v>6</v>
      </c>
      <c r="B8" t="s">
        <v>5</v>
      </c>
      <c r="G8" s="21"/>
    </row>
    <row r="9" spans="1:17" x14ac:dyDescent="0.25">
      <c r="A9" s="20">
        <v>7</v>
      </c>
      <c r="B9" t="s">
        <v>6</v>
      </c>
      <c r="G9" s="21"/>
    </row>
    <row r="10" spans="1:17" x14ac:dyDescent="0.25">
      <c r="A10" s="20">
        <v>8</v>
      </c>
      <c r="B10" t="s">
        <v>7</v>
      </c>
      <c r="G10" s="21"/>
    </row>
    <row r="11" spans="1:17" x14ac:dyDescent="0.25">
      <c r="A11" s="20">
        <v>9</v>
      </c>
      <c r="B11" s="27" t="s">
        <v>8</v>
      </c>
      <c r="G11" s="21"/>
    </row>
    <row r="12" spans="1:17" x14ac:dyDescent="0.25">
      <c r="A12" s="20">
        <v>10</v>
      </c>
      <c r="B12" t="s">
        <v>9</v>
      </c>
      <c r="G12" s="21"/>
    </row>
    <row r="13" spans="1:17" ht="15.75" thickBot="1" x14ac:dyDescent="0.3">
      <c r="A13" s="22"/>
      <c r="B13" s="23"/>
      <c r="C13" s="23"/>
      <c r="D13" s="23"/>
      <c r="E13" s="23"/>
      <c r="F13" s="23"/>
      <c r="G13" s="24"/>
    </row>
    <row r="14" spans="1:17" x14ac:dyDescent="0.25">
      <c r="I14" s="110" t="s">
        <v>10</v>
      </c>
      <c r="J14" s="111"/>
      <c r="K14" s="111"/>
      <c r="L14" s="112" t="s">
        <v>49</v>
      </c>
      <c r="M14" s="113"/>
      <c r="N14" s="113"/>
      <c r="O14" s="113"/>
      <c r="P14" s="113"/>
      <c r="Q14" s="114"/>
    </row>
    <row r="15" spans="1:17" x14ac:dyDescent="0.25">
      <c r="I15" s="115" t="s">
        <v>11</v>
      </c>
      <c r="J15" s="116"/>
      <c r="K15" s="116"/>
      <c r="L15" s="39">
        <v>197.44800000000001</v>
      </c>
      <c r="M15" s="37" t="s">
        <v>12</v>
      </c>
      <c r="N15" s="25"/>
      <c r="O15" s="37" t="s">
        <v>13</v>
      </c>
      <c r="P15" s="45"/>
      <c r="Q15" s="26" t="s">
        <v>14</v>
      </c>
    </row>
    <row r="16" spans="1:17" x14ac:dyDescent="0.25">
      <c r="I16" s="115" t="s">
        <v>15</v>
      </c>
      <c r="J16" s="116"/>
      <c r="K16" s="116"/>
      <c r="L16" s="39">
        <v>40.180999999999997</v>
      </c>
      <c r="M16" s="37" t="s">
        <v>12</v>
      </c>
      <c r="N16" s="25"/>
      <c r="O16" s="37" t="s">
        <v>16</v>
      </c>
      <c r="P16" s="45"/>
      <c r="Q16" s="26" t="s">
        <v>14</v>
      </c>
    </row>
    <row r="17" spans="9:21" x14ac:dyDescent="0.25">
      <c r="I17" s="115" t="s">
        <v>17</v>
      </c>
      <c r="J17" s="116"/>
      <c r="K17" s="116"/>
      <c r="L17" s="40">
        <f>L15-L16</f>
        <v>157.267</v>
      </c>
      <c r="M17" s="37" t="s">
        <v>12</v>
      </c>
      <c r="N17" s="25"/>
      <c r="O17" s="37" t="s">
        <v>18</v>
      </c>
      <c r="P17" s="46"/>
      <c r="Q17" s="26" t="s">
        <v>19</v>
      </c>
    </row>
    <row r="18" spans="9:21" ht="75.75" thickBot="1" x14ac:dyDescent="0.3">
      <c r="I18" s="7" t="s">
        <v>48</v>
      </c>
      <c r="J18" s="2" t="s">
        <v>47</v>
      </c>
      <c r="K18" s="2" t="s">
        <v>20</v>
      </c>
      <c r="L18" s="2" t="s">
        <v>21</v>
      </c>
      <c r="M18" s="2" t="s">
        <v>22</v>
      </c>
      <c r="N18" s="2" t="s">
        <v>23</v>
      </c>
      <c r="O18" s="2" t="s">
        <v>24</v>
      </c>
      <c r="P18" s="28" t="s">
        <v>25</v>
      </c>
      <c r="Q18" s="8" t="s">
        <v>26</v>
      </c>
    </row>
    <row r="19" spans="9:21" x14ac:dyDescent="0.25">
      <c r="I19" s="9">
        <v>-3</v>
      </c>
      <c r="J19" s="33">
        <v>8000</v>
      </c>
      <c r="K19" s="41">
        <v>498.315</v>
      </c>
      <c r="L19" s="41">
        <v>499.875</v>
      </c>
      <c r="M19" s="38">
        <f>MAX(0,$L19-$K19)</f>
        <v>1.5600000000000023</v>
      </c>
      <c r="N19" s="49">
        <f t="shared" ref="N19:N32" si="0">$M19/$M$33*100</f>
        <v>0.99059569090874655</v>
      </c>
      <c r="O19" s="49">
        <f>N19</f>
        <v>0.99059569090874655</v>
      </c>
      <c r="P19" s="50">
        <f>100-$O19</f>
        <v>99.009404309091252</v>
      </c>
      <c r="Q19" s="34"/>
      <c r="S19" s="29" t="s">
        <v>27</v>
      </c>
      <c r="T19" s="18" t="s">
        <v>28</v>
      </c>
      <c r="U19" s="19"/>
    </row>
    <row r="20" spans="9:21" x14ac:dyDescent="0.25">
      <c r="I20" s="9">
        <v>-2</v>
      </c>
      <c r="J20" s="33">
        <v>4000</v>
      </c>
      <c r="K20" s="41">
        <v>537.51</v>
      </c>
      <c r="L20" s="41">
        <v>550.41999999999996</v>
      </c>
      <c r="M20" s="38">
        <f t="shared" ref="M20:M32" si="1">MAX(0,$L20-$K20)</f>
        <v>12.909999999999968</v>
      </c>
      <c r="N20" s="49">
        <f t="shared" si="0"/>
        <v>8.1978143395076071</v>
      </c>
      <c r="O20" s="49">
        <f>SUM(N19:N20)</f>
        <v>9.1884100304163532</v>
      </c>
      <c r="P20" s="50">
        <f t="shared" ref="P20:P32" si="2">100-$O20</f>
        <v>90.81158996958365</v>
      </c>
      <c r="Q20" s="34"/>
      <c r="S20" s="20" t="s">
        <v>29</v>
      </c>
      <c r="T20" t="s">
        <v>30</v>
      </c>
      <c r="U20" s="21"/>
    </row>
    <row r="21" spans="9:21" x14ac:dyDescent="0.25">
      <c r="I21" s="9">
        <v>-1</v>
      </c>
      <c r="J21" s="33">
        <v>2000</v>
      </c>
      <c r="K21" s="41">
        <v>337.89</v>
      </c>
      <c r="L21" s="41">
        <v>371.84</v>
      </c>
      <c r="M21" s="38">
        <f>MAX(0,$L21-$K21)</f>
        <v>33.949999999999989</v>
      </c>
      <c r="N21" s="49">
        <f t="shared" si="0"/>
        <v>21.55815622202044</v>
      </c>
      <c r="O21" s="49">
        <f>SUM(N19:N21)</f>
        <v>30.746566252436793</v>
      </c>
      <c r="P21" s="50">
        <f t="shared" si="2"/>
        <v>69.253433747563207</v>
      </c>
      <c r="Q21" s="34"/>
      <c r="S21" s="20" t="s">
        <v>31</v>
      </c>
      <c r="T21" t="s">
        <v>32</v>
      </c>
      <c r="U21" s="21"/>
    </row>
    <row r="22" spans="9:21" x14ac:dyDescent="0.25">
      <c r="I22" s="9">
        <v>0</v>
      </c>
      <c r="J22" s="33">
        <v>1000</v>
      </c>
      <c r="K22" s="41">
        <v>302.435</v>
      </c>
      <c r="L22" s="41">
        <v>338.89</v>
      </c>
      <c r="M22" s="38">
        <f t="shared" si="1"/>
        <v>36.454999999999984</v>
      </c>
      <c r="N22" s="49">
        <f t="shared" si="0"/>
        <v>23.148824302614287</v>
      </c>
      <c r="O22" s="49">
        <f>SUM(N19:N22)</f>
        <v>53.89539055505108</v>
      </c>
      <c r="P22" s="50">
        <f t="shared" si="2"/>
        <v>46.10460944494892</v>
      </c>
      <c r="Q22" s="34"/>
      <c r="S22" s="20" t="s">
        <v>33</v>
      </c>
      <c r="T22" t="s">
        <v>34</v>
      </c>
      <c r="U22" s="21"/>
    </row>
    <row r="23" spans="9:21" ht="15.75" thickBot="1" x14ac:dyDescent="0.3">
      <c r="I23" s="9">
        <v>0.5</v>
      </c>
      <c r="J23" s="33">
        <v>710</v>
      </c>
      <c r="K23" s="41">
        <v>264.29500000000002</v>
      </c>
      <c r="L23" s="41">
        <v>272.61500000000001</v>
      </c>
      <c r="M23" s="38">
        <f t="shared" si="1"/>
        <v>8.3199999999999932</v>
      </c>
      <c r="N23" s="49">
        <f t="shared" si="0"/>
        <v>5.2831770181799698</v>
      </c>
      <c r="O23" s="49">
        <f>SUM(N19:N23)</f>
        <v>59.178567573231049</v>
      </c>
      <c r="P23" s="50">
        <f t="shared" si="2"/>
        <v>40.821432426768951</v>
      </c>
      <c r="Q23" s="34"/>
      <c r="S23" s="22" t="s">
        <v>35</v>
      </c>
      <c r="T23" s="23" t="s">
        <v>36</v>
      </c>
      <c r="U23" s="24"/>
    </row>
    <row r="24" spans="9:21" x14ac:dyDescent="0.25">
      <c r="I24" s="9">
        <v>1</v>
      </c>
      <c r="J24" s="33">
        <v>500</v>
      </c>
      <c r="K24" s="41">
        <v>247.27</v>
      </c>
      <c r="L24" s="41">
        <v>257.79000000000002</v>
      </c>
      <c r="M24" s="38">
        <f t="shared" si="1"/>
        <v>10.52000000000001</v>
      </c>
      <c r="N24" s="49">
        <f t="shared" si="0"/>
        <v>6.6801709412564163</v>
      </c>
      <c r="O24" s="49">
        <f>SUM(N19:N24)</f>
        <v>65.85873851448747</v>
      </c>
      <c r="P24" s="50">
        <f t="shared" si="2"/>
        <v>34.14126148551253</v>
      </c>
      <c r="Q24" s="34"/>
    </row>
    <row r="25" spans="9:21" x14ac:dyDescent="0.25">
      <c r="I25" s="9">
        <v>1.25</v>
      </c>
      <c r="J25" s="33">
        <v>425</v>
      </c>
      <c r="K25" s="41">
        <v>253.94</v>
      </c>
      <c r="L25" s="41">
        <v>258.68</v>
      </c>
      <c r="M25" s="38">
        <f t="shared" si="1"/>
        <v>4.7400000000000091</v>
      </c>
      <c r="N25" s="49">
        <f t="shared" si="0"/>
        <v>3.0098869069919623</v>
      </c>
      <c r="O25" s="49">
        <f>SUM(N19:N25)</f>
        <v>68.868625421479436</v>
      </c>
      <c r="P25" s="50">
        <f t="shared" si="2"/>
        <v>31.131374578520564</v>
      </c>
      <c r="Q25" s="34"/>
    </row>
    <row r="26" spans="9:21" x14ac:dyDescent="0.25">
      <c r="I26" s="9">
        <v>1.5</v>
      </c>
      <c r="J26" s="33">
        <v>355</v>
      </c>
      <c r="K26" s="41">
        <v>233.61600000000001</v>
      </c>
      <c r="L26" s="41">
        <v>242.88</v>
      </c>
      <c r="M26" s="38">
        <f t="shared" si="1"/>
        <v>9.2639999999999816</v>
      </c>
      <c r="N26" s="49">
        <f t="shared" si="0"/>
        <v>5.8826144106273057</v>
      </c>
      <c r="O26" s="49">
        <f>SUM(N19:N26)</f>
        <v>74.751239832106748</v>
      </c>
      <c r="P26" s="50">
        <f t="shared" si="2"/>
        <v>25.248760167893252</v>
      </c>
      <c r="Q26" s="34"/>
    </row>
    <row r="27" spans="9:21" x14ac:dyDescent="0.25">
      <c r="I27" s="9">
        <v>1.75</v>
      </c>
      <c r="J27" s="33">
        <v>300</v>
      </c>
      <c r="K27" s="41">
        <v>220.94399999999999</v>
      </c>
      <c r="L27" s="41">
        <v>232.07</v>
      </c>
      <c r="M27" s="38">
        <f t="shared" si="1"/>
        <v>11.126000000000005</v>
      </c>
      <c r="N27" s="49">
        <f t="shared" si="0"/>
        <v>7.0649792673401945</v>
      </c>
      <c r="O27" s="51">
        <f>SUM(N19:N27)</f>
        <v>81.81621909944694</v>
      </c>
      <c r="P27" s="50">
        <f t="shared" si="2"/>
        <v>18.18378090055306</v>
      </c>
      <c r="Q27" s="34"/>
    </row>
    <row r="28" spans="9:21" x14ac:dyDescent="0.25">
      <c r="I28" s="9">
        <v>2</v>
      </c>
      <c r="J28" s="33">
        <v>250</v>
      </c>
      <c r="K28" s="41">
        <v>222.77199999999999</v>
      </c>
      <c r="L28" s="41">
        <v>236.55199999999999</v>
      </c>
      <c r="M28" s="38">
        <f t="shared" si="1"/>
        <v>13.780000000000001</v>
      </c>
      <c r="N28" s="49">
        <f t="shared" si="0"/>
        <v>8.7502619363605838</v>
      </c>
      <c r="O28" s="51">
        <f>SUM(N19:N28)</f>
        <v>90.566481035807527</v>
      </c>
      <c r="P28" s="50">
        <f>100-$O28</f>
        <v>9.4335189641924728</v>
      </c>
      <c r="Q28" s="34"/>
    </row>
    <row r="29" spans="9:21" x14ac:dyDescent="0.25">
      <c r="I29" s="9">
        <v>2.5</v>
      </c>
      <c r="J29" s="33">
        <v>180</v>
      </c>
      <c r="K29" s="41">
        <v>203.44</v>
      </c>
      <c r="L29" s="41">
        <v>214.86600000000001</v>
      </c>
      <c r="M29" s="38">
        <f t="shared" si="1"/>
        <v>11.426000000000016</v>
      </c>
      <c r="N29" s="49">
        <f t="shared" si="0"/>
        <v>7.2554784386688072</v>
      </c>
      <c r="O29" s="51">
        <f>SUM(N19:N29)</f>
        <v>97.82195947447633</v>
      </c>
      <c r="P29" s="50">
        <f t="shared" si="2"/>
        <v>2.1780405255236701</v>
      </c>
      <c r="Q29" s="34"/>
    </row>
    <row r="30" spans="9:21" x14ac:dyDescent="0.25">
      <c r="I30" s="9">
        <v>3</v>
      </c>
      <c r="J30" s="33">
        <v>125</v>
      </c>
      <c r="K30" s="41">
        <v>190.60599999999999</v>
      </c>
      <c r="L30" s="41">
        <v>193.48599999999999</v>
      </c>
      <c r="M30" s="38">
        <f t="shared" si="1"/>
        <v>2.8799999999999955</v>
      </c>
      <c r="N30" s="49">
        <f t="shared" si="0"/>
        <v>1.8287920447546033</v>
      </c>
      <c r="O30" s="51">
        <f>SUM(N19:N30)</f>
        <v>99.650751519230937</v>
      </c>
      <c r="P30" s="50">
        <f t="shared" si="2"/>
        <v>0.34924848076906301</v>
      </c>
      <c r="Q30" s="34"/>
    </row>
    <row r="31" spans="9:21" x14ac:dyDescent="0.25">
      <c r="I31" s="9">
        <v>4</v>
      </c>
      <c r="J31" s="33">
        <v>63</v>
      </c>
      <c r="K31" s="41">
        <v>178.762</v>
      </c>
      <c r="L31" s="41">
        <v>179.13200000000001</v>
      </c>
      <c r="M31" s="38">
        <f t="shared" si="1"/>
        <v>0.37000000000000455</v>
      </c>
      <c r="N31" s="49">
        <f t="shared" si="0"/>
        <v>0.23494897797194883</v>
      </c>
      <c r="O31" s="51">
        <f>SUM(N19:N31)</f>
        <v>99.88570049720289</v>
      </c>
      <c r="P31" s="50">
        <f t="shared" si="2"/>
        <v>0.11429950279710965</v>
      </c>
      <c r="Q31" s="34" t="s">
        <v>35</v>
      </c>
    </row>
    <row r="32" spans="9:21" ht="15.75" thickBot="1" x14ac:dyDescent="0.3">
      <c r="I32" s="10" t="s">
        <v>37</v>
      </c>
      <c r="J32" s="35">
        <v>0</v>
      </c>
      <c r="K32" s="42">
        <v>292.72000000000003</v>
      </c>
      <c r="L32" s="42">
        <v>292.89999999999998</v>
      </c>
      <c r="M32" s="38">
        <f t="shared" si="1"/>
        <v>0.17999999999994998</v>
      </c>
      <c r="N32" s="49">
        <f t="shared" si="0"/>
        <v>0.11429950279713114</v>
      </c>
      <c r="O32" s="51">
        <f>SUM(N19:N32)</f>
        <v>100.00000000000003</v>
      </c>
      <c r="P32" s="50">
        <f t="shared" si="2"/>
        <v>0</v>
      </c>
      <c r="Q32" s="34" t="s">
        <v>35</v>
      </c>
    </row>
    <row r="33" spans="9:17" ht="15.75" thickBot="1" x14ac:dyDescent="0.3">
      <c r="I33" s="117" t="s">
        <v>38</v>
      </c>
      <c r="J33" s="118"/>
      <c r="K33" s="118"/>
      <c r="L33" s="119"/>
      <c r="M33" s="44">
        <f>SUM(M19:M32)</f>
        <v>157.48099999999991</v>
      </c>
      <c r="N33" s="4" t="s">
        <v>12</v>
      </c>
      <c r="O33" s="4"/>
      <c r="P33" s="30"/>
      <c r="Q33" s="5"/>
    </row>
    <row r="34" spans="9:17" x14ac:dyDescent="0.25">
      <c r="I34" s="11"/>
      <c r="J34" s="3"/>
      <c r="K34" s="3"/>
      <c r="L34" s="3"/>
      <c r="M34" s="3"/>
      <c r="N34" s="3"/>
      <c r="O34" s="3"/>
      <c r="P34" s="31"/>
      <c r="Q34" s="12"/>
    </row>
    <row r="35" spans="9:17" x14ac:dyDescent="0.25">
      <c r="I35" s="107" t="s">
        <v>39</v>
      </c>
      <c r="J35" s="108"/>
      <c r="K35" s="108"/>
      <c r="L35" s="109"/>
      <c r="M35" s="43">
        <f>100-(M33/L17*100)</f>
        <v>-0.13607431946938675</v>
      </c>
      <c r="N35" s="37" t="s">
        <v>40</v>
      </c>
      <c r="O35" s="37"/>
      <c r="P35" s="25"/>
      <c r="Q35" s="6"/>
    </row>
    <row r="36" spans="9:17" x14ac:dyDescent="0.25">
      <c r="I36" s="36"/>
      <c r="J36" s="37"/>
      <c r="K36" s="37"/>
      <c r="L36" s="1" t="s">
        <v>41</v>
      </c>
      <c r="M36" s="47"/>
      <c r="N36" s="37" t="s">
        <v>42</v>
      </c>
      <c r="O36" s="37"/>
      <c r="P36" s="25"/>
      <c r="Q36" s="6"/>
    </row>
    <row r="37" spans="9:17" x14ac:dyDescent="0.25">
      <c r="I37" s="36"/>
      <c r="J37" s="37"/>
      <c r="K37" s="37"/>
      <c r="L37" s="1" t="s">
        <v>43</v>
      </c>
      <c r="M37" s="47"/>
      <c r="N37" s="37" t="s">
        <v>42</v>
      </c>
      <c r="O37" s="37"/>
      <c r="P37" s="25"/>
      <c r="Q37" s="6"/>
    </row>
    <row r="38" spans="9:17" x14ac:dyDescent="0.25">
      <c r="I38" s="36"/>
      <c r="J38" s="37"/>
      <c r="K38" s="37"/>
      <c r="L38" s="1" t="s">
        <v>44</v>
      </c>
      <c r="M38" s="47"/>
      <c r="N38" s="37" t="s">
        <v>42</v>
      </c>
      <c r="O38" s="37"/>
      <c r="P38" s="25"/>
      <c r="Q38" s="6"/>
    </row>
    <row r="39" spans="9:17" x14ac:dyDescent="0.25">
      <c r="I39" s="36"/>
      <c r="J39" s="37"/>
      <c r="K39" s="37"/>
      <c r="L39" s="1" t="s">
        <v>45</v>
      </c>
      <c r="M39" s="48" t="e">
        <f>M38/M36</f>
        <v>#DIV/0!</v>
      </c>
      <c r="N39" s="37"/>
      <c r="O39" s="37"/>
      <c r="P39" s="25"/>
      <c r="Q39" s="6"/>
    </row>
    <row r="40" spans="9:17" ht="15.75" thickBot="1" x14ac:dyDescent="0.3">
      <c r="I40" s="13"/>
      <c r="J40" s="14"/>
      <c r="K40" s="14"/>
      <c r="L40" s="15" t="s">
        <v>46</v>
      </c>
      <c r="M40" s="52" t="e">
        <f>SQRT(M37)/(M38*M36)</f>
        <v>#DIV/0!</v>
      </c>
      <c r="N40" s="14"/>
      <c r="O40" s="14"/>
      <c r="P40" s="32"/>
      <c r="Q40" s="16"/>
    </row>
  </sheetData>
  <mergeCells count="7">
    <mergeCell ref="I35:L35"/>
    <mergeCell ref="I14:K14"/>
    <mergeCell ref="L14:Q14"/>
    <mergeCell ref="I15:K15"/>
    <mergeCell ref="I16:K16"/>
    <mergeCell ref="I17:K17"/>
    <mergeCell ref="I33:L33"/>
  </mergeCells>
  <conditionalFormatting sqref="M35">
    <cfRule type="cellIs" dxfId="7" priority="1" operator="lessThan">
      <formula>-5</formula>
    </cfRule>
    <cfRule type="cellIs" dxfId="6" priority="2" operator="greaterThan">
      <formula>5</formula>
    </cfRule>
  </conditionalFormatting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870D6A1ADBCF54BA899CD8DEFCDDC67" ma:contentTypeVersion="11" ma:contentTypeDescription="Create a new document." ma:contentTypeScope="" ma:versionID="51ed2550ca57c0665bcf38cb58dcd2b8">
  <xsd:schema xmlns:xsd="http://www.w3.org/2001/XMLSchema" xmlns:xs="http://www.w3.org/2001/XMLSchema" xmlns:p="http://schemas.microsoft.com/office/2006/metadata/properties" xmlns:ns2="2c342a05-4135-406e-8ead-e90f562ff94f" xmlns:ns3="8e7ef853-0fc2-4c5d-98e0-57d7b67b2433" targetNamespace="http://schemas.microsoft.com/office/2006/metadata/properties" ma:root="true" ma:fieldsID="18316fb735156fb762e2e1e1a8ab2659" ns2:_="" ns3:_="">
    <xsd:import namespace="2c342a05-4135-406e-8ead-e90f562ff94f"/>
    <xsd:import namespace="8e7ef853-0fc2-4c5d-98e0-57d7b67b24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342a05-4135-406e-8ead-e90f562ff94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eb077af7-eccc-41ba-8726-6d08c81cb05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7ef853-0fc2-4c5d-98e0-57d7b67b2433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460f6a01-6222-4724-bdd5-bc8f1f4f2d18}" ma:internalName="TaxCatchAll" ma:showField="CatchAllData" ma:web="8e7ef853-0fc2-4c5d-98e0-57d7b67b243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8e7ef853-0fc2-4c5d-98e0-57d7b67b2433" xsi:nil="true"/>
    <lcf76f155ced4ddcb4097134ff3c332f xmlns="2c342a05-4135-406e-8ead-e90f562ff94f">
      <Terms xmlns="http://schemas.microsoft.com/office/infopath/2007/PartnerControls"/>
    </lcf76f155ced4ddcb4097134ff3c332f>
    <SharedWithUsers xmlns="8e7ef853-0fc2-4c5d-98e0-57d7b67b2433">
      <UserInfo>
        <DisplayName>BSc thesis Kris Lee &amp; Merijn Niemeijer Members</DisplayName>
        <AccountId>14</AccountId>
        <AccountType/>
      </UserInfo>
    </SharedWithUsers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8546041-319C-4A05-8A8E-3D3D217897B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c342a05-4135-406e-8ead-e90f562ff94f"/>
    <ds:schemaRef ds:uri="8e7ef853-0fc2-4c5d-98e0-57d7b67b24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3848819-BA87-40B9-A12A-8E944BF2BBCB}">
  <ds:schemaRefs>
    <ds:schemaRef ds:uri="http://www.w3.org/XML/1998/namespace"/>
    <ds:schemaRef ds:uri="8e7ef853-0fc2-4c5d-98e0-57d7b67b2433"/>
    <ds:schemaRef ds:uri="http://schemas.openxmlformats.org/package/2006/metadata/core-properties"/>
    <ds:schemaRef ds:uri="http://schemas.microsoft.com/office/infopath/2007/PartnerControls"/>
    <ds:schemaRef ds:uri="http://schemas.microsoft.com/office/2006/documentManagement/types"/>
    <ds:schemaRef ds:uri="http://purl.org/dc/dcmitype/"/>
    <ds:schemaRef ds:uri="http://purl.org/dc/elements/1.1/"/>
    <ds:schemaRef ds:uri="2c342a05-4135-406e-8ead-e90f562ff94f"/>
    <ds:schemaRef ds:uri="http://schemas.microsoft.com/office/2006/metadata/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B9F8217D-EA41-4A8E-8B74-9523EC1979F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Loc1 (3)</vt:lpstr>
      <vt:lpstr>Loc3</vt:lpstr>
      <vt:lpstr>Loc2</vt:lpstr>
      <vt:lpstr>Loc1</vt:lpstr>
    </vt:vector>
  </TitlesOfParts>
  <Manager/>
  <Company>Utrecht University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Bosma, J.W. (Jorn)</dc:creator>
  <cp:keywords/>
  <dc:description/>
  <cp:lastModifiedBy>fg</cp:lastModifiedBy>
  <cp:revision/>
  <dcterms:created xsi:type="dcterms:W3CDTF">2021-01-15T10:17:09Z</dcterms:created>
  <dcterms:modified xsi:type="dcterms:W3CDTF">2022-11-16T12:07:23Z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0x010100A870D6A1ADBCF54BA899CD8DEFCDDC67</vt:lpwstr>
  </property>
  <property fmtid="{D5CDD505-2E9C-101B-9397-08002B2CF9AE}" pid="3" name="MediaServiceImageTags">
    <vt:lpwstr/>
  </property>
</Properties>
</file>