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5.xml" ContentType="application/vnd.ms-office.chartcolorstyle+xml"/>
  <Override PartName="/xl/charts/style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3250" windowHeight="12570"/>
  </bookViews>
  <sheets>
    <sheet name="R3_3" sheetId="20" r:id="rId1"/>
    <sheet name="R3_2" sheetId="19" r:id="rId2"/>
    <sheet name="R3_1" sheetId="18" r:id="rId3"/>
    <sheet name="R2_3" sheetId="17" r:id="rId4"/>
    <sheet name="R2_2" sheetId="16" r:id="rId5"/>
    <sheet name="R2_1" sheetId="15" r:id="rId6"/>
    <sheet name="R1_3" sheetId="14" r:id="rId7"/>
    <sheet name="R1_2" sheetId="13" r:id="rId8"/>
    <sheet name="R1_1" sheetId="9" r:id="rId9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0" i="20" l="1"/>
  <c r="M39" i="20"/>
  <c r="M32" i="20"/>
  <c r="M31" i="20"/>
  <c r="M30" i="20"/>
  <c r="M29" i="20"/>
  <c r="M28" i="20"/>
  <c r="M27" i="20"/>
  <c r="M26" i="20"/>
  <c r="M25" i="20"/>
  <c r="M24" i="20"/>
  <c r="M23" i="20"/>
  <c r="M22" i="20"/>
  <c r="M21" i="20"/>
  <c r="M20" i="20"/>
  <c r="M19" i="20"/>
  <c r="L17" i="20"/>
  <c r="M40" i="19"/>
  <c r="M39" i="19"/>
  <c r="M32" i="19"/>
  <c r="M31" i="19"/>
  <c r="M30" i="19"/>
  <c r="M29" i="19"/>
  <c r="M28" i="19"/>
  <c r="M27" i="19"/>
  <c r="M26" i="19"/>
  <c r="M25" i="19"/>
  <c r="M24" i="19"/>
  <c r="M23" i="19"/>
  <c r="M22" i="19"/>
  <c r="M21" i="19"/>
  <c r="M20" i="19"/>
  <c r="M19" i="19"/>
  <c r="L17" i="19"/>
  <c r="M40" i="18"/>
  <c r="M39" i="18"/>
  <c r="M32" i="18"/>
  <c r="M31" i="18"/>
  <c r="M30" i="18"/>
  <c r="M29" i="18"/>
  <c r="M28" i="18"/>
  <c r="M27" i="18"/>
  <c r="M26" i="18"/>
  <c r="M25" i="18"/>
  <c r="M24" i="18"/>
  <c r="M23" i="18"/>
  <c r="M22" i="18"/>
  <c r="M21" i="18"/>
  <c r="M20" i="18"/>
  <c r="M19" i="18"/>
  <c r="L17" i="18"/>
  <c r="M40" i="17"/>
  <c r="M39" i="17"/>
  <c r="M32" i="17"/>
  <c r="M31" i="17"/>
  <c r="M30" i="17"/>
  <c r="M29" i="17"/>
  <c r="M28" i="17"/>
  <c r="M27" i="17"/>
  <c r="M26" i="17"/>
  <c r="M25" i="17"/>
  <c r="M24" i="17"/>
  <c r="M23" i="17"/>
  <c r="M22" i="17"/>
  <c r="M21" i="17"/>
  <c r="M20" i="17"/>
  <c r="M19" i="17"/>
  <c r="L17" i="17"/>
  <c r="M40" i="16"/>
  <c r="M39" i="16"/>
  <c r="M32" i="16"/>
  <c r="M31" i="16"/>
  <c r="M30" i="16"/>
  <c r="M29" i="16"/>
  <c r="M28" i="16"/>
  <c r="M27" i="16"/>
  <c r="M26" i="16"/>
  <c r="M25" i="16"/>
  <c r="M24" i="16"/>
  <c r="M23" i="16"/>
  <c r="M22" i="16"/>
  <c r="M21" i="16"/>
  <c r="M20" i="16"/>
  <c r="M19" i="16"/>
  <c r="L17" i="16"/>
  <c r="M40" i="15"/>
  <c r="M39" i="15"/>
  <c r="M32" i="15"/>
  <c r="M31" i="15"/>
  <c r="M30" i="15"/>
  <c r="M29" i="15"/>
  <c r="M28" i="15"/>
  <c r="M27" i="15"/>
  <c r="M26" i="15"/>
  <c r="M25" i="15"/>
  <c r="M24" i="15"/>
  <c r="M23" i="15"/>
  <c r="M22" i="15"/>
  <c r="M21" i="15"/>
  <c r="M20" i="15"/>
  <c r="M19" i="15"/>
  <c r="L17" i="15"/>
  <c r="M40" i="14"/>
  <c r="M39" i="14"/>
  <c r="M32" i="14"/>
  <c r="M31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L17" i="14"/>
  <c r="M40" i="13"/>
  <c r="M39" i="13"/>
  <c r="M32" i="13"/>
  <c r="M31" i="13"/>
  <c r="M30" i="13"/>
  <c r="M29" i="13"/>
  <c r="M28" i="13"/>
  <c r="M27" i="13"/>
  <c r="M26" i="13"/>
  <c r="M25" i="13"/>
  <c r="M24" i="13"/>
  <c r="M23" i="13"/>
  <c r="M22" i="13"/>
  <c r="M21" i="13"/>
  <c r="M20" i="13"/>
  <c r="M19" i="13"/>
  <c r="L17" i="13"/>
  <c r="M33" i="20" l="1"/>
  <c r="M35" i="20" s="1"/>
  <c r="M33" i="19"/>
  <c r="M35" i="19" s="1"/>
  <c r="M33" i="18"/>
  <c r="M35" i="18" s="1"/>
  <c r="M33" i="17"/>
  <c r="M35" i="17" s="1"/>
  <c r="M33" i="16"/>
  <c r="M35" i="16" s="1"/>
  <c r="M33" i="15"/>
  <c r="M35" i="15" s="1"/>
  <c r="M33" i="14"/>
  <c r="M35" i="14" s="1"/>
  <c r="M33" i="13"/>
  <c r="M35" i="13" s="1"/>
  <c r="L17" i="9"/>
  <c r="M21" i="9"/>
  <c r="M19" i="9"/>
  <c r="M22" i="9"/>
  <c r="M23" i="9"/>
  <c r="M24" i="9"/>
  <c r="M25" i="9"/>
  <c r="M26" i="9"/>
  <c r="M27" i="9"/>
  <c r="M28" i="9"/>
  <c r="M29" i="9"/>
  <c r="M30" i="9"/>
  <c r="M31" i="9"/>
  <c r="M32" i="9"/>
  <c r="M20" i="9"/>
  <c r="N28" i="20" l="1"/>
  <c r="N20" i="20"/>
  <c r="N25" i="20"/>
  <c r="N32" i="20"/>
  <c r="N24" i="20"/>
  <c r="N29" i="20"/>
  <c r="N21" i="20"/>
  <c r="N30" i="20"/>
  <c r="N26" i="20"/>
  <c r="N22" i="20"/>
  <c r="N31" i="20"/>
  <c r="N27" i="20"/>
  <c r="N23" i="20"/>
  <c r="N19" i="20"/>
  <c r="N32" i="19"/>
  <c r="N28" i="19"/>
  <c r="N24" i="19"/>
  <c r="N20" i="19"/>
  <c r="N29" i="19"/>
  <c r="N25" i="19"/>
  <c r="N21" i="19"/>
  <c r="N30" i="19"/>
  <c r="N26" i="19"/>
  <c r="N22" i="19"/>
  <c r="N31" i="19"/>
  <c r="N27" i="19"/>
  <c r="N23" i="19"/>
  <c r="N19" i="19"/>
  <c r="N30" i="18"/>
  <c r="N26" i="18"/>
  <c r="N22" i="18"/>
  <c r="N31" i="18"/>
  <c r="N27" i="18"/>
  <c r="N23" i="18"/>
  <c r="N19" i="18"/>
  <c r="N32" i="18"/>
  <c r="N28" i="18"/>
  <c r="N24" i="18"/>
  <c r="N20" i="18"/>
  <c r="N29" i="18"/>
  <c r="N25" i="18"/>
  <c r="N21" i="18"/>
  <c r="N32" i="17"/>
  <c r="N28" i="17"/>
  <c r="N24" i="17"/>
  <c r="N20" i="17"/>
  <c r="N29" i="17"/>
  <c r="N25" i="17"/>
  <c r="N21" i="17"/>
  <c r="N30" i="17"/>
  <c r="N26" i="17"/>
  <c r="N22" i="17"/>
  <c r="N31" i="17"/>
  <c r="N27" i="17"/>
  <c r="N23" i="17"/>
  <c r="N19" i="17"/>
  <c r="N32" i="16"/>
  <c r="N28" i="16"/>
  <c r="N24" i="16"/>
  <c r="N20" i="16"/>
  <c r="N31" i="16"/>
  <c r="N27" i="16"/>
  <c r="N23" i="16"/>
  <c r="N30" i="16"/>
  <c r="N26" i="16"/>
  <c r="N22" i="16"/>
  <c r="N21" i="16"/>
  <c r="N29" i="16"/>
  <c r="N25" i="16"/>
  <c r="N19" i="16"/>
  <c r="N32" i="15"/>
  <c r="N29" i="15"/>
  <c r="N24" i="15"/>
  <c r="N28" i="15"/>
  <c r="N20" i="15"/>
  <c r="N25" i="15"/>
  <c r="N21" i="15"/>
  <c r="N30" i="15"/>
  <c r="N26" i="15"/>
  <c r="N22" i="15"/>
  <c r="N31" i="15"/>
  <c r="N27" i="15"/>
  <c r="N23" i="15"/>
  <c r="N19" i="15"/>
  <c r="N32" i="14"/>
  <c r="N28" i="14"/>
  <c r="N24" i="14"/>
  <c r="N31" i="14"/>
  <c r="N27" i="14"/>
  <c r="N23" i="14"/>
  <c r="N19" i="14"/>
  <c r="N30" i="14"/>
  <c r="N26" i="14"/>
  <c r="N22" i="14"/>
  <c r="N29" i="14"/>
  <c r="N25" i="14"/>
  <c r="N21" i="14"/>
  <c r="N20" i="14"/>
  <c r="N32" i="13"/>
  <c r="N28" i="13"/>
  <c r="N24" i="13"/>
  <c r="N20" i="13"/>
  <c r="N31" i="13"/>
  <c r="N27" i="13"/>
  <c r="N23" i="13"/>
  <c r="N30" i="13"/>
  <c r="N26" i="13"/>
  <c r="N22" i="13"/>
  <c r="N21" i="13"/>
  <c r="N29" i="13"/>
  <c r="N25" i="13"/>
  <c r="N19" i="13"/>
  <c r="M40" i="9"/>
  <c r="M39" i="9"/>
  <c r="O32" i="20" l="1"/>
  <c r="P32" i="20" s="1"/>
  <c r="O31" i="20"/>
  <c r="P31" i="20" s="1"/>
  <c r="O30" i="20"/>
  <c r="P30" i="20" s="1"/>
  <c r="O29" i="20"/>
  <c r="P29" i="20" s="1"/>
  <c r="O28" i="20"/>
  <c r="P28" i="20" s="1"/>
  <c r="O27" i="20"/>
  <c r="P27" i="20" s="1"/>
  <c r="O26" i="20"/>
  <c r="P26" i="20" s="1"/>
  <c r="O25" i="20"/>
  <c r="P25" i="20" s="1"/>
  <c r="O24" i="20"/>
  <c r="P24" i="20" s="1"/>
  <c r="O23" i="20"/>
  <c r="P23" i="20" s="1"/>
  <c r="O22" i="20"/>
  <c r="P22" i="20" s="1"/>
  <c r="O21" i="20"/>
  <c r="P21" i="20" s="1"/>
  <c r="O20" i="20"/>
  <c r="P20" i="20" s="1"/>
  <c r="O19" i="20"/>
  <c r="P19" i="20" s="1"/>
  <c r="O32" i="19"/>
  <c r="P32" i="19" s="1"/>
  <c r="O31" i="19"/>
  <c r="P31" i="19" s="1"/>
  <c r="O30" i="19"/>
  <c r="P30" i="19" s="1"/>
  <c r="O29" i="19"/>
  <c r="P29" i="19" s="1"/>
  <c r="O28" i="19"/>
  <c r="P28" i="19" s="1"/>
  <c r="O27" i="19"/>
  <c r="P27" i="19" s="1"/>
  <c r="O26" i="19"/>
  <c r="P26" i="19" s="1"/>
  <c r="O25" i="19"/>
  <c r="P25" i="19" s="1"/>
  <c r="O24" i="19"/>
  <c r="P24" i="19" s="1"/>
  <c r="O23" i="19"/>
  <c r="P23" i="19" s="1"/>
  <c r="O22" i="19"/>
  <c r="P22" i="19" s="1"/>
  <c r="O21" i="19"/>
  <c r="P21" i="19" s="1"/>
  <c r="O20" i="19"/>
  <c r="P20" i="19" s="1"/>
  <c r="O19" i="19"/>
  <c r="P19" i="19" s="1"/>
  <c r="O32" i="18"/>
  <c r="P32" i="18" s="1"/>
  <c r="O31" i="18"/>
  <c r="P31" i="18" s="1"/>
  <c r="O30" i="18"/>
  <c r="P30" i="18" s="1"/>
  <c r="O29" i="18"/>
  <c r="P29" i="18" s="1"/>
  <c r="O28" i="18"/>
  <c r="P28" i="18" s="1"/>
  <c r="O27" i="18"/>
  <c r="P27" i="18" s="1"/>
  <c r="O26" i="18"/>
  <c r="P26" i="18" s="1"/>
  <c r="O25" i="18"/>
  <c r="P25" i="18" s="1"/>
  <c r="O24" i="18"/>
  <c r="P24" i="18" s="1"/>
  <c r="O23" i="18"/>
  <c r="P23" i="18" s="1"/>
  <c r="O22" i="18"/>
  <c r="P22" i="18" s="1"/>
  <c r="O21" i="18"/>
  <c r="P21" i="18" s="1"/>
  <c r="O20" i="18"/>
  <c r="P20" i="18" s="1"/>
  <c r="O19" i="18"/>
  <c r="P19" i="18" s="1"/>
  <c r="O19" i="17"/>
  <c r="P19" i="17" s="1"/>
  <c r="O32" i="17"/>
  <c r="P32" i="17" s="1"/>
  <c r="O31" i="17"/>
  <c r="P31" i="17" s="1"/>
  <c r="O30" i="17"/>
  <c r="P30" i="17" s="1"/>
  <c r="O29" i="17"/>
  <c r="P29" i="17" s="1"/>
  <c r="O28" i="17"/>
  <c r="P28" i="17" s="1"/>
  <c r="O27" i="17"/>
  <c r="P27" i="17" s="1"/>
  <c r="O26" i="17"/>
  <c r="P26" i="17" s="1"/>
  <c r="O25" i="17"/>
  <c r="P25" i="17" s="1"/>
  <c r="O24" i="17"/>
  <c r="P24" i="17" s="1"/>
  <c r="O23" i="17"/>
  <c r="P23" i="17" s="1"/>
  <c r="O22" i="17"/>
  <c r="P22" i="17" s="1"/>
  <c r="O21" i="17"/>
  <c r="P21" i="17" s="1"/>
  <c r="O20" i="17"/>
  <c r="P20" i="17" s="1"/>
  <c r="O32" i="16"/>
  <c r="P32" i="16" s="1"/>
  <c r="O31" i="16"/>
  <c r="P31" i="16" s="1"/>
  <c r="O30" i="16"/>
  <c r="P30" i="16" s="1"/>
  <c r="O29" i="16"/>
  <c r="P29" i="16" s="1"/>
  <c r="O28" i="16"/>
  <c r="P28" i="16" s="1"/>
  <c r="O27" i="16"/>
  <c r="P27" i="16" s="1"/>
  <c r="O26" i="16"/>
  <c r="P26" i="16" s="1"/>
  <c r="O25" i="16"/>
  <c r="P25" i="16" s="1"/>
  <c r="O24" i="16"/>
  <c r="P24" i="16" s="1"/>
  <c r="O23" i="16"/>
  <c r="P23" i="16" s="1"/>
  <c r="O22" i="16"/>
  <c r="P22" i="16" s="1"/>
  <c r="O21" i="16"/>
  <c r="P21" i="16" s="1"/>
  <c r="O20" i="16"/>
  <c r="P20" i="16" s="1"/>
  <c r="O19" i="16"/>
  <c r="P19" i="16" s="1"/>
  <c r="O32" i="15"/>
  <c r="P32" i="15" s="1"/>
  <c r="O31" i="15"/>
  <c r="P31" i="15" s="1"/>
  <c r="O30" i="15"/>
  <c r="P30" i="15" s="1"/>
  <c r="O29" i="15"/>
  <c r="P29" i="15" s="1"/>
  <c r="O28" i="15"/>
  <c r="P28" i="15" s="1"/>
  <c r="O27" i="15"/>
  <c r="P27" i="15" s="1"/>
  <c r="O26" i="15"/>
  <c r="P26" i="15" s="1"/>
  <c r="O25" i="15"/>
  <c r="P25" i="15" s="1"/>
  <c r="O24" i="15"/>
  <c r="P24" i="15" s="1"/>
  <c r="O23" i="15"/>
  <c r="P23" i="15" s="1"/>
  <c r="O22" i="15"/>
  <c r="P22" i="15" s="1"/>
  <c r="O21" i="15"/>
  <c r="P21" i="15" s="1"/>
  <c r="O20" i="15"/>
  <c r="P20" i="15" s="1"/>
  <c r="O19" i="15"/>
  <c r="P19" i="15" s="1"/>
  <c r="O32" i="14"/>
  <c r="P32" i="14" s="1"/>
  <c r="O31" i="14"/>
  <c r="P31" i="14" s="1"/>
  <c r="O29" i="14"/>
  <c r="P29" i="14" s="1"/>
  <c r="O28" i="14"/>
  <c r="P28" i="14" s="1"/>
  <c r="O27" i="14"/>
  <c r="P27" i="14" s="1"/>
  <c r="O26" i="14"/>
  <c r="P26" i="14" s="1"/>
  <c r="O25" i="14"/>
  <c r="P25" i="14" s="1"/>
  <c r="O24" i="14"/>
  <c r="P24" i="14" s="1"/>
  <c r="O22" i="14"/>
  <c r="P22" i="14" s="1"/>
  <c r="O21" i="14"/>
  <c r="P21" i="14" s="1"/>
  <c r="O20" i="14"/>
  <c r="P20" i="14" s="1"/>
  <c r="O19" i="14"/>
  <c r="P19" i="14" s="1"/>
  <c r="O30" i="14"/>
  <c r="P30" i="14" s="1"/>
  <c r="O23" i="14"/>
  <c r="P23" i="14" s="1"/>
  <c r="O20" i="13"/>
  <c r="P20" i="13" s="1"/>
  <c r="O32" i="13"/>
  <c r="P32" i="13" s="1"/>
  <c r="O31" i="13"/>
  <c r="P31" i="13" s="1"/>
  <c r="O30" i="13"/>
  <c r="P30" i="13" s="1"/>
  <c r="O29" i="13"/>
  <c r="P29" i="13" s="1"/>
  <c r="O28" i="13"/>
  <c r="P28" i="13" s="1"/>
  <c r="O27" i="13"/>
  <c r="P27" i="13" s="1"/>
  <c r="O26" i="13"/>
  <c r="P26" i="13" s="1"/>
  <c r="O25" i="13"/>
  <c r="P25" i="13" s="1"/>
  <c r="O24" i="13"/>
  <c r="P24" i="13" s="1"/>
  <c r="O23" i="13"/>
  <c r="P23" i="13" s="1"/>
  <c r="O22" i="13"/>
  <c r="P22" i="13" s="1"/>
  <c r="O21" i="13"/>
  <c r="P21" i="13" s="1"/>
  <c r="O19" i="13"/>
  <c r="P19" i="13" s="1"/>
  <c r="M33" i="9"/>
  <c r="N32" i="9" s="1"/>
  <c r="N21" i="9" l="1"/>
  <c r="N19" i="9"/>
  <c r="N22" i="9"/>
  <c r="N23" i="9"/>
  <c r="N25" i="9"/>
  <c r="N27" i="9"/>
  <c r="N26" i="9"/>
  <c r="N24" i="9"/>
  <c r="N31" i="9"/>
  <c r="N30" i="9"/>
  <c r="N29" i="9"/>
  <c r="N28" i="9"/>
  <c r="N20" i="9"/>
  <c r="M35" i="9"/>
  <c r="O24" i="9" l="1"/>
  <c r="P24" i="9" s="1"/>
  <c r="O19" i="9"/>
  <c r="P19" i="9" s="1"/>
  <c r="O21" i="9"/>
  <c r="P21" i="9" s="1"/>
  <c r="O32" i="9"/>
  <c r="P32" i="9" s="1"/>
  <c r="O31" i="9"/>
  <c r="P31" i="9" s="1"/>
  <c r="O20" i="9"/>
  <c r="P20" i="9" s="1"/>
  <c r="O28" i="9"/>
  <c r="P28" i="9" s="1"/>
  <c r="O27" i="9"/>
  <c r="P27" i="9" s="1"/>
  <c r="O29" i="9"/>
  <c r="P29" i="9" s="1"/>
  <c r="O25" i="9"/>
  <c r="P25" i="9" s="1"/>
  <c r="O30" i="9"/>
  <c r="P30" i="9" s="1"/>
  <c r="O26" i="9"/>
  <c r="P26" i="9" s="1"/>
  <c r="O23" i="9"/>
  <c r="P23" i="9" s="1"/>
  <c r="O22" i="9"/>
  <c r="P22" i="9" s="1"/>
</calcChain>
</file>

<file path=xl/sharedStrings.xml><?xml version="1.0" encoding="utf-8"?>
<sst xmlns="http://schemas.openxmlformats.org/spreadsheetml/2006/main" count="500" uniqueCount="59">
  <si>
    <t>Dry-sieving procedure</t>
  </si>
  <si>
    <t>Weigh 100-200g of dry sample (or x2 for wet sample)</t>
  </si>
  <si>
    <t>Dry samples in oven overnight at 105°C</t>
  </si>
  <si>
    <t>Record weight of sample inside container</t>
  </si>
  <si>
    <t>Record weight of each sieve and receiving pan</t>
  </si>
  <si>
    <t>Arrange sieves in correct order (coarsest on top)</t>
  </si>
  <si>
    <t>Empty sample container into sieve stack</t>
  </si>
  <si>
    <t>Allow shaker to work 15 minutes</t>
  </si>
  <si>
    <t>Optional: record weight of emptied sample container</t>
  </si>
  <si>
    <t>Repeat step 5</t>
  </si>
  <si>
    <t>Sample description:</t>
  </si>
  <si>
    <t>Mass of container + dry sample:</t>
  </si>
  <si>
    <t>g</t>
  </si>
  <si>
    <t>xRD</t>
  </si>
  <si>
    <t>m</t>
  </si>
  <si>
    <t>Mass of container:</t>
  </si>
  <si>
    <t>yRD</t>
  </si>
  <si>
    <t>Mass of dry sample:</t>
  </si>
  <si>
    <t>z</t>
  </si>
  <si>
    <t>m +NAP</t>
  </si>
  <si>
    <t>Mass of sieve (g)</t>
  </si>
  <si>
    <t>Mass of sieve + sample retained (g)</t>
  </si>
  <si>
    <t>Mass of sample retained (g)</t>
  </si>
  <si>
    <t>% Mass retained</t>
  </si>
  <si>
    <t>Cumulative % retained</t>
  </si>
  <si>
    <t>% Finer</t>
  </si>
  <si>
    <t>Remarks</t>
  </si>
  <si>
    <t>s</t>
  </si>
  <si>
    <t>whole shells</t>
  </si>
  <si>
    <t>sf</t>
  </si>
  <si>
    <t>shell fragments</t>
  </si>
  <si>
    <t>c</t>
  </si>
  <si>
    <t>clasts</t>
  </si>
  <si>
    <t>o</t>
  </si>
  <si>
    <t>other</t>
  </si>
  <si>
    <t>e</t>
  </si>
  <si>
    <t>empty</t>
  </si>
  <si>
    <t>Pan</t>
  </si>
  <si>
    <t>Total sample mass sieved</t>
  </si>
  <si>
    <t>Loss during sieve analysis</t>
  </si>
  <si>
    <t>%</t>
  </si>
  <si>
    <t>D10:</t>
  </si>
  <si>
    <t>mm</t>
  </si>
  <si>
    <t>D30:</t>
  </si>
  <si>
    <t>D60:</t>
  </si>
  <si>
    <t>Cu:</t>
  </si>
  <si>
    <t>Cc:</t>
  </si>
  <si>
    <t>Sieve opening (mu)</t>
  </si>
  <si>
    <t>Sieve number (#)</t>
  </si>
  <si>
    <t>R1_1</t>
  </si>
  <si>
    <t>R1_2</t>
  </si>
  <si>
    <t>R1_3</t>
  </si>
  <si>
    <t>R2_1</t>
  </si>
  <si>
    <t>S</t>
  </si>
  <si>
    <t>R2_2</t>
  </si>
  <si>
    <t>R2_3</t>
  </si>
  <si>
    <t>R3_1</t>
  </si>
  <si>
    <t>R3_2</t>
  </si>
  <si>
    <t>R3_3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</si>
</sst>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"/>
    <numFmt numFmtId="167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66">
    <xf numFmtId="0" fontId="0" fillId="0" borderId="0" xfId="0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8" xfId="0" applyBorder="1" applyAlignment="1">
      <alignment horizontal="right"/>
    </xf>
    <xf numFmtId="0" fontId="0" fillId="0" borderId="19" xfId="0" applyBorder="1"/>
    <xf numFmtId="0" fontId="1" fillId="0" borderId="20" xfId="0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" xfId="0" applyBorder="1"/>
    <xf numFmtId="0" fontId="0" fillId="0" borderId="31" xfId="0" applyBorder="1"/>
    <xf numFmtId="0" fontId="2" fillId="0" borderId="0" xfId="0" applyFont="1"/>
    <xf numFmtId="0" fontId="0" fillId="0" borderId="2" xfId="0" applyBorder="1" applyAlignment="1">
      <alignment horizontal="center" wrapText="1"/>
    </xf>
    <xf numFmtId="0" fontId="0" fillId="0" borderId="20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3" fontId="0" fillId="0" borderId="1" xfId="0" applyNumberFormat="1" applyBorder="1" applyAlignment="1">
      <alignment horizontal="right"/>
    </xf>
    <xf numFmtId="0" fontId="4" fillId="3" borderId="12" xfId="2" applyBorder="1"/>
    <xf numFmtId="3" fontId="0" fillId="0" borderId="5" xfId="0" applyNumberFormat="1" applyBorder="1" applyAlignment="1">
      <alignment horizontal="right"/>
    </xf>
    <xf numFmtId="0" fontId="0" fillId="0" borderId="11" xfId="0" applyBorder="1"/>
    <xf numFmtId="0" fontId="0" fillId="0" borderId="1" xfId="0" applyBorder="1"/>
    <xf numFmtId="4" fontId="3" fillId="2" borderId="1" xfId="1" applyNumberFormat="1" applyBorder="1" applyAlignment="1">
      <alignment horizontal="right"/>
    </xf>
    <xf numFmtId="4" fontId="4" fillId="3" borderId="1" xfId="2" applyNumberFormat="1" applyBorder="1"/>
    <xf numFmtId="4" fontId="3" fillId="2" borderId="1" xfId="1" applyNumberFormat="1" applyBorder="1"/>
    <xf numFmtId="4" fontId="4" fillId="3" borderId="1" xfId="2" applyNumberFormat="1" applyBorder="1" applyAlignment="1">
      <alignment horizontal="right"/>
    </xf>
    <xf numFmtId="4" fontId="4" fillId="3" borderId="5" xfId="2" applyNumberFormat="1" applyBorder="1" applyAlignment="1">
      <alignment horizontal="right"/>
    </xf>
    <xf numFmtId="167" fontId="3" fillId="2" borderId="1" xfId="1" applyNumberFormat="1" applyBorder="1"/>
    <xf numFmtId="4" fontId="3" fillId="2" borderId="32" xfId="1" applyNumberFormat="1" applyBorder="1" applyAlignment="1">
      <alignment horizontal="right"/>
    </xf>
    <xf numFmtId="1" fontId="4" fillId="3" borderId="1" xfId="2" applyNumberFormat="1" applyBorder="1"/>
    <xf numFmtId="2" fontId="4" fillId="3" borderId="1" xfId="2" applyNumberFormat="1" applyBorder="1"/>
    <xf numFmtId="166" fontId="3" fillId="2" borderId="1" xfId="1" applyNumberFormat="1" applyBorder="1" applyAlignment="1">
      <alignment horizontal="right"/>
    </xf>
    <xf numFmtId="2" fontId="3" fillId="2" borderId="1" xfId="1" applyNumberFormat="1" applyBorder="1" applyAlignment="1">
      <alignment horizontal="right"/>
    </xf>
    <xf numFmtId="1" fontId="3" fillId="2" borderId="1" xfId="1" applyNumberFormat="1" applyBorder="1" applyAlignment="1">
      <alignment horizontal="right"/>
    </xf>
    <xf numFmtId="1" fontId="3" fillId="2" borderId="2" xfId="1" applyNumberFormat="1" applyBorder="1" applyAlignment="1">
      <alignment horizontal="right"/>
    </xf>
    <xf numFmtId="1" fontId="3" fillId="2" borderId="5" xfId="1" applyNumberFormat="1" applyBorder="1" applyAlignment="1">
      <alignment horizontal="right"/>
    </xf>
    <xf numFmtId="2" fontId="3" fillId="2" borderId="18" xfId="1" applyNumberFormat="1" applyBorder="1" applyAlignment="1">
      <alignment horizontal="right"/>
    </xf>
    <xf numFmtId="0" fontId="0" fillId="0" borderId="1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4" fillId="3" borderId="28" xfId="2" applyBorder="1" applyAlignment="1"/>
    <xf numFmtId="0" fontId="4" fillId="3" borderId="29" xfId="2" applyBorder="1" applyAlignment="1"/>
    <xf numFmtId="0" fontId="4" fillId="3" borderId="30" xfId="2" applyBorder="1" applyAlignment="1"/>
    <xf numFmtId="0" fontId="0" fillId="0" borderId="11" xfId="0" applyBorder="1" applyAlignment="1"/>
    <xf numFmtId="0" fontId="0" fillId="0" borderId="1" xfId="0" applyBorder="1" applyAlignment="1"/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2" xfId="0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Particle-size distribution</c:v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'R3_3'!$J$19:$J$31</c:f>
              <c:numCache>
                <c:formatCode>#,##0</c:formatCode>
                <c:ptCount val="13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710</c:v>
                </c:pt>
                <c:pt idx="5">
                  <c:v>500</c:v>
                </c:pt>
                <c:pt idx="6">
                  <c:v>425</c:v>
                </c:pt>
                <c:pt idx="7">
                  <c:v>355</c:v>
                </c:pt>
                <c:pt idx="8">
                  <c:v>300</c:v>
                </c:pt>
                <c:pt idx="9">
                  <c:v>250</c:v>
                </c:pt>
                <c:pt idx="10">
                  <c:v>180</c:v>
                </c:pt>
                <c:pt idx="11">
                  <c:v>125</c:v>
                </c:pt>
                <c:pt idx="12">
                  <c:v>63</c:v>
                </c:pt>
              </c:numCache>
            </c:numRef>
          </c:xVal>
          <c:yVal>
            <c:numRef>
              <c:f>'R3_3'!$P$19:$P$31</c:f>
              <c:numCache>
                <c:formatCode>0</c:formatCode>
                <c:ptCount val="13"/>
                <c:pt idx="0">
                  <c:v>97.666574509261807</c:v>
                </c:pt>
                <c:pt idx="1">
                  <c:v>97.649986176389149</c:v>
                </c:pt>
                <c:pt idx="2">
                  <c:v>97.439867293336903</c:v>
                </c:pt>
                <c:pt idx="3">
                  <c:v>96.759745645562489</c:v>
                </c:pt>
                <c:pt idx="4">
                  <c:v>95.078794581144493</c:v>
                </c:pt>
                <c:pt idx="5">
                  <c:v>89.693115841857789</c:v>
                </c:pt>
                <c:pt idx="6">
                  <c:v>84.263201548244282</c:v>
                </c:pt>
                <c:pt idx="7">
                  <c:v>73.195465855681391</c:v>
                </c:pt>
                <c:pt idx="8">
                  <c:v>61.718551285595687</c:v>
                </c:pt>
                <c:pt idx="9">
                  <c:v>36.821675421620057</c:v>
                </c:pt>
                <c:pt idx="10">
                  <c:v>1.8136577273983789</c:v>
                </c:pt>
                <c:pt idx="11">
                  <c:v>0.11722421896595847</c:v>
                </c:pt>
                <c:pt idx="12">
                  <c:v>3.3176665745060063E-2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89-4DA9-B9EB-559AFB806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805120"/>
        <c:axId val="258805696"/>
      </c:scatterChart>
      <c:valAx>
        <c:axId val="2588051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Sieve opening (mu)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05696"/>
        <c:crosses val="autoZero"/>
        <c:crossBetween val="midCat"/>
      </c:valAx>
      <c:valAx>
        <c:axId val="2588056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Finer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05120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Particle-size distribution</c:v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'R3_2'!$J$19:$J$31</c:f>
              <c:numCache>
                <c:formatCode>#,##0</c:formatCode>
                <c:ptCount val="13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710</c:v>
                </c:pt>
                <c:pt idx="5">
                  <c:v>500</c:v>
                </c:pt>
                <c:pt idx="6">
                  <c:v>425</c:v>
                </c:pt>
                <c:pt idx="7">
                  <c:v>355</c:v>
                </c:pt>
                <c:pt idx="8">
                  <c:v>300</c:v>
                </c:pt>
                <c:pt idx="9">
                  <c:v>250</c:v>
                </c:pt>
                <c:pt idx="10">
                  <c:v>180</c:v>
                </c:pt>
                <c:pt idx="11">
                  <c:v>125</c:v>
                </c:pt>
                <c:pt idx="12">
                  <c:v>63</c:v>
                </c:pt>
              </c:numCache>
            </c:numRef>
          </c:xVal>
          <c:yVal>
            <c:numRef>
              <c:f>'R3_2'!$P$19:$P$31</c:f>
              <c:numCache>
                <c:formatCode>0</c:formatCode>
                <c:ptCount val="13"/>
                <c:pt idx="0">
                  <c:v>99.45457596777797</c:v>
                </c:pt>
                <c:pt idx="1">
                  <c:v>99.384649809800777</c:v>
                </c:pt>
                <c:pt idx="2">
                  <c:v>99.328708883419011</c:v>
                </c:pt>
                <c:pt idx="3">
                  <c:v>99.021033788319471</c:v>
                </c:pt>
                <c:pt idx="4">
                  <c:v>98.195905124188755</c:v>
                </c:pt>
                <c:pt idx="5">
                  <c:v>89.12648243454899</c:v>
                </c:pt>
                <c:pt idx="6">
                  <c:v>82.259733721190344</c:v>
                </c:pt>
                <c:pt idx="7">
                  <c:v>65.715204743790494</c:v>
                </c:pt>
                <c:pt idx="8">
                  <c:v>50.608357574401374</c:v>
                </c:pt>
                <c:pt idx="9">
                  <c:v>24.067185052584392</c:v>
                </c:pt>
                <c:pt idx="10">
                  <c:v>1.2964309688967433</c:v>
                </c:pt>
                <c:pt idx="11">
                  <c:v>8.530991273207178E-2</c:v>
                </c:pt>
                <c:pt idx="12">
                  <c:v>6.2933542179393953E-2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89-4DA9-B9EB-559AFB806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29760"/>
        <c:axId val="201216512"/>
      </c:scatterChart>
      <c:valAx>
        <c:axId val="502297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Sieve opening (mu)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16512"/>
        <c:crosses val="autoZero"/>
        <c:crossBetween val="midCat"/>
      </c:valAx>
      <c:valAx>
        <c:axId val="2012165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Finer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9760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Particle-size distribution</c:v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'R3_1'!$J$19:$J$31</c:f>
              <c:numCache>
                <c:formatCode>#,##0</c:formatCode>
                <c:ptCount val="13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710</c:v>
                </c:pt>
                <c:pt idx="5">
                  <c:v>500</c:v>
                </c:pt>
                <c:pt idx="6">
                  <c:v>425</c:v>
                </c:pt>
                <c:pt idx="7">
                  <c:v>355</c:v>
                </c:pt>
                <c:pt idx="8">
                  <c:v>300</c:v>
                </c:pt>
                <c:pt idx="9">
                  <c:v>250</c:v>
                </c:pt>
                <c:pt idx="10">
                  <c:v>180</c:v>
                </c:pt>
                <c:pt idx="11">
                  <c:v>125</c:v>
                </c:pt>
                <c:pt idx="12">
                  <c:v>63</c:v>
                </c:pt>
              </c:numCache>
            </c:numRef>
          </c:xVal>
          <c:yVal>
            <c:numRef>
              <c:f>'R3_1'!$P$19:$P$31</c:f>
              <c:numCache>
                <c:formatCode>0</c:formatCode>
                <c:ptCount val="13"/>
                <c:pt idx="0">
                  <c:v>99.993634222420269</c:v>
                </c:pt>
                <c:pt idx="1">
                  <c:v>99.681711121013436</c:v>
                </c:pt>
                <c:pt idx="2">
                  <c:v>99.681711121013436</c:v>
                </c:pt>
                <c:pt idx="3">
                  <c:v>99.573492902158023</c:v>
                </c:pt>
                <c:pt idx="4">
                  <c:v>99.427080017824196</c:v>
                </c:pt>
                <c:pt idx="5">
                  <c:v>99.064230695779514</c:v>
                </c:pt>
                <c:pt idx="6">
                  <c:v>98.593163154879377</c:v>
                </c:pt>
                <c:pt idx="7">
                  <c:v>97.052644980584375</c:v>
                </c:pt>
                <c:pt idx="8">
                  <c:v>94.16258195938633</c:v>
                </c:pt>
                <c:pt idx="9">
                  <c:v>72.623336940607288</c:v>
                </c:pt>
                <c:pt idx="10">
                  <c:v>6.3314023808008386</c:v>
                </c:pt>
                <c:pt idx="11">
                  <c:v>5.219937615380843E-2</c:v>
                </c:pt>
                <c:pt idx="12">
                  <c:v>6.3657775797452132E-3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89-4DA9-B9EB-559AFB806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026048"/>
        <c:axId val="234026624"/>
      </c:scatterChart>
      <c:valAx>
        <c:axId val="2340260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Sieve opening (mu)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26624"/>
        <c:crosses val="autoZero"/>
        <c:crossBetween val="midCat"/>
      </c:valAx>
      <c:valAx>
        <c:axId val="2340266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Finer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2604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Particle-size distribution</c:v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'R2_3'!$J$19:$J$31</c:f>
              <c:numCache>
                <c:formatCode>#,##0</c:formatCode>
                <c:ptCount val="13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710</c:v>
                </c:pt>
                <c:pt idx="5">
                  <c:v>500</c:v>
                </c:pt>
                <c:pt idx="6">
                  <c:v>425</c:v>
                </c:pt>
                <c:pt idx="7">
                  <c:v>355</c:v>
                </c:pt>
                <c:pt idx="8">
                  <c:v>300</c:v>
                </c:pt>
                <c:pt idx="9">
                  <c:v>250</c:v>
                </c:pt>
                <c:pt idx="10">
                  <c:v>180</c:v>
                </c:pt>
                <c:pt idx="11">
                  <c:v>125</c:v>
                </c:pt>
                <c:pt idx="12">
                  <c:v>63</c:v>
                </c:pt>
              </c:numCache>
            </c:numRef>
          </c:xVal>
          <c:yVal>
            <c:numRef>
              <c:f>'R2_3'!$P$19:$P$31</c:f>
              <c:numCache>
                <c:formatCode>0</c:formatCode>
                <c:ptCount val="13"/>
                <c:pt idx="0">
                  <c:v>98.051124002900693</c:v>
                </c:pt>
                <c:pt idx="1">
                  <c:v>95.575371646120402</c:v>
                </c:pt>
                <c:pt idx="2">
                  <c:v>88.612672226250893</c:v>
                </c:pt>
                <c:pt idx="3">
                  <c:v>75.639050036258155</c:v>
                </c:pt>
                <c:pt idx="4">
                  <c:v>67.735904641044215</c:v>
                </c:pt>
                <c:pt idx="5">
                  <c:v>55.566760333575047</c:v>
                </c:pt>
                <c:pt idx="6">
                  <c:v>50.088379260333589</c:v>
                </c:pt>
                <c:pt idx="7">
                  <c:v>43.029369108049337</c:v>
                </c:pt>
                <c:pt idx="8">
                  <c:v>37.175942712110256</c:v>
                </c:pt>
                <c:pt idx="9">
                  <c:v>20.780456852791914</c:v>
                </c:pt>
                <c:pt idx="10">
                  <c:v>1.7267947788252656</c:v>
                </c:pt>
                <c:pt idx="11">
                  <c:v>6.3451776649756653E-2</c:v>
                </c:pt>
                <c:pt idx="12">
                  <c:v>5.6653372008710789E-2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89-4DA9-B9EB-559AFB806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19360"/>
        <c:axId val="234020864"/>
      </c:scatterChart>
      <c:valAx>
        <c:axId val="2021193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Sieve opening (mu)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20864"/>
        <c:crosses val="autoZero"/>
        <c:crossBetween val="midCat"/>
      </c:valAx>
      <c:valAx>
        <c:axId val="2340208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Finer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9360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Particle-size distribution</c:v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'R2_2'!$J$19:$J$31</c:f>
              <c:numCache>
                <c:formatCode>#,##0</c:formatCode>
                <c:ptCount val="13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710</c:v>
                </c:pt>
                <c:pt idx="5">
                  <c:v>500</c:v>
                </c:pt>
                <c:pt idx="6">
                  <c:v>425</c:v>
                </c:pt>
                <c:pt idx="7">
                  <c:v>355</c:v>
                </c:pt>
                <c:pt idx="8">
                  <c:v>300</c:v>
                </c:pt>
                <c:pt idx="9">
                  <c:v>250</c:v>
                </c:pt>
                <c:pt idx="10">
                  <c:v>180</c:v>
                </c:pt>
                <c:pt idx="11">
                  <c:v>125</c:v>
                </c:pt>
                <c:pt idx="12">
                  <c:v>63</c:v>
                </c:pt>
              </c:numCache>
            </c:numRef>
          </c:xVal>
          <c:yVal>
            <c:numRef>
              <c:f>'R2_2'!$P$19:$P$31</c:f>
              <c:numCache>
                <c:formatCode>0</c:formatCode>
                <c:ptCount val="13"/>
                <c:pt idx="0">
                  <c:v>99.993623018352963</c:v>
                </c:pt>
                <c:pt idx="1">
                  <c:v>99.987246036705912</c:v>
                </c:pt>
                <c:pt idx="2">
                  <c:v>99.974492073411838</c:v>
                </c:pt>
                <c:pt idx="3">
                  <c:v>99.910722256941355</c:v>
                </c:pt>
                <c:pt idx="4">
                  <c:v>99.827821495529747</c:v>
                </c:pt>
                <c:pt idx="5">
                  <c:v>98.131544377415281</c:v>
                </c:pt>
                <c:pt idx="6">
                  <c:v>94.541303710127892</c:v>
                </c:pt>
                <c:pt idx="7">
                  <c:v>82.416110806433096</c:v>
                </c:pt>
                <c:pt idx="8">
                  <c:v>66.667516930886265</c:v>
                </c:pt>
                <c:pt idx="9">
                  <c:v>37.741528179881897</c:v>
                </c:pt>
                <c:pt idx="10">
                  <c:v>1.8671802262553001</c:v>
                </c:pt>
                <c:pt idx="11">
                  <c:v>7.1422194446938647E-2</c:v>
                </c:pt>
                <c:pt idx="12">
                  <c:v>5.1015853176394899E-2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89-4DA9-B9EB-559AFB806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14752"/>
        <c:axId val="202115328"/>
      </c:scatterChart>
      <c:valAx>
        <c:axId val="2021147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Sieve opening (mu)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5328"/>
        <c:crosses val="autoZero"/>
        <c:crossBetween val="midCat"/>
      </c:valAx>
      <c:valAx>
        <c:axId val="2021153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Finer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752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Particle-size distribution</c:v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'R2_1'!$J$19:$J$31</c:f>
              <c:numCache>
                <c:formatCode>#,##0</c:formatCode>
                <c:ptCount val="13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710</c:v>
                </c:pt>
                <c:pt idx="5">
                  <c:v>500</c:v>
                </c:pt>
                <c:pt idx="6">
                  <c:v>425</c:v>
                </c:pt>
                <c:pt idx="7">
                  <c:v>355</c:v>
                </c:pt>
                <c:pt idx="8">
                  <c:v>300</c:v>
                </c:pt>
                <c:pt idx="9">
                  <c:v>250</c:v>
                </c:pt>
                <c:pt idx="10">
                  <c:v>180</c:v>
                </c:pt>
                <c:pt idx="11">
                  <c:v>125</c:v>
                </c:pt>
                <c:pt idx="12">
                  <c:v>63</c:v>
                </c:pt>
              </c:numCache>
            </c:numRef>
          </c:xVal>
          <c:yVal>
            <c:numRef>
              <c:f>'R2_1'!$P$19:$P$31</c:f>
              <c:numCache>
                <c:formatCode>0</c:formatCode>
                <c:ptCount val="13"/>
                <c:pt idx="0">
                  <c:v>99.986554079492294</c:v>
                </c:pt>
                <c:pt idx="1">
                  <c:v>99.966385198730734</c:v>
                </c:pt>
                <c:pt idx="2">
                  <c:v>99.952939278223027</c:v>
                </c:pt>
                <c:pt idx="3">
                  <c:v>99.926047437207615</c:v>
                </c:pt>
                <c:pt idx="4">
                  <c:v>99.845371914161305</c:v>
                </c:pt>
                <c:pt idx="5">
                  <c:v>98.715914591512998</c:v>
                </c:pt>
                <c:pt idx="6">
                  <c:v>96.275480019362192</c:v>
                </c:pt>
                <c:pt idx="7">
                  <c:v>88.55214327972898</c:v>
                </c:pt>
                <c:pt idx="8">
                  <c:v>77.999784865271948</c:v>
                </c:pt>
                <c:pt idx="9">
                  <c:v>45.084171462378364</c:v>
                </c:pt>
                <c:pt idx="10">
                  <c:v>3.1530683590598585</c:v>
                </c:pt>
                <c:pt idx="11">
                  <c:v>4.4371537675445438E-2</c:v>
                </c:pt>
                <c:pt idx="12">
                  <c:v>2.0168880761545438E-2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89-4DA9-B9EB-559AFB806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53504"/>
        <c:axId val="201454656"/>
      </c:scatterChart>
      <c:valAx>
        <c:axId val="2014535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Sieve opening (mu)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4656"/>
        <c:crosses val="autoZero"/>
        <c:crossBetween val="midCat"/>
      </c:valAx>
      <c:valAx>
        <c:axId val="2014546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Finer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3504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Particle-size distribution</c:v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'R1_3'!$J$19:$J$31</c:f>
              <c:numCache>
                <c:formatCode>#,##0</c:formatCode>
                <c:ptCount val="13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710</c:v>
                </c:pt>
                <c:pt idx="5">
                  <c:v>500</c:v>
                </c:pt>
                <c:pt idx="6">
                  <c:v>425</c:v>
                </c:pt>
                <c:pt idx="7">
                  <c:v>355</c:v>
                </c:pt>
                <c:pt idx="8">
                  <c:v>300</c:v>
                </c:pt>
                <c:pt idx="9">
                  <c:v>250</c:v>
                </c:pt>
                <c:pt idx="10">
                  <c:v>180</c:v>
                </c:pt>
                <c:pt idx="11">
                  <c:v>125</c:v>
                </c:pt>
                <c:pt idx="12">
                  <c:v>63</c:v>
                </c:pt>
              </c:numCache>
            </c:numRef>
          </c:xVal>
          <c:yVal>
            <c:numRef>
              <c:f>'R1_3'!$P$19:$P$31</c:f>
              <c:numCache>
                <c:formatCode>0</c:formatCode>
                <c:ptCount val="13"/>
                <c:pt idx="0">
                  <c:v>95.484667717855103</c:v>
                </c:pt>
                <c:pt idx="1">
                  <c:v>95.4571015867065</c:v>
                </c:pt>
                <c:pt idx="2">
                  <c:v>95.016043488328521</c:v>
                </c:pt>
                <c:pt idx="3">
                  <c:v>93.654276609586404</c:v>
                </c:pt>
                <c:pt idx="4">
                  <c:v>91.851451632466251</c:v>
                </c:pt>
                <c:pt idx="5">
                  <c:v>82.793220937027883</c:v>
                </c:pt>
                <c:pt idx="6">
                  <c:v>74.914820654750699</c:v>
                </c:pt>
                <c:pt idx="7">
                  <c:v>61.856193007023826</c:v>
                </c:pt>
                <c:pt idx="8">
                  <c:v>48.882469043234678</c:v>
                </c:pt>
                <c:pt idx="9">
                  <c:v>27.076556659425933</c:v>
                </c:pt>
                <c:pt idx="10">
                  <c:v>1.2614261613610864</c:v>
                </c:pt>
                <c:pt idx="11">
                  <c:v>0.13452272000525056</c:v>
                </c:pt>
                <c:pt idx="12">
                  <c:v>5.513226229720658E-2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89-4DA9-B9EB-559AFB806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18816"/>
        <c:axId val="201450048"/>
      </c:scatterChart>
      <c:valAx>
        <c:axId val="2012188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Sieve opening (mu)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0048"/>
        <c:crosses val="autoZero"/>
        <c:crossBetween val="midCat"/>
      </c:valAx>
      <c:valAx>
        <c:axId val="2014500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Finer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18816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Particle-size distribution</c:v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'R1_2'!$J$19:$J$31</c:f>
              <c:numCache>
                <c:formatCode>#,##0</c:formatCode>
                <c:ptCount val="13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710</c:v>
                </c:pt>
                <c:pt idx="5">
                  <c:v>500</c:v>
                </c:pt>
                <c:pt idx="6">
                  <c:v>425</c:v>
                </c:pt>
                <c:pt idx="7">
                  <c:v>355</c:v>
                </c:pt>
                <c:pt idx="8">
                  <c:v>300</c:v>
                </c:pt>
                <c:pt idx="9">
                  <c:v>250</c:v>
                </c:pt>
                <c:pt idx="10">
                  <c:v>180</c:v>
                </c:pt>
                <c:pt idx="11">
                  <c:v>125</c:v>
                </c:pt>
                <c:pt idx="12">
                  <c:v>63</c:v>
                </c:pt>
              </c:numCache>
            </c:numRef>
          </c:xVal>
          <c:yVal>
            <c:numRef>
              <c:f>'R1_2'!$P$19:$P$31</c:f>
              <c:numCache>
                <c:formatCode>0</c:formatCode>
                <c:ptCount val="13"/>
                <c:pt idx="0">
                  <c:v>99.993944678583546</c:v>
                </c:pt>
                <c:pt idx="1">
                  <c:v>99.993944678583546</c:v>
                </c:pt>
                <c:pt idx="2">
                  <c:v>99.98788935716702</c:v>
                </c:pt>
                <c:pt idx="3">
                  <c:v>99.963668071501203</c:v>
                </c:pt>
                <c:pt idx="4">
                  <c:v>99.921280821586009</c:v>
                </c:pt>
                <c:pt idx="5">
                  <c:v>98.298454681974519</c:v>
                </c:pt>
                <c:pt idx="6">
                  <c:v>92.321852443927725</c:v>
                </c:pt>
                <c:pt idx="7">
                  <c:v>74.344814222738947</c:v>
                </c:pt>
                <c:pt idx="8">
                  <c:v>56.159472944823925</c:v>
                </c:pt>
                <c:pt idx="9">
                  <c:v>26.17109916194353</c:v>
                </c:pt>
                <c:pt idx="10">
                  <c:v>1.1892651261928933</c:v>
                </c:pt>
                <c:pt idx="11">
                  <c:v>5.5708957031427531E-2</c:v>
                </c:pt>
                <c:pt idx="12">
                  <c:v>1.2110642832908525E-2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89-4DA9-B9EB-559AFB806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13056"/>
        <c:axId val="201213632"/>
      </c:scatterChart>
      <c:valAx>
        <c:axId val="2012130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Sieve opening (mu)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13632"/>
        <c:crosses val="autoZero"/>
        <c:crossBetween val="midCat"/>
      </c:valAx>
      <c:valAx>
        <c:axId val="2012136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Finer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13056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Particle-size distribution</c:v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'R1_1'!$J$19:$J$31</c:f>
              <c:numCache>
                <c:formatCode>#,##0</c:formatCode>
                <c:ptCount val="13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710</c:v>
                </c:pt>
                <c:pt idx="5">
                  <c:v>500</c:v>
                </c:pt>
                <c:pt idx="6">
                  <c:v>425</c:v>
                </c:pt>
                <c:pt idx="7">
                  <c:v>355</c:v>
                </c:pt>
                <c:pt idx="8">
                  <c:v>300</c:v>
                </c:pt>
                <c:pt idx="9">
                  <c:v>250</c:v>
                </c:pt>
                <c:pt idx="10">
                  <c:v>180</c:v>
                </c:pt>
                <c:pt idx="11">
                  <c:v>125</c:v>
                </c:pt>
                <c:pt idx="12">
                  <c:v>63</c:v>
                </c:pt>
              </c:numCache>
            </c:numRef>
          </c:xVal>
          <c:yVal>
            <c:numRef>
              <c:f>'R1_1'!$P$19:$P$31</c:f>
              <c:numCache>
                <c:formatCode>0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99.978396128586269</c:v>
                </c:pt>
                <c:pt idx="4">
                  <c:v>99.956792257172523</c:v>
                </c:pt>
                <c:pt idx="5">
                  <c:v>99.43289837538893</c:v>
                </c:pt>
                <c:pt idx="6">
                  <c:v>98.196076736951298</c:v>
                </c:pt>
                <c:pt idx="7">
                  <c:v>94.631437953681356</c:v>
                </c:pt>
                <c:pt idx="8">
                  <c:v>88.720618734877334</c:v>
                </c:pt>
                <c:pt idx="9">
                  <c:v>60.420627376425898</c:v>
                </c:pt>
                <c:pt idx="10">
                  <c:v>3.0839526443138823</c:v>
                </c:pt>
                <c:pt idx="11">
                  <c:v>4.6448323539621583E-2</c:v>
                </c:pt>
                <c:pt idx="12">
                  <c:v>1.6202903560369464E-2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89-4DA9-B9EB-559AFB806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809152"/>
        <c:axId val="259129344"/>
      </c:scatterChart>
      <c:valAx>
        <c:axId val="2588091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Sieve opening (mu)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129344"/>
        <c:crosses val="autoZero"/>
        <c:crossBetween val="midCat"/>
      </c:valAx>
      <c:valAx>
        <c:axId val="2591293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Finer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09152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5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7</xdr:col>
      <xdr:colOff>131445</xdr:colOff>
      <xdr:row>24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D05BB14A-C815-4B85-8BD0-F5D4D0981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7</xdr:col>
      <xdr:colOff>131445</xdr:colOff>
      <xdr:row>24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D05BB14A-C815-4B85-8BD0-F5D4D0981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7</xdr:col>
      <xdr:colOff>131445</xdr:colOff>
      <xdr:row>24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D05BB14A-C815-4B85-8BD0-F5D4D0981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7</xdr:col>
      <xdr:colOff>131445</xdr:colOff>
      <xdr:row>24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D05BB14A-C815-4B85-8BD0-F5D4D0981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7</xdr:col>
      <xdr:colOff>131445</xdr:colOff>
      <xdr:row>24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D05BB14A-C815-4B85-8BD0-F5D4D0981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7</xdr:col>
      <xdr:colOff>131445</xdr:colOff>
      <xdr:row>24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D05BB14A-C815-4B85-8BD0-F5D4D0981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7</xdr:col>
      <xdr:colOff>131445</xdr:colOff>
      <xdr:row>24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D05BB14A-C815-4B85-8BD0-F5D4D0981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7</xdr:col>
      <xdr:colOff>131445</xdr:colOff>
      <xdr:row>24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D05BB14A-C815-4B85-8BD0-F5D4D0981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7</xdr:col>
      <xdr:colOff>131445</xdr:colOff>
      <xdr:row>24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D05BB14A-C815-4B85-8BD0-F5D4D0981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abSelected="1" topLeftCell="A4" zoomScaleNormal="100" workbookViewId="0">
      <selection activeCell="I33" sqref="I33:L33"/>
    </sheetView>
  </sheetViews>
  <sheetFormatPr defaultColWidth="8.85546875" defaultRowHeight="15" x14ac:dyDescent="0.25"/>
  <cols>
    <col min="9" max="9" width="7.7109375" bestFit="1" customWidth="1"/>
    <col min="10" max="10" width="10.140625" bestFit="1" customWidth="1"/>
    <col min="11" max="11" width="12" customWidth="1"/>
    <col min="12" max="12" width="8.28515625" bestFit="1" customWidth="1"/>
    <col min="13" max="13" width="8.28515625" customWidth="1"/>
    <col min="14" max="14" width="8.28515625" bestFit="1" customWidth="1"/>
    <col min="15" max="15" width="11.28515625" customWidth="1"/>
    <col min="16" max="16" width="9" bestFit="1" customWidth="1"/>
    <col min="17" max="17" width="8.28515625" bestFit="1" customWidth="1"/>
  </cols>
  <sheetData>
    <row r="1" spans="1:17" x14ac:dyDescent="0.25">
      <c r="A1" s="17" t="s">
        <v>0</v>
      </c>
      <c r="B1" s="18"/>
      <c r="C1" s="18"/>
      <c r="D1" s="18"/>
      <c r="E1" s="18"/>
      <c r="F1" s="18"/>
      <c r="G1" s="19"/>
    </row>
    <row r="2" spans="1:17" x14ac:dyDescent="0.25">
      <c r="A2" s="20"/>
      <c r="G2" s="21"/>
    </row>
    <row r="3" spans="1:17" x14ac:dyDescent="0.25">
      <c r="A3" s="20">
        <v>1</v>
      </c>
      <c r="B3" t="s">
        <v>1</v>
      </c>
      <c r="G3" s="21"/>
    </row>
    <row r="4" spans="1:17" x14ac:dyDescent="0.25">
      <c r="A4" s="20">
        <v>2</v>
      </c>
      <c r="B4" t="s">
        <v>2</v>
      </c>
      <c r="G4" s="21"/>
    </row>
    <row r="5" spans="1:17" x14ac:dyDescent="0.25">
      <c r="A5" s="20">
        <v>3</v>
      </c>
      <c r="B5" t="s">
        <v>3</v>
      </c>
      <c r="G5" s="21"/>
    </row>
    <row r="6" spans="1:17" x14ac:dyDescent="0.25">
      <c r="A6" s="20">
        <v>4</v>
      </c>
      <c r="B6">
        <v>402.59</v>
      </c>
      <c r="G6" s="21"/>
    </row>
    <row r="7" spans="1:17" x14ac:dyDescent="0.25">
      <c r="A7" s="20">
        <v>5</v>
      </c>
      <c r="B7" t="s">
        <v>4</v>
      </c>
      <c r="G7" s="21"/>
    </row>
    <row r="8" spans="1:17" x14ac:dyDescent="0.25">
      <c r="A8" s="20">
        <v>6</v>
      </c>
      <c r="B8" t="s">
        <v>5</v>
      </c>
      <c r="G8" s="21"/>
    </row>
    <row r="9" spans="1:17" x14ac:dyDescent="0.25">
      <c r="A9" s="20">
        <v>7</v>
      </c>
      <c r="B9" t="s">
        <v>6</v>
      </c>
      <c r="G9" s="21"/>
    </row>
    <row r="10" spans="1:17" x14ac:dyDescent="0.25">
      <c r="A10" s="20">
        <v>8</v>
      </c>
      <c r="B10" t="s">
        <v>7</v>
      </c>
      <c r="G10" s="21"/>
    </row>
    <row r="11" spans="1:17" x14ac:dyDescent="0.25">
      <c r="A11" s="20">
        <v>9</v>
      </c>
      <c r="B11" s="27" t="s">
        <v>8</v>
      </c>
      <c r="G11" s="21"/>
    </row>
    <row r="12" spans="1:17" x14ac:dyDescent="0.25">
      <c r="A12" s="20">
        <v>10</v>
      </c>
      <c r="B12" t="s">
        <v>9</v>
      </c>
      <c r="G12" s="21"/>
    </row>
    <row r="13" spans="1:17" ht="15.75" thickBot="1" x14ac:dyDescent="0.3">
      <c r="A13" s="22"/>
      <c r="B13" s="23"/>
      <c r="C13" s="23"/>
      <c r="D13" s="23"/>
      <c r="E13" s="23"/>
      <c r="F13" s="23"/>
      <c r="G13" s="24"/>
    </row>
    <row r="14" spans="1:17" x14ac:dyDescent="0.25">
      <c r="I14" s="56" t="s">
        <v>10</v>
      </c>
      <c r="J14" s="57"/>
      <c r="K14" s="57"/>
      <c r="L14" s="58" t="s">
        <v>58</v>
      </c>
      <c r="M14" s="59"/>
      <c r="N14" s="59"/>
      <c r="O14" s="59"/>
      <c r="P14" s="59"/>
      <c r="Q14" s="60"/>
    </row>
    <row r="15" spans="1:17" x14ac:dyDescent="0.25">
      <c r="I15" s="61" t="s">
        <v>11</v>
      </c>
      <c r="J15" s="62"/>
      <c r="K15" s="62"/>
      <c r="L15" s="39">
        <v>125.392</v>
      </c>
      <c r="M15" s="37" t="s">
        <v>12</v>
      </c>
      <c r="N15" s="25"/>
      <c r="O15" s="37" t="s">
        <v>13</v>
      </c>
      <c r="P15" s="45"/>
      <c r="Q15" s="26" t="s">
        <v>14</v>
      </c>
    </row>
    <row r="16" spans="1:17" x14ac:dyDescent="0.25">
      <c r="I16" s="61" t="s">
        <v>15</v>
      </c>
      <c r="J16" s="62"/>
      <c r="K16" s="62"/>
      <c r="L16" s="39">
        <v>35.253999999999998</v>
      </c>
      <c r="M16" s="37" t="s">
        <v>12</v>
      </c>
      <c r="N16" s="25"/>
      <c r="O16" s="37" t="s">
        <v>16</v>
      </c>
      <c r="P16" s="45"/>
      <c r="Q16" s="26" t="s">
        <v>14</v>
      </c>
    </row>
    <row r="17" spans="9:21" x14ac:dyDescent="0.25">
      <c r="I17" s="61" t="s">
        <v>17</v>
      </c>
      <c r="J17" s="62"/>
      <c r="K17" s="62"/>
      <c r="L17" s="40">
        <f>L15-L16</f>
        <v>90.138000000000005</v>
      </c>
      <c r="M17" s="37" t="s">
        <v>12</v>
      </c>
      <c r="N17" s="25"/>
      <c r="O17" s="37" t="s">
        <v>18</v>
      </c>
      <c r="P17" s="46"/>
      <c r="Q17" s="26" t="s">
        <v>19</v>
      </c>
    </row>
    <row r="18" spans="9:21" ht="75.75" thickBot="1" x14ac:dyDescent="0.3">
      <c r="I18" s="7" t="s">
        <v>48</v>
      </c>
      <c r="J18" s="2" t="s">
        <v>47</v>
      </c>
      <c r="K18" s="2" t="s">
        <v>20</v>
      </c>
      <c r="L18" s="2" t="s">
        <v>21</v>
      </c>
      <c r="M18" s="2" t="s">
        <v>22</v>
      </c>
      <c r="N18" s="2" t="s">
        <v>23</v>
      </c>
      <c r="O18" s="2" t="s">
        <v>24</v>
      </c>
      <c r="P18" s="28" t="s">
        <v>25</v>
      </c>
      <c r="Q18" s="8" t="s">
        <v>26</v>
      </c>
    </row>
    <row r="19" spans="9:21" x14ac:dyDescent="0.25">
      <c r="I19" s="9">
        <v>-3</v>
      </c>
      <c r="J19" s="33">
        <v>8000</v>
      </c>
      <c r="K19" s="41">
        <v>498.315</v>
      </c>
      <c r="L19" s="41">
        <v>500.42500000000001</v>
      </c>
      <c r="M19" s="38">
        <f>MAX(0,$L19-$K19)</f>
        <v>2.1100000000000136</v>
      </c>
      <c r="N19" s="49">
        <f t="shared" ref="N19:N32" si="0">$M19/$M$33*100</f>
        <v>2.3334254907381919</v>
      </c>
      <c r="O19" s="49">
        <f>N19</f>
        <v>2.3334254907381919</v>
      </c>
      <c r="P19" s="50">
        <f>100-$O19</f>
        <v>97.666574509261807</v>
      </c>
      <c r="Q19" s="34"/>
      <c r="S19" s="29" t="s">
        <v>27</v>
      </c>
      <c r="T19" s="18" t="s">
        <v>28</v>
      </c>
      <c r="U19" s="19"/>
    </row>
    <row r="20" spans="9:21" x14ac:dyDescent="0.25">
      <c r="I20" s="9">
        <v>-2</v>
      </c>
      <c r="J20" s="33">
        <v>4000</v>
      </c>
      <c r="K20" s="41">
        <v>537.42999999999995</v>
      </c>
      <c r="L20" s="41">
        <v>537.44500000000005</v>
      </c>
      <c r="M20" s="38">
        <f t="shared" ref="M20:M32" si="1">MAX(0,$L20-$K20)</f>
        <v>1.5000000000100044E-2</v>
      </c>
      <c r="N20" s="49">
        <f t="shared" si="0"/>
        <v>1.658833287265692E-2</v>
      </c>
      <c r="O20" s="49">
        <f>SUM(N19:N20)</f>
        <v>2.350013823610849</v>
      </c>
      <c r="P20" s="50">
        <f t="shared" ref="P20:P32" si="2">100-$O20</f>
        <v>97.649986176389149</v>
      </c>
      <c r="Q20" s="34"/>
      <c r="S20" s="20" t="s">
        <v>29</v>
      </c>
      <c r="T20" t="s">
        <v>30</v>
      </c>
      <c r="U20" s="21"/>
    </row>
    <row r="21" spans="9:21" x14ac:dyDescent="0.25">
      <c r="I21" s="9">
        <v>-1</v>
      </c>
      <c r="J21" s="33">
        <v>2000</v>
      </c>
      <c r="K21" s="41">
        <v>337.86</v>
      </c>
      <c r="L21" s="41">
        <v>338.05</v>
      </c>
      <c r="M21" s="38">
        <f>MAX(0,$L21-$K21)</f>
        <v>0.18999999999999773</v>
      </c>
      <c r="N21" s="49">
        <f t="shared" si="0"/>
        <v>0.21011888305225035</v>
      </c>
      <c r="O21" s="49">
        <f>SUM(N19:N21)</f>
        <v>2.5601327066630994</v>
      </c>
      <c r="P21" s="50">
        <f t="shared" si="2"/>
        <v>97.439867293336903</v>
      </c>
      <c r="Q21" s="34"/>
      <c r="S21" s="20" t="s">
        <v>31</v>
      </c>
      <c r="T21" t="s">
        <v>32</v>
      </c>
      <c r="U21" s="21"/>
    </row>
    <row r="22" spans="9:21" x14ac:dyDescent="0.25">
      <c r="I22" s="9">
        <v>0</v>
      </c>
      <c r="J22" s="33">
        <v>1000</v>
      </c>
      <c r="K22" s="41">
        <v>302.49</v>
      </c>
      <c r="L22" s="41">
        <v>303.10500000000002</v>
      </c>
      <c r="M22" s="38">
        <f t="shared" si="1"/>
        <v>0.61500000000000909</v>
      </c>
      <c r="N22" s="49">
        <f t="shared" si="0"/>
        <v>0.68012164777440753</v>
      </c>
      <c r="O22" s="49">
        <f>SUM(N19:N22)</f>
        <v>3.2402543544375071</v>
      </c>
      <c r="P22" s="50">
        <f t="shared" si="2"/>
        <v>96.759745645562489</v>
      </c>
      <c r="Q22" s="34"/>
      <c r="S22" s="20" t="s">
        <v>33</v>
      </c>
      <c r="T22" t="s">
        <v>34</v>
      </c>
      <c r="U22" s="21"/>
    </row>
    <row r="23" spans="9:21" ht="15.75" thickBot="1" x14ac:dyDescent="0.3">
      <c r="I23" s="9">
        <v>0.5</v>
      </c>
      <c r="J23" s="33">
        <v>710</v>
      </c>
      <c r="K23" s="41">
        <v>264.11500000000001</v>
      </c>
      <c r="L23" s="41">
        <v>265.63499999999999</v>
      </c>
      <c r="M23" s="38">
        <f t="shared" si="1"/>
        <v>1.5199999999999818</v>
      </c>
      <c r="N23" s="49">
        <f t="shared" si="0"/>
        <v>1.6809510644180028</v>
      </c>
      <c r="O23" s="49">
        <f>SUM(N19:N23)</f>
        <v>4.9212054188555099</v>
      </c>
      <c r="P23" s="50">
        <f t="shared" si="2"/>
        <v>95.078794581144493</v>
      </c>
      <c r="Q23" s="34"/>
      <c r="S23" s="22" t="s">
        <v>35</v>
      </c>
      <c r="T23" s="23" t="s">
        <v>36</v>
      </c>
      <c r="U23" s="24"/>
    </row>
    <row r="24" spans="9:21" x14ac:dyDescent="0.25">
      <c r="I24" s="9">
        <v>1</v>
      </c>
      <c r="J24" s="33">
        <v>500</v>
      </c>
      <c r="K24" s="41">
        <v>247.01</v>
      </c>
      <c r="L24" s="41">
        <v>251.88</v>
      </c>
      <c r="M24" s="38">
        <f t="shared" si="1"/>
        <v>4.8700000000000045</v>
      </c>
      <c r="N24" s="49">
        <f t="shared" si="0"/>
        <v>5.385678739286698</v>
      </c>
      <c r="O24" s="49">
        <f>SUM(N19:N24)</f>
        <v>10.306884158142207</v>
      </c>
      <c r="P24" s="50">
        <f t="shared" si="2"/>
        <v>89.693115841857789</v>
      </c>
      <c r="Q24" s="34"/>
    </row>
    <row r="25" spans="9:21" x14ac:dyDescent="0.25">
      <c r="I25" s="9">
        <v>1.25</v>
      </c>
      <c r="J25" s="33">
        <v>425</v>
      </c>
      <c r="K25" s="41">
        <v>253.69</v>
      </c>
      <c r="L25" s="41">
        <v>258.60000000000002</v>
      </c>
      <c r="M25" s="38">
        <f t="shared" si="1"/>
        <v>4.910000000000025</v>
      </c>
      <c r="N25" s="49">
        <f t="shared" si="0"/>
        <v>5.4299142936135105</v>
      </c>
      <c r="O25" s="49">
        <f>SUM(N19:N25)</f>
        <v>15.736798451755718</v>
      </c>
      <c r="P25" s="50">
        <f t="shared" si="2"/>
        <v>84.263201548244282</v>
      </c>
      <c r="Q25" s="34"/>
    </row>
    <row r="26" spans="9:21" x14ac:dyDescent="0.25">
      <c r="I26" s="9">
        <v>1.5</v>
      </c>
      <c r="J26" s="33">
        <v>355</v>
      </c>
      <c r="K26" s="41">
        <v>233.322</v>
      </c>
      <c r="L26" s="41">
        <v>243.33</v>
      </c>
      <c r="M26" s="38">
        <f t="shared" si="1"/>
        <v>10.00800000000001</v>
      </c>
      <c r="N26" s="49">
        <f t="shared" si="0"/>
        <v>11.06773569256289</v>
      </c>
      <c r="O26" s="49">
        <f>SUM(N19:N26)</f>
        <v>26.804534144318609</v>
      </c>
      <c r="P26" s="50">
        <f t="shared" si="2"/>
        <v>73.195465855681391</v>
      </c>
      <c r="Q26" s="34"/>
    </row>
    <row r="27" spans="9:21" x14ac:dyDescent="0.25">
      <c r="I27" s="9">
        <v>1.75</v>
      </c>
      <c r="J27" s="33">
        <v>300</v>
      </c>
      <c r="K27" s="41">
        <v>220.74799999999999</v>
      </c>
      <c r="L27" s="41">
        <v>231.126</v>
      </c>
      <c r="M27" s="38">
        <f t="shared" si="1"/>
        <v>10.378000000000014</v>
      </c>
      <c r="N27" s="49">
        <f t="shared" si="0"/>
        <v>11.476914570085702</v>
      </c>
      <c r="O27" s="51">
        <f>SUM(N19:N27)</f>
        <v>38.281448714404313</v>
      </c>
      <c r="P27" s="50">
        <f t="shared" si="2"/>
        <v>61.718551285595687</v>
      </c>
      <c r="Q27" s="34"/>
    </row>
    <row r="28" spans="9:21" x14ac:dyDescent="0.25">
      <c r="I28" s="9">
        <v>2</v>
      </c>
      <c r="J28" s="33">
        <v>250</v>
      </c>
      <c r="K28" s="41">
        <v>222.702</v>
      </c>
      <c r="L28" s="41">
        <v>245.215</v>
      </c>
      <c r="M28" s="38">
        <f t="shared" si="1"/>
        <v>22.513000000000005</v>
      </c>
      <c r="N28" s="49">
        <f t="shared" si="0"/>
        <v>24.896875863975634</v>
      </c>
      <c r="O28" s="51">
        <f>SUM(N19:N28)</f>
        <v>63.178324578379943</v>
      </c>
      <c r="P28" s="50">
        <f>100-$O28</f>
        <v>36.821675421620057</v>
      </c>
      <c r="Q28" s="34"/>
    </row>
    <row r="29" spans="9:21" x14ac:dyDescent="0.25">
      <c r="I29" s="9">
        <v>2.5</v>
      </c>
      <c r="J29" s="33">
        <v>180</v>
      </c>
      <c r="K29" s="41">
        <v>203.37</v>
      </c>
      <c r="L29" s="41">
        <v>235.02600000000001</v>
      </c>
      <c r="M29" s="38">
        <f t="shared" si="1"/>
        <v>31.656000000000006</v>
      </c>
      <c r="N29" s="49">
        <f t="shared" si="0"/>
        <v>35.008017694221678</v>
      </c>
      <c r="O29" s="51">
        <f>SUM(N19:N29)</f>
        <v>98.186342272601621</v>
      </c>
      <c r="P29" s="50">
        <f t="shared" si="2"/>
        <v>1.8136577273983789</v>
      </c>
      <c r="Q29" s="34"/>
    </row>
    <row r="30" spans="9:21" x14ac:dyDescent="0.25">
      <c r="I30" s="9">
        <v>3</v>
      </c>
      <c r="J30" s="33">
        <v>125</v>
      </c>
      <c r="K30" s="41">
        <v>190.55199999999999</v>
      </c>
      <c r="L30" s="41">
        <v>192.08600000000001</v>
      </c>
      <c r="M30" s="38">
        <f t="shared" si="1"/>
        <v>1.5340000000000202</v>
      </c>
      <c r="N30" s="49">
        <f t="shared" si="0"/>
        <v>1.6964335084324222</v>
      </c>
      <c r="O30" s="51">
        <f>SUM(N19:N30)</f>
        <v>99.882775781034042</v>
      </c>
      <c r="P30" s="50">
        <f t="shared" si="2"/>
        <v>0.11722421896595847</v>
      </c>
      <c r="Q30" s="34"/>
    </row>
    <row r="31" spans="9:21" x14ac:dyDescent="0.25">
      <c r="I31" s="9">
        <v>4</v>
      </c>
      <c r="J31" s="33">
        <v>63</v>
      </c>
      <c r="K31" s="41">
        <v>178.68600000000001</v>
      </c>
      <c r="L31" s="41">
        <v>178.762</v>
      </c>
      <c r="M31" s="38">
        <f t="shared" si="1"/>
        <v>7.5999999999993406E-2</v>
      </c>
      <c r="N31" s="49">
        <f t="shared" si="0"/>
        <v>8.4047553220893856E-2</v>
      </c>
      <c r="O31" s="51">
        <f>SUM(N19:N31)</f>
        <v>99.96682333425494</v>
      </c>
      <c r="P31" s="50">
        <f t="shared" si="2"/>
        <v>3.3176665745060063E-2</v>
      </c>
      <c r="Q31" s="34"/>
    </row>
    <row r="32" spans="9:21" ht="15.75" thickBot="1" x14ac:dyDescent="0.3">
      <c r="I32" s="10" t="s">
        <v>37</v>
      </c>
      <c r="J32" s="35">
        <v>0</v>
      </c>
      <c r="K32" s="42">
        <v>292.73</v>
      </c>
      <c r="L32" s="42">
        <v>292.76</v>
      </c>
      <c r="M32" s="38">
        <f t="shared" si="1"/>
        <v>2.9999999999972715E-2</v>
      </c>
      <c r="N32" s="49">
        <f t="shared" si="0"/>
        <v>3.3176665745062388E-2</v>
      </c>
      <c r="O32" s="51">
        <f>SUM(N19:N32)</f>
        <v>100</v>
      </c>
      <c r="P32" s="50">
        <f t="shared" si="2"/>
        <v>0</v>
      </c>
      <c r="Q32" s="34"/>
    </row>
    <row r="33" spans="9:17" ht="15.75" thickBot="1" x14ac:dyDescent="0.3">
      <c r="I33" s="63"/>
      <c r="J33" s="64"/>
      <c r="K33" s="64"/>
      <c r="L33" s="65"/>
      <c r="M33" s="44">
        <f>SUM(M19:M32)</f>
        <v>90.425000000000153</v>
      </c>
      <c r="N33" s="4" t="s">
        <v>12</v>
      </c>
      <c r="O33" s="4"/>
      <c r="P33" s="30"/>
      <c r="Q33" s="5"/>
    </row>
    <row r="34" spans="9:17" x14ac:dyDescent="0.25">
      <c r="I34" s="11"/>
      <c r="J34" s="3"/>
      <c r="K34" s="3"/>
      <c r="L34" s="3"/>
      <c r="M34" s="3"/>
      <c r="N34" s="3"/>
      <c r="O34" s="3"/>
      <c r="P34" s="31"/>
      <c r="Q34" s="12"/>
    </row>
    <row r="35" spans="9:17" x14ac:dyDescent="0.25">
      <c r="I35" s="53" t="s">
        <v>39</v>
      </c>
      <c r="J35" s="54"/>
      <c r="K35" s="54"/>
      <c r="L35" s="55"/>
      <c r="M35" s="43">
        <f>100-(M33/L17*100)</f>
        <v>-0.31840067452144183</v>
      </c>
      <c r="N35" s="37" t="s">
        <v>40</v>
      </c>
      <c r="O35" s="37"/>
      <c r="P35" s="25"/>
      <c r="Q35" s="6"/>
    </row>
    <row r="36" spans="9:17" x14ac:dyDescent="0.25">
      <c r="I36" s="36"/>
      <c r="J36" s="37"/>
      <c r="K36" s="37"/>
      <c r="L36" s="1" t="s">
        <v>41</v>
      </c>
      <c r="M36" s="47"/>
      <c r="N36" s="37" t="s">
        <v>42</v>
      </c>
      <c r="O36" s="37"/>
      <c r="P36" s="25"/>
      <c r="Q36" s="6"/>
    </row>
    <row r="37" spans="9:17" x14ac:dyDescent="0.25">
      <c r="I37" s="36"/>
      <c r="J37" s="37"/>
      <c r="K37" s="37"/>
      <c r="L37" s="1" t="s">
        <v>43</v>
      </c>
      <c r="M37" s="47"/>
      <c r="N37" s="37" t="s">
        <v>42</v>
      </c>
      <c r="O37" s="37"/>
      <c r="P37" s="25"/>
      <c r="Q37" s="6"/>
    </row>
    <row r="38" spans="9:17" x14ac:dyDescent="0.25">
      <c r="I38" s="36"/>
      <c r="J38" s="37"/>
      <c r="K38" s="37"/>
      <c r="L38" s="1" t="s">
        <v>44</v>
      </c>
      <c r="M38" s="47"/>
      <c r="N38" s="37" t="s">
        <v>42</v>
      </c>
      <c r="O38" s="37"/>
      <c r="P38" s="25"/>
      <c r="Q38" s="6"/>
    </row>
    <row r="39" spans="9:17" x14ac:dyDescent="0.25">
      <c r="I39" s="36"/>
      <c r="J39" s="37"/>
      <c r="K39" s="37"/>
      <c r="L39" s="1" t="s">
        <v>45</v>
      </c>
      <c r="M39" s="48" t="e">
        <f>M38/M36</f>
        <v>#DIV/0!</v>
      </c>
      <c r="N39" s="37"/>
      <c r="O39" s="37"/>
      <c r="P39" s="25"/>
      <c r="Q39" s="6"/>
    </row>
    <row r="40" spans="9:17" ht="15.75" thickBot="1" x14ac:dyDescent="0.3">
      <c r="I40" s="13"/>
      <c r="J40" s="14"/>
      <c r="K40" s="14"/>
      <c r="L40" s="15" t="s">
        <v>46</v>
      </c>
      <c r="M40" s="52" t="e">
        <f>SQRT(M37)/(M38*M36)</f>
        <v>#DIV/0!</v>
      </c>
      <c r="N40" s="14"/>
      <c r="O40" s="14"/>
      <c r="P40" s="32"/>
      <c r="Q40" s="16"/>
    </row>
  </sheetData>
  <mergeCells count="7">
    <mergeCell ref="I35:L35"/>
    <mergeCell ref="I14:K14"/>
    <mergeCell ref="L14:Q14"/>
    <mergeCell ref="I15:K15"/>
    <mergeCell ref="I16:K16"/>
    <mergeCell ref="I17:K17"/>
    <mergeCell ref="I33:L33"/>
  </mergeCells>
  <conditionalFormatting sqref="M35">
    <cfRule type="cellIs" dxfId="1" priority="1" operator="lessThan">
      <formula>-5</formula>
    </cfRule>
    <cfRule type="cellIs" dxfId="0" priority="2" operator="greaterThan">
      <formula>5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opLeftCell="A4" zoomScaleNormal="100" workbookViewId="0">
      <selection activeCell="I33" sqref="I33:L33"/>
    </sheetView>
  </sheetViews>
  <sheetFormatPr defaultColWidth="8.85546875" defaultRowHeight="15" x14ac:dyDescent="0.25"/>
  <cols>
    <col min="9" max="9" width="7.7109375" bestFit="1" customWidth="1"/>
    <col min="10" max="10" width="10.140625" bestFit="1" customWidth="1"/>
    <col min="11" max="11" width="12" customWidth="1"/>
    <col min="12" max="12" width="8.28515625" bestFit="1" customWidth="1"/>
    <col min="13" max="13" width="8.28515625" customWidth="1"/>
    <col min="14" max="14" width="8.28515625" bestFit="1" customWidth="1"/>
    <col min="15" max="15" width="11.28515625" customWidth="1"/>
    <col min="16" max="16" width="9" bestFit="1" customWidth="1"/>
    <col min="17" max="17" width="8.28515625" bestFit="1" customWidth="1"/>
  </cols>
  <sheetData>
    <row r="1" spans="1:17" x14ac:dyDescent="0.25">
      <c r="A1" s="17" t="s">
        <v>0</v>
      </c>
      <c r="B1" s="18"/>
      <c r="C1" s="18"/>
      <c r="D1" s="18"/>
      <c r="E1" s="18"/>
      <c r="F1" s="18"/>
      <c r="G1" s="19"/>
    </row>
    <row r="2" spans="1:17" x14ac:dyDescent="0.25">
      <c r="A2" s="20"/>
      <c r="G2" s="21"/>
    </row>
    <row r="3" spans="1:17" x14ac:dyDescent="0.25">
      <c r="A3" s="20">
        <v>1</v>
      </c>
      <c r="B3" t="s">
        <v>1</v>
      </c>
      <c r="G3" s="21"/>
    </row>
    <row r="4" spans="1:17" x14ac:dyDescent="0.25">
      <c r="A4" s="20">
        <v>2</v>
      </c>
      <c r="B4" t="s">
        <v>2</v>
      </c>
      <c r="G4" s="21"/>
    </row>
    <row r="5" spans="1:17" x14ac:dyDescent="0.25">
      <c r="A5" s="20">
        <v>3</v>
      </c>
      <c r="B5" t="s">
        <v>3</v>
      </c>
      <c r="G5" s="21"/>
    </row>
    <row r="6" spans="1:17" x14ac:dyDescent="0.25">
      <c r="A6" s="20">
        <v>4</v>
      </c>
      <c r="B6">
        <v>402.59</v>
      </c>
      <c r="G6" s="21"/>
    </row>
    <row r="7" spans="1:17" x14ac:dyDescent="0.25">
      <c r="A7" s="20">
        <v>5</v>
      </c>
      <c r="B7" t="s">
        <v>4</v>
      </c>
      <c r="G7" s="21"/>
    </row>
    <row r="8" spans="1:17" x14ac:dyDescent="0.25">
      <c r="A8" s="20">
        <v>6</v>
      </c>
      <c r="B8" t="s">
        <v>5</v>
      </c>
      <c r="G8" s="21"/>
    </row>
    <row r="9" spans="1:17" x14ac:dyDescent="0.25">
      <c r="A9" s="20">
        <v>7</v>
      </c>
      <c r="B9" t="s">
        <v>6</v>
      </c>
      <c r="G9" s="21"/>
    </row>
    <row r="10" spans="1:17" x14ac:dyDescent="0.25">
      <c r="A10" s="20">
        <v>8</v>
      </c>
      <c r="B10" t="s">
        <v>7</v>
      </c>
      <c r="G10" s="21"/>
    </row>
    <row r="11" spans="1:17" x14ac:dyDescent="0.25">
      <c r="A11" s="20">
        <v>9</v>
      </c>
      <c r="B11" s="27" t="s">
        <v>8</v>
      </c>
      <c r="G11" s="21"/>
    </row>
    <row r="12" spans="1:17" x14ac:dyDescent="0.25">
      <c r="A12" s="20">
        <v>10</v>
      </c>
      <c r="B12" t="s">
        <v>9</v>
      </c>
      <c r="G12" s="21"/>
    </row>
    <row r="13" spans="1:17" ht="15.75" thickBot="1" x14ac:dyDescent="0.3">
      <c r="A13" s="22"/>
      <c r="B13" s="23"/>
      <c r="C13" s="23"/>
      <c r="D13" s="23"/>
      <c r="E13" s="23"/>
      <c r="F13" s="23"/>
      <c r="G13" s="24"/>
    </row>
    <row r="14" spans="1:17" x14ac:dyDescent="0.25">
      <c r="I14" s="56" t="s">
        <v>10</v>
      </c>
      <c r="J14" s="57"/>
      <c r="K14" s="57"/>
      <c r="L14" s="58" t="s">
        <v>57</v>
      </c>
      <c r="M14" s="59"/>
      <c r="N14" s="59"/>
      <c r="O14" s="59"/>
      <c r="P14" s="59"/>
      <c r="Q14" s="60"/>
    </row>
    <row r="15" spans="1:17" x14ac:dyDescent="0.25">
      <c r="I15" s="61" t="s">
        <v>11</v>
      </c>
      <c r="J15" s="62"/>
      <c r="K15" s="62"/>
      <c r="L15" s="39">
        <v>109.42</v>
      </c>
      <c r="M15" s="37" t="s">
        <v>12</v>
      </c>
      <c r="N15" s="25"/>
      <c r="O15" s="37" t="s">
        <v>13</v>
      </c>
      <c r="P15" s="45"/>
      <c r="Q15" s="26" t="s">
        <v>14</v>
      </c>
    </row>
    <row r="16" spans="1:17" x14ac:dyDescent="0.25">
      <c r="I16" s="61" t="s">
        <v>15</v>
      </c>
      <c r="J16" s="62"/>
      <c r="K16" s="62"/>
      <c r="L16" s="39">
        <v>37.813000000000002</v>
      </c>
      <c r="M16" s="37" t="s">
        <v>12</v>
      </c>
      <c r="N16" s="25"/>
      <c r="O16" s="37" t="s">
        <v>16</v>
      </c>
      <c r="P16" s="45"/>
      <c r="Q16" s="26" t="s">
        <v>14</v>
      </c>
    </row>
    <row r="17" spans="9:21" x14ac:dyDescent="0.25">
      <c r="I17" s="61" t="s">
        <v>17</v>
      </c>
      <c r="J17" s="62"/>
      <c r="K17" s="62"/>
      <c r="L17" s="40">
        <f>L15-L16</f>
        <v>71.606999999999999</v>
      </c>
      <c r="M17" s="37" t="s">
        <v>12</v>
      </c>
      <c r="N17" s="25"/>
      <c r="O17" s="37" t="s">
        <v>18</v>
      </c>
      <c r="P17" s="46"/>
      <c r="Q17" s="26" t="s">
        <v>19</v>
      </c>
    </row>
    <row r="18" spans="9:21" ht="75.75" thickBot="1" x14ac:dyDescent="0.3">
      <c r="I18" s="7" t="s">
        <v>48</v>
      </c>
      <c r="J18" s="2" t="s">
        <v>47</v>
      </c>
      <c r="K18" s="2" t="s">
        <v>20</v>
      </c>
      <c r="L18" s="2" t="s">
        <v>21</v>
      </c>
      <c r="M18" s="2" t="s">
        <v>22</v>
      </c>
      <c r="N18" s="2" t="s">
        <v>23</v>
      </c>
      <c r="O18" s="2" t="s">
        <v>24</v>
      </c>
      <c r="P18" s="28" t="s">
        <v>25</v>
      </c>
      <c r="Q18" s="8" t="s">
        <v>26</v>
      </c>
    </row>
    <row r="19" spans="9:21" x14ac:dyDescent="0.25">
      <c r="I19" s="9">
        <v>-3</v>
      </c>
      <c r="J19" s="33">
        <v>8000</v>
      </c>
      <c r="K19" s="41">
        <v>402.58499999999998</v>
      </c>
      <c r="L19" s="41">
        <v>402.97500000000002</v>
      </c>
      <c r="M19" s="38">
        <f>MAX(0,$L19-$K19)</f>
        <v>0.3900000000000432</v>
      </c>
      <c r="N19" s="49">
        <f t="shared" ref="N19:N32" si="0">$M19/$M$33*100</f>
        <v>0.54542403222203406</v>
      </c>
      <c r="O19" s="49">
        <f>N19</f>
        <v>0.54542403222203406</v>
      </c>
      <c r="P19" s="50">
        <f>100-$O19</f>
        <v>99.45457596777797</v>
      </c>
      <c r="Q19" s="34"/>
      <c r="S19" s="29" t="s">
        <v>27</v>
      </c>
      <c r="T19" s="18" t="s">
        <v>28</v>
      </c>
      <c r="U19" s="19"/>
    </row>
    <row r="20" spans="9:21" x14ac:dyDescent="0.25">
      <c r="I20" s="9">
        <v>-2</v>
      </c>
      <c r="J20" s="33">
        <v>4000</v>
      </c>
      <c r="K20" s="41">
        <v>367.26499999999999</v>
      </c>
      <c r="L20" s="41">
        <v>367.315</v>
      </c>
      <c r="M20" s="38">
        <f t="shared" ref="M20:M32" si="1">MAX(0,$L20-$K20)</f>
        <v>5.0000000000011369E-2</v>
      </c>
      <c r="N20" s="49">
        <f t="shared" si="0"/>
        <v>6.9926157977192011E-2</v>
      </c>
      <c r="O20" s="49">
        <f>SUM(N19:N20)</f>
        <v>0.6153501901992261</v>
      </c>
      <c r="P20" s="50">
        <f t="shared" ref="P20:P32" si="2">100-$O20</f>
        <v>99.384649809800777</v>
      </c>
      <c r="Q20" s="34"/>
      <c r="S20" s="20" t="s">
        <v>29</v>
      </c>
      <c r="T20" t="s">
        <v>30</v>
      </c>
      <c r="U20" s="21"/>
    </row>
    <row r="21" spans="9:21" x14ac:dyDescent="0.25">
      <c r="I21" s="9">
        <v>-1</v>
      </c>
      <c r="J21" s="33">
        <v>2000</v>
      </c>
      <c r="K21" s="41">
        <v>342.83499999999998</v>
      </c>
      <c r="L21" s="41">
        <v>342.875</v>
      </c>
      <c r="M21" s="38">
        <f>MAX(0,$L21-$K21)</f>
        <v>4.0000000000020464E-2</v>
      </c>
      <c r="N21" s="49">
        <f t="shared" si="0"/>
        <v>5.5940926381769507E-2</v>
      </c>
      <c r="O21" s="49">
        <f>SUM(N19:N21)</f>
        <v>0.67129111658099561</v>
      </c>
      <c r="P21" s="50">
        <f t="shared" si="2"/>
        <v>99.328708883419011</v>
      </c>
      <c r="Q21" s="34"/>
      <c r="S21" s="20" t="s">
        <v>31</v>
      </c>
      <c r="T21" t="s">
        <v>32</v>
      </c>
      <c r="U21" s="21"/>
    </row>
    <row r="22" spans="9:21" x14ac:dyDescent="0.25">
      <c r="I22" s="9">
        <v>0</v>
      </c>
      <c r="J22" s="33">
        <v>1000</v>
      </c>
      <c r="K22" s="41">
        <v>290.17</v>
      </c>
      <c r="L22" s="41">
        <v>290.39</v>
      </c>
      <c r="M22" s="38">
        <f t="shared" si="1"/>
        <v>0.21999999999997044</v>
      </c>
      <c r="N22" s="49">
        <f t="shared" si="0"/>
        <v>0.30767509509953356</v>
      </c>
      <c r="O22" s="49">
        <f>SUM(N19:N22)</f>
        <v>0.97896621168052911</v>
      </c>
      <c r="P22" s="50">
        <f t="shared" si="2"/>
        <v>99.021033788319471</v>
      </c>
      <c r="Q22" s="34"/>
      <c r="S22" s="20" t="s">
        <v>33</v>
      </c>
      <c r="T22" t="s">
        <v>34</v>
      </c>
      <c r="U22" s="21"/>
    </row>
    <row r="23" spans="9:21" ht="15.75" thickBot="1" x14ac:dyDescent="0.3">
      <c r="I23" s="9">
        <v>0.5</v>
      </c>
      <c r="J23" s="33">
        <v>710</v>
      </c>
      <c r="K23" s="41">
        <v>265.14</v>
      </c>
      <c r="L23" s="41">
        <v>265.73</v>
      </c>
      <c r="M23" s="38">
        <f t="shared" si="1"/>
        <v>0.59000000000003183</v>
      </c>
      <c r="N23" s="49">
        <f t="shared" si="0"/>
        <v>0.82512866413072261</v>
      </c>
      <c r="O23" s="49">
        <f>SUM(N19:N23)</f>
        <v>1.8040948758112516</v>
      </c>
      <c r="P23" s="50">
        <f t="shared" si="2"/>
        <v>98.195905124188755</v>
      </c>
      <c r="Q23" s="34"/>
      <c r="S23" s="22" t="s">
        <v>35</v>
      </c>
      <c r="T23" s="23" t="s">
        <v>36</v>
      </c>
      <c r="U23" s="24"/>
    </row>
    <row r="24" spans="9:21" x14ac:dyDescent="0.25">
      <c r="I24" s="9">
        <v>1</v>
      </c>
      <c r="J24" s="33">
        <v>500</v>
      </c>
      <c r="K24" s="41">
        <v>246.67</v>
      </c>
      <c r="L24" s="41">
        <v>253.155</v>
      </c>
      <c r="M24" s="38">
        <f t="shared" si="1"/>
        <v>6.4850000000000136</v>
      </c>
      <c r="N24" s="49">
        <f t="shared" si="0"/>
        <v>9.0694226896397616</v>
      </c>
      <c r="O24" s="49">
        <f>SUM(N19:N24)</f>
        <v>10.873517565451014</v>
      </c>
      <c r="P24" s="50">
        <f t="shared" si="2"/>
        <v>89.12648243454899</v>
      </c>
      <c r="Q24" s="34"/>
    </row>
    <row r="25" spans="9:21" x14ac:dyDescent="0.25">
      <c r="I25" s="9">
        <v>1.25</v>
      </c>
      <c r="J25" s="33">
        <v>425</v>
      </c>
      <c r="K25" s="41">
        <v>277.17</v>
      </c>
      <c r="L25" s="41">
        <v>282.08</v>
      </c>
      <c r="M25" s="38">
        <f t="shared" si="1"/>
        <v>4.9099999999999682</v>
      </c>
      <c r="N25" s="49">
        <f t="shared" si="0"/>
        <v>6.8667487133586498</v>
      </c>
      <c r="O25" s="49">
        <f>SUM(N19:N25)</f>
        <v>17.740266278809663</v>
      </c>
      <c r="P25" s="50">
        <f t="shared" si="2"/>
        <v>82.259733721190344</v>
      </c>
      <c r="Q25" s="34"/>
    </row>
    <row r="26" spans="9:21" x14ac:dyDescent="0.25">
      <c r="I26" s="9">
        <v>1.5</v>
      </c>
      <c r="J26" s="33">
        <v>355</v>
      </c>
      <c r="K26" s="41">
        <v>223.87</v>
      </c>
      <c r="L26" s="41">
        <v>235.7</v>
      </c>
      <c r="M26" s="38">
        <f t="shared" si="1"/>
        <v>11.829999999999984</v>
      </c>
      <c r="N26" s="49">
        <f t="shared" si="0"/>
        <v>16.544528977399846</v>
      </c>
      <c r="O26" s="49">
        <f>SUM(N19:N26)</f>
        <v>34.284795256209506</v>
      </c>
      <c r="P26" s="50">
        <f t="shared" si="2"/>
        <v>65.715204743790494</v>
      </c>
      <c r="Q26" s="34"/>
    </row>
    <row r="27" spans="9:21" x14ac:dyDescent="0.25">
      <c r="I27" s="9">
        <v>1.75</v>
      </c>
      <c r="J27" s="33">
        <v>300</v>
      </c>
      <c r="K27" s="41">
        <v>224.69800000000001</v>
      </c>
      <c r="L27" s="41">
        <v>235.5</v>
      </c>
      <c r="M27" s="38">
        <f t="shared" si="1"/>
        <v>10.801999999999992</v>
      </c>
      <c r="N27" s="49">
        <f t="shared" si="0"/>
        <v>15.106847169389118</v>
      </c>
      <c r="O27" s="51">
        <f>SUM(N19:N27)</f>
        <v>49.391642425598626</v>
      </c>
      <c r="P27" s="50">
        <f t="shared" si="2"/>
        <v>50.608357574401374</v>
      </c>
      <c r="Q27" s="34"/>
    </row>
    <row r="28" spans="9:21" x14ac:dyDescent="0.25">
      <c r="I28" s="9">
        <v>2</v>
      </c>
      <c r="J28" s="33">
        <v>250</v>
      </c>
      <c r="K28" s="41">
        <v>219.44</v>
      </c>
      <c r="L28" s="41">
        <v>238.41800000000001</v>
      </c>
      <c r="M28" s="38">
        <f t="shared" si="1"/>
        <v>18.978000000000009</v>
      </c>
      <c r="N28" s="49">
        <f t="shared" si="0"/>
        <v>26.541172521816975</v>
      </c>
      <c r="O28" s="51">
        <f>SUM(N19:N28)</f>
        <v>75.932814947415608</v>
      </c>
      <c r="P28" s="50">
        <f>100-$O28</f>
        <v>24.067185052584392</v>
      </c>
      <c r="Q28" s="34"/>
    </row>
    <row r="29" spans="9:21" x14ac:dyDescent="0.25">
      <c r="I29" s="9">
        <v>2.5</v>
      </c>
      <c r="J29" s="33">
        <v>180</v>
      </c>
      <c r="K29" s="41">
        <v>209.524</v>
      </c>
      <c r="L29" s="41">
        <v>225.80600000000001</v>
      </c>
      <c r="M29" s="38">
        <f t="shared" si="1"/>
        <v>16.282000000000011</v>
      </c>
      <c r="N29" s="49">
        <f t="shared" si="0"/>
        <v>22.770754083687645</v>
      </c>
      <c r="O29" s="51">
        <f>SUM(N19:N29)</f>
        <v>98.703569031103257</v>
      </c>
      <c r="P29" s="50">
        <f t="shared" si="2"/>
        <v>1.2964309688967433</v>
      </c>
      <c r="Q29" s="34"/>
    </row>
    <row r="30" spans="9:21" x14ac:dyDescent="0.25">
      <c r="I30" s="9">
        <v>3</v>
      </c>
      <c r="J30" s="33">
        <v>125</v>
      </c>
      <c r="K30" s="41">
        <v>187.126</v>
      </c>
      <c r="L30" s="41">
        <v>187.99199999999999</v>
      </c>
      <c r="M30" s="38">
        <f t="shared" si="1"/>
        <v>0.86599999999998545</v>
      </c>
      <c r="N30" s="49">
        <f t="shared" si="0"/>
        <v>1.2111210561646699</v>
      </c>
      <c r="O30" s="51">
        <f>SUM(N19:N30)</f>
        <v>99.914690087267928</v>
      </c>
      <c r="P30" s="50">
        <f t="shared" si="2"/>
        <v>8.530991273207178E-2</v>
      </c>
      <c r="Q30" s="34"/>
    </row>
    <row r="31" spans="9:21" x14ac:dyDescent="0.25">
      <c r="I31" s="9">
        <v>4</v>
      </c>
      <c r="J31" s="33">
        <v>63</v>
      </c>
      <c r="K31" s="41">
        <v>191.33</v>
      </c>
      <c r="L31" s="41">
        <v>191.346</v>
      </c>
      <c r="M31" s="38">
        <f t="shared" si="1"/>
        <v>1.5999999999991132E-2</v>
      </c>
      <c r="N31" s="49">
        <f t="shared" si="0"/>
        <v>2.2376370552683954E-2</v>
      </c>
      <c r="O31" s="51">
        <f>SUM(N19:N31)</f>
        <v>99.937066457820606</v>
      </c>
      <c r="P31" s="50">
        <f t="shared" si="2"/>
        <v>6.2933542179393953E-2</v>
      </c>
      <c r="Q31" s="34"/>
    </row>
    <row r="32" spans="9:21" ht="15.75" thickBot="1" x14ac:dyDescent="0.3">
      <c r="I32" s="10" t="s">
        <v>37</v>
      </c>
      <c r="J32" s="35">
        <v>0</v>
      </c>
      <c r="K32" s="42">
        <v>296.35000000000002</v>
      </c>
      <c r="L32" s="42">
        <v>296.39499999999998</v>
      </c>
      <c r="M32" s="38">
        <f t="shared" si="1"/>
        <v>4.4999999999959073E-2</v>
      </c>
      <c r="N32" s="49">
        <f t="shared" si="0"/>
        <v>6.2933542179401267E-2</v>
      </c>
      <c r="O32" s="51">
        <f>SUM(N19:N32)</f>
        <v>100.00000000000001</v>
      </c>
      <c r="P32" s="50">
        <f t="shared" si="2"/>
        <v>0</v>
      </c>
      <c r="Q32" s="34"/>
    </row>
    <row r="33" spans="9:17" ht="15.75" thickBot="1" x14ac:dyDescent="0.3">
      <c r="I33" s="63"/>
      <c r="J33" s="64"/>
      <c r="K33" s="64"/>
      <c r="L33" s="65"/>
      <c r="M33" s="44">
        <f>SUM(M19:M32)</f>
        <v>71.503999999999991</v>
      </c>
      <c r="N33" s="4" t="s">
        <v>12</v>
      </c>
      <c r="O33" s="4"/>
      <c r="P33" s="30"/>
      <c r="Q33" s="5"/>
    </row>
    <row r="34" spans="9:17" x14ac:dyDescent="0.25">
      <c r="I34" s="11"/>
      <c r="J34" s="3"/>
      <c r="K34" s="3"/>
      <c r="L34" s="3"/>
      <c r="M34" s="3"/>
      <c r="N34" s="3"/>
      <c r="O34" s="3"/>
      <c r="P34" s="31"/>
      <c r="Q34" s="12"/>
    </row>
    <row r="35" spans="9:17" x14ac:dyDescent="0.25">
      <c r="I35" s="53" t="s">
        <v>39</v>
      </c>
      <c r="J35" s="54"/>
      <c r="K35" s="54"/>
      <c r="L35" s="55"/>
      <c r="M35" s="43">
        <f>100-(M33/L17*100)</f>
        <v>0.14384068596646671</v>
      </c>
      <c r="N35" s="37" t="s">
        <v>40</v>
      </c>
      <c r="O35" s="37"/>
      <c r="P35" s="25"/>
      <c r="Q35" s="6"/>
    </row>
    <row r="36" spans="9:17" x14ac:dyDescent="0.25">
      <c r="I36" s="36"/>
      <c r="J36" s="37"/>
      <c r="K36" s="37"/>
      <c r="L36" s="1" t="s">
        <v>41</v>
      </c>
      <c r="M36" s="47"/>
      <c r="N36" s="37" t="s">
        <v>42</v>
      </c>
      <c r="O36" s="37"/>
      <c r="P36" s="25"/>
      <c r="Q36" s="6"/>
    </row>
    <row r="37" spans="9:17" x14ac:dyDescent="0.25">
      <c r="I37" s="36"/>
      <c r="J37" s="37"/>
      <c r="K37" s="37"/>
      <c r="L37" s="1" t="s">
        <v>43</v>
      </c>
      <c r="M37" s="47"/>
      <c r="N37" s="37" t="s">
        <v>42</v>
      </c>
      <c r="O37" s="37"/>
      <c r="P37" s="25"/>
      <c r="Q37" s="6"/>
    </row>
    <row r="38" spans="9:17" x14ac:dyDescent="0.25">
      <c r="I38" s="36"/>
      <c r="J38" s="37"/>
      <c r="K38" s="37"/>
      <c r="L38" s="1" t="s">
        <v>44</v>
      </c>
      <c r="M38" s="47"/>
      <c r="N38" s="37" t="s">
        <v>42</v>
      </c>
      <c r="O38" s="37"/>
      <c r="P38" s="25"/>
      <c r="Q38" s="6"/>
    </row>
    <row r="39" spans="9:17" x14ac:dyDescent="0.25">
      <c r="I39" s="36"/>
      <c r="J39" s="37"/>
      <c r="K39" s="37"/>
      <c r="L39" s="1" t="s">
        <v>45</v>
      </c>
      <c r="M39" s="48" t="e">
        <f>M38/M36</f>
        <v>#DIV/0!</v>
      </c>
      <c r="N39" s="37"/>
      <c r="O39" s="37"/>
      <c r="P39" s="25"/>
      <c r="Q39" s="6"/>
    </row>
    <row r="40" spans="9:17" ht="15.75" thickBot="1" x14ac:dyDescent="0.3">
      <c r="I40" s="13"/>
      <c r="J40" s="14"/>
      <c r="K40" s="14"/>
      <c r="L40" s="15" t="s">
        <v>46</v>
      </c>
      <c r="M40" s="52" t="e">
        <f>SQRT(M37)/(M38*M36)</f>
        <v>#DIV/0!</v>
      </c>
      <c r="N40" s="14"/>
      <c r="O40" s="14"/>
      <c r="P40" s="32"/>
      <c r="Q40" s="16"/>
    </row>
  </sheetData>
  <mergeCells count="7">
    <mergeCell ref="I35:L35"/>
    <mergeCell ref="I14:K14"/>
    <mergeCell ref="L14:Q14"/>
    <mergeCell ref="I15:K15"/>
    <mergeCell ref="I16:K16"/>
    <mergeCell ref="I17:K17"/>
    <mergeCell ref="I33:L33"/>
  </mergeCells>
  <conditionalFormatting sqref="M35">
    <cfRule type="cellIs" dxfId="3" priority="1" operator="lessThan">
      <formula>-5</formula>
    </cfRule>
    <cfRule type="cellIs" dxfId="2" priority="2" operator="greaterThan">
      <formula>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opLeftCell="A4" zoomScaleNormal="100" workbookViewId="0">
      <selection activeCell="I33" sqref="I33:L33"/>
    </sheetView>
  </sheetViews>
  <sheetFormatPr defaultColWidth="8.85546875" defaultRowHeight="15" x14ac:dyDescent="0.25"/>
  <cols>
    <col min="9" max="9" width="7.7109375" bestFit="1" customWidth="1"/>
    <col min="10" max="10" width="10.140625" bestFit="1" customWidth="1"/>
    <col min="11" max="11" width="12" customWidth="1"/>
    <col min="12" max="12" width="8.28515625" bestFit="1" customWidth="1"/>
    <col min="13" max="13" width="8.28515625" customWidth="1"/>
    <col min="14" max="14" width="8.28515625" bestFit="1" customWidth="1"/>
    <col min="15" max="15" width="11.28515625" customWidth="1"/>
    <col min="16" max="16" width="9" bestFit="1" customWidth="1"/>
    <col min="17" max="17" width="8.28515625" bestFit="1" customWidth="1"/>
  </cols>
  <sheetData>
    <row r="1" spans="1:17" x14ac:dyDescent="0.25">
      <c r="A1" s="17" t="s">
        <v>0</v>
      </c>
      <c r="B1" s="18"/>
      <c r="C1" s="18"/>
      <c r="D1" s="18"/>
      <c r="E1" s="18"/>
      <c r="F1" s="18"/>
      <c r="G1" s="19"/>
    </row>
    <row r="2" spans="1:17" x14ac:dyDescent="0.25">
      <c r="A2" s="20"/>
      <c r="G2" s="21"/>
    </row>
    <row r="3" spans="1:17" x14ac:dyDescent="0.25">
      <c r="A3" s="20">
        <v>1</v>
      </c>
      <c r="B3" t="s">
        <v>1</v>
      </c>
      <c r="G3" s="21"/>
    </row>
    <row r="4" spans="1:17" x14ac:dyDescent="0.25">
      <c r="A4" s="20">
        <v>2</v>
      </c>
      <c r="B4" t="s">
        <v>2</v>
      </c>
      <c r="G4" s="21"/>
    </row>
    <row r="5" spans="1:17" x14ac:dyDescent="0.25">
      <c r="A5" s="20">
        <v>3</v>
      </c>
      <c r="B5" t="s">
        <v>3</v>
      </c>
      <c r="G5" s="21"/>
    </row>
    <row r="6" spans="1:17" x14ac:dyDescent="0.25">
      <c r="A6" s="20">
        <v>4</v>
      </c>
      <c r="B6">
        <v>402.59</v>
      </c>
      <c r="G6" s="21"/>
    </row>
    <row r="7" spans="1:17" x14ac:dyDescent="0.25">
      <c r="A7" s="20">
        <v>5</v>
      </c>
      <c r="B7" t="s">
        <v>4</v>
      </c>
      <c r="G7" s="21"/>
    </row>
    <row r="8" spans="1:17" x14ac:dyDescent="0.25">
      <c r="A8" s="20">
        <v>6</v>
      </c>
      <c r="B8" t="s">
        <v>5</v>
      </c>
      <c r="G8" s="21"/>
    </row>
    <row r="9" spans="1:17" x14ac:dyDescent="0.25">
      <c r="A9" s="20">
        <v>7</v>
      </c>
      <c r="B9" t="s">
        <v>6</v>
      </c>
      <c r="G9" s="21"/>
    </row>
    <row r="10" spans="1:17" x14ac:dyDescent="0.25">
      <c r="A10" s="20">
        <v>8</v>
      </c>
      <c r="B10" t="s">
        <v>7</v>
      </c>
      <c r="G10" s="21"/>
    </row>
    <row r="11" spans="1:17" x14ac:dyDescent="0.25">
      <c r="A11" s="20">
        <v>9</v>
      </c>
      <c r="B11" s="27" t="s">
        <v>8</v>
      </c>
      <c r="G11" s="21"/>
    </row>
    <row r="12" spans="1:17" x14ac:dyDescent="0.25">
      <c r="A12" s="20">
        <v>10</v>
      </c>
      <c r="B12" t="s">
        <v>9</v>
      </c>
      <c r="G12" s="21"/>
    </row>
    <row r="13" spans="1:17" ht="15.75" thickBot="1" x14ac:dyDescent="0.3">
      <c r="A13" s="22"/>
      <c r="B13" s="23"/>
      <c r="C13" s="23"/>
      <c r="D13" s="23"/>
      <c r="E13" s="23"/>
      <c r="F13" s="23"/>
      <c r="G13" s="24"/>
    </row>
    <row r="14" spans="1:17" x14ac:dyDescent="0.25">
      <c r="I14" s="56" t="s">
        <v>10</v>
      </c>
      <c r="J14" s="57"/>
      <c r="K14" s="57"/>
      <c r="L14" s="58" t="s">
        <v>56</v>
      </c>
      <c r="M14" s="59"/>
      <c r="N14" s="59"/>
      <c r="O14" s="59"/>
      <c r="P14" s="59"/>
      <c r="Q14" s="60"/>
    </row>
    <row r="15" spans="1:17" x14ac:dyDescent="0.25">
      <c r="I15" s="61" t="s">
        <v>11</v>
      </c>
      <c r="J15" s="62"/>
      <c r="K15" s="62"/>
      <c r="L15" s="39">
        <v>112.51300000000001</v>
      </c>
      <c r="M15" s="37" t="s">
        <v>12</v>
      </c>
      <c r="N15" s="25"/>
      <c r="O15" s="37" t="s">
        <v>13</v>
      </c>
      <c r="P15" s="45"/>
      <c r="Q15" s="26" t="s">
        <v>14</v>
      </c>
    </row>
    <row r="16" spans="1:17" x14ac:dyDescent="0.25">
      <c r="I16" s="61" t="s">
        <v>15</v>
      </c>
      <c r="J16" s="62"/>
      <c r="K16" s="62"/>
      <c r="L16" s="39">
        <v>34.165999999999997</v>
      </c>
      <c r="M16" s="37" t="s">
        <v>12</v>
      </c>
      <c r="N16" s="25"/>
      <c r="O16" s="37" t="s">
        <v>16</v>
      </c>
      <c r="P16" s="45"/>
      <c r="Q16" s="26" t="s">
        <v>14</v>
      </c>
    </row>
    <row r="17" spans="9:21" x14ac:dyDescent="0.25">
      <c r="I17" s="61" t="s">
        <v>17</v>
      </c>
      <c r="J17" s="62"/>
      <c r="K17" s="62"/>
      <c r="L17" s="40">
        <f>L15-L16</f>
        <v>78.347000000000008</v>
      </c>
      <c r="M17" s="37" t="s">
        <v>12</v>
      </c>
      <c r="N17" s="25"/>
      <c r="O17" s="37" t="s">
        <v>18</v>
      </c>
      <c r="P17" s="46"/>
      <c r="Q17" s="26" t="s">
        <v>19</v>
      </c>
    </row>
    <row r="18" spans="9:21" ht="75.75" thickBot="1" x14ac:dyDescent="0.3">
      <c r="I18" s="7" t="s">
        <v>48</v>
      </c>
      <c r="J18" s="2" t="s">
        <v>47</v>
      </c>
      <c r="K18" s="2" t="s">
        <v>20</v>
      </c>
      <c r="L18" s="2" t="s">
        <v>21</v>
      </c>
      <c r="M18" s="2" t="s">
        <v>22</v>
      </c>
      <c r="N18" s="2" t="s">
        <v>23</v>
      </c>
      <c r="O18" s="2" t="s">
        <v>24</v>
      </c>
      <c r="P18" s="28" t="s">
        <v>25</v>
      </c>
      <c r="Q18" s="8" t="s">
        <v>26</v>
      </c>
    </row>
    <row r="19" spans="9:21" x14ac:dyDescent="0.25">
      <c r="I19" s="9">
        <v>-3</v>
      </c>
      <c r="J19" s="33">
        <v>8000</v>
      </c>
      <c r="K19" s="41">
        <v>498.31</v>
      </c>
      <c r="L19" s="41">
        <v>498.315</v>
      </c>
      <c r="M19" s="38">
        <f>MAX(0,$L19-$K19)</f>
        <v>4.9999999999954525E-3</v>
      </c>
      <c r="N19" s="49">
        <f t="shared" ref="N19:N32" si="0">$M19/$M$33*100</f>
        <v>6.3657775797255735E-3</v>
      </c>
      <c r="O19" s="49">
        <f>N19</f>
        <v>6.3657775797255735E-3</v>
      </c>
      <c r="P19" s="50">
        <f>100-$O19</f>
        <v>99.993634222420269</v>
      </c>
      <c r="Q19" s="34"/>
      <c r="S19" s="29" t="s">
        <v>27</v>
      </c>
      <c r="T19" s="18" t="s">
        <v>28</v>
      </c>
      <c r="U19" s="19"/>
    </row>
    <row r="20" spans="9:21" x14ac:dyDescent="0.25">
      <c r="I20" s="9">
        <v>-2</v>
      </c>
      <c r="J20" s="33">
        <v>4000</v>
      </c>
      <c r="K20" s="41">
        <v>537.42499999999995</v>
      </c>
      <c r="L20" s="41">
        <v>537.66999999999996</v>
      </c>
      <c r="M20" s="38">
        <f t="shared" ref="M20:M32" si="1">MAX(0,$L20-$K20)</f>
        <v>0.24500000000000455</v>
      </c>
      <c r="N20" s="49">
        <f t="shared" si="0"/>
        <v>0.3119231014068426</v>
      </c>
      <c r="O20" s="49">
        <f>SUM(N19:N20)</f>
        <v>0.31828887898656816</v>
      </c>
      <c r="P20" s="50">
        <f t="shared" ref="P20:P32" si="2">100-$O20</f>
        <v>99.681711121013436</v>
      </c>
      <c r="Q20" s="34"/>
      <c r="S20" s="20" t="s">
        <v>29</v>
      </c>
      <c r="T20" t="s">
        <v>30</v>
      </c>
      <c r="U20" s="21"/>
    </row>
    <row r="21" spans="9:21" x14ac:dyDescent="0.25">
      <c r="I21" s="9">
        <v>-1</v>
      </c>
      <c r="J21" s="33">
        <v>2000</v>
      </c>
      <c r="K21" s="41">
        <v>337.86</v>
      </c>
      <c r="L21" s="41">
        <v>337.86</v>
      </c>
      <c r="M21" s="38">
        <f>MAX(0,$L21-$K21)</f>
        <v>0</v>
      </c>
      <c r="N21" s="49">
        <f t="shared" si="0"/>
        <v>0</v>
      </c>
      <c r="O21" s="49">
        <f>SUM(N19:N21)</f>
        <v>0.31828887898656816</v>
      </c>
      <c r="P21" s="50">
        <f t="shared" si="2"/>
        <v>99.681711121013436</v>
      </c>
      <c r="Q21" s="34"/>
      <c r="S21" s="20" t="s">
        <v>31</v>
      </c>
      <c r="T21" t="s">
        <v>32</v>
      </c>
      <c r="U21" s="21"/>
    </row>
    <row r="22" spans="9:21" x14ac:dyDescent="0.25">
      <c r="I22" s="9">
        <v>0</v>
      </c>
      <c r="J22" s="33">
        <v>1000</v>
      </c>
      <c r="K22" s="41">
        <v>302.505</v>
      </c>
      <c r="L22" s="41">
        <v>302.58999999999997</v>
      </c>
      <c r="M22" s="38">
        <f t="shared" si="1"/>
        <v>8.4999999999979536E-2</v>
      </c>
      <c r="N22" s="49">
        <f t="shared" si="0"/>
        <v>0.10821821885540711</v>
      </c>
      <c r="O22" s="49">
        <f>SUM(N19:N22)</f>
        <v>0.42650709784197527</v>
      </c>
      <c r="P22" s="50">
        <f t="shared" si="2"/>
        <v>99.573492902158023</v>
      </c>
      <c r="Q22" s="34"/>
      <c r="S22" s="20" t="s">
        <v>33</v>
      </c>
      <c r="T22" t="s">
        <v>34</v>
      </c>
      <c r="U22" s="21"/>
    </row>
    <row r="23" spans="9:21" ht="15.75" thickBot="1" x14ac:dyDescent="0.3">
      <c r="I23" s="9">
        <v>0.5</v>
      </c>
      <c r="J23" s="33">
        <v>710</v>
      </c>
      <c r="K23" s="41">
        <v>264.11500000000001</v>
      </c>
      <c r="L23" s="41">
        <v>264.23</v>
      </c>
      <c r="M23" s="38">
        <f t="shared" si="1"/>
        <v>0.11500000000000909</v>
      </c>
      <c r="N23" s="49">
        <f t="shared" si="0"/>
        <v>0.14641288433383293</v>
      </c>
      <c r="O23" s="49">
        <f>SUM(N19:N23)</f>
        <v>0.5729199821758082</v>
      </c>
      <c r="P23" s="50">
        <f t="shared" si="2"/>
        <v>99.427080017824196</v>
      </c>
      <c r="Q23" s="34"/>
      <c r="S23" s="22" t="s">
        <v>35</v>
      </c>
      <c r="T23" s="23" t="s">
        <v>36</v>
      </c>
      <c r="U23" s="24"/>
    </row>
    <row r="24" spans="9:21" x14ac:dyDescent="0.25">
      <c r="I24" s="9">
        <v>1</v>
      </c>
      <c r="J24" s="33">
        <v>500</v>
      </c>
      <c r="K24" s="41">
        <v>246.97</v>
      </c>
      <c r="L24" s="41">
        <v>247.255</v>
      </c>
      <c r="M24" s="38">
        <f t="shared" si="1"/>
        <v>0.28499999999999659</v>
      </c>
      <c r="N24" s="49">
        <f t="shared" si="0"/>
        <v>0.36284932204468334</v>
      </c>
      <c r="O24" s="49">
        <f>SUM(N19:N24)</f>
        <v>0.93576930422049154</v>
      </c>
      <c r="P24" s="50">
        <f t="shared" si="2"/>
        <v>99.064230695779514</v>
      </c>
      <c r="Q24" s="34"/>
    </row>
    <row r="25" spans="9:21" x14ac:dyDescent="0.25">
      <c r="I25" s="9">
        <v>1.25</v>
      </c>
      <c r="J25" s="33">
        <v>425</v>
      </c>
      <c r="K25" s="41">
        <v>253.72499999999999</v>
      </c>
      <c r="L25" s="41">
        <v>254.095</v>
      </c>
      <c r="M25" s="38">
        <f t="shared" si="1"/>
        <v>0.37000000000000455</v>
      </c>
      <c r="N25" s="49">
        <f t="shared" si="0"/>
        <v>0.47106754090012659</v>
      </c>
      <c r="O25" s="49">
        <f>SUM(N19:N25)</f>
        <v>1.4068368451206181</v>
      </c>
      <c r="P25" s="50">
        <f t="shared" si="2"/>
        <v>98.593163154879377</v>
      </c>
      <c r="Q25" s="34"/>
    </row>
    <row r="26" spans="9:21" x14ac:dyDescent="0.25">
      <c r="I26" s="9">
        <v>1.5</v>
      </c>
      <c r="J26" s="33">
        <v>355</v>
      </c>
      <c r="K26" s="41">
        <v>233.316</v>
      </c>
      <c r="L26" s="41">
        <v>234.52600000000001</v>
      </c>
      <c r="M26" s="38">
        <f t="shared" si="1"/>
        <v>1.210000000000008</v>
      </c>
      <c r="N26" s="49">
        <f t="shared" si="0"/>
        <v>1.5405181742949998</v>
      </c>
      <c r="O26" s="49">
        <f>SUM(N19:N26)</f>
        <v>2.9473550194156179</v>
      </c>
      <c r="P26" s="50">
        <f t="shared" si="2"/>
        <v>97.052644980584375</v>
      </c>
      <c r="Q26" s="34"/>
    </row>
    <row r="27" spans="9:21" x14ac:dyDescent="0.25">
      <c r="I27" s="9">
        <v>1.75</v>
      </c>
      <c r="J27" s="33">
        <v>300</v>
      </c>
      <c r="K27" s="41">
        <v>220.774</v>
      </c>
      <c r="L27" s="41">
        <v>223.04400000000001</v>
      </c>
      <c r="M27" s="38">
        <f t="shared" si="1"/>
        <v>2.2700000000000102</v>
      </c>
      <c r="N27" s="49">
        <f t="shared" si="0"/>
        <v>2.8900630211980518</v>
      </c>
      <c r="O27" s="51">
        <f>SUM(N19:N27)</f>
        <v>5.8374180406136702</v>
      </c>
      <c r="P27" s="50">
        <f t="shared" si="2"/>
        <v>94.16258195938633</v>
      </c>
      <c r="Q27" s="34"/>
    </row>
    <row r="28" spans="9:21" x14ac:dyDescent="0.25">
      <c r="I28" s="9">
        <v>2</v>
      </c>
      <c r="J28" s="33">
        <v>250</v>
      </c>
      <c r="K28" s="41">
        <v>222.72399999999999</v>
      </c>
      <c r="L28" s="41">
        <v>239.642</v>
      </c>
      <c r="M28" s="38">
        <f t="shared" si="1"/>
        <v>16.918000000000006</v>
      </c>
      <c r="N28" s="49">
        <f t="shared" si="0"/>
        <v>21.539245018779045</v>
      </c>
      <c r="O28" s="51">
        <f>SUM(N19:N28)</f>
        <v>27.376663059392715</v>
      </c>
      <c r="P28" s="50">
        <f>100-$O28</f>
        <v>72.623336940607288</v>
      </c>
      <c r="Q28" s="34"/>
    </row>
    <row r="29" spans="9:21" x14ac:dyDescent="0.25">
      <c r="I29" s="9">
        <v>2.5</v>
      </c>
      <c r="J29" s="33">
        <v>180</v>
      </c>
      <c r="K29" s="41">
        <v>203.33600000000001</v>
      </c>
      <c r="L29" s="41">
        <v>255.405</v>
      </c>
      <c r="M29" s="38">
        <f t="shared" si="1"/>
        <v>52.068999999999988</v>
      </c>
      <c r="N29" s="49">
        <f t="shared" si="0"/>
        <v>66.29193455980645</v>
      </c>
      <c r="O29" s="51">
        <f>SUM(N19:N29)</f>
        <v>93.668597619199161</v>
      </c>
      <c r="P29" s="50">
        <f t="shared" si="2"/>
        <v>6.3314023808008386</v>
      </c>
      <c r="Q29" s="34"/>
    </row>
    <row r="30" spans="9:21" x14ac:dyDescent="0.25">
      <c r="I30" s="9">
        <v>3</v>
      </c>
      <c r="J30" s="33">
        <v>125</v>
      </c>
      <c r="K30" s="41">
        <v>190.53399999999999</v>
      </c>
      <c r="L30" s="41">
        <v>195.46600000000001</v>
      </c>
      <c r="M30" s="38">
        <f t="shared" si="1"/>
        <v>4.9320000000000164</v>
      </c>
      <c r="N30" s="49">
        <f t="shared" si="0"/>
        <v>6.2792030046470364</v>
      </c>
      <c r="O30" s="51">
        <f>SUM(N19:N30)</f>
        <v>99.947800623846192</v>
      </c>
      <c r="P30" s="50">
        <f t="shared" si="2"/>
        <v>5.219937615380843E-2</v>
      </c>
      <c r="Q30" s="34"/>
    </row>
    <row r="31" spans="9:21" x14ac:dyDescent="0.25">
      <c r="I31" s="9">
        <v>4</v>
      </c>
      <c r="J31" s="33">
        <v>63</v>
      </c>
      <c r="K31" s="41">
        <v>178.73</v>
      </c>
      <c r="L31" s="41">
        <v>178.76599999999999</v>
      </c>
      <c r="M31" s="38">
        <f t="shared" si="1"/>
        <v>3.6000000000001364E-2</v>
      </c>
      <c r="N31" s="49">
        <f t="shared" si="0"/>
        <v>4.5833598574067547E-2</v>
      </c>
      <c r="O31" s="51">
        <f>SUM(N19:N31)</f>
        <v>99.993634222420255</v>
      </c>
      <c r="P31" s="50">
        <f t="shared" si="2"/>
        <v>6.3657775797452132E-3</v>
      </c>
      <c r="Q31" s="34"/>
    </row>
    <row r="32" spans="9:21" ht="15.75" thickBot="1" x14ac:dyDescent="0.3">
      <c r="I32" s="10" t="s">
        <v>37</v>
      </c>
      <c r="J32" s="35">
        <v>0</v>
      </c>
      <c r="K32" s="42">
        <v>292.72500000000002</v>
      </c>
      <c r="L32" s="42">
        <v>292.73</v>
      </c>
      <c r="M32" s="38">
        <f t="shared" si="1"/>
        <v>4.9999999999954525E-3</v>
      </c>
      <c r="N32" s="49">
        <f t="shared" si="0"/>
        <v>6.3657775797255735E-3</v>
      </c>
      <c r="O32" s="51">
        <f>SUM(N19:N32)</f>
        <v>99.999999999999986</v>
      </c>
      <c r="P32" s="50">
        <f t="shared" si="2"/>
        <v>0</v>
      </c>
      <c r="Q32" s="34"/>
    </row>
    <row r="33" spans="9:17" ht="15.75" thickBot="1" x14ac:dyDescent="0.3">
      <c r="I33" s="63"/>
      <c r="J33" s="64"/>
      <c r="K33" s="64"/>
      <c r="L33" s="65"/>
      <c r="M33" s="44">
        <f>SUM(M19:M32)</f>
        <v>78.545000000000016</v>
      </c>
      <c r="N33" s="4" t="s">
        <v>12</v>
      </c>
      <c r="O33" s="4"/>
      <c r="P33" s="30"/>
      <c r="Q33" s="5"/>
    </row>
    <row r="34" spans="9:17" x14ac:dyDescent="0.25">
      <c r="I34" s="11"/>
      <c r="J34" s="3"/>
      <c r="K34" s="3"/>
      <c r="L34" s="3"/>
      <c r="M34" s="3"/>
      <c r="N34" s="3"/>
      <c r="O34" s="3"/>
      <c r="P34" s="31"/>
      <c r="Q34" s="12"/>
    </row>
    <row r="35" spans="9:17" x14ac:dyDescent="0.25">
      <c r="I35" s="53" t="s">
        <v>39</v>
      </c>
      <c r="J35" s="54"/>
      <c r="K35" s="54"/>
      <c r="L35" s="55"/>
      <c r="M35" s="43">
        <f>100-(M33/L17*100)</f>
        <v>-0.25272186554687437</v>
      </c>
      <c r="N35" s="37" t="s">
        <v>40</v>
      </c>
      <c r="O35" s="37"/>
      <c r="P35" s="25"/>
      <c r="Q35" s="6"/>
    </row>
    <row r="36" spans="9:17" x14ac:dyDescent="0.25">
      <c r="I36" s="36"/>
      <c r="J36" s="37"/>
      <c r="K36" s="37"/>
      <c r="L36" s="1" t="s">
        <v>41</v>
      </c>
      <c r="M36" s="47"/>
      <c r="N36" s="37" t="s">
        <v>42</v>
      </c>
      <c r="O36" s="37"/>
      <c r="P36" s="25"/>
      <c r="Q36" s="6"/>
    </row>
    <row r="37" spans="9:17" x14ac:dyDescent="0.25">
      <c r="I37" s="36"/>
      <c r="J37" s="37"/>
      <c r="K37" s="37"/>
      <c r="L37" s="1" t="s">
        <v>43</v>
      </c>
      <c r="M37" s="47"/>
      <c r="N37" s="37" t="s">
        <v>42</v>
      </c>
      <c r="O37" s="37"/>
      <c r="P37" s="25"/>
      <c r="Q37" s="6"/>
    </row>
    <row r="38" spans="9:17" x14ac:dyDescent="0.25">
      <c r="I38" s="36"/>
      <c r="J38" s="37"/>
      <c r="K38" s="37"/>
      <c r="L38" s="1" t="s">
        <v>44</v>
      </c>
      <c r="M38" s="47"/>
      <c r="N38" s="37" t="s">
        <v>42</v>
      </c>
      <c r="O38" s="37"/>
      <c r="P38" s="25"/>
      <c r="Q38" s="6"/>
    </row>
    <row r="39" spans="9:17" x14ac:dyDescent="0.25">
      <c r="I39" s="36"/>
      <c r="J39" s="37"/>
      <c r="K39" s="37"/>
      <c r="L39" s="1" t="s">
        <v>45</v>
      </c>
      <c r="M39" s="48" t="e">
        <f>M38/M36</f>
        <v>#DIV/0!</v>
      </c>
      <c r="N39" s="37"/>
      <c r="O39" s="37"/>
      <c r="P39" s="25"/>
      <c r="Q39" s="6"/>
    </row>
    <row r="40" spans="9:17" ht="15.75" thickBot="1" x14ac:dyDescent="0.3">
      <c r="I40" s="13"/>
      <c r="J40" s="14"/>
      <c r="K40" s="14"/>
      <c r="L40" s="15" t="s">
        <v>46</v>
      </c>
      <c r="M40" s="52" t="e">
        <f>SQRT(M37)/(M38*M36)</f>
        <v>#DIV/0!</v>
      </c>
      <c r="N40" s="14"/>
      <c r="O40" s="14"/>
      <c r="P40" s="32"/>
      <c r="Q40" s="16"/>
    </row>
  </sheetData>
  <mergeCells count="7">
    <mergeCell ref="I35:L35"/>
    <mergeCell ref="I14:K14"/>
    <mergeCell ref="L14:Q14"/>
    <mergeCell ref="I15:K15"/>
    <mergeCell ref="I16:K16"/>
    <mergeCell ref="I17:K17"/>
    <mergeCell ref="I33:L33"/>
  </mergeCells>
  <conditionalFormatting sqref="M35">
    <cfRule type="cellIs" dxfId="5" priority="1" operator="lessThan">
      <formula>-5</formula>
    </cfRule>
    <cfRule type="cellIs" dxfId="4" priority="2" operator="greaterThan">
      <formula>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opLeftCell="A4" zoomScaleNormal="100" workbookViewId="0">
      <selection activeCell="I33" sqref="I33:L33"/>
    </sheetView>
  </sheetViews>
  <sheetFormatPr defaultColWidth="8.85546875" defaultRowHeight="15" x14ac:dyDescent="0.25"/>
  <cols>
    <col min="9" max="9" width="7.7109375" bestFit="1" customWidth="1"/>
    <col min="10" max="10" width="10.140625" bestFit="1" customWidth="1"/>
    <col min="11" max="11" width="12" customWidth="1"/>
    <col min="12" max="12" width="8.28515625" bestFit="1" customWidth="1"/>
    <col min="13" max="13" width="8.28515625" customWidth="1"/>
    <col min="14" max="14" width="8.28515625" bestFit="1" customWidth="1"/>
    <col min="15" max="15" width="11.28515625" customWidth="1"/>
    <col min="16" max="16" width="9" bestFit="1" customWidth="1"/>
    <col min="17" max="17" width="8.28515625" bestFit="1" customWidth="1"/>
  </cols>
  <sheetData>
    <row r="1" spans="1:17" x14ac:dyDescent="0.25">
      <c r="A1" s="17" t="s">
        <v>0</v>
      </c>
      <c r="B1" s="18"/>
      <c r="C1" s="18"/>
      <c r="D1" s="18"/>
      <c r="E1" s="18"/>
      <c r="F1" s="18"/>
      <c r="G1" s="19"/>
    </row>
    <row r="2" spans="1:17" x14ac:dyDescent="0.25">
      <c r="A2" s="20"/>
      <c r="G2" s="21"/>
    </row>
    <row r="3" spans="1:17" x14ac:dyDescent="0.25">
      <c r="A3" s="20">
        <v>1</v>
      </c>
      <c r="B3" t="s">
        <v>1</v>
      </c>
      <c r="G3" s="21"/>
    </row>
    <row r="4" spans="1:17" x14ac:dyDescent="0.25">
      <c r="A4" s="20">
        <v>2</v>
      </c>
      <c r="B4" t="s">
        <v>2</v>
      </c>
      <c r="G4" s="21"/>
    </row>
    <row r="5" spans="1:17" x14ac:dyDescent="0.25">
      <c r="A5" s="20">
        <v>3</v>
      </c>
      <c r="B5" t="s">
        <v>3</v>
      </c>
      <c r="G5" s="21"/>
    </row>
    <row r="6" spans="1:17" x14ac:dyDescent="0.25">
      <c r="A6" s="20">
        <v>4</v>
      </c>
      <c r="B6">
        <v>402.59</v>
      </c>
      <c r="G6" s="21"/>
    </row>
    <row r="7" spans="1:17" x14ac:dyDescent="0.25">
      <c r="A7" s="20">
        <v>5</v>
      </c>
      <c r="B7" t="s">
        <v>4</v>
      </c>
      <c r="G7" s="21"/>
    </row>
    <row r="8" spans="1:17" x14ac:dyDescent="0.25">
      <c r="A8" s="20">
        <v>6</v>
      </c>
      <c r="B8" t="s">
        <v>5</v>
      </c>
      <c r="G8" s="21"/>
    </row>
    <row r="9" spans="1:17" x14ac:dyDescent="0.25">
      <c r="A9" s="20">
        <v>7</v>
      </c>
      <c r="B9" t="s">
        <v>6</v>
      </c>
      <c r="G9" s="21"/>
    </row>
    <row r="10" spans="1:17" x14ac:dyDescent="0.25">
      <c r="A10" s="20">
        <v>8</v>
      </c>
      <c r="B10" t="s">
        <v>7</v>
      </c>
      <c r="G10" s="21"/>
    </row>
    <row r="11" spans="1:17" x14ac:dyDescent="0.25">
      <c r="A11" s="20">
        <v>9</v>
      </c>
      <c r="B11" s="27" t="s">
        <v>8</v>
      </c>
      <c r="G11" s="21"/>
    </row>
    <row r="12" spans="1:17" x14ac:dyDescent="0.25">
      <c r="A12" s="20">
        <v>10</v>
      </c>
      <c r="B12" t="s">
        <v>9</v>
      </c>
      <c r="G12" s="21"/>
    </row>
    <row r="13" spans="1:17" ht="15.75" thickBot="1" x14ac:dyDescent="0.3">
      <c r="A13" s="22"/>
      <c r="B13" s="23"/>
      <c r="C13" s="23"/>
      <c r="D13" s="23"/>
      <c r="E13" s="23"/>
      <c r="F13" s="23"/>
      <c r="G13" s="24"/>
    </row>
    <row r="14" spans="1:17" x14ac:dyDescent="0.25">
      <c r="I14" s="56" t="s">
        <v>10</v>
      </c>
      <c r="J14" s="57"/>
      <c r="K14" s="57"/>
      <c r="L14" s="58" t="s">
        <v>55</v>
      </c>
      <c r="M14" s="59"/>
      <c r="N14" s="59"/>
      <c r="O14" s="59"/>
      <c r="P14" s="59"/>
      <c r="Q14" s="60"/>
    </row>
    <row r="15" spans="1:17" x14ac:dyDescent="0.25">
      <c r="I15" s="61" t="s">
        <v>11</v>
      </c>
      <c r="J15" s="62"/>
      <c r="K15" s="62"/>
      <c r="L15" s="39">
        <v>123.866</v>
      </c>
      <c r="M15" s="37" t="s">
        <v>12</v>
      </c>
      <c r="N15" s="25"/>
      <c r="O15" s="37" t="s">
        <v>13</v>
      </c>
      <c r="P15" s="45"/>
      <c r="Q15" s="26" t="s">
        <v>14</v>
      </c>
    </row>
    <row r="16" spans="1:17" x14ac:dyDescent="0.25">
      <c r="I16" s="61" t="s">
        <v>15</v>
      </c>
      <c r="J16" s="62"/>
      <c r="K16" s="62"/>
      <c r="L16" s="39">
        <v>35.701000000000001</v>
      </c>
      <c r="M16" s="37" t="s">
        <v>12</v>
      </c>
      <c r="N16" s="25"/>
      <c r="O16" s="37" t="s">
        <v>16</v>
      </c>
      <c r="P16" s="45"/>
      <c r="Q16" s="26" t="s">
        <v>14</v>
      </c>
    </row>
    <row r="17" spans="9:21" x14ac:dyDescent="0.25">
      <c r="I17" s="61" t="s">
        <v>17</v>
      </c>
      <c r="J17" s="62"/>
      <c r="K17" s="62"/>
      <c r="L17" s="40">
        <f>L15-L16</f>
        <v>88.164999999999992</v>
      </c>
      <c r="M17" s="37" t="s">
        <v>12</v>
      </c>
      <c r="N17" s="25"/>
      <c r="O17" s="37" t="s">
        <v>18</v>
      </c>
      <c r="P17" s="46"/>
      <c r="Q17" s="26" t="s">
        <v>19</v>
      </c>
    </row>
    <row r="18" spans="9:21" ht="75.75" thickBot="1" x14ac:dyDescent="0.3">
      <c r="I18" s="7" t="s">
        <v>48</v>
      </c>
      <c r="J18" s="2" t="s">
        <v>47</v>
      </c>
      <c r="K18" s="2" t="s">
        <v>20</v>
      </c>
      <c r="L18" s="2" t="s">
        <v>21</v>
      </c>
      <c r="M18" s="2" t="s">
        <v>22</v>
      </c>
      <c r="N18" s="2" t="s">
        <v>23</v>
      </c>
      <c r="O18" s="2" t="s">
        <v>24</v>
      </c>
      <c r="P18" s="28" t="s">
        <v>25</v>
      </c>
      <c r="Q18" s="8" t="s">
        <v>26</v>
      </c>
    </row>
    <row r="19" spans="9:21" x14ac:dyDescent="0.25">
      <c r="I19" s="9">
        <v>-3</v>
      </c>
      <c r="J19" s="33">
        <v>8000</v>
      </c>
      <c r="K19" s="41">
        <v>402.6</v>
      </c>
      <c r="L19" s="41">
        <v>404.32</v>
      </c>
      <c r="M19" s="38">
        <f>MAX(0,$L19-$K19)</f>
        <v>1.7199999999999704</v>
      </c>
      <c r="N19" s="49">
        <f t="shared" ref="N19:N32" si="0">$M19/$M$33*100</f>
        <v>1.9488759970993137</v>
      </c>
      <c r="O19" s="49">
        <f>N19</f>
        <v>1.9488759970993137</v>
      </c>
      <c r="P19" s="50">
        <f>100-$O19</f>
        <v>98.051124002900693</v>
      </c>
      <c r="Q19" s="34"/>
      <c r="S19" s="29" t="s">
        <v>27</v>
      </c>
      <c r="T19" s="18" t="s">
        <v>28</v>
      </c>
      <c r="U19" s="19"/>
    </row>
    <row r="20" spans="9:21" x14ac:dyDescent="0.25">
      <c r="I20" s="9">
        <v>-2</v>
      </c>
      <c r="J20" s="33">
        <v>4000</v>
      </c>
      <c r="K20" s="41">
        <v>367.27</v>
      </c>
      <c r="L20" s="41">
        <v>369.45499999999998</v>
      </c>
      <c r="M20" s="38">
        <f t="shared" ref="M20:M32" si="1">MAX(0,$L20-$K20)</f>
        <v>2.1850000000000023</v>
      </c>
      <c r="N20" s="49">
        <f t="shared" si="0"/>
        <v>2.4757523567802782</v>
      </c>
      <c r="O20" s="49">
        <f>SUM(N19:N20)</f>
        <v>4.4246283538795916</v>
      </c>
      <c r="P20" s="50">
        <f t="shared" ref="P20:P32" si="2">100-$O20</f>
        <v>95.575371646120402</v>
      </c>
      <c r="Q20" s="34"/>
      <c r="S20" s="20" t="s">
        <v>29</v>
      </c>
      <c r="T20" t="s">
        <v>30</v>
      </c>
      <c r="U20" s="21"/>
    </row>
    <row r="21" spans="9:21" x14ac:dyDescent="0.25">
      <c r="I21" s="9">
        <v>-1</v>
      </c>
      <c r="J21" s="33">
        <v>2000</v>
      </c>
      <c r="K21" s="41">
        <v>342.83499999999998</v>
      </c>
      <c r="L21" s="41">
        <v>348.98</v>
      </c>
      <c r="M21" s="38">
        <f>MAX(0,$L21-$K21)</f>
        <v>6.1450000000000387</v>
      </c>
      <c r="N21" s="49">
        <f t="shared" si="0"/>
        <v>6.962699419869514</v>
      </c>
      <c r="O21" s="49">
        <f>SUM(N19:N21)</f>
        <v>11.387327773749107</v>
      </c>
      <c r="P21" s="50">
        <f t="shared" si="2"/>
        <v>88.612672226250893</v>
      </c>
      <c r="Q21" s="34"/>
      <c r="S21" s="20" t="s">
        <v>31</v>
      </c>
      <c r="T21" t="s">
        <v>32</v>
      </c>
      <c r="U21" s="21"/>
    </row>
    <row r="22" spans="9:21" x14ac:dyDescent="0.25">
      <c r="I22" s="9">
        <v>0</v>
      </c>
      <c r="J22" s="33">
        <v>1000</v>
      </c>
      <c r="K22" s="41">
        <v>290.10500000000002</v>
      </c>
      <c r="L22" s="41">
        <v>301.55500000000001</v>
      </c>
      <c r="M22" s="38">
        <f t="shared" si="1"/>
        <v>11.449999999999989</v>
      </c>
      <c r="N22" s="49">
        <f t="shared" si="0"/>
        <v>12.973622189992737</v>
      </c>
      <c r="O22" s="49">
        <f>SUM(N19:N22)</f>
        <v>24.360949963741845</v>
      </c>
      <c r="P22" s="50">
        <f t="shared" si="2"/>
        <v>75.639050036258155</v>
      </c>
      <c r="Q22" s="34"/>
      <c r="S22" s="20" t="s">
        <v>33</v>
      </c>
      <c r="T22" t="s">
        <v>34</v>
      </c>
      <c r="U22" s="21"/>
    </row>
    <row r="23" spans="9:21" ht="15.75" thickBot="1" x14ac:dyDescent="0.3">
      <c r="I23" s="9">
        <v>0.5</v>
      </c>
      <c r="J23" s="33">
        <v>710</v>
      </c>
      <c r="K23" s="41">
        <v>265.12</v>
      </c>
      <c r="L23" s="41">
        <v>272.09500000000003</v>
      </c>
      <c r="M23" s="38">
        <f t="shared" si="1"/>
        <v>6.9750000000000227</v>
      </c>
      <c r="N23" s="49">
        <f t="shared" si="0"/>
        <v>7.903145395213949</v>
      </c>
      <c r="O23" s="49">
        <f>SUM(N19:N23)</f>
        <v>32.264095358955792</v>
      </c>
      <c r="P23" s="50">
        <f t="shared" si="2"/>
        <v>67.735904641044215</v>
      </c>
      <c r="Q23" s="34"/>
      <c r="S23" s="22" t="s">
        <v>35</v>
      </c>
      <c r="T23" s="23" t="s">
        <v>36</v>
      </c>
      <c r="U23" s="24"/>
    </row>
    <row r="24" spans="9:21" x14ac:dyDescent="0.25">
      <c r="I24" s="9">
        <v>1</v>
      </c>
      <c r="J24" s="33">
        <v>500</v>
      </c>
      <c r="K24" s="41">
        <v>246.66</v>
      </c>
      <c r="L24" s="41">
        <v>257.39999999999998</v>
      </c>
      <c r="M24" s="38">
        <f t="shared" si="1"/>
        <v>10.739999999999981</v>
      </c>
      <c r="N24" s="49">
        <f t="shared" si="0"/>
        <v>12.169144307469159</v>
      </c>
      <c r="O24" s="49">
        <f>SUM(N19:N24)</f>
        <v>44.433239666424953</v>
      </c>
      <c r="P24" s="50">
        <f t="shared" si="2"/>
        <v>55.566760333575047</v>
      </c>
      <c r="Q24" s="34"/>
    </row>
    <row r="25" spans="9:21" x14ac:dyDescent="0.25">
      <c r="I25" s="9">
        <v>1.25</v>
      </c>
      <c r="J25" s="33">
        <v>425</v>
      </c>
      <c r="K25" s="41">
        <v>277.16500000000002</v>
      </c>
      <c r="L25" s="41">
        <v>282</v>
      </c>
      <c r="M25" s="38">
        <f t="shared" si="1"/>
        <v>4.8349999999999795</v>
      </c>
      <c r="N25" s="49">
        <f t="shared" si="0"/>
        <v>5.4783810732414562</v>
      </c>
      <c r="O25" s="49">
        <f>SUM(N19:N25)</f>
        <v>49.911620739666411</v>
      </c>
      <c r="P25" s="50">
        <f t="shared" si="2"/>
        <v>50.088379260333589</v>
      </c>
      <c r="Q25" s="34"/>
    </row>
    <row r="26" spans="9:21" x14ac:dyDescent="0.25">
      <c r="I26" s="9">
        <v>1.5</v>
      </c>
      <c r="J26" s="33">
        <v>355</v>
      </c>
      <c r="K26" s="41">
        <v>223.946</v>
      </c>
      <c r="L26" s="41">
        <v>230.17599999999999</v>
      </c>
      <c r="M26" s="38">
        <f t="shared" si="1"/>
        <v>6.2299999999999898</v>
      </c>
      <c r="N26" s="49">
        <f t="shared" si="0"/>
        <v>7.0590101522842525</v>
      </c>
      <c r="O26" s="49">
        <f>SUM(N19:N26)</f>
        <v>56.970630891950663</v>
      </c>
      <c r="P26" s="50">
        <f t="shared" si="2"/>
        <v>43.029369108049337</v>
      </c>
      <c r="Q26" s="34"/>
    </row>
    <row r="27" spans="9:21" x14ac:dyDescent="0.25">
      <c r="I27" s="9">
        <v>1.75</v>
      </c>
      <c r="J27" s="33">
        <v>300</v>
      </c>
      <c r="K27" s="41">
        <v>224.72</v>
      </c>
      <c r="L27" s="41">
        <v>229.886</v>
      </c>
      <c r="M27" s="38">
        <f t="shared" si="1"/>
        <v>5.1659999999999968</v>
      </c>
      <c r="N27" s="49">
        <f t="shared" si="0"/>
        <v>5.8534263959390831</v>
      </c>
      <c r="O27" s="51">
        <f>SUM(N19:N27)</f>
        <v>62.824057287889744</v>
      </c>
      <c r="P27" s="50">
        <f t="shared" si="2"/>
        <v>37.175942712110256</v>
      </c>
      <c r="Q27" s="34"/>
    </row>
    <row r="28" spans="9:21" x14ac:dyDescent="0.25">
      <c r="I28" s="9">
        <v>2</v>
      </c>
      <c r="J28" s="33">
        <v>250</v>
      </c>
      <c r="K28" s="41">
        <v>219.43199999999999</v>
      </c>
      <c r="L28" s="41">
        <v>233.90199999999999</v>
      </c>
      <c r="M28" s="38">
        <f t="shared" si="1"/>
        <v>14.469999999999999</v>
      </c>
      <c r="N28" s="49">
        <f t="shared" si="0"/>
        <v>16.395485859318345</v>
      </c>
      <c r="O28" s="51">
        <f>SUM(N19:N28)</f>
        <v>79.219543147208086</v>
      </c>
      <c r="P28" s="50">
        <f>100-$O28</f>
        <v>20.780456852791914</v>
      </c>
      <c r="Q28" s="34"/>
    </row>
    <row r="29" spans="9:21" x14ac:dyDescent="0.25">
      <c r="I29" s="9">
        <v>2.5</v>
      </c>
      <c r="J29" s="33">
        <v>180</v>
      </c>
      <c r="K29" s="41">
        <v>209.524</v>
      </c>
      <c r="L29" s="41">
        <v>226.34</v>
      </c>
      <c r="M29" s="38">
        <f t="shared" si="1"/>
        <v>16.816000000000003</v>
      </c>
      <c r="N29" s="49">
        <f t="shared" si="0"/>
        <v>19.053662073966645</v>
      </c>
      <c r="O29" s="51">
        <f>SUM(N19:N29)</f>
        <v>98.273205221174734</v>
      </c>
      <c r="P29" s="50">
        <f t="shared" si="2"/>
        <v>1.7267947788252656</v>
      </c>
      <c r="Q29" s="34"/>
    </row>
    <row r="30" spans="9:21" x14ac:dyDescent="0.25">
      <c r="I30" s="9">
        <v>3</v>
      </c>
      <c r="J30" s="33">
        <v>125</v>
      </c>
      <c r="K30" s="41">
        <v>187.16399999999999</v>
      </c>
      <c r="L30" s="41">
        <v>188.63200000000001</v>
      </c>
      <c r="M30" s="38">
        <f t="shared" si="1"/>
        <v>1.4680000000000177</v>
      </c>
      <c r="N30" s="49">
        <f t="shared" si="0"/>
        <v>1.6633430021755096</v>
      </c>
      <c r="O30" s="51">
        <f>SUM(N19:N30)</f>
        <v>99.936548223350243</v>
      </c>
      <c r="P30" s="50">
        <f t="shared" si="2"/>
        <v>6.3451776649756653E-2</v>
      </c>
      <c r="Q30" s="34"/>
    </row>
    <row r="31" spans="9:21" x14ac:dyDescent="0.25">
      <c r="I31" s="9">
        <v>4</v>
      </c>
      <c r="J31" s="33">
        <v>63</v>
      </c>
      <c r="K31" s="41">
        <v>191.34399999999999</v>
      </c>
      <c r="L31" s="41">
        <v>191.35</v>
      </c>
      <c r="M31" s="38">
        <f t="shared" si="1"/>
        <v>6.0000000000002274E-3</v>
      </c>
      <c r="N31" s="49">
        <f t="shared" si="0"/>
        <v>6.7984046410444927E-3</v>
      </c>
      <c r="O31" s="51">
        <f>SUM(N19:N31)</f>
        <v>99.943346627991289</v>
      </c>
      <c r="P31" s="50">
        <f t="shared" si="2"/>
        <v>5.6653372008710789E-2</v>
      </c>
      <c r="Q31" s="34"/>
    </row>
    <row r="32" spans="9:21" ht="15.75" thickBot="1" x14ac:dyDescent="0.3">
      <c r="I32" s="10" t="s">
        <v>37</v>
      </c>
      <c r="J32" s="35">
        <v>0</v>
      </c>
      <c r="K32" s="42">
        <v>296.36</v>
      </c>
      <c r="L32" s="42">
        <v>296.41000000000003</v>
      </c>
      <c r="M32" s="38">
        <f t="shared" si="1"/>
        <v>5.0000000000011369E-2</v>
      </c>
      <c r="N32" s="49">
        <f t="shared" si="0"/>
        <v>5.6653372008714835E-2</v>
      </c>
      <c r="O32" s="51">
        <f>SUM(N19:N32)</f>
        <v>100</v>
      </c>
      <c r="P32" s="50">
        <f t="shared" si="2"/>
        <v>0</v>
      </c>
      <c r="Q32" s="34"/>
    </row>
    <row r="33" spans="9:17" ht="15.75" thickBot="1" x14ac:dyDescent="0.3">
      <c r="I33" s="63"/>
      <c r="J33" s="64"/>
      <c r="K33" s="64"/>
      <c r="L33" s="65"/>
      <c r="M33" s="44">
        <f>SUM(M19:M32)</f>
        <v>88.256</v>
      </c>
      <c r="N33" s="4" t="s">
        <v>12</v>
      </c>
      <c r="O33" s="4"/>
      <c r="P33" s="30"/>
      <c r="Q33" s="5"/>
    </row>
    <row r="34" spans="9:17" x14ac:dyDescent="0.25">
      <c r="I34" s="11"/>
      <c r="J34" s="3"/>
      <c r="K34" s="3"/>
      <c r="L34" s="3"/>
      <c r="M34" s="3"/>
      <c r="N34" s="3"/>
      <c r="O34" s="3"/>
      <c r="P34" s="31"/>
      <c r="Q34" s="12"/>
    </row>
    <row r="35" spans="9:17" x14ac:dyDescent="0.25">
      <c r="I35" s="53" t="s">
        <v>39</v>
      </c>
      <c r="J35" s="54"/>
      <c r="K35" s="54"/>
      <c r="L35" s="55"/>
      <c r="M35" s="43">
        <f>100-(M33/L17*100)</f>
        <v>-0.103215561730849</v>
      </c>
      <c r="N35" s="37" t="s">
        <v>40</v>
      </c>
      <c r="O35" s="37"/>
      <c r="P35" s="25"/>
      <c r="Q35" s="6"/>
    </row>
    <row r="36" spans="9:17" x14ac:dyDescent="0.25">
      <c r="I36" s="36"/>
      <c r="J36" s="37"/>
      <c r="K36" s="37"/>
      <c r="L36" s="1" t="s">
        <v>41</v>
      </c>
      <c r="M36" s="47"/>
      <c r="N36" s="37" t="s">
        <v>42</v>
      </c>
      <c r="O36" s="37"/>
      <c r="P36" s="25"/>
      <c r="Q36" s="6"/>
    </row>
    <row r="37" spans="9:17" x14ac:dyDescent="0.25">
      <c r="I37" s="36"/>
      <c r="J37" s="37"/>
      <c r="K37" s="37"/>
      <c r="L37" s="1" t="s">
        <v>43</v>
      </c>
      <c r="M37" s="47"/>
      <c r="N37" s="37" t="s">
        <v>42</v>
      </c>
      <c r="O37" s="37"/>
      <c r="P37" s="25"/>
      <c r="Q37" s="6"/>
    </row>
    <row r="38" spans="9:17" x14ac:dyDescent="0.25">
      <c r="I38" s="36"/>
      <c r="J38" s="37"/>
      <c r="K38" s="37"/>
      <c r="L38" s="1" t="s">
        <v>44</v>
      </c>
      <c r="M38" s="47"/>
      <c r="N38" s="37" t="s">
        <v>42</v>
      </c>
      <c r="O38" s="37"/>
      <c r="P38" s="25"/>
      <c r="Q38" s="6"/>
    </row>
    <row r="39" spans="9:17" x14ac:dyDescent="0.25">
      <c r="I39" s="36"/>
      <c r="J39" s="37"/>
      <c r="K39" s="37"/>
      <c r="L39" s="1" t="s">
        <v>45</v>
      </c>
      <c r="M39" s="48" t="e">
        <f>M38/M36</f>
        <v>#DIV/0!</v>
      </c>
      <c r="N39" s="37"/>
      <c r="O39" s="37"/>
      <c r="P39" s="25"/>
      <c r="Q39" s="6"/>
    </row>
    <row r="40" spans="9:17" ht="15.75" thickBot="1" x14ac:dyDescent="0.3">
      <c r="I40" s="13"/>
      <c r="J40" s="14"/>
      <c r="K40" s="14"/>
      <c r="L40" s="15" t="s">
        <v>46</v>
      </c>
      <c r="M40" s="52" t="e">
        <f>SQRT(M37)/(M38*M36)</f>
        <v>#DIV/0!</v>
      </c>
      <c r="N40" s="14"/>
      <c r="O40" s="14"/>
      <c r="P40" s="32"/>
      <c r="Q40" s="16"/>
    </row>
  </sheetData>
  <mergeCells count="7">
    <mergeCell ref="I35:L35"/>
    <mergeCell ref="I14:K14"/>
    <mergeCell ref="L14:Q14"/>
    <mergeCell ref="I15:K15"/>
    <mergeCell ref="I16:K16"/>
    <mergeCell ref="I17:K17"/>
    <mergeCell ref="I33:L33"/>
  </mergeCells>
  <conditionalFormatting sqref="M35">
    <cfRule type="cellIs" dxfId="7" priority="1" operator="lessThan">
      <formula>-5</formula>
    </cfRule>
    <cfRule type="cellIs" dxfId="6" priority="2" operator="greaterThan">
      <formula>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opLeftCell="A4" zoomScaleNormal="100" workbookViewId="0">
      <selection activeCell="P28" sqref="J28:P28"/>
    </sheetView>
  </sheetViews>
  <sheetFormatPr defaultColWidth="8.85546875" defaultRowHeight="15" x14ac:dyDescent="0.25"/>
  <cols>
    <col min="9" max="9" width="7.7109375" bestFit="1" customWidth="1"/>
    <col min="10" max="10" width="10.140625" bestFit="1" customWidth="1"/>
    <col min="11" max="11" width="12" customWidth="1"/>
    <col min="12" max="12" width="8.28515625" bestFit="1" customWidth="1"/>
    <col min="13" max="13" width="8.28515625" customWidth="1"/>
    <col min="14" max="14" width="8.28515625" bestFit="1" customWidth="1"/>
    <col min="15" max="15" width="11.28515625" customWidth="1"/>
    <col min="16" max="16" width="9" bestFit="1" customWidth="1"/>
    <col min="17" max="17" width="8.28515625" bestFit="1" customWidth="1"/>
  </cols>
  <sheetData>
    <row r="1" spans="1:17" x14ac:dyDescent="0.25">
      <c r="A1" s="17" t="s">
        <v>0</v>
      </c>
      <c r="B1" s="18"/>
      <c r="C1" s="18"/>
      <c r="D1" s="18"/>
      <c r="E1" s="18"/>
      <c r="F1" s="18"/>
      <c r="G1" s="19"/>
    </row>
    <row r="2" spans="1:17" x14ac:dyDescent="0.25">
      <c r="A2" s="20"/>
      <c r="G2" s="21"/>
    </row>
    <row r="3" spans="1:17" x14ac:dyDescent="0.25">
      <c r="A3" s="20">
        <v>1</v>
      </c>
      <c r="B3" t="s">
        <v>1</v>
      </c>
      <c r="G3" s="21"/>
    </row>
    <row r="4" spans="1:17" x14ac:dyDescent="0.25">
      <c r="A4" s="20">
        <v>2</v>
      </c>
      <c r="B4" t="s">
        <v>2</v>
      </c>
      <c r="G4" s="21"/>
    </row>
    <row r="5" spans="1:17" x14ac:dyDescent="0.25">
      <c r="A5" s="20">
        <v>3</v>
      </c>
      <c r="B5" t="s">
        <v>3</v>
      </c>
      <c r="G5" s="21"/>
    </row>
    <row r="6" spans="1:17" x14ac:dyDescent="0.25">
      <c r="A6" s="20">
        <v>4</v>
      </c>
      <c r="B6">
        <v>402.59</v>
      </c>
      <c r="G6" s="21"/>
    </row>
    <row r="7" spans="1:17" x14ac:dyDescent="0.25">
      <c r="A7" s="20">
        <v>5</v>
      </c>
      <c r="B7" t="s">
        <v>4</v>
      </c>
      <c r="G7" s="21"/>
    </row>
    <row r="8" spans="1:17" x14ac:dyDescent="0.25">
      <c r="A8" s="20">
        <v>6</v>
      </c>
      <c r="B8" t="s">
        <v>5</v>
      </c>
      <c r="G8" s="21"/>
    </row>
    <row r="9" spans="1:17" x14ac:dyDescent="0.25">
      <c r="A9" s="20">
        <v>7</v>
      </c>
      <c r="B9" t="s">
        <v>6</v>
      </c>
      <c r="G9" s="21"/>
    </row>
    <row r="10" spans="1:17" x14ac:dyDescent="0.25">
      <c r="A10" s="20">
        <v>8</v>
      </c>
      <c r="B10" t="s">
        <v>7</v>
      </c>
      <c r="G10" s="21"/>
    </row>
    <row r="11" spans="1:17" x14ac:dyDescent="0.25">
      <c r="A11" s="20">
        <v>9</v>
      </c>
      <c r="B11" s="27" t="s">
        <v>8</v>
      </c>
      <c r="G11" s="21"/>
    </row>
    <row r="12" spans="1:17" x14ac:dyDescent="0.25">
      <c r="A12" s="20">
        <v>10</v>
      </c>
      <c r="B12" t="s">
        <v>9</v>
      </c>
      <c r="G12" s="21"/>
    </row>
    <row r="13" spans="1:17" ht="15.75" thickBot="1" x14ac:dyDescent="0.3">
      <c r="A13" s="22"/>
      <c r="B13" s="23"/>
      <c r="C13" s="23"/>
      <c r="D13" s="23"/>
      <c r="E13" s="23"/>
      <c r="F13" s="23"/>
      <c r="G13" s="24"/>
    </row>
    <row r="14" spans="1:17" x14ac:dyDescent="0.25">
      <c r="I14" s="56" t="s">
        <v>10</v>
      </c>
      <c r="J14" s="57"/>
      <c r="K14" s="57"/>
      <c r="L14" s="58" t="s">
        <v>54</v>
      </c>
      <c r="M14" s="59"/>
      <c r="N14" s="59"/>
      <c r="O14" s="59"/>
      <c r="P14" s="59"/>
      <c r="Q14" s="60"/>
    </row>
    <row r="15" spans="1:17" x14ac:dyDescent="0.25">
      <c r="I15" s="61" t="s">
        <v>11</v>
      </c>
      <c r="J15" s="62"/>
      <c r="K15" s="62"/>
      <c r="L15" s="39">
        <v>114.57599999999999</v>
      </c>
      <c r="M15" s="37" t="s">
        <v>12</v>
      </c>
      <c r="N15" s="25"/>
      <c r="O15" s="37" t="s">
        <v>13</v>
      </c>
      <c r="P15" s="45"/>
      <c r="Q15" s="26" t="s">
        <v>14</v>
      </c>
    </row>
    <row r="16" spans="1:17" x14ac:dyDescent="0.25">
      <c r="I16" s="61" t="s">
        <v>15</v>
      </c>
      <c r="J16" s="62"/>
      <c r="K16" s="62"/>
      <c r="L16" s="39">
        <v>36.356999999999999</v>
      </c>
      <c r="M16" s="37" t="s">
        <v>12</v>
      </c>
      <c r="N16" s="25"/>
      <c r="O16" s="37" t="s">
        <v>16</v>
      </c>
      <c r="P16" s="45"/>
      <c r="Q16" s="26" t="s">
        <v>14</v>
      </c>
    </row>
    <row r="17" spans="9:21" x14ac:dyDescent="0.25">
      <c r="I17" s="61" t="s">
        <v>17</v>
      </c>
      <c r="J17" s="62"/>
      <c r="K17" s="62"/>
      <c r="L17" s="40">
        <f>L15-L16</f>
        <v>78.218999999999994</v>
      </c>
      <c r="M17" s="37" t="s">
        <v>12</v>
      </c>
      <c r="N17" s="25"/>
      <c r="O17" s="37" t="s">
        <v>18</v>
      </c>
      <c r="P17" s="46"/>
      <c r="Q17" s="26" t="s">
        <v>19</v>
      </c>
    </row>
    <row r="18" spans="9:21" ht="75.75" thickBot="1" x14ac:dyDescent="0.3">
      <c r="I18" s="7" t="s">
        <v>48</v>
      </c>
      <c r="J18" s="2" t="s">
        <v>47</v>
      </c>
      <c r="K18" s="2" t="s">
        <v>20</v>
      </c>
      <c r="L18" s="2" t="s">
        <v>21</v>
      </c>
      <c r="M18" s="2" t="s">
        <v>22</v>
      </c>
      <c r="N18" s="2" t="s">
        <v>23</v>
      </c>
      <c r="O18" s="2" t="s">
        <v>24</v>
      </c>
      <c r="P18" s="28" t="s">
        <v>25</v>
      </c>
      <c r="Q18" s="8" t="s">
        <v>26</v>
      </c>
    </row>
    <row r="19" spans="9:21" x14ac:dyDescent="0.25">
      <c r="I19" s="9">
        <v>-3</v>
      </c>
      <c r="J19" s="33">
        <v>8000</v>
      </c>
      <c r="K19" s="41">
        <v>498.315</v>
      </c>
      <c r="L19" s="41">
        <v>498.32</v>
      </c>
      <c r="M19" s="38">
        <f>MAX(0,$L19-$K19)</f>
        <v>4.9999999999954525E-3</v>
      </c>
      <c r="N19" s="49">
        <f t="shared" ref="N19:N32" si="0">$M19/$M$33*100</f>
        <v>6.3769816470410166E-3</v>
      </c>
      <c r="O19" s="49">
        <f>N19</f>
        <v>6.3769816470410166E-3</v>
      </c>
      <c r="P19" s="50">
        <f>100-$O19</f>
        <v>99.993623018352963</v>
      </c>
      <c r="Q19" s="34"/>
      <c r="S19" s="29" t="s">
        <v>27</v>
      </c>
      <c r="T19" s="18" t="s">
        <v>28</v>
      </c>
      <c r="U19" s="19"/>
    </row>
    <row r="20" spans="9:21" x14ac:dyDescent="0.25">
      <c r="I20" s="9">
        <v>-2</v>
      </c>
      <c r="J20" s="33">
        <v>4000</v>
      </c>
      <c r="K20" s="41">
        <v>537.42999999999995</v>
      </c>
      <c r="L20" s="41">
        <v>537.43499999999995</v>
      </c>
      <c r="M20" s="38">
        <f t="shared" ref="M20:M32" si="1">MAX(0,$L20-$K20)</f>
        <v>4.9999999999954525E-3</v>
      </c>
      <c r="N20" s="49">
        <f t="shared" si="0"/>
        <v>6.3769816470410166E-3</v>
      </c>
      <c r="O20" s="49">
        <f>SUM(N19:N20)</f>
        <v>1.2753963294082033E-2</v>
      </c>
      <c r="P20" s="50">
        <f t="shared" ref="P20:P32" si="2">100-$O20</f>
        <v>99.987246036705912</v>
      </c>
      <c r="Q20" s="34"/>
      <c r="S20" s="20" t="s">
        <v>29</v>
      </c>
      <c r="T20" t="s">
        <v>30</v>
      </c>
      <c r="U20" s="21"/>
    </row>
    <row r="21" spans="9:21" x14ac:dyDescent="0.25">
      <c r="I21" s="9">
        <v>-1</v>
      </c>
      <c r="J21" s="33">
        <v>2000</v>
      </c>
      <c r="K21" s="41">
        <v>337.86</v>
      </c>
      <c r="L21" s="41">
        <v>337.87</v>
      </c>
      <c r="M21" s="38">
        <f>MAX(0,$L21-$K21)</f>
        <v>9.9999999999909051E-3</v>
      </c>
      <c r="N21" s="49">
        <f t="shared" si="0"/>
        <v>1.2753963294082033E-2</v>
      </c>
      <c r="O21" s="49">
        <f>SUM(N19:N21)</f>
        <v>2.5507926588164066E-2</v>
      </c>
      <c r="P21" s="50">
        <f t="shared" si="2"/>
        <v>99.974492073411838</v>
      </c>
      <c r="Q21" s="34"/>
      <c r="S21" s="20" t="s">
        <v>31</v>
      </c>
      <c r="T21" t="s">
        <v>32</v>
      </c>
      <c r="U21" s="21"/>
    </row>
    <row r="22" spans="9:21" x14ac:dyDescent="0.25">
      <c r="I22" s="9">
        <v>0</v>
      </c>
      <c r="J22" s="33">
        <v>1000</v>
      </c>
      <c r="K22" s="41">
        <v>302.48500000000001</v>
      </c>
      <c r="L22" s="41">
        <v>302.53500000000003</v>
      </c>
      <c r="M22" s="38">
        <f t="shared" si="1"/>
        <v>5.0000000000011369E-2</v>
      </c>
      <c r="N22" s="49">
        <f t="shared" si="0"/>
        <v>6.376981647048266E-2</v>
      </c>
      <c r="O22" s="49">
        <f>SUM(N19:N22)</f>
        <v>8.9277743058646719E-2</v>
      </c>
      <c r="P22" s="50">
        <f t="shared" si="2"/>
        <v>99.910722256941355</v>
      </c>
      <c r="Q22" s="34"/>
      <c r="S22" s="20" t="s">
        <v>33</v>
      </c>
      <c r="T22" t="s">
        <v>34</v>
      </c>
      <c r="U22" s="21"/>
    </row>
    <row r="23" spans="9:21" ht="15.75" thickBot="1" x14ac:dyDescent="0.3">
      <c r="I23" s="9">
        <v>0.5</v>
      </c>
      <c r="J23" s="33">
        <v>710</v>
      </c>
      <c r="K23" s="41">
        <v>264.14</v>
      </c>
      <c r="L23" s="41">
        <v>264.20499999999998</v>
      </c>
      <c r="M23" s="38">
        <f t="shared" si="1"/>
        <v>6.4999999999997726E-2</v>
      </c>
      <c r="N23" s="49">
        <f t="shared" si="0"/>
        <v>8.2900761411605711E-2</v>
      </c>
      <c r="O23" s="49">
        <f>SUM(N19:N23)</f>
        <v>0.17217850447025243</v>
      </c>
      <c r="P23" s="50">
        <f t="shared" si="2"/>
        <v>99.827821495529747</v>
      </c>
      <c r="Q23" s="34"/>
      <c r="S23" s="22" t="s">
        <v>35</v>
      </c>
      <c r="T23" s="23" t="s">
        <v>36</v>
      </c>
      <c r="U23" s="24"/>
    </row>
    <row r="24" spans="9:21" x14ac:dyDescent="0.25">
      <c r="I24" s="9">
        <v>1</v>
      </c>
      <c r="J24" s="33">
        <v>500</v>
      </c>
      <c r="K24" s="41">
        <v>247.03</v>
      </c>
      <c r="L24" s="41">
        <v>248.36</v>
      </c>
      <c r="M24" s="38">
        <f t="shared" si="1"/>
        <v>1.3300000000000125</v>
      </c>
      <c r="N24" s="49">
        <f t="shared" si="0"/>
        <v>1.6962771181144691</v>
      </c>
      <c r="O24" s="49">
        <f>SUM(N19:N24)</f>
        <v>1.8684556225847215</v>
      </c>
      <c r="P24" s="50">
        <f t="shared" si="2"/>
        <v>98.131544377415281</v>
      </c>
      <c r="Q24" s="34"/>
    </row>
    <row r="25" spans="9:21" x14ac:dyDescent="0.25">
      <c r="I25" s="9">
        <v>1.25</v>
      </c>
      <c r="J25" s="33">
        <v>425</v>
      </c>
      <c r="K25" s="41">
        <v>253.73</v>
      </c>
      <c r="L25" s="41">
        <v>256.54500000000002</v>
      </c>
      <c r="M25" s="38">
        <f t="shared" si="1"/>
        <v>2.8150000000000261</v>
      </c>
      <c r="N25" s="49">
        <f t="shared" si="0"/>
        <v>3.5902406672873912</v>
      </c>
      <c r="O25" s="49">
        <f>SUM(N19:N25)</f>
        <v>5.4586962898721128</v>
      </c>
      <c r="P25" s="50">
        <f t="shared" si="2"/>
        <v>94.541303710127892</v>
      </c>
      <c r="Q25" s="34"/>
    </row>
    <row r="26" spans="9:21" x14ac:dyDescent="0.25">
      <c r="I26" s="9">
        <v>1.5</v>
      </c>
      <c r="J26" s="33">
        <v>355</v>
      </c>
      <c r="K26" s="41">
        <v>233.31800000000001</v>
      </c>
      <c r="L26" s="41">
        <v>242.82499999999999</v>
      </c>
      <c r="M26" s="38">
        <f t="shared" si="1"/>
        <v>9.5069999999999766</v>
      </c>
      <c r="N26" s="49">
        <f t="shared" si="0"/>
        <v>12.125192903694787</v>
      </c>
      <c r="O26" s="49">
        <f>SUM(N19:N26)</f>
        <v>17.5838891935669</v>
      </c>
      <c r="P26" s="50">
        <f t="shared" si="2"/>
        <v>82.416110806433096</v>
      </c>
      <c r="Q26" s="34"/>
    </row>
    <row r="27" spans="9:21" x14ac:dyDescent="0.25">
      <c r="I27" s="9">
        <v>1.75</v>
      </c>
      <c r="J27" s="33">
        <v>300</v>
      </c>
      <c r="K27" s="41">
        <v>220.714</v>
      </c>
      <c r="L27" s="41">
        <v>233.06200000000001</v>
      </c>
      <c r="M27" s="38">
        <f t="shared" si="1"/>
        <v>12.348000000000013</v>
      </c>
      <c r="N27" s="49">
        <f t="shared" si="0"/>
        <v>15.748593875546835</v>
      </c>
      <c r="O27" s="51">
        <f>SUM(N19:N27)</f>
        <v>33.332483069113735</v>
      </c>
      <c r="P27" s="50">
        <f t="shared" si="2"/>
        <v>66.667516930886265</v>
      </c>
      <c r="Q27" s="34"/>
    </row>
    <row r="28" spans="9:21" x14ac:dyDescent="0.25">
      <c r="I28" s="9">
        <v>2</v>
      </c>
      <c r="J28" s="33">
        <v>250</v>
      </c>
      <c r="K28" s="41">
        <v>222.65</v>
      </c>
      <c r="L28" s="41">
        <v>245.33</v>
      </c>
      <c r="M28" s="38">
        <f t="shared" si="1"/>
        <v>22.680000000000007</v>
      </c>
      <c r="N28" s="49">
        <f t="shared" si="0"/>
        <v>28.925988751004368</v>
      </c>
      <c r="O28" s="51">
        <f>SUM(N19:N28)</f>
        <v>62.258471820118103</v>
      </c>
      <c r="P28" s="50">
        <f>100-$O28</f>
        <v>37.741528179881897</v>
      </c>
      <c r="Q28" s="34"/>
    </row>
    <row r="29" spans="9:21" x14ac:dyDescent="0.25">
      <c r="I29" s="9">
        <v>2.5</v>
      </c>
      <c r="J29" s="33">
        <v>180</v>
      </c>
      <c r="K29" s="41">
        <v>203.32599999999999</v>
      </c>
      <c r="L29" s="41">
        <v>231.45400000000001</v>
      </c>
      <c r="M29" s="38">
        <f t="shared" si="1"/>
        <v>28.128000000000014</v>
      </c>
      <c r="N29" s="49">
        <f t="shared" si="0"/>
        <v>35.874347953626589</v>
      </c>
      <c r="O29" s="51">
        <f>SUM(N19:N29)</f>
        <v>98.1328197737447</v>
      </c>
      <c r="P29" s="50">
        <f t="shared" si="2"/>
        <v>1.8671802262553001</v>
      </c>
      <c r="Q29" s="34"/>
    </row>
    <row r="30" spans="9:21" x14ac:dyDescent="0.25">
      <c r="I30" s="9">
        <v>3</v>
      </c>
      <c r="J30" s="33">
        <v>125</v>
      </c>
      <c r="K30" s="41">
        <v>190.53800000000001</v>
      </c>
      <c r="L30" s="41">
        <v>191.946</v>
      </c>
      <c r="M30" s="38">
        <f t="shared" si="1"/>
        <v>1.407999999999987</v>
      </c>
      <c r="N30" s="49">
        <f t="shared" si="0"/>
        <v>1.7957580318083672</v>
      </c>
      <c r="O30" s="51">
        <f>SUM(N19:N30)</f>
        <v>99.928577805553061</v>
      </c>
      <c r="P30" s="50">
        <f t="shared" si="2"/>
        <v>7.1422194446938647E-2</v>
      </c>
      <c r="Q30" s="34"/>
    </row>
    <row r="31" spans="9:21" x14ac:dyDescent="0.25">
      <c r="I31" s="9">
        <v>4</v>
      </c>
      <c r="J31" s="33">
        <v>63</v>
      </c>
      <c r="K31" s="41">
        <v>178.72</v>
      </c>
      <c r="L31" s="41">
        <v>178.73599999999999</v>
      </c>
      <c r="M31" s="38">
        <f t="shared" si="1"/>
        <v>1.5999999999991132E-2</v>
      </c>
      <c r="N31" s="49">
        <f t="shared" si="0"/>
        <v>2.0406341270538503E-2</v>
      </c>
      <c r="O31" s="51">
        <f>SUM(N19:N31)</f>
        <v>99.948984146823605</v>
      </c>
      <c r="P31" s="50">
        <f t="shared" si="2"/>
        <v>5.1015853176394899E-2</v>
      </c>
      <c r="Q31" s="34"/>
    </row>
    <row r="32" spans="9:21" ht="15.75" thickBot="1" x14ac:dyDescent="0.3">
      <c r="I32" s="10" t="s">
        <v>37</v>
      </c>
      <c r="J32" s="35">
        <v>0</v>
      </c>
      <c r="K32" s="42">
        <v>292.71499999999997</v>
      </c>
      <c r="L32" s="42">
        <v>292.755</v>
      </c>
      <c r="M32" s="38">
        <f t="shared" si="1"/>
        <v>4.0000000000020464E-2</v>
      </c>
      <c r="N32" s="49">
        <f t="shared" si="0"/>
        <v>5.1015853176400637E-2</v>
      </c>
      <c r="O32" s="51">
        <f>SUM(N19:N32)</f>
        <v>100</v>
      </c>
      <c r="P32" s="50">
        <f t="shared" si="2"/>
        <v>0</v>
      </c>
      <c r="Q32" s="34"/>
    </row>
    <row r="33" spans="9:17" ht="15.75" thickBot="1" x14ac:dyDescent="0.3">
      <c r="I33" s="63">
        <v>178.69399999999999</v>
      </c>
      <c r="J33" s="64"/>
      <c r="K33" s="64"/>
      <c r="L33" s="65"/>
      <c r="M33" s="44">
        <f>SUM(M19:M32)</f>
        <v>78.407000000000039</v>
      </c>
      <c r="N33" s="4" t="s">
        <v>12</v>
      </c>
      <c r="O33" s="4"/>
      <c r="P33" s="30"/>
      <c r="Q33" s="5"/>
    </row>
    <row r="34" spans="9:17" x14ac:dyDescent="0.25">
      <c r="I34" s="11"/>
      <c r="J34" s="3"/>
      <c r="K34" s="3"/>
      <c r="L34" s="3"/>
      <c r="M34" s="3"/>
      <c r="N34" s="3"/>
      <c r="O34" s="3"/>
      <c r="P34" s="31"/>
      <c r="Q34" s="12"/>
    </row>
    <row r="35" spans="9:17" x14ac:dyDescent="0.25">
      <c r="I35" s="53" t="s">
        <v>39</v>
      </c>
      <c r="J35" s="54"/>
      <c r="K35" s="54"/>
      <c r="L35" s="55"/>
      <c r="M35" s="43">
        <f>100-(M33/L17*100)</f>
        <v>-0.24035080990559266</v>
      </c>
      <c r="N35" s="37" t="s">
        <v>40</v>
      </c>
      <c r="O35" s="37"/>
      <c r="P35" s="25"/>
      <c r="Q35" s="6"/>
    </row>
    <row r="36" spans="9:17" x14ac:dyDescent="0.25">
      <c r="I36" s="36"/>
      <c r="J36" s="37"/>
      <c r="K36" s="37"/>
      <c r="L36" s="1" t="s">
        <v>41</v>
      </c>
      <c r="M36" s="47"/>
      <c r="N36" s="37" t="s">
        <v>42</v>
      </c>
      <c r="O36" s="37"/>
      <c r="P36" s="25"/>
      <c r="Q36" s="6"/>
    </row>
    <row r="37" spans="9:17" x14ac:dyDescent="0.25">
      <c r="I37" s="36"/>
      <c r="J37" s="37"/>
      <c r="K37" s="37"/>
      <c r="L37" s="1" t="s">
        <v>43</v>
      </c>
      <c r="M37" s="47"/>
      <c r="N37" s="37" t="s">
        <v>42</v>
      </c>
      <c r="O37" s="37"/>
      <c r="P37" s="25"/>
      <c r="Q37" s="6"/>
    </row>
    <row r="38" spans="9:17" x14ac:dyDescent="0.25">
      <c r="I38" s="36"/>
      <c r="J38" s="37"/>
      <c r="K38" s="37"/>
      <c r="L38" s="1" t="s">
        <v>44</v>
      </c>
      <c r="M38" s="47"/>
      <c r="N38" s="37" t="s">
        <v>42</v>
      </c>
      <c r="O38" s="37"/>
      <c r="P38" s="25"/>
      <c r="Q38" s="6"/>
    </row>
    <row r="39" spans="9:17" x14ac:dyDescent="0.25">
      <c r="I39" s="36"/>
      <c r="J39" s="37"/>
      <c r="K39" s="37"/>
      <c r="L39" s="1" t="s">
        <v>45</v>
      </c>
      <c r="M39" s="48" t="e">
        <f>M38/M36</f>
        <v>#DIV/0!</v>
      </c>
      <c r="N39" s="37"/>
      <c r="O39" s="37"/>
      <c r="P39" s="25"/>
      <c r="Q39" s="6"/>
    </row>
    <row r="40" spans="9:17" ht="15.75" thickBot="1" x14ac:dyDescent="0.3">
      <c r="I40" s="13"/>
      <c r="J40" s="14"/>
      <c r="K40" s="14"/>
      <c r="L40" s="15" t="s">
        <v>46</v>
      </c>
      <c r="M40" s="52" t="e">
        <f>SQRT(M37)/(M38*M36)</f>
        <v>#DIV/0!</v>
      </c>
      <c r="N40" s="14"/>
      <c r="O40" s="14"/>
      <c r="P40" s="32"/>
      <c r="Q40" s="16"/>
    </row>
  </sheetData>
  <mergeCells count="7">
    <mergeCell ref="I35:L35"/>
    <mergeCell ref="I14:K14"/>
    <mergeCell ref="L14:Q14"/>
    <mergeCell ref="I15:K15"/>
    <mergeCell ref="I16:K16"/>
    <mergeCell ref="I17:K17"/>
    <mergeCell ref="I33:L33"/>
  </mergeCells>
  <conditionalFormatting sqref="M35">
    <cfRule type="cellIs" dxfId="9" priority="1" operator="lessThan">
      <formula>-5</formula>
    </cfRule>
    <cfRule type="cellIs" dxfId="8" priority="2" operator="greaterThan">
      <formula>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opLeftCell="A4" zoomScaleNormal="100" workbookViewId="0">
      <selection activeCell="I33" sqref="I33:L33"/>
    </sheetView>
  </sheetViews>
  <sheetFormatPr defaultColWidth="8.85546875" defaultRowHeight="15" x14ac:dyDescent="0.25"/>
  <cols>
    <col min="9" max="9" width="7.7109375" bestFit="1" customWidth="1"/>
    <col min="10" max="10" width="10.140625" bestFit="1" customWidth="1"/>
    <col min="11" max="11" width="12" customWidth="1"/>
    <col min="12" max="12" width="8.28515625" bestFit="1" customWidth="1"/>
    <col min="13" max="13" width="8.28515625" customWidth="1"/>
    <col min="14" max="14" width="8.28515625" bestFit="1" customWidth="1"/>
    <col min="15" max="15" width="11.28515625" customWidth="1"/>
    <col min="16" max="16" width="9" bestFit="1" customWidth="1"/>
    <col min="17" max="17" width="8.28515625" bestFit="1" customWidth="1"/>
  </cols>
  <sheetData>
    <row r="1" spans="1:17" x14ac:dyDescent="0.25">
      <c r="A1" s="17" t="s">
        <v>0</v>
      </c>
      <c r="B1" s="18"/>
      <c r="C1" s="18"/>
      <c r="D1" s="18"/>
      <c r="E1" s="18"/>
      <c r="F1" s="18"/>
      <c r="G1" s="19"/>
    </row>
    <row r="2" spans="1:17" x14ac:dyDescent="0.25">
      <c r="A2" s="20"/>
      <c r="G2" s="21"/>
    </row>
    <row r="3" spans="1:17" x14ac:dyDescent="0.25">
      <c r="A3" s="20">
        <v>1</v>
      </c>
      <c r="B3" t="s">
        <v>1</v>
      </c>
      <c r="G3" s="21"/>
    </row>
    <row r="4" spans="1:17" x14ac:dyDescent="0.25">
      <c r="A4" s="20">
        <v>2</v>
      </c>
      <c r="B4" t="s">
        <v>2</v>
      </c>
      <c r="G4" s="21"/>
    </row>
    <row r="5" spans="1:17" x14ac:dyDescent="0.25">
      <c r="A5" s="20">
        <v>3</v>
      </c>
      <c r="B5" t="s">
        <v>3</v>
      </c>
      <c r="G5" s="21"/>
    </row>
    <row r="6" spans="1:17" x14ac:dyDescent="0.25">
      <c r="A6" s="20">
        <v>4</v>
      </c>
      <c r="B6">
        <v>402.59</v>
      </c>
      <c r="G6" s="21"/>
    </row>
    <row r="7" spans="1:17" x14ac:dyDescent="0.25">
      <c r="A7" s="20">
        <v>5</v>
      </c>
      <c r="B7" t="s">
        <v>4</v>
      </c>
      <c r="G7" s="21"/>
    </row>
    <row r="8" spans="1:17" x14ac:dyDescent="0.25">
      <c r="A8" s="20">
        <v>6</v>
      </c>
      <c r="B8" t="s">
        <v>5</v>
      </c>
      <c r="G8" s="21"/>
    </row>
    <row r="9" spans="1:17" x14ac:dyDescent="0.25">
      <c r="A9" s="20">
        <v>7</v>
      </c>
      <c r="B9" t="s">
        <v>6</v>
      </c>
      <c r="G9" s="21"/>
    </row>
    <row r="10" spans="1:17" x14ac:dyDescent="0.25">
      <c r="A10" s="20">
        <v>8</v>
      </c>
      <c r="B10" t="s">
        <v>7</v>
      </c>
      <c r="G10" s="21"/>
    </row>
    <row r="11" spans="1:17" x14ac:dyDescent="0.25">
      <c r="A11" s="20">
        <v>9</v>
      </c>
      <c r="B11" s="27" t="s">
        <v>8</v>
      </c>
      <c r="G11" s="21"/>
    </row>
    <row r="12" spans="1:17" x14ac:dyDescent="0.25">
      <c r="A12" s="20">
        <v>10</v>
      </c>
      <c r="B12" t="s">
        <v>9</v>
      </c>
      <c r="G12" s="21"/>
    </row>
    <row r="13" spans="1:17" ht="15.75" thickBot="1" x14ac:dyDescent="0.3">
      <c r="A13" s="22"/>
      <c r="B13" s="23"/>
      <c r="C13" s="23"/>
      <c r="D13" s="23"/>
      <c r="E13" s="23"/>
      <c r="F13" s="23"/>
      <c r="G13" s="24"/>
    </row>
    <row r="14" spans="1:17" x14ac:dyDescent="0.25">
      <c r="I14" s="56" t="s">
        <v>10</v>
      </c>
      <c r="J14" s="57"/>
      <c r="K14" s="57"/>
      <c r="L14" s="58" t="s">
        <v>52</v>
      </c>
      <c r="M14" s="59"/>
      <c r="N14" s="59"/>
      <c r="O14" s="59"/>
      <c r="P14" s="59"/>
      <c r="Q14" s="60"/>
    </row>
    <row r="15" spans="1:17" x14ac:dyDescent="0.25">
      <c r="I15" s="61" t="s">
        <v>11</v>
      </c>
      <c r="J15" s="62"/>
      <c r="K15" s="62"/>
      <c r="L15" s="39">
        <v>105.569</v>
      </c>
      <c r="M15" s="37" t="s">
        <v>12</v>
      </c>
      <c r="N15" s="25"/>
      <c r="O15" s="37" t="s">
        <v>13</v>
      </c>
      <c r="P15" s="45"/>
      <c r="Q15" s="26" t="s">
        <v>14</v>
      </c>
    </row>
    <row r="16" spans="1:17" x14ac:dyDescent="0.25">
      <c r="I16" s="61" t="s">
        <v>15</v>
      </c>
      <c r="J16" s="62"/>
      <c r="K16" s="62"/>
      <c r="L16" s="39">
        <v>31.219000000000001</v>
      </c>
      <c r="M16" s="37" t="s">
        <v>12</v>
      </c>
      <c r="N16" s="25"/>
      <c r="O16" s="37" t="s">
        <v>16</v>
      </c>
      <c r="P16" s="45"/>
      <c r="Q16" s="26" t="s">
        <v>14</v>
      </c>
    </row>
    <row r="17" spans="9:21" x14ac:dyDescent="0.25">
      <c r="I17" s="61" t="s">
        <v>17</v>
      </c>
      <c r="J17" s="62"/>
      <c r="K17" s="62"/>
      <c r="L17" s="40">
        <f>L15-L16</f>
        <v>74.349999999999994</v>
      </c>
      <c r="M17" s="37" t="s">
        <v>12</v>
      </c>
      <c r="N17" s="25"/>
      <c r="O17" s="37" t="s">
        <v>18</v>
      </c>
      <c r="P17" s="46"/>
      <c r="Q17" s="26" t="s">
        <v>19</v>
      </c>
    </row>
    <row r="18" spans="9:21" ht="75.75" thickBot="1" x14ac:dyDescent="0.3">
      <c r="I18" s="7" t="s">
        <v>48</v>
      </c>
      <c r="J18" s="2" t="s">
        <v>47</v>
      </c>
      <c r="K18" s="2" t="s">
        <v>20</v>
      </c>
      <c r="L18" s="2" t="s">
        <v>21</v>
      </c>
      <c r="M18" s="2" t="s">
        <v>22</v>
      </c>
      <c r="N18" s="2" t="s">
        <v>23</v>
      </c>
      <c r="O18" s="2" t="s">
        <v>24</v>
      </c>
      <c r="P18" s="28" t="s">
        <v>25</v>
      </c>
      <c r="Q18" s="8" t="s">
        <v>26</v>
      </c>
    </row>
    <row r="19" spans="9:21" x14ac:dyDescent="0.25">
      <c r="I19" s="9">
        <v>-3</v>
      </c>
      <c r="J19" s="33">
        <v>8000</v>
      </c>
      <c r="K19" s="41">
        <v>402.58</v>
      </c>
      <c r="L19" s="41">
        <v>402.59</v>
      </c>
      <c r="M19" s="38">
        <f>MAX(0,$L19-$K19)</f>
        <v>9.9999999999909051E-3</v>
      </c>
      <c r="N19" s="49">
        <f t="shared" ref="N19:N32" si="0">$M19/$M$33*100</f>
        <v>1.3445920507705744E-2</v>
      </c>
      <c r="O19" s="49">
        <f>N19</f>
        <v>1.3445920507705744E-2</v>
      </c>
      <c r="P19" s="50">
        <f>100-$O19</f>
        <v>99.986554079492294</v>
      </c>
      <c r="Q19" s="34"/>
      <c r="S19" s="29" t="s">
        <v>27</v>
      </c>
      <c r="T19" s="18" t="s">
        <v>28</v>
      </c>
      <c r="U19" s="19"/>
    </row>
    <row r="20" spans="9:21" x14ac:dyDescent="0.25">
      <c r="I20" s="9">
        <v>-2</v>
      </c>
      <c r="J20" s="33">
        <v>4000</v>
      </c>
      <c r="K20" s="41">
        <v>367.245</v>
      </c>
      <c r="L20" s="41">
        <v>367.26</v>
      </c>
      <c r="M20" s="38">
        <f t="shared" ref="M20:M32" si="1">MAX(0,$L20-$K20)</f>
        <v>1.4999999999986358E-2</v>
      </c>
      <c r="N20" s="49">
        <f t="shared" si="0"/>
        <v>2.0168880761558615E-2</v>
      </c>
      <c r="O20" s="49">
        <f>SUM(N19:N20)</f>
        <v>3.3614801269264361E-2</v>
      </c>
      <c r="P20" s="50">
        <f t="shared" ref="P20:P32" si="2">100-$O20</f>
        <v>99.966385198730734</v>
      </c>
      <c r="Q20" s="34"/>
      <c r="S20" s="20" t="s">
        <v>29</v>
      </c>
      <c r="T20" t="s">
        <v>30</v>
      </c>
      <c r="U20" s="21"/>
    </row>
    <row r="21" spans="9:21" x14ac:dyDescent="0.25">
      <c r="I21" s="9">
        <v>-1</v>
      </c>
      <c r="J21" s="33">
        <v>2000</v>
      </c>
      <c r="K21" s="41">
        <v>342.83</v>
      </c>
      <c r="L21" s="41">
        <v>342.84</v>
      </c>
      <c r="M21" s="38">
        <f>MAX(0,$L21-$K21)</f>
        <v>9.9999999999909051E-3</v>
      </c>
      <c r="N21" s="49">
        <f t="shared" si="0"/>
        <v>1.3445920507705744E-2</v>
      </c>
      <c r="O21" s="49">
        <f>SUM(N19:N21)</f>
        <v>4.7060721776970106E-2</v>
      </c>
      <c r="P21" s="50">
        <f t="shared" si="2"/>
        <v>99.952939278223027</v>
      </c>
      <c r="Q21" s="34"/>
      <c r="S21" s="20" t="s">
        <v>31</v>
      </c>
      <c r="T21" t="s">
        <v>32</v>
      </c>
      <c r="U21" s="21"/>
    </row>
    <row r="22" spans="9:21" x14ac:dyDescent="0.25">
      <c r="I22" s="9">
        <v>0</v>
      </c>
      <c r="J22" s="33">
        <v>1000</v>
      </c>
      <c r="K22" s="41">
        <v>290.13</v>
      </c>
      <c r="L22" s="41">
        <v>290.14999999999998</v>
      </c>
      <c r="M22" s="38">
        <f t="shared" si="1"/>
        <v>1.999999999998181E-2</v>
      </c>
      <c r="N22" s="49">
        <f t="shared" si="0"/>
        <v>2.6891841015411488E-2</v>
      </c>
      <c r="O22" s="49">
        <f>SUM(N19:N22)</f>
        <v>7.395256279238159E-2</v>
      </c>
      <c r="P22" s="50">
        <f t="shared" si="2"/>
        <v>99.926047437207615</v>
      </c>
      <c r="Q22" s="34"/>
      <c r="S22" s="20" t="s">
        <v>33</v>
      </c>
      <c r="T22" t="s">
        <v>34</v>
      </c>
      <c r="U22" s="21"/>
    </row>
    <row r="23" spans="9:21" ht="15.75" thickBot="1" x14ac:dyDescent="0.3">
      <c r="I23" s="9">
        <v>0.5</v>
      </c>
      <c r="J23" s="33">
        <v>710</v>
      </c>
      <c r="K23" s="41">
        <v>265.12</v>
      </c>
      <c r="L23" s="41">
        <v>265.18</v>
      </c>
      <c r="M23" s="38">
        <f t="shared" si="1"/>
        <v>6.0000000000002274E-2</v>
      </c>
      <c r="N23" s="49">
        <f t="shared" si="0"/>
        <v>8.0675523046310885E-2</v>
      </c>
      <c r="O23" s="49">
        <f>SUM(N19:N23)</f>
        <v>0.15462808583869248</v>
      </c>
      <c r="P23" s="50">
        <f t="shared" si="2"/>
        <v>99.845371914161305</v>
      </c>
      <c r="Q23" s="34"/>
      <c r="S23" s="22" t="s">
        <v>35</v>
      </c>
      <c r="T23" s="23" t="s">
        <v>36</v>
      </c>
      <c r="U23" s="24"/>
    </row>
    <row r="24" spans="9:21" x14ac:dyDescent="0.25">
      <c r="I24" s="9">
        <v>1</v>
      </c>
      <c r="J24" s="33">
        <v>500</v>
      </c>
      <c r="K24" s="41">
        <v>246.66</v>
      </c>
      <c r="L24" s="41">
        <v>247.5</v>
      </c>
      <c r="M24" s="38">
        <f t="shared" si="1"/>
        <v>0.84000000000000341</v>
      </c>
      <c r="N24" s="49">
        <f t="shared" si="0"/>
        <v>1.1294573226483142</v>
      </c>
      <c r="O24" s="49">
        <f>SUM(N19:N24)</f>
        <v>1.2840854084870066</v>
      </c>
      <c r="P24" s="50">
        <f t="shared" si="2"/>
        <v>98.715914591512998</v>
      </c>
      <c r="Q24" s="34"/>
    </row>
    <row r="25" spans="9:21" x14ac:dyDescent="0.25">
      <c r="I25" s="9">
        <v>1.25</v>
      </c>
      <c r="J25" s="33">
        <v>425</v>
      </c>
      <c r="K25" s="41">
        <v>277.18</v>
      </c>
      <c r="L25" s="41">
        <v>278.995</v>
      </c>
      <c r="M25" s="38">
        <f t="shared" si="1"/>
        <v>1.8149999999999977</v>
      </c>
      <c r="N25" s="49">
        <f t="shared" si="0"/>
        <v>2.4404345721508087</v>
      </c>
      <c r="O25" s="49">
        <f>SUM(N19:N25)</f>
        <v>3.7245199806378153</v>
      </c>
      <c r="P25" s="50">
        <f t="shared" si="2"/>
        <v>96.275480019362192</v>
      </c>
      <c r="Q25" s="34"/>
    </row>
    <row r="26" spans="9:21" x14ac:dyDescent="0.25">
      <c r="I26" s="9">
        <v>1.5</v>
      </c>
      <c r="J26" s="33">
        <v>355</v>
      </c>
      <c r="K26" s="41">
        <v>223.93799999999999</v>
      </c>
      <c r="L26" s="41">
        <v>229.68199999999999</v>
      </c>
      <c r="M26" s="38">
        <f t="shared" si="1"/>
        <v>5.7439999999999998</v>
      </c>
      <c r="N26" s="49">
        <f t="shared" si="0"/>
        <v>7.7233367396332024</v>
      </c>
      <c r="O26" s="49">
        <f>SUM(N19:N26)</f>
        <v>11.447856720271018</v>
      </c>
      <c r="P26" s="50">
        <f t="shared" si="2"/>
        <v>88.55214327972898</v>
      </c>
      <c r="Q26" s="34"/>
    </row>
    <row r="27" spans="9:21" x14ac:dyDescent="0.25">
      <c r="I27" s="9">
        <v>1.75</v>
      </c>
      <c r="J27" s="33">
        <v>300</v>
      </c>
      <c r="K27" s="41">
        <v>224.71600000000001</v>
      </c>
      <c r="L27" s="41">
        <v>232.56399999999999</v>
      </c>
      <c r="M27" s="38">
        <f t="shared" si="1"/>
        <v>7.8479999999999848</v>
      </c>
      <c r="N27" s="49">
        <f t="shared" si="0"/>
        <v>10.552358414457043</v>
      </c>
      <c r="O27" s="51">
        <f>SUM(N19:N27)</f>
        <v>22.000215134728059</v>
      </c>
      <c r="P27" s="50">
        <f t="shared" si="2"/>
        <v>77.999784865271948</v>
      </c>
      <c r="Q27" s="34"/>
    </row>
    <row r="28" spans="9:21" x14ac:dyDescent="0.25">
      <c r="I28" s="9">
        <v>2</v>
      </c>
      <c r="J28" s="33">
        <v>250</v>
      </c>
      <c r="K28" s="41">
        <v>219.43</v>
      </c>
      <c r="L28" s="41">
        <v>243.91</v>
      </c>
      <c r="M28" s="38">
        <f t="shared" si="1"/>
        <v>24.47999999999999</v>
      </c>
      <c r="N28" s="49">
        <f t="shared" si="0"/>
        <v>32.915613402893577</v>
      </c>
      <c r="O28" s="51">
        <f>SUM(N19:N28)</f>
        <v>54.915828537621636</v>
      </c>
      <c r="P28" s="50">
        <f>100-$O28</f>
        <v>45.084171462378364</v>
      </c>
      <c r="Q28" s="34"/>
    </row>
    <row r="29" spans="9:21" x14ac:dyDescent="0.25">
      <c r="I29" s="9">
        <v>2.5</v>
      </c>
      <c r="J29" s="33">
        <v>180</v>
      </c>
      <c r="K29" s="41">
        <v>209.51</v>
      </c>
      <c r="L29" s="41">
        <v>240.69499999999999</v>
      </c>
      <c r="M29" s="38">
        <f t="shared" si="1"/>
        <v>31.185000000000002</v>
      </c>
      <c r="N29" s="49">
        <f t="shared" si="0"/>
        <v>41.931103103318499</v>
      </c>
      <c r="O29" s="51">
        <f>SUM(N19:N29)</f>
        <v>96.846931640940142</v>
      </c>
      <c r="P29" s="50">
        <f t="shared" si="2"/>
        <v>3.1530683590598585</v>
      </c>
      <c r="Q29" s="34"/>
    </row>
    <row r="30" spans="9:21" x14ac:dyDescent="0.25">
      <c r="I30" s="9">
        <v>3</v>
      </c>
      <c r="J30" s="33">
        <v>125</v>
      </c>
      <c r="K30" s="41">
        <v>187.124</v>
      </c>
      <c r="L30" s="41">
        <v>189.43600000000001</v>
      </c>
      <c r="M30" s="38">
        <f t="shared" si="1"/>
        <v>2.3120000000000118</v>
      </c>
      <c r="N30" s="49">
        <f t="shared" si="0"/>
        <v>3.1086968213844108</v>
      </c>
      <c r="O30" s="51">
        <f>SUM(N19:N30)</f>
        <v>99.955628462324555</v>
      </c>
      <c r="P30" s="50">
        <f t="shared" si="2"/>
        <v>4.4371537675445438E-2</v>
      </c>
      <c r="Q30" s="34"/>
    </row>
    <row r="31" spans="9:21" x14ac:dyDescent="0.25">
      <c r="I31" s="9">
        <v>4</v>
      </c>
      <c r="J31" s="33">
        <v>63</v>
      </c>
      <c r="K31" s="41">
        <v>191.33199999999999</v>
      </c>
      <c r="L31" s="41">
        <v>191.35</v>
      </c>
      <c r="M31" s="38">
        <f t="shared" si="1"/>
        <v>1.8000000000000682E-2</v>
      </c>
      <c r="N31" s="49">
        <f t="shared" si="0"/>
        <v>2.4202656913893266E-2</v>
      </c>
      <c r="O31" s="51">
        <f>SUM(N19:N31)</f>
        <v>99.979831119238455</v>
      </c>
      <c r="P31" s="50">
        <f t="shared" si="2"/>
        <v>2.0168880761545438E-2</v>
      </c>
      <c r="Q31" s="34"/>
    </row>
    <row r="32" spans="9:21" ht="15.75" thickBot="1" x14ac:dyDescent="0.3">
      <c r="I32" s="10" t="s">
        <v>37</v>
      </c>
      <c r="J32" s="35">
        <v>0</v>
      </c>
      <c r="K32" s="42">
        <v>296.38</v>
      </c>
      <c r="L32" s="42">
        <v>296.39499999999998</v>
      </c>
      <c r="M32" s="38">
        <f t="shared" si="1"/>
        <v>1.4999999999986358E-2</v>
      </c>
      <c r="N32" s="49">
        <f t="shared" si="0"/>
        <v>2.0168880761558615E-2</v>
      </c>
      <c r="O32" s="51">
        <f>SUM(N19:N32)</f>
        <v>100.00000000000001</v>
      </c>
      <c r="P32" s="50">
        <f t="shared" si="2"/>
        <v>0</v>
      </c>
      <c r="Q32" s="34"/>
    </row>
    <row r="33" spans="9:17" ht="15.75" thickBot="1" x14ac:dyDescent="0.3">
      <c r="I33" s="63" t="s">
        <v>38</v>
      </c>
      <c r="J33" s="64"/>
      <c r="K33" s="64"/>
      <c r="L33" s="65"/>
      <c r="M33" s="44">
        <f>SUM(M19:M32)</f>
        <v>74.371999999999929</v>
      </c>
      <c r="N33" s="4" t="s">
        <v>12</v>
      </c>
      <c r="O33" s="4"/>
      <c r="P33" s="30"/>
      <c r="Q33" s="5"/>
    </row>
    <row r="34" spans="9:17" x14ac:dyDescent="0.25">
      <c r="I34" s="11"/>
      <c r="J34" s="3"/>
      <c r="K34" s="3"/>
      <c r="L34" s="3"/>
      <c r="M34" s="3"/>
      <c r="N34" s="3"/>
      <c r="O34" s="3"/>
      <c r="P34" s="31"/>
      <c r="Q34" s="12"/>
    </row>
    <row r="35" spans="9:17" x14ac:dyDescent="0.25">
      <c r="I35" s="53" t="s">
        <v>39</v>
      </c>
      <c r="J35" s="54"/>
      <c r="K35" s="54"/>
      <c r="L35" s="55"/>
      <c r="M35" s="43">
        <f>100-(M33/L17*100)</f>
        <v>-2.9589778076569928E-2</v>
      </c>
      <c r="N35" s="37" t="s">
        <v>40</v>
      </c>
      <c r="O35" s="37"/>
      <c r="P35" s="25"/>
      <c r="Q35" s="6"/>
    </row>
    <row r="36" spans="9:17" x14ac:dyDescent="0.25">
      <c r="I36" s="36"/>
      <c r="J36" s="37"/>
      <c r="K36" s="37"/>
      <c r="L36" s="1" t="s">
        <v>41</v>
      </c>
      <c r="M36" s="47"/>
      <c r="N36" s="37" t="s">
        <v>42</v>
      </c>
      <c r="O36" s="37"/>
      <c r="P36" s="25"/>
      <c r="Q36" s="6"/>
    </row>
    <row r="37" spans="9:17" x14ac:dyDescent="0.25">
      <c r="I37" s="36"/>
      <c r="J37" s="37"/>
      <c r="K37" s="37"/>
      <c r="L37" s="1" t="s">
        <v>43</v>
      </c>
      <c r="M37" s="47"/>
      <c r="N37" s="37" t="s">
        <v>42</v>
      </c>
      <c r="O37" s="37"/>
      <c r="P37" s="25"/>
      <c r="Q37" s="6"/>
    </row>
    <row r="38" spans="9:17" x14ac:dyDescent="0.25">
      <c r="I38" s="36"/>
      <c r="J38" s="37"/>
      <c r="K38" s="37"/>
      <c r="L38" s="1" t="s">
        <v>44</v>
      </c>
      <c r="M38" s="47"/>
      <c r="N38" s="37" t="s">
        <v>42</v>
      </c>
      <c r="O38" s="37"/>
      <c r="P38" s="25"/>
      <c r="Q38" s="6"/>
    </row>
    <row r="39" spans="9:17" x14ac:dyDescent="0.25">
      <c r="I39" s="36"/>
      <c r="J39" s="37"/>
      <c r="K39" s="37"/>
      <c r="L39" s="1" t="s">
        <v>45</v>
      </c>
      <c r="M39" s="48" t="e">
        <f>M38/M36</f>
        <v>#DIV/0!</v>
      </c>
      <c r="N39" s="37"/>
      <c r="O39" s="37"/>
      <c r="P39" s="25"/>
      <c r="Q39" s="6"/>
    </row>
    <row r="40" spans="9:17" ht="15.75" thickBot="1" x14ac:dyDescent="0.3">
      <c r="I40" s="13"/>
      <c r="J40" s="14"/>
      <c r="K40" s="14"/>
      <c r="L40" s="15" t="s">
        <v>46</v>
      </c>
      <c r="M40" s="52" t="e">
        <f>SQRT(M37)/(M38*M36)</f>
        <v>#DIV/0!</v>
      </c>
      <c r="N40" s="14"/>
      <c r="O40" s="14"/>
      <c r="P40" s="32"/>
      <c r="Q40" s="16"/>
    </row>
  </sheetData>
  <mergeCells count="7">
    <mergeCell ref="I35:L35"/>
    <mergeCell ref="I14:K14"/>
    <mergeCell ref="L14:Q14"/>
    <mergeCell ref="I15:K15"/>
    <mergeCell ref="I16:K16"/>
    <mergeCell ref="I17:K17"/>
    <mergeCell ref="I33:L33"/>
  </mergeCells>
  <conditionalFormatting sqref="M35">
    <cfRule type="cellIs" dxfId="11" priority="1" operator="lessThan">
      <formula>-5</formula>
    </cfRule>
    <cfRule type="cellIs" dxfId="10" priority="2" operator="greaterThan">
      <formula>5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opLeftCell="A4" zoomScaleNormal="100" workbookViewId="0">
      <selection activeCell="I33" sqref="I33:L33"/>
    </sheetView>
  </sheetViews>
  <sheetFormatPr defaultColWidth="8.85546875" defaultRowHeight="15" x14ac:dyDescent="0.25"/>
  <cols>
    <col min="9" max="9" width="7.7109375" bestFit="1" customWidth="1"/>
    <col min="10" max="10" width="10.140625" bestFit="1" customWidth="1"/>
    <col min="11" max="11" width="12" customWidth="1"/>
    <col min="12" max="12" width="8.28515625" bestFit="1" customWidth="1"/>
    <col min="13" max="13" width="8.28515625" customWidth="1"/>
    <col min="14" max="14" width="8.28515625" bestFit="1" customWidth="1"/>
    <col min="15" max="15" width="11.28515625" customWidth="1"/>
    <col min="16" max="16" width="9" bestFit="1" customWidth="1"/>
    <col min="17" max="17" width="8.28515625" bestFit="1" customWidth="1"/>
  </cols>
  <sheetData>
    <row r="1" spans="1:17" x14ac:dyDescent="0.25">
      <c r="A1" s="17" t="s">
        <v>0</v>
      </c>
      <c r="B1" s="18"/>
      <c r="C1" s="18"/>
      <c r="D1" s="18"/>
      <c r="E1" s="18"/>
      <c r="F1" s="18"/>
      <c r="G1" s="19"/>
    </row>
    <row r="2" spans="1:17" x14ac:dyDescent="0.25">
      <c r="A2" s="20"/>
      <c r="G2" s="21"/>
    </row>
    <row r="3" spans="1:17" x14ac:dyDescent="0.25">
      <c r="A3" s="20">
        <v>1</v>
      </c>
      <c r="B3" t="s">
        <v>1</v>
      </c>
      <c r="G3" s="21"/>
    </row>
    <row r="4" spans="1:17" x14ac:dyDescent="0.25">
      <c r="A4" s="20">
        <v>2</v>
      </c>
      <c r="B4" t="s">
        <v>2</v>
      </c>
      <c r="G4" s="21"/>
    </row>
    <row r="5" spans="1:17" x14ac:dyDescent="0.25">
      <c r="A5" s="20">
        <v>3</v>
      </c>
      <c r="B5" t="s">
        <v>3</v>
      </c>
      <c r="G5" s="21"/>
    </row>
    <row r="6" spans="1:17" x14ac:dyDescent="0.25">
      <c r="A6" s="20">
        <v>4</v>
      </c>
      <c r="B6">
        <v>402.59</v>
      </c>
      <c r="G6" s="21"/>
    </row>
    <row r="7" spans="1:17" x14ac:dyDescent="0.25">
      <c r="A7" s="20">
        <v>5</v>
      </c>
      <c r="B7" t="s">
        <v>4</v>
      </c>
      <c r="G7" s="21"/>
    </row>
    <row r="8" spans="1:17" x14ac:dyDescent="0.25">
      <c r="A8" s="20">
        <v>6</v>
      </c>
      <c r="B8" t="s">
        <v>5</v>
      </c>
      <c r="G8" s="21"/>
    </row>
    <row r="9" spans="1:17" x14ac:dyDescent="0.25">
      <c r="A9" s="20">
        <v>7</v>
      </c>
      <c r="B9" t="s">
        <v>6</v>
      </c>
      <c r="G9" s="21"/>
    </row>
    <row r="10" spans="1:17" x14ac:dyDescent="0.25">
      <c r="A10" s="20">
        <v>8</v>
      </c>
      <c r="B10" t="s">
        <v>7</v>
      </c>
      <c r="G10" s="21"/>
    </row>
    <row r="11" spans="1:17" x14ac:dyDescent="0.25">
      <c r="A11" s="20">
        <v>9</v>
      </c>
      <c r="B11" s="27" t="s">
        <v>8</v>
      </c>
      <c r="G11" s="21"/>
    </row>
    <row r="12" spans="1:17" x14ac:dyDescent="0.25">
      <c r="A12" s="20">
        <v>10</v>
      </c>
      <c r="B12" t="s">
        <v>9</v>
      </c>
      <c r="G12" s="21"/>
    </row>
    <row r="13" spans="1:17" ht="15.75" thickBot="1" x14ac:dyDescent="0.3">
      <c r="A13" s="22"/>
      <c r="B13" s="23"/>
      <c r="C13" s="23"/>
      <c r="D13" s="23"/>
      <c r="E13" s="23"/>
      <c r="F13" s="23"/>
      <c r="G13" s="24"/>
    </row>
    <row r="14" spans="1:17" x14ac:dyDescent="0.25">
      <c r="I14" s="56" t="s">
        <v>10</v>
      </c>
      <c r="J14" s="57"/>
      <c r="K14" s="57"/>
      <c r="L14" s="58" t="s">
        <v>51</v>
      </c>
      <c r="M14" s="59"/>
      <c r="N14" s="59"/>
      <c r="O14" s="59"/>
      <c r="P14" s="59"/>
      <c r="Q14" s="60"/>
    </row>
    <row r="15" spans="1:17" x14ac:dyDescent="0.25">
      <c r="I15" s="61" t="s">
        <v>11</v>
      </c>
      <c r="J15" s="62"/>
      <c r="K15" s="62"/>
      <c r="L15" s="39">
        <v>129.16999999999999</v>
      </c>
      <c r="M15" s="37" t="s">
        <v>12</v>
      </c>
      <c r="N15" s="25"/>
      <c r="O15" s="37" t="s">
        <v>13</v>
      </c>
      <c r="P15" s="45"/>
      <c r="Q15" s="26" t="s">
        <v>14</v>
      </c>
    </row>
    <row r="16" spans="1:17" x14ac:dyDescent="0.25">
      <c r="I16" s="61" t="s">
        <v>15</v>
      </c>
      <c r="J16" s="62"/>
      <c r="K16" s="62"/>
      <c r="L16" s="39">
        <v>38.625</v>
      </c>
      <c r="M16" s="37" t="s">
        <v>12</v>
      </c>
      <c r="N16" s="25"/>
      <c r="O16" s="37" t="s">
        <v>16</v>
      </c>
      <c r="P16" s="45"/>
      <c r="Q16" s="26" t="s">
        <v>14</v>
      </c>
    </row>
    <row r="17" spans="9:21" x14ac:dyDescent="0.25">
      <c r="I17" s="61" t="s">
        <v>17</v>
      </c>
      <c r="J17" s="62"/>
      <c r="K17" s="62"/>
      <c r="L17" s="40">
        <f>L15-L16</f>
        <v>90.544999999999987</v>
      </c>
      <c r="M17" s="37" t="s">
        <v>12</v>
      </c>
      <c r="N17" s="25"/>
      <c r="O17" s="37" t="s">
        <v>18</v>
      </c>
      <c r="P17" s="46"/>
      <c r="Q17" s="26" t="s">
        <v>19</v>
      </c>
    </row>
    <row r="18" spans="9:21" ht="75.75" thickBot="1" x14ac:dyDescent="0.3">
      <c r="I18" s="7" t="s">
        <v>48</v>
      </c>
      <c r="J18" s="2" t="s">
        <v>47</v>
      </c>
      <c r="K18" s="2" t="s">
        <v>20</v>
      </c>
      <c r="L18" s="2" t="s">
        <v>21</v>
      </c>
      <c r="M18" s="2" t="s">
        <v>22</v>
      </c>
      <c r="N18" s="2" t="s">
        <v>23</v>
      </c>
      <c r="O18" s="2" t="s">
        <v>24</v>
      </c>
      <c r="P18" s="28" t="s">
        <v>25</v>
      </c>
      <c r="Q18" s="8" t="s">
        <v>26</v>
      </c>
    </row>
    <row r="19" spans="9:21" x14ac:dyDescent="0.25">
      <c r="I19" s="9">
        <v>-3</v>
      </c>
      <c r="J19" s="33">
        <v>8000</v>
      </c>
      <c r="K19" s="41">
        <v>498.32</v>
      </c>
      <c r="L19" s="41">
        <v>502.41500000000002</v>
      </c>
      <c r="M19" s="38">
        <f>MAX(0,$L19-$K19)</f>
        <v>4.0950000000000273</v>
      </c>
      <c r="N19" s="49">
        <f t="shared" ref="N19:N32" si="0">$M19/$M$33*100</f>
        <v>4.5153322821448922</v>
      </c>
      <c r="O19" s="49">
        <f>N19</f>
        <v>4.5153322821448922</v>
      </c>
      <c r="P19" s="50">
        <f>100-$O19</f>
        <v>95.484667717855103</v>
      </c>
      <c r="Q19" s="34" t="s">
        <v>53</v>
      </c>
      <c r="S19" s="29" t="s">
        <v>27</v>
      </c>
      <c r="T19" s="18" t="s">
        <v>28</v>
      </c>
      <c r="U19" s="19"/>
    </row>
    <row r="20" spans="9:21" x14ac:dyDescent="0.25">
      <c r="I20" s="9">
        <v>-2</v>
      </c>
      <c r="J20" s="33">
        <v>4000</v>
      </c>
      <c r="K20" s="41">
        <v>537.44000000000005</v>
      </c>
      <c r="L20" s="41">
        <v>537.46500000000003</v>
      </c>
      <c r="M20" s="38">
        <f t="shared" ref="M20:M32" si="1">MAX(0,$L20-$K20)</f>
        <v>2.4999999999977263E-2</v>
      </c>
      <c r="N20" s="49">
        <f t="shared" si="0"/>
        <v>2.7566131148600466E-2</v>
      </c>
      <c r="O20" s="49">
        <f>SUM(N19:N20)</f>
        <v>4.5428984132934929</v>
      </c>
      <c r="P20" s="50">
        <f t="shared" ref="P20:P32" si="2">100-$O20</f>
        <v>95.4571015867065</v>
      </c>
      <c r="Q20" s="34"/>
      <c r="S20" s="20" t="s">
        <v>29</v>
      </c>
      <c r="T20" t="s">
        <v>30</v>
      </c>
      <c r="U20" s="21"/>
    </row>
    <row r="21" spans="9:21" x14ac:dyDescent="0.25">
      <c r="I21" s="9">
        <v>-1</v>
      </c>
      <c r="J21" s="33">
        <v>2000</v>
      </c>
      <c r="K21" s="41">
        <v>337.86500000000001</v>
      </c>
      <c r="L21" s="41">
        <v>338.26499999999999</v>
      </c>
      <c r="M21" s="38">
        <f>MAX(0,$L21-$K21)</f>
        <v>0.39999999999997726</v>
      </c>
      <c r="N21" s="49">
        <f t="shared" si="0"/>
        <v>0.44105809837798354</v>
      </c>
      <c r="O21" s="49">
        <f>SUM(N19:N21)</f>
        <v>4.9839565116714768</v>
      </c>
      <c r="P21" s="50">
        <f t="shared" si="2"/>
        <v>95.016043488328521</v>
      </c>
      <c r="Q21" s="34"/>
      <c r="S21" s="20" t="s">
        <v>31</v>
      </c>
      <c r="T21" t="s">
        <v>32</v>
      </c>
      <c r="U21" s="21"/>
    </row>
    <row r="22" spans="9:21" x14ac:dyDescent="0.25">
      <c r="I22" s="9">
        <v>0</v>
      </c>
      <c r="J22" s="33">
        <v>1000</v>
      </c>
      <c r="K22" s="41">
        <v>302.52999999999997</v>
      </c>
      <c r="L22" s="41">
        <v>303.76499999999999</v>
      </c>
      <c r="M22" s="38">
        <f t="shared" si="1"/>
        <v>1.2350000000000136</v>
      </c>
      <c r="N22" s="49">
        <f t="shared" si="0"/>
        <v>1.3617668787421164</v>
      </c>
      <c r="O22" s="49">
        <f>SUM(N19:N22)</f>
        <v>6.3457233904135935</v>
      </c>
      <c r="P22" s="50">
        <f t="shared" si="2"/>
        <v>93.654276609586404</v>
      </c>
      <c r="Q22" s="34"/>
      <c r="S22" s="20" t="s">
        <v>33</v>
      </c>
      <c r="T22" t="s">
        <v>34</v>
      </c>
      <c r="U22" s="21"/>
    </row>
    <row r="23" spans="9:21" ht="15.75" thickBot="1" x14ac:dyDescent="0.3">
      <c r="I23" s="9">
        <v>0.5</v>
      </c>
      <c r="J23" s="33">
        <v>710</v>
      </c>
      <c r="K23" s="41">
        <v>264.14999999999998</v>
      </c>
      <c r="L23" s="41">
        <v>265.78500000000003</v>
      </c>
      <c r="M23" s="38">
        <f t="shared" si="1"/>
        <v>1.6350000000000477</v>
      </c>
      <c r="N23" s="49">
        <f t="shared" si="0"/>
        <v>1.8028249771201628</v>
      </c>
      <c r="O23" s="49">
        <f>SUM(N19:N23)</f>
        <v>8.1485483675337562</v>
      </c>
      <c r="P23" s="50">
        <f t="shared" si="2"/>
        <v>91.851451632466251</v>
      </c>
      <c r="Q23" s="34"/>
      <c r="S23" s="22" t="s">
        <v>35</v>
      </c>
      <c r="T23" s="23" t="s">
        <v>36</v>
      </c>
      <c r="U23" s="24"/>
    </row>
    <row r="24" spans="9:21" x14ac:dyDescent="0.25">
      <c r="I24" s="9">
        <v>1</v>
      </c>
      <c r="J24" s="33">
        <v>500</v>
      </c>
      <c r="K24" s="41">
        <v>247.04499999999999</v>
      </c>
      <c r="L24" s="41">
        <v>255.26</v>
      </c>
      <c r="M24" s="38">
        <f t="shared" si="1"/>
        <v>8.2150000000000034</v>
      </c>
      <c r="N24" s="49">
        <f t="shared" si="0"/>
        <v>9.058230695438354</v>
      </c>
      <c r="O24" s="49">
        <f>SUM(N19:N24)</f>
        <v>17.20677906297211</v>
      </c>
      <c r="P24" s="50">
        <f t="shared" si="2"/>
        <v>82.793220937027883</v>
      </c>
      <c r="Q24" s="34"/>
    </row>
    <row r="25" spans="9:21" x14ac:dyDescent="0.25">
      <c r="I25" s="9">
        <v>1.25</v>
      </c>
      <c r="J25" s="33">
        <v>425</v>
      </c>
      <c r="K25" s="41">
        <v>253.72</v>
      </c>
      <c r="L25" s="41">
        <v>260.86500000000001</v>
      </c>
      <c r="M25" s="38">
        <f t="shared" si="1"/>
        <v>7.1450000000000102</v>
      </c>
      <c r="N25" s="49">
        <f t="shared" si="0"/>
        <v>7.8784002822771884</v>
      </c>
      <c r="O25" s="49">
        <f>SUM(N19:N25)</f>
        <v>25.085179345249298</v>
      </c>
      <c r="P25" s="50">
        <f t="shared" si="2"/>
        <v>74.914820654750699</v>
      </c>
      <c r="Q25" s="34"/>
    </row>
    <row r="26" spans="9:21" x14ac:dyDescent="0.25">
      <c r="I26" s="9">
        <v>1.5</v>
      </c>
      <c r="J26" s="33">
        <v>355</v>
      </c>
      <c r="K26" s="41">
        <v>233.34200000000001</v>
      </c>
      <c r="L26" s="41">
        <v>245.185</v>
      </c>
      <c r="M26" s="38">
        <f t="shared" si="1"/>
        <v>11.842999999999989</v>
      </c>
      <c r="N26" s="49">
        <f t="shared" si="0"/>
        <v>13.058627647726876</v>
      </c>
      <c r="O26" s="49">
        <f>SUM(N19:N26)</f>
        <v>38.143806992976174</v>
      </c>
      <c r="P26" s="50">
        <f t="shared" si="2"/>
        <v>61.856193007023826</v>
      </c>
      <c r="Q26" s="34"/>
    </row>
    <row r="27" spans="9:21" x14ac:dyDescent="0.25">
      <c r="I27" s="9">
        <v>1.75</v>
      </c>
      <c r="J27" s="33">
        <v>300</v>
      </c>
      <c r="K27" s="41">
        <v>220.71799999999999</v>
      </c>
      <c r="L27" s="41">
        <v>232.48400000000001</v>
      </c>
      <c r="M27" s="38">
        <f t="shared" si="1"/>
        <v>11.76600000000002</v>
      </c>
      <c r="N27" s="49">
        <f t="shared" si="0"/>
        <v>12.973723963789144</v>
      </c>
      <c r="O27" s="51">
        <f>SUM(N19:N27)</f>
        <v>51.117530956765322</v>
      </c>
      <c r="P27" s="50">
        <f t="shared" si="2"/>
        <v>48.882469043234678</v>
      </c>
      <c r="Q27" s="34"/>
    </row>
    <row r="28" spans="9:21" x14ac:dyDescent="0.25">
      <c r="I28" s="9">
        <v>2</v>
      </c>
      <c r="J28" s="33">
        <v>250</v>
      </c>
      <c r="K28" s="41">
        <v>222.66399999999999</v>
      </c>
      <c r="L28" s="41">
        <v>242.44</v>
      </c>
      <c r="M28" s="38">
        <f t="shared" si="1"/>
        <v>19.77600000000001</v>
      </c>
      <c r="N28" s="49">
        <f t="shared" si="0"/>
        <v>21.805912383808753</v>
      </c>
      <c r="O28" s="51">
        <f>SUM(N19:N28)</f>
        <v>72.923443340574067</v>
      </c>
      <c r="P28" s="50">
        <f>100-$O28</f>
        <v>27.076556659425933</v>
      </c>
      <c r="Q28" s="34"/>
    </row>
    <row r="29" spans="9:21" x14ac:dyDescent="0.25">
      <c r="I29" s="9">
        <v>2.5</v>
      </c>
      <c r="J29" s="33">
        <v>180</v>
      </c>
      <c r="K29" s="41">
        <v>203.31399999999999</v>
      </c>
      <c r="L29" s="41">
        <v>226.726</v>
      </c>
      <c r="M29" s="38">
        <f t="shared" si="1"/>
        <v>23.412000000000006</v>
      </c>
      <c r="N29" s="49">
        <f t="shared" si="0"/>
        <v>25.815130498064846</v>
      </c>
      <c r="O29" s="51">
        <f>SUM(N19:N29)</f>
        <v>98.738573838638914</v>
      </c>
      <c r="P29" s="50">
        <f t="shared" si="2"/>
        <v>1.2614261613610864</v>
      </c>
      <c r="Q29" s="34"/>
    </row>
    <row r="30" spans="9:21" x14ac:dyDescent="0.25">
      <c r="I30" s="9">
        <v>3</v>
      </c>
      <c r="J30" s="33">
        <v>125</v>
      </c>
      <c r="K30" s="41">
        <v>190.55799999999999</v>
      </c>
      <c r="L30" s="41">
        <v>191.58</v>
      </c>
      <c r="M30" s="38">
        <f t="shared" si="1"/>
        <v>1.0220000000000198</v>
      </c>
      <c r="N30" s="49">
        <f t="shared" si="0"/>
        <v>1.1269034413558336</v>
      </c>
      <c r="O30" s="51">
        <f>SUM(N19:N30)</f>
        <v>99.865477279994749</v>
      </c>
      <c r="P30" s="50">
        <f t="shared" si="2"/>
        <v>0.13452272000525056</v>
      </c>
      <c r="Q30" s="34"/>
    </row>
    <row r="31" spans="9:21" x14ac:dyDescent="0.25">
      <c r="I31" s="9">
        <v>4</v>
      </c>
      <c r="J31" s="33">
        <v>63</v>
      </c>
      <c r="K31" s="41">
        <v>178.69800000000001</v>
      </c>
      <c r="L31" s="41">
        <v>178.77</v>
      </c>
      <c r="M31" s="38">
        <f t="shared" si="1"/>
        <v>7.2000000000002728E-2</v>
      </c>
      <c r="N31" s="49">
        <f t="shared" si="0"/>
        <v>7.9390457708044551E-2</v>
      </c>
      <c r="O31" s="51">
        <f>SUM(N19:N31)</f>
        <v>99.944867737702793</v>
      </c>
      <c r="P31" s="50">
        <f t="shared" si="2"/>
        <v>5.513226229720658E-2</v>
      </c>
      <c r="Q31" s="34"/>
    </row>
    <row r="32" spans="9:21" ht="15.75" thickBot="1" x14ac:dyDescent="0.3">
      <c r="I32" s="10" t="s">
        <v>37</v>
      </c>
      <c r="J32" s="35">
        <v>0</v>
      </c>
      <c r="K32" s="42">
        <v>292.73</v>
      </c>
      <c r="L32" s="42">
        <v>292.77999999999997</v>
      </c>
      <c r="M32" s="38">
        <f t="shared" si="1"/>
        <v>4.9999999999954525E-2</v>
      </c>
      <c r="N32" s="49">
        <f t="shared" si="0"/>
        <v>5.5132262297200932E-2</v>
      </c>
      <c r="O32" s="51">
        <f>SUM(N19:N32)</f>
        <v>100</v>
      </c>
      <c r="P32" s="50">
        <f t="shared" si="2"/>
        <v>0</v>
      </c>
      <c r="Q32" s="34"/>
    </row>
    <row r="33" spans="9:17" ht="15.75" thickBot="1" x14ac:dyDescent="0.3">
      <c r="I33" s="63" t="s">
        <v>38</v>
      </c>
      <c r="J33" s="64"/>
      <c r="K33" s="64"/>
      <c r="L33" s="65"/>
      <c r="M33" s="44">
        <f>SUM(M19:M32)</f>
        <v>90.691000000000059</v>
      </c>
      <c r="N33" s="4" t="s">
        <v>12</v>
      </c>
      <c r="O33" s="4"/>
      <c r="P33" s="30"/>
      <c r="Q33" s="5"/>
    </row>
    <row r="34" spans="9:17" x14ac:dyDescent="0.25">
      <c r="I34" s="11"/>
      <c r="J34" s="3"/>
      <c r="K34" s="3"/>
      <c r="L34" s="3"/>
      <c r="M34" s="3"/>
      <c r="N34" s="3"/>
      <c r="O34" s="3"/>
      <c r="P34" s="31"/>
      <c r="Q34" s="12"/>
    </row>
    <row r="35" spans="9:17" x14ac:dyDescent="0.25">
      <c r="I35" s="53" t="s">
        <v>39</v>
      </c>
      <c r="J35" s="54"/>
      <c r="K35" s="54"/>
      <c r="L35" s="55"/>
      <c r="M35" s="43">
        <f>100-(M33/L17*100)</f>
        <v>-0.16124578938656953</v>
      </c>
      <c r="N35" s="37" t="s">
        <v>40</v>
      </c>
      <c r="O35" s="37"/>
      <c r="P35" s="25"/>
      <c r="Q35" s="6"/>
    </row>
    <row r="36" spans="9:17" x14ac:dyDescent="0.25">
      <c r="I36" s="36"/>
      <c r="J36" s="37"/>
      <c r="K36" s="37"/>
      <c r="L36" s="1" t="s">
        <v>41</v>
      </c>
      <c r="M36" s="47"/>
      <c r="N36" s="37" t="s">
        <v>42</v>
      </c>
      <c r="O36" s="37"/>
      <c r="P36" s="25"/>
      <c r="Q36" s="6"/>
    </row>
    <row r="37" spans="9:17" x14ac:dyDescent="0.25">
      <c r="I37" s="36"/>
      <c r="J37" s="37"/>
      <c r="K37" s="37"/>
      <c r="L37" s="1" t="s">
        <v>43</v>
      </c>
      <c r="M37" s="47"/>
      <c r="N37" s="37" t="s">
        <v>42</v>
      </c>
      <c r="O37" s="37"/>
      <c r="P37" s="25"/>
      <c r="Q37" s="6"/>
    </row>
    <row r="38" spans="9:17" x14ac:dyDescent="0.25">
      <c r="I38" s="36"/>
      <c r="J38" s="37"/>
      <c r="K38" s="37"/>
      <c r="L38" s="1" t="s">
        <v>44</v>
      </c>
      <c r="M38" s="47"/>
      <c r="N38" s="37" t="s">
        <v>42</v>
      </c>
      <c r="O38" s="37"/>
      <c r="P38" s="25"/>
      <c r="Q38" s="6"/>
    </row>
    <row r="39" spans="9:17" x14ac:dyDescent="0.25">
      <c r="I39" s="36"/>
      <c r="J39" s="37"/>
      <c r="K39" s="37"/>
      <c r="L39" s="1" t="s">
        <v>45</v>
      </c>
      <c r="M39" s="48" t="e">
        <f>M38/M36</f>
        <v>#DIV/0!</v>
      </c>
      <c r="N39" s="37"/>
      <c r="O39" s="37"/>
      <c r="P39" s="25"/>
      <c r="Q39" s="6"/>
    </row>
    <row r="40" spans="9:17" ht="15.75" thickBot="1" x14ac:dyDescent="0.3">
      <c r="I40" s="13"/>
      <c r="J40" s="14"/>
      <c r="K40" s="14"/>
      <c r="L40" s="15" t="s">
        <v>46</v>
      </c>
      <c r="M40" s="52" t="e">
        <f>SQRT(M37)/(M38*M36)</f>
        <v>#DIV/0!</v>
      </c>
      <c r="N40" s="14"/>
      <c r="O40" s="14"/>
      <c r="P40" s="32"/>
      <c r="Q40" s="16"/>
    </row>
  </sheetData>
  <mergeCells count="7">
    <mergeCell ref="I35:L35"/>
    <mergeCell ref="I14:K14"/>
    <mergeCell ref="L14:Q14"/>
    <mergeCell ref="I15:K15"/>
    <mergeCell ref="I16:K16"/>
    <mergeCell ref="I17:K17"/>
    <mergeCell ref="I33:L33"/>
  </mergeCells>
  <conditionalFormatting sqref="M35">
    <cfRule type="cellIs" dxfId="13" priority="1" operator="lessThan">
      <formula>-5</formula>
    </cfRule>
    <cfRule type="cellIs" dxfId="12" priority="2" operator="greaterThan">
      <formula>5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opLeftCell="A4" zoomScaleNormal="100" workbookViewId="0">
      <selection activeCell="I33" sqref="I33:L33"/>
    </sheetView>
  </sheetViews>
  <sheetFormatPr defaultColWidth="8.85546875" defaultRowHeight="15" x14ac:dyDescent="0.25"/>
  <cols>
    <col min="9" max="9" width="7.7109375" bestFit="1" customWidth="1"/>
    <col min="10" max="10" width="10.140625" bestFit="1" customWidth="1"/>
    <col min="11" max="11" width="12" customWidth="1"/>
    <col min="12" max="12" width="8.28515625" bestFit="1" customWidth="1"/>
    <col min="13" max="13" width="8.28515625" customWidth="1"/>
    <col min="14" max="14" width="8.28515625" bestFit="1" customWidth="1"/>
    <col min="15" max="15" width="11.28515625" customWidth="1"/>
    <col min="16" max="16" width="9" bestFit="1" customWidth="1"/>
    <col min="17" max="17" width="8.28515625" bestFit="1" customWidth="1"/>
  </cols>
  <sheetData>
    <row r="1" spans="1:17" x14ac:dyDescent="0.25">
      <c r="A1" s="17" t="s">
        <v>0</v>
      </c>
      <c r="B1" s="18"/>
      <c r="C1" s="18"/>
      <c r="D1" s="18"/>
      <c r="E1" s="18"/>
      <c r="F1" s="18"/>
      <c r="G1" s="19"/>
    </row>
    <row r="2" spans="1:17" x14ac:dyDescent="0.25">
      <c r="A2" s="20"/>
      <c r="G2" s="21"/>
    </row>
    <row r="3" spans="1:17" x14ac:dyDescent="0.25">
      <c r="A3" s="20">
        <v>1</v>
      </c>
      <c r="B3" t="s">
        <v>1</v>
      </c>
      <c r="G3" s="21"/>
    </row>
    <row r="4" spans="1:17" x14ac:dyDescent="0.25">
      <c r="A4" s="20">
        <v>2</v>
      </c>
      <c r="B4" t="s">
        <v>2</v>
      </c>
      <c r="G4" s="21"/>
    </row>
    <row r="5" spans="1:17" x14ac:dyDescent="0.25">
      <c r="A5" s="20">
        <v>3</v>
      </c>
      <c r="B5" t="s">
        <v>3</v>
      </c>
      <c r="G5" s="21"/>
    </row>
    <row r="6" spans="1:17" x14ac:dyDescent="0.25">
      <c r="A6" s="20">
        <v>4</v>
      </c>
      <c r="B6">
        <v>402.59</v>
      </c>
      <c r="G6" s="21"/>
    </row>
    <row r="7" spans="1:17" x14ac:dyDescent="0.25">
      <c r="A7" s="20">
        <v>5</v>
      </c>
      <c r="B7" t="s">
        <v>4</v>
      </c>
      <c r="G7" s="21"/>
    </row>
    <row r="8" spans="1:17" x14ac:dyDescent="0.25">
      <c r="A8" s="20">
        <v>6</v>
      </c>
      <c r="B8" t="s">
        <v>5</v>
      </c>
      <c r="G8" s="21"/>
    </row>
    <row r="9" spans="1:17" x14ac:dyDescent="0.25">
      <c r="A9" s="20">
        <v>7</v>
      </c>
      <c r="B9" t="s">
        <v>6</v>
      </c>
      <c r="G9" s="21"/>
    </row>
    <row r="10" spans="1:17" x14ac:dyDescent="0.25">
      <c r="A10" s="20">
        <v>8</v>
      </c>
      <c r="B10" t="s">
        <v>7</v>
      </c>
      <c r="G10" s="21"/>
    </row>
    <row r="11" spans="1:17" x14ac:dyDescent="0.25">
      <c r="A11" s="20">
        <v>9</v>
      </c>
      <c r="B11" s="27" t="s">
        <v>8</v>
      </c>
      <c r="G11" s="21"/>
    </row>
    <row r="12" spans="1:17" x14ac:dyDescent="0.25">
      <c r="A12" s="20">
        <v>10</v>
      </c>
      <c r="B12" t="s">
        <v>9</v>
      </c>
      <c r="G12" s="21"/>
    </row>
    <row r="13" spans="1:17" ht="15.75" thickBot="1" x14ac:dyDescent="0.3">
      <c r="A13" s="22"/>
      <c r="B13" s="23"/>
      <c r="C13" s="23"/>
      <c r="D13" s="23"/>
      <c r="E13" s="23"/>
      <c r="F13" s="23"/>
      <c r="G13" s="24"/>
    </row>
    <row r="14" spans="1:17" x14ac:dyDescent="0.25">
      <c r="I14" s="56" t="s">
        <v>10</v>
      </c>
      <c r="J14" s="57"/>
      <c r="K14" s="57"/>
      <c r="L14" s="58" t="s">
        <v>50</v>
      </c>
      <c r="M14" s="59"/>
      <c r="N14" s="59"/>
      <c r="O14" s="59"/>
      <c r="P14" s="59"/>
      <c r="Q14" s="60"/>
    </row>
    <row r="15" spans="1:17" x14ac:dyDescent="0.25">
      <c r="I15" s="61" t="s">
        <v>11</v>
      </c>
      <c r="J15" s="62"/>
      <c r="K15" s="62"/>
      <c r="L15" s="39">
        <v>122.428</v>
      </c>
      <c r="M15" s="37" t="s">
        <v>12</v>
      </c>
      <c r="N15" s="25"/>
      <c r="O15" s="37" t="s">
        <v>13</v>
      </c>
      <c r="P15" s="45"/>
      <c r="Q15" s="26" t="s">
        <v>14</v>
      </c>
    </row>
    <row r="16" spans="1:17" x14ac:dyDescent="0.25">
      <c r="I16" s="61" t="s">
        <v>15</v>
      </c>
      <c r="J16" s="62"/>
      <c r="K16" s="62"/>
      <c r="L16" s="39">
        <v>39.987000000000002</v>
      </c>
      <c r="M16" s="37" t="s">
        <v>12</v>
      </c>
      <c r="N16" s="25"/>
      <c r="O16" s="37" t="s">
        <v>16</v>
      </c>
      <c r="P16" s="45"/>
      <c r="Q16" s="26" t="s">
        <v>14</v>
      </c>
    </row>
    <row r="17" spans="9:21" x14ac:dyDescent="0.25">
      <c r="I17" s="61" t="s">
        <v>17</v>
      </c>
      <c r="J17" s="62"/>
      <c r="K17" s="62"/>
      <c r="L17" s="40">
        <f>L15-L16</f>
        <v>82.441000000000003</v>
      </c>
      <c r="M17" s="37" t="s">
        <v>12</v>
      </c>
      <c r="N17" s="25"/>
      <c r="O17" s="37" t="s">
        <v>18</v>
      </c>
      <c r="P17" s="46"/>
      <c r="Q17" s="26" t="s">
        <v>19</v>
      </c>
    </row>
    <row r="18" spans="9:21" ht="75.75" thickBot="1" x14ac:dyDescent="0.3">
      <c r="I18" s="7" t="s">
        <v>48</v>
      </c>
      <c r="J18" s="2" t="s">
        <v>47</v>
      </c>
      <c r="K18" s="2" t="s">
        <v>20</v>
      </c>
      <c r="L18" s="2" t="s">
        <v>21</v>
      </c>
      <c r="M18" s="2" t="s">
        <v>22</v>
      </c>
      <c r="N18" s="2" t="s">
        <v>23</v>
      </c>
      <c r="O18" s="2" t="s">
        <v>24</v>
      </c>
      <c r="P18" s="28" t="s">
        <v>25</v>
      </c>
      <c r="Q18" s="8" t="s">
        <v>26</v>
      </c>
    </row>
    <row r="19" spans="9:21" x14ac:dyDescent="0.25">
      <c r="I19" s="9">
        <v>-3</v>
      </c>
      <c r="J19" s="33">
        <v>8000</v>
      </c>
      <c r="K19" s="41">
        <v>402.58499999999998</v>
      </c>
      <c r="L19" s="41">
        <v>402.59</v>
      </c>
      <c r="M19" s="38">
        <f>MAX(0,$L19-$K19)</f>
        <v>4.9999999999954525E-3</v>
      </c>
      <c r="N19" s="49">
        <f t="shared" ref="N19:N32" si="0">$M19/$M$33*100</f>
        <v>6.0553214164552789E-3</v>
      </c>
      <c r="O19" s="49">
        <f>N19</f>
        <v>6.0553214164552789E-3</v>
      </c>
      <c r="P19" s="50">
        <f>100-$O19</f>
        <v>99.993944678583546</v>
      </c>
      <c r="Q19" s="34"/>
      <c r="S19" s="29" t="s">
        <v>27</v>
      </c>
      <c r="T19" s="18" t="s">
        <v>28</v>
      </c>
      <c r="U19" s="19"/>
    </row>
    <row r="20" spans="9:21" x14ac:dyDescent="0.25">
      <c r="I20" s="9">
        <v>-2</v>
      </c>
      <c r="J20" s="33">
        <v>4000</v>
      </c>
      <c r="K20" s="41">
        <v>367.26499999999999</v>
      </c>
      <c r="L20" s="41">
        <v>367.26</v>
      </c>
      <c r="M20" s="38">
        <f t="shared" ref="M20:M32" si="1">MAX(0,$L20-$K20)</f>
        <v>0</v>
      </c>
      <c r="N20" s="49">
        <f t="shared" si="0"/>
        <v>0</v>
      </c>
      <c r="O20" s="49">
        <f>SUM(N19:N20)</f>
        <v>6.0553214164552789E-3</v>
      </c>
      <c r="P20" s="50">
        <f t="shared" ref="P20:P32" si="2">100-$O20</f>
        <v>99.993944678583546</v>
      </c>
      <c r="Q20" s="34"/>
      <c r="S20" s="20" t="s">
        <v>29</v>
      </c>
      <c r="T20" t="s">
        <v>30</v>
      </c>
      <c r="U20" s="21"/>
    </row>
    <row r="21" spans="9:21" x14ac:dyDescent="0.25">
      <c r="I21" s="9">
        <v>-1</v>
      </c>
      <c r="J21" s="33">
        <v>2000</v>
      </c>
      <c r="K21" s="41">
        <v>342.84</v>
      </c>
      <c r="L21" s="41">
        <v>342.84500000000003</v>
      </c>
      <c r="M21" s="38">
        <f>MAX(0,$L21-$K21)</f>
        <v>5.0000000000522959E-3</v>
      </c>
      <c r="N21" s="49">
        <f t="shared" si="0"/>
        <v>6.0553214165241197E-3</v>
      </c>
      <c r="O21" s="49">
        <f>SUM(N19:N21)</f>
        <v>1.2110642832979399E-2</v>
      </c>
      <c r="P21" s="50">
        <f t="shared" si="2"/>
        <v>99.98788935716702</v>
      </c>
      <c r="Q21" s="34"/>
      <c r="S21" s="20" t="s">
        <v>31</v>
      </c>
      <c r="T21" t="s">
        <v>32</v>
      </c>
      <c r="U21" s="21"/>
    </row>
    <row r="22" spans="9:21" x14ac:dyDescent="0.25">
      <c r="I22" s="9">
        <v>0</v>
      </c>
      <c r="J22" s="33">
        <v>1000</v>
      </c>
      <c r="K22" s="41">
        <v>290.11</v>
      </c>
      <c r="L22" s="41">
        <v>290.13</v>
      </c>
      <c r="M22" s="38">
        <f t="shared" si="1"/>
        <v>1.999999999998181E-2</v>
      </c>
      <c r="N22" s="49">
        <f t="shared" si="0"/>
        <v>2.4221285665821116E-2</v>
      </c>
      <c r="O22" s="49">
        <f>SUM(N19:N22)</f>
        <v>3.6331928498800514E-2</v>
      </c>
      <c r="P22" s="50">
        <f t="shared" si="2"/>
        <v>99.963668071501203</v>
      </c>
      <c r="Q22" s="34"/>
      <c r="S22" s="20" t="s">
        <v>33</v>
      </c>
      <c r="T22" t="s">
        <v>34</v>
      </c>
      <c r="U22" s="21"/>
    </row>
    <row r="23" spans="9:21" ht="15.75" thickBot="1" x14ac:dyDescent="0.3">
      <c r="I23" s="9">
        <v>0.5</v>
      </c>
      <c r="J23" s="33">
        <v>710</v>
      </c>
      <c r="K23" s="41">
        <v>265.12</v>
      </c>
      <c r="L23" s="41">
        <v>265.15499999999997</v>
      </c>
      <c r="M23" s="38">
        <f t="shared" si="1"/>
        <v>3.4999999999968168E-2</v>
      </c>
      <c r="N23" s="49">
        <f t="shared" si="0"/>
        <v>4.2387249915186949E-2</v>
      </c>
      <c r="O23" s="49">
        <f>SUM(N19:N23)</f>
        <v>7.8719178413987456E-2</v>
      </c>
      <c r="P23" s="50">
        <f t="shared" si="2"/>
        <v>99.921280821586009</v>
      </c>
      <c r="Q23" s="34"/>
      <c r="S23" s="22" t="s">
        <v>35</v>
      </c>
      <c r="T23" s="23" t="s">
        <v>36</v>
      </c>
      <c r="U23" s="24"/>
    </row>
    <row r="24" spans="9:21" x14ac:dyDescent="0.25">
      <c r="I24" s="9">
        <v>1</v>
      </c>
      <c r="J24" s="33">
        <v>500</v>
      </c>
      <c r="K24" s="41">
        <v>246.66</v>
      </c>
      <c r="L24" s="41">
        <v>248</v>
      </c>
      <c r="M24" s="38">
        <f t="shared" si="1"/>
        <v>1.3400000000000034</v>
      </c>
      <c r="N24" s="49">
        <f t="shared" si="0"/>
        <v>1.6228261396114947</v>
      </c>
      <c r="O24" s="49">
        <f>SUM(N19:N24)</f>
        <v>1.7015453180254823</v>
      </c>
      <c r="P24" s="50">
        <f t="shared" si="2"/>
        <v>98.298454681974519</v>
      </c>
      <c r="Q24" s="34"/>
    </row>
    <row r="25" spans="9:21" x14ac:dyDescent="0.25">
      <c r="I25" s="9">
        <v>1.25</v>
      </c>
      <c r="J25" s="33">
        <v>425</v>
      </c>
      <c r="K25" s="41">
        <v>277.15499999999997</v>
      </c>
      <c r="L25" s="41">
        <v>282.08999999999997</v>
      </c>
      <c r="M25" s="38">
        <f t="shared" si="1"/>
        <v>4.9350000000000023</v>
      </c>
      <c r="N25" s="49">
        <f t="shared" si="0"/>
        <v>5.976602238046798</v>
      </c>
      <c r="O25" s="49">
        <f>SUM(N19:N25)</f>
        <v>7.6781475560722807</v>
      </c>
      <c r="P25" s="50">
        <f t="shared" si="2"/>
        <v>92.321852443927725</v>
      </c>
      <c r="Q25" s="34"/>
    </row>
    <row r="26" spans="9:21" x14ac:dyDescent="0.25">
      <c r="I26" s="9">
        <v>1.5</v>
      </c>
      <c r="J26" s="33">
        <v>355</v>
      </c>
      <c r="K26" s="41">
        <v>223.81800000000001</v>
      </c>
      <c r="L26" s="41">
        <v>238.66200000000001</v>
      </c>
      <c r="M26" s="38">
        <f t="shared" si="1"/>
        <v>14.843999999999994</v>
      </c>
      <c r="N26" s="49">
        <f t="shared" si="0"/>
        <v>17.977038221188774</v>
      </c>
      <c r="O26" s="49">
        <f>SUM(N19:N26)</f>
        <v>25.655185777261053</v>
      </c>
      <c r="P26" s="50">
        <f t="shared" si="2"/>
        <v>74.344814222738947</v>
      </c>
      <c r="Q26" s="34"/>
    </row>
    <row r="27" spans="9:21" x14ac:dyDescent="0.25">
      <c r="I27" s="9">
        <v>1.75</v>
      </c>
      <c r="J27" s="33">
        <v>300</v>
      </c>
      <c r="K27" s="41">
        <v>224.744</v>
      </c>
      <c r="L27" s="41">
        <v>239.76</v>
      </c>
      <c r="M27" s="38">
        <f t="shared" si="1"/>
        <v>15.015999999999991</v>
      </c>
      <c r="N27" s="49">
        <f t="shared" si="0"/>
        <v>18.185341277915022</v>
      </c>
      <c r="O27" s="51">
        <f>SUM(N19:N27)</f>
        <v>43.840527055176075</v>
      </c>
      <c r="P27" s="50">
        <f t="shared" si="2"/>
        <v>56.159472944823925</v>
      </c>
      <c r="Q27" s="34"/>
    </row>
    <row r="28" spans="9:21" x14ac:dyDescent="0.25">
      <c r="I28" s="9">
        <v>2</v>
      </c>
      <c r="J28" s="33">
        <v>250</v>
      </c>
      <c r="K28" s="41">
        <v>219.33799999999999</v>
      </c>
      <c r="L28" s="41">
        <v>244.1</v>
      </c>
      <c r="M28" s="38">
        <f t="shared" si="1"/>
        <v>24.762</v>
      </c>
      <c r="N28" s="49">
        <f t="shared" si="0"/>
        <v>29.988373782880394</v>
      </c>
      <c r="O28" s="51">
        <f>SUM(N19:N28)</f>
        <v>73.82890083805647</v>
      </c>
      <c r="P28" s="50">
        <f>100-$O28</f>
        <v>26.17109916194353</v>
      </c>
      <c r="Q28" s="34"/>
    </row>
    <row r="29" spans="9:21" x14ac:dyDescent="0.25">
      <c r="I29" s="9">
        <v>2.5</v>
      </c>
      <c r="J29" s="33">
        <v>180</v>
      </c>
      <c r="K29" s="41">
        <v>209.47399999999999</v>
      </c>
      <c r="L29" s="41">
        <v>230.102</v>
      </c>
      <c r="M29" s="38">
        <f t="shared" si="1"/>
        <v>20.628000000000014</v>
      </c>
      <c r="N29" s="49">
        <f t="shared" si="0"/>
        <v>24.981834035750634</v>
      </c>
      <c r="O29" s="51">
        <f>SUM(N19:N29)</f>
        <v>98.810734873807107</v>
      </c>
      <c r="P29" s="50">
        <f t="shared" si="2"/>
        <v>1.1892651261928933</v>
      </c>
      <c r="Q29" s="34"/>
    </row>
    <row r="30" spans="9:21" x14ac:dyDescent="0.25">
      <c r="I30" s="9">
        <v>3</v>
      </c>
      <c r="J30" s="33">
        <v>125</v>
      </c>
      <c r="K30" s="41">
        <v>187.14</v>
      </c>
      <c r="L30" s="41">
        <v>188.07599999999999</v>
      </c>
      <c r="M30" s="38">
        <f t="shared" si="1"/>
        <v>0.93600000000000705</v>
      </c>
      <c r="N30" s="49">
        <f t="shared" si="0"/>
        <v>1.1335561691614675</v>
      </c>
      <c r="O30" s="51">
        <f>SUM(N19:N30)</f>
        <v>99.944291042968572</v>
      </c>
      <c r="P30" s="50">
        <f t="shared" si="2"/>
        <v>5.5708957031427531E-2</v>
      </c>
      <c r="Q30" s="34"/>
    </row>
    <row r="31" spans="9:21" x14ac:dyDescent="0.25">
      <c r="I31" s="9">
        <v>4</v>
      </c>
      <c r="J31" s="33">
        <v>63</v>
      </c>
      <c r="K31" s="41">
        <v>191.322</v>
      </c>
      <c r="L31" s="41">
        <v>191.358</v>
      </c>
      <c r="M31" s="38">
        <f t="shared" si="1"/>
        <v>3.6000000000001364E-2</v>
      </c>
      <c r="N31" s="49">
        <f t="shared" si="0"/>
        <v>4.3598314198519304E-2</v>
      </c>
      <c r="O31" s="51">
        <f>SUM(N19:N31)</f>
        <v>99.987889357167091</v>
      </c>
      <c r="P31" s="50">
        <f t="shared" si="2"/>
        <v>1.2110642832908525E-2</v>
      </c>
      <c r="Q31" s="34"/>
    </row>
    <row r="32" spans="9:21" ht="15.75" thickBot="1" x14ac:dyDescent="0.3">
      <c r="I32" s="10" t="s">
        <v>37</v>
      </c>
      <c r="J32" s="35">
        <v>0</v>
      </c>
      <c r="K32" s="42">
        <v>296.38</v>
      </c>
      <c r="L32" s="42">
        <v>296.39</v>
      </c>
      <c r="M32" s="38">
        <f t="shared" si="1"/>
        <v>9.9999999999909051E-3</v>
      </c>
      <c r="N32" s="49">
        <f t="shared" si="0"/>
        <v>1.2110642832910558E-2</v>
      </c>
      <c r="O32" s="51">
        <f>SUM(N19:N32)</f>
        <v>100</v>
      </c>
      <c r="P32" s="50">
        <f t="shared" si="2"/>
        <v>0</v>
      </c>
      <c r="Q32" s="34"/>
    </row>
    <row r="33" spans="9:17" ht="15.75" thickBot="1" x14ac:dyDescent="0.3">
      <c r="I33" s="63" t="s">
        <v>38</v>
      </c>
      <c r="J33" s="64"/>
      <c r="K33" s="64"/>
      <c r="L33" s="65"/>
      <c r="M33" s="44">
        <f>SUM(M19:M32)</f>
        <v>82.572000000000003</v>
      </c>
      <c r="N33" s="4" t="s">
        <v>12</v>
      </c>
      <c r="O33" s="4"/>
      <c r="P33" s="30"/>
      <c r="Q33" s="5"/>
    </row>
    <row r="34" spans="9:17" x14ac:dyDescent="0.25">
      <c r="I34" s="11"/>
      <c r="J34" s="3"/>
      <c r="K34" s="3"/>
      <c r="L34" s="3"/>
      <c r="M34" s="3"/>
      <c r="N34" s="3"/>
      <c r="O34" s="3"/>
      <c r="P34" s="31"/>
      <c r="Q34" s="12"/>
    </row>
    <row r="35" spans="9:17" x14ac:dyDescent="0.25">
      <c r="I35" s="53" t="s">
        <v>39</v>
      </c>
      <c r="J35" s="54"/>
      <c r="K35" s="54"/>
      <c r="L35" s="55"/>
      <c r="M35" s="43">
        <f>100-(M33/L17*100)</f>
        <v>-0.15890151744883951</v>
      </c>
      <c r="N35" s="37" t="s">
        <v>40</v>
      </c>
      <c r="O35" s="37"/>
      <c r="P35" s="25"/>
      <c r="Q35" s="6"/>
    </row>
    <row r="36" spans="9:17" x14ac:dyDescent="0.25">
      <c r="I36" s="36"/>
      <c r="J36" s="37"/>
      <c r="K36" s="37"/>
      <c r="L36" s="1" t="s">
        <v>41</v>
      </c>
      <c r="M36" s="47"/>
      <c r="N36" s="37" t="s">
        <v>42</v>
      </c>
      <c r="O36" s="37"/>
      <c r="P36" s="25"/>
      <c r="Q36" s="6"/>
    </row>
    <row r="37" spans="9:17" x14ac:dyDescent="0.25">
      <c r="I37" s="36"/>
      <c r="J37" s="37"/>
      <c r="K37" s="37"/>
      <c r="L37" s="1" t="s">
        <v>43</v>
      </c>
      <c r="M37" s="47"/>
      <c r="N37" s="37" t="s">
        <v>42</v>
      </c>
      <c r="O37" s="37"/>
      <c r="P37" s="25"/>
      <c r="Q37" s="6"/>
    </row>
    <row r="38" spans="9:17" x14ac:dyDescent="0.25">
      <c r="I38" s="36"/>
      <c r="J38" s="37"/>
      <c r="K38" s="37"/>
      <c r="L38" s="1" t="s">
        <v>44</v>
      </c>
      <c r="M38" s="47"/>
      <c r="N38" s="37" t="s">
        <v>42</v>
      </c>
      <c r="O38" s="37"/>
      <c r="P38" s="25"/>
      <c r="Q38" s="6"/>
    </row>
    <row r="39" spans="9:17" x14ac:dyDescent="0.25">
      <c r="I39" s="36"/>
      <c r="J39" s="37"/>
      <c r="K39" s="37"/>
      <c r="L39" s="1" t="s">
        <v>45</v>
      </c>
      <c r="M39" s="48" t="e">
        <f>M38/M36</f>
        <v>#DIV/0!</v>
      </c>
      <c r="N39" s="37"/>
      <c r="O39" s="37"/>
      <c r="P39" s="25"/>
      <c r="Q39" s="6"/>
    </row>
    <row r="40" spans="9:17" ht="15.75" thickBot="1" x14ac:dyDescent="0.3">
      <c r="I40" s="13"/>
      <c r="J40" s="14"/>
      <c r="K40" s="14"/>
      <c r="L40" s="15" t="s">
        <v>46</v>
      </c>
      <c r="M40" s="52" t="e">
        <f>SQRT(M37)/(M38*M36)</f>
        <v>#DIV/0!</v>
      </c>
      <c r="N40" s="14"/>
      <c r="O40" s="14"/>
      <c r="P40" s="32"/>
      <c r="Q40" s="16"/>
    </row>
  </sheetData>
  <mergeCells count="7">
    <mergeCell ref="I35:L35"/>
    <mergeCell ref="I14:K14"/>
    <mergeCell ref="L14:Q14"/>
    <mergeCell ref="I15:K15"/>
    <mergeCell ref="I16:K16"/>
    <mergeCell ref="I17:K17"/>
    <mergeCell ref="I33:L33"/>
  </mergeCells>
  <conditionalFormatting sqref="M35">
    <cfRule type="cellIs" dxfId="15" priority="1" operator="lessThan">
      <formula>-5</formula>
    </cfRule>
    <cfRule type="cellIs" dxfId="14" priority="2" operator="greaterThan">
      <formula>5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opLeftCell="A4" zoomScaleNormal="100" workbookViewId="0">
      <selection activeCell="I33" sqref="I33:L33"/>
    </sheetView>
  </sheetViews>
  <sheetFormatPr defaultColWidth="8.85546875" defaultRowHeight="15" x14ac:dyDescent="0.25"/>
  <cols>
    <col min="9" max="9" width="7.7109375" bestFit="1" customWidth="1"/>
    <col min="10" max="10" width="10.140625" bestFit="1" customWidth="1"/>
    <col min="11" max="11" width="12" customWidth="1"/>
    <col min="12" max="12" width="8.28515625" bestFit="1" customWidth="1"/>
    <col min="13" max="13" width="8.28515625" customWidth="1"/>
    <col min="14" max="14" width="8.28515625" bestFit="1" customWidth="1"/>
    <col min="15" max="15" width="11.28515625" customWidth="1"/>
    <col min="16" max="16" width="9" bestFit="1" customWidth="1"/>
    <col min="17" max="17" width="8.28515625" bestFit="1" customWidth="1"/>
  </cols>
  <sheetData>
    <row r="1" spans="1:17" x14ac:dyDescent="0.25">
      <c r="A1" s="17" t="s">
        <v>0</v>
      </c>
      <c r="B1" s="18"/>
      <c r="C1" s="18"/>
      <c r="D1" s="18"/>
      <c r="E1" s="18"/>
      <c r="F1" s="18"/>
      <c r="G1" s="19"/>
    </row>
    <row r="2" spans="1:17" x14ac:dyDescent="0.25">
      <c r="A2" s="20"/>
      <c r="G2" s="21"/>
    </row>
    <row r="3" spans="1:17" x14ac:dyDescent="0.25">
      <c r="A3" s="20">
        <v>1</v>
      </c>
      <c r="B3" t="s">
        <v>1</v>
      </c>
      <c r="G3" s="21"/>
    </row>
    <row r="4" spans="1:17" x14ac:dyDescent="0.25">
      <c r="A4" s="20">
        <v>2</v>
      </c>
      <c r="B4" t="s">
        <v>2</v>
      </c>
      <c r="G4" s="21"/>
    </row>
    <row r="5" spans="1:17" x14ac:dyDescent="0.25">
      <c r="A5" s="20">
        <v>3</v>
      </c>
      <c r="B5" t="s">
        <v>3</v>
      </c>
      <c r="G5" s="21"/>
    </row>
    <row r="6" spans="1:17" x14ac:dyDescent="0.25">
      <c r="A6" s="20">
        <v>4</v>
      </c>
      <c r="B6">
        <v>402.59</v>
      </c>
      <c r="G6" s="21"/>
    </row>
    <row r="7" spans="1:17" x14ac:dyDescent="0.25">
      <c r="A7" s="20">
        <v>5</v>
      </c>
      <c r="B7" t="s">
        <v>4</v>
      </c>
      <c r="G7" s="21"/>
    </row>
    <row r="8" spans="1:17" x14ac:dyDescent="0.25">
      <c r="A8" s="20">
        <v>6</v>
      </c>
      <c r="B8" t="s">
        <v>5</v>
      </c>
      <c r="G8" s="21"/>
    </row>
    <row r="9" spans="1:17" x14ac:dyDescent="0.25">
      <c r="A9" s="20">
        <v>7</v>
      </c>
      <c r="B9" t="s">
        <v>6</v>
      </c>
      <c r="G9" s="21"/>
    </row>
    <row r="10" spans="1:17" x14ac:dyDescent="0.25">
      <c r="A10" s="20">
        <v>8</v>
      </c>
      <c r="B10" t="s">
        <v>7</v>
      </c>
      <c r="G10" s="21"/>
    </row>
    <row r="11" spans="1:17" x14ac:dyDescent="0.25">
      <c r="A11" s="20">
        <v>9</v>
      </c>
      <c r="B11" s="27" t="s">
        <v>8</v>
      </c>
      <c r="G11" s="21"/>
    </row>
    <row r="12" spans="1:17" x14ac:dyDescent="0.25">
      <c r="A12" s="20">
        <v>10</v>
      </c>
      <c r="B12" t="s">
        <v>9</v>
      </c>
      <c r="G12" s="21"/>
    </row>
    <row r="13" spans="1:17" ht="15.75" thickBot="1" x14ac:dyDescent="0.3">
      <c r="A13" s="22"/>
      <c r="B13" s="23"/>
      <c r="C13" s="23"/>
      <c r="D13" s="23"/>
      <c r="E13" s="23"/>
      <c r="F13" s="23"/>
      <c r="G13" s="24"/>
    </row>
    <row r="14" spans="1:17" x14ac:dyDescent="0.25">
      <c r="I14" s="56" t="s">
        <v>10</v>
      </c>
      <c r="J14" s="57"/>
      <c r="K14" s="57"/>
      <c r="L14" s="58" t="s">
        <v>49</v>
      </c>
      <c r="M14" s="59"/>
      <c r="N14" s="59"/>
      <c r="O14" s="59"/>
      <c r="P14" s="59"/>
      <c r="Q14" s="60"/>
    </row>
    <row r="15" spans="1:17" x14ac:dyDescent="0.25">
      <c r="I15" s="61" t="s">
        <v>11</v>
      </c>
      <c r="J15" s="62"/>
      <c r="K15" s="62"/>
      <c r="L15" s="39">
        <v>127.226</v>
      </c>
      <c r="M15" s="37" t="s">
        <v>12</v>
      </c>
      <c r="N15" s="25"/>
      <c r="O15" s="37" t="s">
        <v>13</v>
      </c>
      <c r="P15" s="45"/>
      <c r="Q15" s="26" t="s">
        <v>14</v>
      </c>
    </row>
    <row r="16" spans="1:17" x14ac:dyDescent="0.25">
      <c r="I16" s="61" t="s">
        <v>15</v>
      </c>
      <c r="J16" s="62"/>
      <c r="K16" s="62"/>
      <c r="L16" s="39">
        <v>34.741</v>
      </c>
      <c r="M16" s="37" t="s">
        <v>12</v>
      </c>
      <c r="N16" s="25"/>
      <c r="O16" s="37" t="s">
        <v>16</v>
      </c>
      <c r="P16" s="45"/>
      <c r="Q16" s="26" t="s">
        <v>14</v>
      </c>
    </row>
    <row r="17" spans="9:21" x14ac:dyDescent="0.25">
      <c r="I17" s="61" t="s">
        <v>17</v>
      </c>
      <c r="J17" s="62"/>
      <c r="K17" s="62"/>
      <c r="L17" s="40">
        <f>L15-L16</f>
        <v>92.484999999999999</v>
      </c>
      <c r="M17" s="37" t="s">
        <v>12</v>
      </c>
      <c r="N17" s="25"/>
      <c r="O17" s="37" t="s">
        <v>18</v>
      </c>
      <c r="P17" s="46"/>
      <c r="Q17" s="26" t="s">
        <v>19</v>
      </c>
    </row>
    <row r="18" spans="9:21" ht="75.75" thickBot="1" x14ac:dyDescent="0.3">
      <c r="I18" s="7" t="s">
        <v>48</v>
      </c>
      <c r="J18" s="2" t="s">
        <v>47</v>
      </c>
      <c r="K18" s="2" t="s">
        <v>20</v>
      </c>
      <c r="L18" s="2" t="s">
        <v>21</v>
      </c>
      <c r="M18" s="2" t="s">
        <v>22</v>
      </c>
      <c r="N18" s="2" t="s">
        <v>23</v>
      </c>
      <c r="O18" s="2" t="s">
        <v>24</v>
      </c>
      <c r="P18" s="28" t="s">
        <v>25</v>
      </c>
      <c r="Q18" s="8" t="s">
        <v>26</v>
      </c>
    </row>
    <row r="19" spans="9:21" x14ac:dyDescent="0.25">
      <c r="I19" s="9">
        <v>-3</v>
      </c>
      <c r="J19" s="33">
        <v>8000</v>
      </c>
      <c r="K19" s="41">
        <v>498.31</v>
      </c>
      <c r="L19" s="41">
        <v>498.30500000000001</v>
      </c>
      <c r="M19" s="38">
        <f>MAX(0,$L19-$K19)</f>
        <v>0</v>
      </c>
      <c r="N19" s="49">
        <f t="shared" ref="N19:N32" si="0">$M19/$M$33*100</f>
        <v>0</v>
      </c>
      <c r="O19" s="49">
        <f>N19</f>
        <v>0</v>
      </c>
      <c r="P19" s="50">
        <f>100-$O19</f>
        <v>100</v>
      </c>
      <c r="Q19" s="34"/>
      <c r="S19" s="29" t="s">
        <v>27</v>
      </c>
      <c r="T19" s="18" t="s">
        <v>28</v>
      </c>
      <c r="U19" s="19"/>
    </row>
    <row r="20" spans="9:21" x14ac:dyDescent="0.25">
      <c r="I20" s="9">
        <v>-2</v>
      </c>
      <c r="J20" s="33">
        <v>4000</v>
      </c>
      <c r="K20" s="41">
        <v>537.43499999999995</v>
      </c>
      <c r="L20" s="41">
        <v>537.42499999999995</v>
      </c>
      <c r="M20" s="38">
        <f t="shared" ref="M20:M32" si="1">MAX(0,$L20-$K20)</f>
        <v>0</v>
      </c>
      <c r="N20" s="49">
        <f t="shared" si="0"/>
        <v>0</v>
      </c>
      <c r="O20" s="49">
        <f>SUM(N19:N20)</f>
        <v>0</v>
      </c>
      <c r="P20" s="50">
        <f t="shared" ref="P20:P32" si="2">100-$O20</f>
        <v>100</v>
      </c>
      <c r="Q20" s="34"/>
      <c r="S20" s="20" t="s">
        <v>29</v>
      </c>
      <c r="T20" t="s">
        <v>30</v>
      </c>
      <c r="U20" s="21"/>
    </row>
    <row r="21" spans="9:21" x14ac:dyDescent="0.25">
      <c r="I21" s="9">
        <v>-1</v>
      </c>
      <c r="J21" s="33">
        <v>2000</v>
      </c>
      <c r="K21" s="41">
        <v>337.87</v>
      </c>
      <c r="L21" s="41">
        <v>337.86</v>
      </c>
      <c r="M21" s="38">
        <f>MAX(0,$L21-$K21)</f>
        <v>0</v>
      </c>
      <c r="N21" s="49">
        <f t="shared" si="0"/>
        <v>0</v>
      </c>
      <c r="O21" s="49">
        <f>SUM(N19:N21)</f>
        <v>0</v>
      </c>
      <c r="P21" s="50">
        <f t="shared" si="2"/>
        <v>100</v>
      </c>
      <c r="Q21" s="34"/>
      <c r="S21" s="20" t="s">
        <v>31</v>
      </c>
      <c r="T21" t="s">
        <v>32</v>
      </c>
      <c r="U21" s="21"/>
    </row>
    <row r="22" spans="9:21" x14ac:dyDescent="0.25">
      <c r="I22" s="9">
        <v>0</v>
      </c>
      <c r="J22" s="33">
        <v>1000</v>
      </c>
      <c r="K22" s="41">
        <v>302.495</v>
      </c>
      <c r="L22" s="41">
        <v>302.51499999999999</v>
      </c>
      <c r="M22" s="38">
        <f t="shared" si="1"/>
        <v>1.999999999998181E-2</v>
      </c>
      <c r="N22" s="49">
        <f t="shared" si="0"/>
        <v>2.1603871413737711E-2</v>
      </c>
      <c r="O22" s="49">
        <f>SUM(N19:N22)</f>
        <v>2.1603871413737711E-2</v>
      </c>
      <c r="P22" s="50">
        <f t="shared" si="2"/>
        <v>99.978396128586269</v>
      </c>
      <c r="Q22" s="34"/>
      <c r="S22" s="20" t="s">
        <v>33</v>
      </c>
      <c r="T22" t="s">
        <v>34</v>
      </c>
      <c r="U22" s="21"/>
    </row>
    <row r="23" spans="9:21" ht="15.75" thickBot="1" x14ac:dyDescent="0.3">
      <c r="I23" s="9">
        <v>0.5</v>
      </c>
      <c r="J23" s="33">
        <v>710</v>
      </c>
      <c r="K23" s="41">
        <v>264.16000000000003</v>
      </c>
      <c r="L23" s="41">
        <v>264.18</v>
      </c>
      <c r="M23" s="38">
        <f t="shared" si="1"/>
        <v>1.999999999998181E-2</v>
      </c>
      <c r="N23" s="49">
        <f t="shared" si="0"/>
        <v>2.1603871413737711E-2</v>
      </c>
      <c r="O23" s="49">
        <f>SUM(N19:N23)</f>
        <v>4.3207742827475422E-2</v>
      </c>
      <c r="P23" s="50">
        <f t="shared" si="2"/>
        <v>99.956792257172523</v>
      </c>
      <c r="Q23" s="34"/>
      <c r="S23" s="22" t="s">
        <v>35</v>
      </c>
      <c r="T23" s="23" t="s">
        <v>36</v>
      </c>
      <c r="U23" s="24"/>
    </row>
    <row r="24" spans="9:21" x14ac:dyDescent="0.25">
      <c r="I24" s="9">
        <v>1</v>
      </c>
      <c r="J24" s="33">
        <v>500</v>
      </c>
      <c r="K24" s="41">
        <v>247.06</v>
      </c>
      <c r="L24" s="41">
        <v>247.54499999999999</v>
      </c>
      <c r="M24" s="38">
        <f t="shared" si="1"/>
        <v>0.48499999999998522</v>
      </c>
      <c r="N24" s="49">
        <f t="shared" si="0"/>
        <v>0.52389388178360008</v>
      </c>
      <c r="O24" s="49">
        <f>SUM(N19:N24)</f>
        <v>0.56710162461107549</v>
      </c>
      <c r="P24" s="50">
        <f t="shared" si="2"/>
        <v>99.43289837538893</v>
      </c>
      <c r="Q24" s="34"/>
    </row>
    <row r="25" spans="9:21" x14ac:dyDescent="0.25">
      <c r="I25" s="9">
        <v>1.25</v>
      </c>
      <c r="J25" s="33">
        <v>425</v>
      </c>
      <c r="K25" s="41">
        <v>253.715</v>
      </c>
      <c r="L25" s="41">
        <v>254.86</v>
      </c>
      <c r="M25" s="38">
        <f t="shared" si="1"/>
        <v>1.1450000000000102</v>
      </c>
      <c r="N25" s="49">
        <f t="shared" si="0"/>
        <v>1.2368216384376198</v>
      </c>
      <c r="O25" s="49">
        <f>SUM(N19:N25)</f>
        <v>1.8039232630486954</v>
      </c>
      <c r="P25" s="50">
        <f t="shared" si="2"/>
        <v>98.196076736951298</v>
      </c>
      <c r="Q25" s="34"/>
    </row>
    <row r="26" spans="9:21" x14ac:dyDescent="0.25">
      <c r="I26" s="9">
        <v>1.5</v>
      </c>
      <c r="J26" s="33">
        <v>355</v>
      </c>
      <c r="K26" s="41">
        <v>233.346</v>
      </c>
      <c r="L26" s="41">
        <v>236.64599999999999</v>
      </c>
      <c r="M26" s="38">
        <f t="shared" si="1"/>
        <v>3.2999999999999829</v>
      </c>
      <c r="N26" s="49">
        <f t="shared" si="0"/>
        <v>3.5646387832699458</v>
      </c>
      <c r="O26" s="49">
        <f>SUM(N19:N26)</f>
        <v>5.3685620463186412</v>
      </c>
      <c r="P26" s="50">
        <f t="shared" si="2"/>
        <v>94.631437953681356</v>
      </c>
      <c r="Q26" s="34"/>
    </row>
    <row r="27" spans="9:21" x14ac:dyDescent="0.25">
      <c r="I27" s="9">
        <v>1.75</v>
      </c>
      <c r="J27" s="33">
        <v>300</v>
      </c>
      <c r="K27" s="41">
        <v>220.72399999999999</v>
      </c>
      <c r="L27" s="41">
        <v>226.196</v>
      </c>
      <c r="M27" s="38">
        <f t="shared" si="1"/>
        <v>5.4720000000000084</v>
      </c>
      <c r="N27" s="49">
        <f t="shared" si="0"/>
        <v>5.9108192188040229</v>
      </c>
      <c r="O27" s="51">
        <f>SUM(N19:N27)</f>
        <v>11.279381265122664</v>
      </c>
      <c r="P27" s="50">
        <f t="shared" si="2"/>
        <v>88.720618734877334</v>
      </c>
      <c r="Q27" s="34"/>
    </row>
    <row r="28" spans="9:21" x14ac:dyDescent="0.25">
      <c r="I28" s="9">
        <v>2</v>
      </c>
      <c r="J28" s="33">
        <v>250</v>
      </c>
      <c r="K28" s="41">
        <v>222.626</v>
      </c>
      <c r="L28" s="41">
        <v>248.82499999999999</v>
      </c>
      <c r="M28" s="38">
        <f t="shared" si="1"/>
        <v>26.198999999999984</v>
      </c>
      <c r="N28" s="49">
        <f t="shared" si="0"/>
        <v>28.299991358451436</v>
      </c>
      <c r="O28" s="51">
        <f>SUM(N19:N28)</f>
        <v>39.579372623574102</v>
      </c>
      <c r="P28" s="50">
        <f>100-$O28</f>
        <v>60.420627376425898</v>
      </c>
      <c r="Q28" s="34"/>
    </row>
    <row r="29" spans="9:21" x14ac:dyDescent="0.25">
      <c r="I29" s="9">
        <v>2.5</v>
      </c>
      <c r="J29" s="33">
        <v>180</v>
      </c>
      <c r="K29" s="41">
        <v>203.31</v>
      </c>
      <c r="L29" s="41">
        <v>256.39</v>
      </c>
      <c r="M29" s="38">
        <f t="shared" si="1"/>
        <v>53.079999999999984</v>
      </c>
      <c r="N29" s="49">
        <f t="shared" si="0"/>
        <v>57.336674732112016</v>
      </c>
      <c r="O29" s="51">
        <f>SUM(N19:N29)</f>
        <v>96.916047355686118</v>
      </c>
      <c r="P29" s="50">
        <f t="shared" si="2"/>
        <v>3.0839526443138823</v>
      </c>
      <c r="Q29" s="34"/>
    </row>
    <row r="30" spans="9:21" x14ac:dyDescent="0.25">
      <c r="I30" s="9">
        <v>3</v>
      </c>
      <c r="J30" s="33">
        <v>125</v>
      </c>
      <c r="K30" s="41">
        <v>190.55600000000001</v>
      </c>
      <c r="L30" s="41">
        <v>193.36799999999999</v>
      </c>
      <c r="M30" s="38">
        <f t="shared" si="1"/>
        <v>2.8119999999999834</v>
      </c>
      <c r="N30" s="49">
        <f t="shared" si="0"/>
        <v>3.0375043207742669</v>
      </c>
      <c r="O30" s="51">
        <f>SUM(N19:N30)</f>
        <v>99.953551676460378</v>
      </c>
      <c r="P30" s="50">
        <f t="shared" si="2"/>
        <v>4.6448323539621583E-2</v>
      </c>
      <c r="Q30" s="34"/>
    </row>
    <row r="31" spans="9:21" x14ac:dyDescent="0.25">
      <c r="I31" s="9">
        <v>4</v>
      </c>
      <c r="J31" s="33">
        <v>63</v>
      </c>
      <c r="K31" s="41">
        <v>178.72</v>
      </c>
      <c r="L31" s="41">
        <v>178.74799999999999</v>
      </c>
      <c r="M31" s="38">
        <f t="shared" si="1"/>
        <v>2.7999999999991587E-2</v>
      </c>
      <c r="N31" s="49">
        <f t="shared" si="0"/>
        <v>3.0245419979251221E-2</v>
      </c>
      <c r="O31" s="51">
        <f>SUM(N19:N31)</f>
        <v>99.983797096439631</v>
      </c>
      <c r="P31" s="50">
        <f t="shared" si="2"/>
        <v>1.6202903560369464E-2</v>
      </c>
      <c r="Q31" s="34"/>
    </row>
    <row r="32" spans="9:21" ht="15.75" thickBot="1" x14ac:dyDescent="0.3">
      <c r="I32" s="10" t="s">
        <v>37</v>
      </c>
      <c r="J32" s="35">
        <v>0</v>
      </c>
      <c r="K32" s="42">
        <v>292.71499999999997</v>
      </c>
      <c r="L32" s="42">
        <v>292.73</v>
      </c>
      <c r="M32" s="38">
        <f t="shared" si="1"/>
        <v>1.5000000000043201E-2</v>
      </c>
      <c r="N32" s="49">
        <f t="shared" si="0"/>
        <v>1.6202903560364686E-2</v>
      </c>
      <c r="O32" s="51">
        <f>SUM(N19:N32)</f>
        <v>100</v>
      </c>
      <c r="P32" s="50">
        <f t="shared" si="2"/>
        <v>0</v>
      </c>
      <c r="Q32" s="34"/>
    </row>
    <row r="33" spans="9:17" ht="15.75" thickBot="1" x14ac:dyDescent="0.3">
      <c r="I33" s="63" t="s">
        <v>38</v>
      </c>
      <c r="J33" s="64"/>
      <c r="K33" s="64"/>
      <c r="L33" s="65"/>
      <c r="M33" s="44">
        <f>SUM(M19:M32)</f>
        <v>92.575999999999937</v>
      </c>
      <c r="N33" s="4" t="s">
        <v>12</v>
      </c>
      <c r="O33" s="4"/>
      <c r="P33" s="30"/>
      <c r="Q33" s="5"/>
    </row>
    <row r="34" spans="9:17" x14ac:dyDescent="0.25">
      <c r="I34" s="11"/>
      <c r="J34" s="3"/>
      <c r="K34" s="3"/>
      <c r="L34" s="3"/>
      <c r="M34" s="3"/>
      <c r="N34" s="3"/>
      <c r="O34" s="3"/>
      <c r="P34" s="31"/>
      <c r="Q34" s="12"/>
    </row>
    <row r="35" spans="9:17" x14ac:dyDescent="0.25">
      <c r="I35" s="53" t="s">
        <v>39</v>
      </c>
      <c r="J35" s="54"/>
      <c r="K35" s="54"/>
      <c r="L35" s="55"/>
      <c r="M35" s="43">
        <f>100-(M33/L17*100)</f>
        <v>-9.839433421629451E-2</v>
      </c>
      <c r="N35" s="37" t="s">
        <v>40</v>
      </c>
      <c r="O35" s="37"/>
      <c r="P35" s="25"/>
      <c r="Q35" s="6"/>
    </row>
    <row r="36" spans="9:17" x14ac:dyDescent="0.25">
      <c r="I36" s="36"/>
      <c r="J36" s="37"/>
      <c r="K36" s="37"/>
      <c r="L36" s="1" t="s">
        <v>41</v>
      </c>
      <c r="M36" s="47"/>
      <c r="N36" s="37" t="s">
        <v>42</v>
      </c>
      <c r="O36" s="37"/>
      <c r="P36" s="25"/>
      <c r="Q36" s="6"/>
    </row>
    <row r="37" spans="9:17" x14ac:dyDescent="0.25">
      <c r="I37" s="36"/>
      <c r="J37" s="37"/>
      <c r="K37" s="37"/>
      <c r="L37" s="1" t="s">
        <v>43</v>
      </c>
      <c r="M37" s="47"/>
      <c r="N37" s="37" t="s">
        <v>42</v>
      </c>
      <c r="O37" s="37"/>
      <c r="P37" s="25"/>
      <c r="Q37" s="6"/>
    </row>
    <row r="38" spans="9:17" x14ac:dyDescent="0.25">
      <c r="I38" s="36"/>
      <c r="J38" s="37"/>
      <c r="K38" s="37"/>
      <c r="L38" s="1" t="s">
        <v>44</v>
      </c>
      <c r="M38" s="47"/>
      <c r="N38" s="37" t="s">
        <v>42</v>
      </c>
      <c r="O38" s="37"/>
      <c r="P38" s="25"/>
      <c r="Q38" s="6"/>
    </row>
    <row r="39" spans="9:17" x14ac:dyDescent="0.25">
      <c r="I39" s="36"/>
      <c r="J39" s="37"/>
      <c r="K39" s="37"/>
      <c r="L39" s="1" t="s">
        <v>45</v>
      </c>
      <c r="M39" s="48" t="e">
        <f>M38/M36</f>
        <v>#DIV/0!</v>
      </c>
      <c r="N39" s="37"/>
      <c r="O39" s="37"/>
      <c r="P39" s="25"/>
      <c r="Q39" s="6"/>
    </row>
    <row r="40" spans="9:17" ht="15.75" thickBot="1" x14ac:dyDescent="0.3">
      <c r="I40" s="13"/>
      <c r="J40" s="14"/>
      <c r="K40" s="14"/>
      <c r="L40" s="15" t="s">
        <v>46</v>
      </c>
      <c r="M40" s="52" t="e">
        <f>SQRT(M37)/(M38*M36)</f>
        <v>#DIV/0!</v>
      </c>
      <c r="N40" s="14"/>
      <c r="O40" s="14"/>
      <c r="P40" s="32"/>
      <c r="Q40" s="16"/>
    </row>
  </sheetData>
  <mergeCells count="7">
    <mergeCell ref="I35:L35"/>
    <mergeCell ref="I14:K14"/>
    <mergeCell ref="L14:Q14"/>
    <mergeCell ref="I15:K15"/>
    <mergeCell ref="I16:K16"/>
    <mergeCell ref="I17:K17"/>
    <mergeCell ref="I33:L33"/>
  </mergeCells>
  <conditionalFormatting sqref="M35">
    <cfRule type="cellIs" dxfId="17" priority="1" operator="lessThan">
      <formula>-5</formula>
    </cfRule>
    <cfRule type="cellIs" dxfId="16" priority="2" operator="greaterThan">
      <formula>5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e7ef853-0fc2-4c5d-98e0-57d7b67b2433" xsi:nil="true"/>
    <lcf76f155ced4ddcb4097134ff3c332f xmlns="2c342a05-4135-406e-8ead-e90f562ff94f">
      <Terms xmlns="http://schemas.microsoft.com/office/infopath/2007/PartnerControls"/>
    </lcf76f155ced4ddcb4097134ff3c332f>
    <SharedWithUsers xmlns="8e7ef853-0fc2-4c5d-98e0-57d7b67b2433">
      <UserInfo>
        <DisplayName>BSc thesis Kris Lee &amp; Merijn Niemeijer Members</DisplayName>
        <AccountId>14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70D6A1ADBCF54BA899CD8DEFCDDC67" ma:contentTypeVersion="11" ma:contentTypeDescription="Create a new document." ma:contentTypeScope="" ma:versionID="51ed2550ca57c0665bcf38cb58dcd2b8">
  <xsd:schema xmlns:xsd="http://www.w3.org/2001/XMLSchema" xmlns:xs="http://www.w3.org/2001/XMLSchema" xmlns:p="http://schemas.microsoft.com/office/2006/metadata/properties" xmlns:ns2="2c342a05-4135-406e-8ead-e90f562ff94f" xmlns:ns3="8e7ef853-0fc2-4c5d-98e0-57d7b67b2433" targetNamespace="http://schemas.microsoft.com/office/2006/metadata/properties" ma:root="true" ma:fieldsID="18316fb735156fb762e2e1e1a8ab2659" ns2:_="" ns3:_="">
    <xsd:import namespace="2c342a05-4135-406e-8ead-e90f562ff94f"/>
    <xsd:import namespace="8e7ef853-0fc2-4c5d-98e0-57d7b67b24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342a05-4135-406e-8ead-e90f562ff9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b077af7-eccc-41ba-8726-6d08c81cb05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7ef853-0fc2-4c5d-98e0-57d7b67b243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60f6a01-6222-4724-bdd5-bc8f1f4f2d18}" ma:internalName="TaxCatchAll" ma:showField="CatchAllData" ma:web="8e7ef853-0fc2-4c5d-98e0-57d7b67b243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848819-BA87-40B9-A12A-8E944BF2BBCB}">
  <ds:schemaRefs>
    <ds:schemaRef ds:uri="http://purl.org/dc/terms/"/>
    <ds:schemaRef ds:uri="http://schemas.microsoft.com/office/2006/documentManagement/types"/>
    <ds:schemaRef ds:uri="http://purl.org/dc/elements/1.1/"/>
    <ds:schemaRef ds:uri="http://www.w3.org/XML/1998/namespace"/>
    <ds:schemaRef ds:uri="8e7ef853-0fc2-4c5d-98e0-57d7b67b2433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2c342a05-4135-406e-8ead-e90f562ff94f"/>
  </ds:schemaRefs>
</ds:datastoreItem>
</file>

<file path=customXml/itemProps2.xml><?xml version="1.0" encoding="utf-8"?>
<ds:datastoreItem xmlns:ds="http://schemas.openxmlformats.org/officeDocument/2006/customXml" ds:itemID="{68546041-319C-4A05-8A8E-3D3D217897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342a05-4135-406e-8ead-e90f562ff94f"/>
    <ds:schemaRef ds:uri="8e7ef853-0fc2-4c5d-98e0-57d7b67b24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F8217D-EA41-4A8E-8B74-9523EC1979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R3_3</vt:lpstr>
      <vt:lpstr>R3_2</vt:lpstr>
      <vt:lpstr>R3_1</vt:lpstr>
      <vt:lpstr>R2_3</vt:lpstr>
      <vt:lpstr>R2_2</vt:lpstr>
      <vt:lpstr>R2_1</vt:lpstr>
      <vt:lpstr>R1_3</vt:lpstr>
      <vt:lpstr>R1_2</vt:lpstr>
      <vt:lpstr>R1_1</vt:lpstr>
    </vt:vector>
  </TitlesOfParts>
  <Company>Utrecht University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Bosma, J.W. (Jorn)</dc:creator>
  <cp:lastModifiedBy>fg</cp:lastModifiedBy>
  <cp:revision/>
  <dcterms:created xsi:type="dcterms:W3CDTF">2021-01-15T10:17:09Z</dcterms:created>
  <dcterms:modified xsi:type="dcterms:W3CDTF">2022-12-22T10:37:49Z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0x010100A870D6A1ADBCF54BA899CD8DEFCDDC67</vt:lpwstr>
  </property>
  <property fmtid="{D5CDD505-2E9C-101B-9397-08002B2CF9AE}" pid="3" name="MediaServiceImageTags">
    <vt:lpwstr/>
  </property>
</Properties>
</file>