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S:\0-PROJEKT\2021\2138 TRV - MOSS2\Rapport\AP4 - excell\Mall bedömning aug 2022\KTH-studenter\"/>
    </mc:Choice>
  </mc:AlternateContent>
  <xr:revisionPtr revIDLastSave="0" documentId="8_{4C402DF1-E1A2-42E7-BE81-D380633D4B4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nmatning-Klassning" sheetId="3" r:id="rId1"/>
    <sheet name="Bedömning" sheetId="2" r:id="rId2"/>
    <sheet name="Data examp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H3" i="2"/>
  <c r="G3" i="2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M2" i="2"/>
  <c r="L2" i="2"/>
  <c r="C3" i="2"/>
  <c r="D3" i="2"/>
  <c r="E3" i="2"/>
  <c r="F3" i="2"/>
  <c r="C4" i="2"/>
  <c r="D4" i="2"/>
  <c r="E4" i="2"/>
  <c r="F4" i="2"/>
  <c r="G4" i="2"/>
  <c r="H4" i="2"/>
  <c r="I4" i="2"/>
  <c r="C5" i="2"/>
  <c r="D5" i="2"/>
  <c r="E5" i="2"/>
  <c r="F5" i="2"/>
  <c r="G5" i="2"/>
  <c r="H5" i="2"/>
  <c r="I5" i="2"/>
  <c r="C6" i="2"/>
  <c r="D6" i="2"/>
  <c r="E6" i="2"/>
  <c r="F6" i="2"/>
  <c r="G6" i="2"/>
  <c r="H6" i="2"/>
  <c r="I6" i="2"/>
  <c r="C7" i="2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G12" i="2"/>
  <c r="H12" i="2"/>
  <c r="I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F16" i="2"/>
  <c r="G16" i="2"/>
  <c r="H16" i="2"/>
  <c r="I16" i="2"/>
  <c r="C17" i="2"/>
  <c r="D17" i="2"/>
  <c r="E17" i="2"/>
  <c r="F17" i="2"/>
  <c r="G17" i="2"/>
  <c r="H17" i="2"/>
  <c r="I17" i="2"/>
  <c r="C18" i="2"/>
  <c r="D18" i="2"/>
  <c r="E18" i="2"/>
  <c r="F18" i="2"/>
  <c r="G18" i="2"/>
  <c r="H18" i="2"/>
  <c r="I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D2" i="2"/>
  <c r="E2" i="2"/>
  <c r="F2" i="2"/>
  <c r="C2" i="2"/>
  <c r="C2" i="3"/>
  <c r="B2" i="3"/>
  <c r="D2" i="3"/>
  <c r="E2" i="3"/>
  <c r="F2" i="3"/>
  <c r="G2" i="3"/>
  <c r="H2" i="3"/>
  <c r="I2" i="3"/>
  <c r="A2" i="3"/>
  <c r="K19" i="2" l="1"/>
  <c r="K20" i="2"/>
  <c r="K12" i="2"/>
  <c r="K8" i="2"/>
  <c r="J17" i="2"/>
  <c r="J15" i="2"/>
  <c r="J11" i="2"/>
  <c r="J7" i="2"/>
  <c r="O7" i="2" s="1"/>
  <c r="J19" i="2"/>
  <c r="K7" i="2"/>
  <c r="J5" i="2"/>
  <c r="J13" i="2"/>
  <c r="K10" i="2"/>
  <c r="K6" i="2"/>
  <c r="K18" i="2"/>
  <c r="J9" i="2"/>
  <c r="O9" i="2" s="1"/>
  <c r="K17" i="2"/>
  <c r="O17" i="2" s="1"/>
  <c r="K13" i="2"/>
  <c r="K9" i="2"/>
  <c r="K5" i="2"/>
  <c r="K16" i="2"/>
  <c r="J3" i="2"/>
  <c r="K4" i="2"/>
  <c r="K3" i="2"/>
  <c r="S3" i="2" s="1"/>
  <c r="J2" i="2"/>
  <c r="K14" i="2"/>
  <c r="K15" i="2"/>
  <c r="J18" i="2"/>
  <c r="Q18" i="2" s="1"/>
  <c r="J14" i="2"/>
  <c r="J10" i="2"/>
  <c r="O10" i="2" s="1"/>
  <c r="J6" i="2"/>
  <c r="K11" i="2"/>
  <c r="J4" i="2"/>
  <c r="J8" i="2"/>
  <c r="J12" i="2"/>
  <c r="J16" i="2"/>
  <c r="J20" i="2"/>
  <c r="K2" i="2"/>
  <c r="Q19" i="2"/>
  <c r="N19" i="2"/>
  <c r="T19" i="2"/>
  <c r="P19" i="2"/>
  <c r="S19" i="2"/>
  <c r="O19" i="2"/>
  <c r="R19" i="2"/>
  <c r="S17" i="2"/>
  <c r="P18" i="2" l="1"/>
  <c r="Q14" i="2"/>
  <c r="R9" i="2"/>
  <c r="N6" i="2"/>
  <c r="T10" i="2"/>
  <c r="P14" i="2"/>
  <c r="P20" i="2"/>
  <c r="O18" i="2"/>
  <c r="P9" i="2"/>
  <c r="S7" i="2"/>
  <c r="Q5" i="2"/>
  <c r="S11" i="2"/>
  <c r="R12" i="2"/>
  <c r="S18" i="2"/>
  <c r="N14" i="2"/>
  <c r="N7" i="2"/>
  <c r="S4" i="2"/>
  <c r="Q16" i="2"/>
  <c r="R20" i="2"/>
  <c r="N16" i="2"/>
  <c r="N4" i="2"/>
  <c r="P17" i="2"/>
  <c r="Q17" i="2"/>
  <c r="R5" i="2"/>
  <c r="P15" i="2"/>
  <c r="R17" i="2"/>
  <c r="T17" i="2"/>
  <c r="R10" i="2"/>
  <c r="O16" i="2"/>
  <c r="R16" i="2"/>
  <c r="N17" i="2"/>
  <c r="T16" i="2"/>
  <c r="P6" i="2"/>
  <c r="T11" i="2"/>
  <c r="O11" i="2"/>
  <c r="R7" i="2"/>
  <c r="T12" i="2"/>
  <c r="N11" i="2"/>
  <c r="O13" i="2"/>
  <c r="T7" i="2"/>
  <c r="Q8" i="2"/>
  <c r="T20" i="2"/>
  <c r="R11" i="2"/>
  <c r="O12" i="2"/>
  <c r="T8" i="2"/>
  <c r="P7" i="2"/>
  <c r="Q15" i="2"/>
  <c r="R18" i="2"/>
  <c r="Q11" i="2"/>
  <c r="Q7" i="2"/>
  <c r="S14" i="2"/>
  <c r="Q9" i="2"/>
  <c r="T4" i="2"/>
  <c r="P4" i="2"/>
  <c r="T18" i="2"/>
  <c r="P13" i="2"/>
  <c r="N13" i="2"/>
  <c r="O4" i="2"/>
  <c r="R13" i="2"/>
  <c r="R8" i="2"/>
  <c r="O15" i="2"/>
  <c r="O20" i="2"/>
  <c r="N10" i="2"/>
  <c r="T14" i="2"/>
  <c r="R6" i="2"/>
  <c r="P5" i="2"/>
  <c r="P10" i="2"/>
  <c r="Q4" i="2"/>
  <c r="R4" i="2"/>
  <c r="S10" i="2"/>
  <c r="Q20" i="2"/>
  <c r="S20" i="2"/>
  <c r="P16" i="2"/>
  <c r="Q10" i="2"/>
  <c r="O14" i="2"/>
  <c r="S9" i="2"/>
  <c r="S5" i="2"/>
  <c r="T5" i="2"/>
  <c r="R14" i="2"/>
  <c r="O5" i="2"/>
  <c r="S16" i="2"/>
  <c r="P3" i="2"/>
  <c r="R3" i="2"/>
  <c r="N18" i="2"/>
  <c r="N20" i="2"/>
  <c r="T13" i="2"/>
  <c r="P11" i="2"/>
  <c r="Q13" i="2"/>
  <c r="N9" i="2"/>
  <c r="N5" i="2"/>
  <c r="T3" i="2"/>
  <c r="S13" i="2"/>
  <c r="T9" i="2"/>
  <c r="T6" i="2"/>
  <c r="N3" i="2"/>
  <c r="O3" i="2"/>
  <c r="Q3" i="2"/>
  <c r="T2" i="2"/>
  <c r="R2" i="2"/>
  <c r="S2" i="2"/>
  <c r="Q2" i="2"/>
  <c r="N2" i="2"/>
  <c r="N15" i="2"/>
  <c r="O6" i="2"/>
  <c r="S8" i="2"/>
  <c r="Q6" i="2"/>
  <c r="R15" i="2"/>
  <c r="S6" i="2"/>
  <c r="N8" i="2"/>
  <c r="P2" i="2"/>
  <c r="T15" i="2"/>
  <c r="O2" i="2"/>
  <c r="O8" i="2"/>
  <c r="P8" i="2"/>
  <c r="S15" i="2"/>
  <c r="S12" i="2"/>
  <c r="N12" i="2"/>
  <c r="P12" i="2"/>
  <c r="Q12" i="2"/>
  <c r="U19" i="2" a="1"/>
  <c r="U19" i="2" s="1"/>
  <c r="V19" i="2" a="1"/>
  <c r="V19" i="2" s="1"/>
  <c r="V9" i="2" l="1" a="1"/>
  <c r="V9" i="2" s="1"/>
  <c r="V17" i="2" a="1"/>
  <c r="V17" i="2" s="1"/>
  <c r="U18" i="2" a="1"/>
  <c r="U18" i="2" s="1"/>
  <c r="V14" i="2" a="1"/>
  <c r="V14" i="2" s="1"/>
  <c r="U5" i="2" a="1"/>
  <c r="U5" i="2" s="1"/>
  <c r="V13" i="2" a="1"/>
  <c r="V13" i="2" s="1"/>
  <c r="U7" i="2" a="1"/>
  <c r="U7" i="2" s="1"/>
  <c r="U17" i="2" a="1"/>
  <c r="U17" i="2" s="1"/>
  <c r="V4" i="2" a="1"/>
  <c r="V4" i="2" s="1"/>
  <c r="V8" i="2" a="1"/>
  <c r="V8" i="2" s="1"/>
  <c r="V16" i="2" a="1"/>
  <c r="V16" i="2" s="1"/>
  <c r="V11" i="2" a="1"/>
  <c r="V11" i="2" s="1"/>
  <c r="V7" i="2" a="1"/>
  <c r="V7" i="2" s="1"/>
  <c r="U13" i="2" a="1"/>
  <c r="U13" i="2" s="1"/>
  <c r="Z13" i="2" s="1"/>
  <c r="N14" i="3" s="1"/>
  <c r="V6" i="2" a="1"/>
  <c r="V6" i="2" s="1"/>
  <c r="U15" i="2" a="1"/>
  <c r="U15" i="2" s="1"/>
  <c r="U11" i="2" a="1"/>
  <c r="U11" i="2" s="1"/>
  <c r="U3" i="2" a="1"/>
  <c r="U3" i="2" s="1"/>
  <c r="U9" i="2" a="1"/>
  <c r="U9" i="2" s="1"/>
  <c r="W9" i="2" s="1" a="1"/>
  <c r="W9" i="2" s="1"/>
  <c r="K10" i="3" s="1"/>
  <c r="U20" i="2" a="1"/>
  <c r="U20" i="2" s="1"/>
  <c r="V5" i="2" a="1"/>
  <c r="V5" i="2" s="1"/>
  <c r="X5" i="2" s="1"/>
  <c r="L6" i="3" s="1"/>
  <c r="U16" i="2" a="1"/>
  <c r="U16" i="2" s="1"/>
  <c r="U4" i="2" a="1"/>
  <c r="U4" i="2" s="1"/>
  <c r="V18" i="2" a="1"/>
  <c r="V18" i="2" s="1"/>
  <c r="V20" i="2" a="1"/>
  <c r="V20" i="2" s="1"/>
  <c r="U14" i="2" a="1"/>
  <c r="U14" i="2" s="1"/>
  <c r="V15" i="2" a="1"/>
  <c r="V15" i="2" s="1"/>
  <c r="V3" i="2" a="1"/>
  <c r="V3" i="2" s="1"/>
  <c r="V10" i="2" a="1"/>
  <c r="V10" i="2" s="1"/>
  <c r="U10" i="2" a="1"/>
  <c r="U10" i="2" s="1"/>
  <c r="U8" i="2" a="1"/>
  <c r="U8" i="2" s="1"/>
  <c r="U6" i="2" a="1"/>
  <c r="U6" i="2" s="1"/>
  <c r="U2" i="2" a="1"/>
  <c r="U2" i="2" s="1"/>
  <c r="V2" i="2" a="1"/>
  <c r="V2" i="2" s="1"/>
  <c r="V12" i="2" a="1"/>
  <c r="V12" i="2" s="1"/>
  <c r="U12" i="2" a="1"/>
  <c r="U12" i="2" s="1"/>
  <c r="Z19" i="2"/>
  <c r="N20" i="3" s="1"/>
  <c r="X19" i="2"/>
  <c r="L20" i="3" s="1"/>
  <c r="Y19" i="2"/>
  <c r="M20" i="3" s="1"/>
  <c r="W19" i="2" a="1"/>
  <c r="W19" i="2" s="1"/>
  <c r="K20" i="3" s="1"/>
  <c r="W13" i="2" l="1" a="1"/>
  <c r="W13" i="2" s="1"/>
  <c r="K14" i="3" s="1"/>
  <c r="W8" i="2" a="1"/>
  <c r="W8" i="2" s="1"/>
  <c r="K9" i="3" s="1"/>
  <c r="Z17" i="2"/>
  <c r="N18" i="3" s="1"/>
  <c r="Y14" i="2"/>
  <c r="M15" i="3" s="1"/>
  <c r="W6" i="2" a="1"/>
  <c r="W6" i="2" s="1"/>
  <c r="K7" i="3" s="1"/>
  <c r="X18" i="2"/>
  <c r="L19" i="3" s="1"/>
  <c r="W17" i="2" a="1"/>
  <c r="W17" i="2" s="1"/>
  <c r="K18" i="3" s="1"/>
  <c r="X17" i="2"/>
  <c r="L18" i="3" s="1"/>
  <c r="Y17" i="2"/>
  <c r="M18" i="3" s="1"/>
  <c r="X7" i="2"/>
  <c r="L8" i="3" s="1"/>
  <c r="W4" i="2" a="1"/>
  <c r="W4" i="2" s="1"/>
  <c r="K5" i="3" s="1"/>
  <c r="Y4" i="2"/>
  <c r="M5" i="3" s="1"/>
  <c r="X16" i="2"/>
  <c r="L17" i="3" s="1"/>
  <c r="Y18" i="2"/>
  <c r="M19" i="3" s="1"/>
  <c r="W18" i="2" a="1"/>
  <c r="W18" i="2" s="1"/>
  <c r="K19" i="3" s="1"/>
  <c r="X20" i="2"/>
  <c r="L21" i="3" s="1"/>
  <c r="X11" i="2"/>
  <c r="L12" i="3" s="1"/>
  <c r="X6" i="2"/>
  <c r="L7" i="3" s="1"/>
  <c r="Z18" i="2"/>
  <c r="N19" i="3" s="1"/>
  <c r="Z15" i="2"/>
  <c r="N16" i="3" s="1"/>
  <c r="Y9" i="2"/>
  <c r="M10" i="3" s="1"/>
  <c r="W3" i="2" a="1"/>
  <c r="W3" i="2" s="1"/>
  <c r="K4" i="3" s="1"/>
  <c r="Y20" i="2"/>
  <c r="M21" i="3" s="1"/>
  <c r="Y11" i="2"/>
  <c r="M12" i="3" s="1"/>
  <c r="Z6" i="2"/>
  <c r="N7" i="3" s="1"/>
  <c r="Z5" i="2"/>
  <c r="N6" i="3" s="1"/>
  <c r="W11" i="2" a="1"/>
  <c r="W11" i="2" s="1"/>
  <c r="K12" i="3" s="1"/>
  <c r="X13" i="2"/>
  <c r="L14" i="3" s="1"/>
  <c r="Y13" i="2"/>
  <c r="M14" i="3" s="1"/>
  <c r="Y3" i="2"/>
  <c r="M4" i="3" s="1"/>
  <c r="Z20" i="2"/>
  <c r="N21" i="3" s="1"/>
  <c r="W5" i="2" a="1"/>
  <c r="W5" i="2" s="1"/>
  <c r="K6" i="3" s="1"/>
  <c r="Z7" i="2"/>
  <c r="N8" i="3" s="1"/>
  <c r="W20" i="2" a="1"/>
  <c r="W20" i="2" s="1"/>
  <c r="K21" i="3" s="1"/>
  <c r="Z11" i="2"/>
  <c r="N12" i="3" s="1"/>
  <c r="Y5" i="2"/>
  <c r="M6" i="3" s="1"/>
  <c r="Y7" i="2"/>
  <c r="M8" i="3" s="1"/>
  <c r="Y10" i="2"/>
  <c r="M11" i="3" s="1"/>
  <c r="W7" i="2" a="1"/>
  <c r="W7" i="2" s="1"/>
  <c r="K8" i="3" s="1"/>
  <c r="Y6" i="2"/>
  <c r="M7" i="3" s="1"/>
  <c r="Z4" i="2"/>
  <c r="N5" i="3" s="1"/>
  <c r="W16" i="2" a="1"/>
  <c r="W16" i="2" s="1"/>
  <c r="K17" i="3" s="1"/>
  <c r="Y8" i="2"/>
  <c r="M9" i="3" s="1"/>
  <c r="Y15" i="2"/>
  <c r="M16" i="3" s="1"/>
  <c r="X8" i="2"/>
  <c r="L9" i="3" s="1"/>
  <c r="X9" i="2"/>
  <c r="L10" i="3" s="1"/>
  <c r="W14" i="2" a="1"/>
  <c r="W14" i="2" s="1"/>
  <c r="K15" i="3" s="1"/>
  <c r="W15" i="2" a="1"/>
  <c r="W15" i="2" s="1"/>
  <c r="K16" i="3" s="1"/>
  <c r="Z3" i="2"/>
  <c r="N4" i="3" s="1"/>
  <c r="Z9" i="2"/>
  <c r="N10" i="3" s="1"/>
  <c r="Z16" i="2"/>
  <c r="N17" i="3" s="1"/>
  <c r="Y16" i="2"/>
  <c r="M17" i="3" s="1"/>
  <c r="X4" i="2"/>
  <c r="L5" i="3" s="1"/>
  <c r="Z8" i="2"/>
  <c r="N9" i="3" s="1"/>
  <c r="X3" i="2"/>
  <c r="L4" i="3" s="1"/>
  <c r="X14" i="2"/>
  <c r="L15" i="3" s="1"/>
  <c r="Z14" i="2"/>
  <c r="N15" i="3" s="1"/>
  <c r="X10" i="2"/>
  <c r="L11" i="3" s="1"/>
  <c r="X15" i="2"/>
  <c r="L16" i="3" s="1"/>
  <c r="Z10" i="2"/>
  <c r="N11" i="3" s="1"/>
  <c r="W10" i="2" a="1"/>
  <c r="W10" i="2" s="1"/>
  <c r="K11" i="3" s="1"/>
  <c r="W2" i="2" a="1"/>
  <c r="W2" i="2" s="1"/>
  <c r="K3" i="3" s="1"/>
  <c r="X2" i="2"/>
  <c r="L3" i="3" s="1"/>
  <c r="Z2" i="2"/>
  <c r="N3" i="3" s="1"/>
  <c r="Y2" i="2"/>
  <c r="M3" i="3" s="1"/>
  <c r="X12" i="2"/>
  <c r="L13" i="3" s="1"/>
  <c r="Y12" i="2"/>
  <c r="M13" i="3" s="1"/>
  <c r="Z12" i="2"/>
  <c r="N13" i="3" s="1"/>
  <c r="W12" i="2" a="1"/>
  <c r="W12" i="2" s="1"/>
  <c r="K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<sst xmlns="http://schemas.openxmlformats.org/spreadsheetml/2006/main" count="915" uniqueCount="364">
  <si>
    <t>Id 1</t>
  </si>
  <si>
    <t>Id2</t>
  </si>
  <si>
    <t>Id3</t>
  </si>
  <si>
    <t>Djup</t>
  </si>
  <si>
    <t>Jordart</t>
  </si>
  <si>
    <t>S (mg/kg T S)</t>
  </si>
  <si>
    <t xml:space="preserve">Ca (mg/kg TS) </t>
  </si>
  <si>
    <t>Fe (mg/kg T s)</t>
  </si>
  <si>
    <t>Fe/S</t>
  </si>
  <si>
    <t>Ca/S</t>
  </si>
  <si>
    <t>pH(init)</t>
  </si>
  <si>
    <t>pH(ox)</t>
  </si>
  <si>
    <t>A0) ej sulfidjord</t>
  </si>
  <si>
    <t>A1) Sulfidjord med försumbar försurningsrisk</t>
  </si>
  <si>
    <t>B) Sulfidjord låg försurningsrisk</t>
  </si>
  <si>
    <t>C1) Sur sulfatjord låg försurningsrisk</t>
  </si>
  <si>
    <t>C2) Sur sulfatjord med försurningsrisk</t>
  </si>
  <si>
    <t>D1) Sulfidjord utan buffringsförmåga, hög försurningsrisk</t>
  </si>
  <si>
    <t>D2) Sulfidjord utan buffringsförmåga, mycket hög försurningsrisk</t>
  </si>
  <si>
    <t>Kontroll A0-D2</t>
  </si>
  <si>
    <t>KontrollD2-A0</t>
  </si>
  <si>
    <t>Logisk test</t>
  </si>
  <si>
    <t>Beskrivning/klassning av jorden (auto)</t>
  </si>
  <si>
    <t>Gränszon mellan A</t>
  </si>
  <si>
    <t>och gränszon B</t>
  </si>
  <si>
    <t>LE2105936-001 &amp; LE2105936-002 (pH)</t>
  </si>
  <si>
    <t>21T44</t>
  </si>
  <si>
    <t xml:space="preserve">NB05R619  </t>
  </si>
  <si>
    <t>NB10</t>
  </si>
  <si>
    <t xml:space="preserve">NB05R681  </t>
  </si>
  <si>
    <t>NB27</t>
  </si>
  <si>
    <t xml:space="preserve">Sävastnäs_1_20210706 </t>
  </si>
  <si>
    <t xml:space="preserve">NB05R628  </t>
  </si>
  <si>
    <t>NB23</t>
  </si>
  <si>
    <t>LE2105910-015 &amp; LE2105910-016 (pH)</t>
  </si>
  <si>
    <t>21T08</t>
  </si>
  <si>
    <t>LE2105910-085 &amp; LE2105910-086 (pH)</t>
  </si>
  <si>
    <t>21T16</t>
  </si>
  <si>
    <t xml:space="preserve">NB05R614  </t>
  </si>
  <si>
    <t>NB2</t>
  </si>
  <si>
    <t>LE2105910-029 &amp; LE2105910-030 (pH)</t>
  </si>
  <si>
    <t>21T34</t>
  </si>
  <si>
    <t>LE2105910-107 &amp; LE2105910-108 (pH)</t>
  </si>
  <si>
    <t>21T38</t>
  </si>
  <si>
    <t xml:space="preserve">NB05R137  </t>
  </si>
  <si>
    <t>LE2105910-089 &amp; LE2105910-090 (pH)</t>
  </si>
  <si>
    <t>21T28</t>
  </si>
  <si>
    <t>NB05R95</t>
  </si>
  <si>
    <t>NB1</t>
  </si>
  <si>
    <t>0,5-1,0</t>
  </si>
  <si>
    <t xml:space="preserve">2,0-4,0  </t>
  </si>
  <si>
    <t xml:space="preserve">2,8-4,0  </t>
  </si>
  <si>
    <t xml:space="preserve">3,8-5,0  </t>
  </si>
  <si>
    <t xml:space="preserve">2,0-3,0 </t>
  </si>
  <si>
    <t xml:space="preserve">3,0-4,0 </t>
  </si>
  <si>
    <t xml:space="preserve">3,0-4,0  </t>
  </si>
  <si>
    <t xml:space="preserve">0,0-1,0 </t>
  </si>
  <si>
    <t xml:space="preserve">0,5-1,0 </t>
  </si>
  <si>
    <t xml:space="preserve">1,8-3,0  </t>
  </si>
  <si>
    <t>NB12</t>
  </si>
  <si>
    <t xml:space="preserve">2,3-2,5  </t>
  </si>
  <si>
    <t xml:space="preserve">NB05R620  </t>
  </si>
  <si>
    <t xml:space="preserve">3,4 3-3,4m </t>
  </si>
  <si>
    <t>1,2-2</t>
  </si>
  <si>
    <t>3-3,6</t>
  </si>
  <si>
    <t xml:space="preserve">Lokal </t>
  </si>
  <si>
    <t>Inmatning</t>
  </si>
  <si>
    <t>Kalssning</t>
  </si>
  <si>
    <t>siLe(t)</t>
  </si>
  <si>
    <t>NB32</t>
  </si>
  <si>
    <t xml:space="preserve">1,0-1,4  </t>
  </si>
  <si>
    <t>Le</t>
  </si>
  <si>
    <t>NB18</t>
  </si>
  <si>
    <t xml:space="preserve">2,5-2,6  </t>
  </si>
  <si>
    <t>Le(t)</t>
  </si>
  <si>
    <t xml:space="preserve">1,0-1.5 </t>
  </si>
  <si>
    <t>gyLe</t>
  </si>
  <si>
    <t>NB14</t>
  </si>
  <si>
    <t xml:space="preserve">0,9-1,0  </t>
  </si>
  <si>
    <t>NB19</t>
  </si>
  <si>
    <t xml:space="preserve">2,8-3,5  </t>
  </si>
  <si>
    <t>NB21</t>
  </si>
  <si>
    <t>NB24</t>
  </si>
  <si>
    <t xml:space="preserve">1,3-1,5  </t>
  </si>
  <si>
    <t>NB26</t>
  </si>
  <si>
    <t xml:space="preserve">1,7-2,8  </t>
  </si>
  <si>
    <t>NB28</t>
  </si>
  <si>
    <t xml:space="preserve">1,3-1,4  </t>
  </si>
  <si>
    <t>NB30</t>
  </si>
  <si>
    <t xml:space="preserve">1,2-2,0  </t>
  </si>
  <si>
    <t>NB33</t>
  </si>
  <si>
    <t xml:space="preserve">1,0-1,5  </t>
  </si>
  <si>
    <t>NB6</t>
  </si>
  <si>
    <t xml:space="preserve">2,7-3,0  </t>
  </si>
  <si>
    <t>NB8</t>
  </si>
  <si>
    <t xml:space="preserve">2,0-2,7  </t>
  </si>
  <si>
    <t>NB9</t>
  </si>
  <si>
    <t xml:space="preserve">1,7-2,0  </t>
  </si>
  <si>
    <t xml:space="preserve">1,0-2,0 </t>
  </si>
  <si>
    <t xml:space="preserve">1,5-2,0 </t>
  </si>
  <si>
    <t xml:space="preserve">2,5-3,0 </t>
  </si>
  <si>
    <t xml:space="preserve">1,0-1,5 </t>
  </si>
  <si>
    <t>NB22</t>
  </si>
  <si>
    <t xml:space="preserve">3,0-3,8  </t>
  </si>
  <si>
    <t>21T012  0,3-1,3m</t>
  </si>
  <si>
    <t>21T012  1,3-2,0m</t>
  </si>
  <si>
    <t>21T013  0,5-1,5m</t>
  </si>
  <si>
    <t>21T013  1,5-2,0m</t>
  </si>
  <si>
    <t>21T014  0,1-1,1m</t>
  </si>
  <si>
    <t>21T014  1,1-1,6m</t>
  </si>
  <si>
    <t>21T014  1,6-2,0m</t>
  </si>
  <si>
    <t>21T014  2,0-3,0m</t>
  </si>
  <si>
    <t>21T015  0,3-1,3m</t>
  </si>
  <si>
    <t>21T015  1,3-2,3m</t>
  </si>
  <si>
    <t>21T015  2,3-2,9m</t>
  </si>
  <si>
    <t>21T016  0,3-1,3m</t>
  </si>
  <si>
    <t>21T016  1,3-2,0m</t>
  </si>
  <si>
    <t>21T016  2,0-2,5m</t>
  </si>
  <si>
    <t>21T016  2,5-3,0m</t>
  </si>
  <si>
    <t>21T016  3,0-4,0m</t>
  </si>
  <si>
    <t>21T016  4,0-4,5m</t>
  </si>
  <si>
    <t>21T016  4,5-5,0m</t>
  </si>
  <si>
    <t>21T017  0,5-1,3m</t>
  </si>
  <si>
    <t>21T017  1,3-2,5m</t>
  </si>
  <si>
    <t>21T017  2,5-3,5m</t>
  </si>
  <si>
    <t>21T017  3,4-4,5m</t>
  </si>
  <si>
    <t>21T017  4,5-5,1m</t>
  </si>
  <si>
    <t>21T017  5,1-6,0m</t>
  </si>
  <si>
    <t>21T018 0,1-1,1m</t>
  </si>
  <si>
    <t>21T018 1,1-2,1m</t>
  </si>
  <si>
    <t>21T018 2.1-3.1m</t>
  </si>
  <si>
    <t>21T018 3,1-4,1m</t>
  </si>
  <si>
    <t>21T018 4,1-5,0m</t>
  </si>
  <si>
    <t>21T019 0,3-1,3m</t>
  </si>
  <si>
    <t>21T019 1,3-2,3m</t>
  </si>
  <si>
    <t>21T019 2,3-3,3m</t>
  </si>
  <si>
    <t>21T019 3,3-4,5m</t>
  </si>
  <si>
    <t>21T019 4,5-4,9m</t>
  </si>
  <si>
    <t>21T020 0,1-1,1m</t>
  </si>
  <si>
    <t>21T020 1,1-2,1m</t>
  </si>
  <si>
    <t>21T020 2,1-3,3m</t>
  </si>
  <si>
    <t>21T020 3,3-4,0m</t>
  </si>
  <si>
    <t>21T021 0,2-1,2m</t>
  </si>
  <si>
    <t>21T021 1,2-2,2m</t>
  </si>
  <si>
    <t>21T021 2,2-2,8m</t>
  </si>
  <si>
    <t>21T022 0,4-1,3m</t>
  </si>
  <si>
    <t>21T022 1,3-2,3m</t>
  </si>
  <si>
    <t>21T022 2,3-3,0m</t>
  </si>
  <si>
    <t>21T023 0,1-1,0m</t>
  </si>
  <si>
    <t>21T023 1,1-2,0m</t>
  </si>
  <si>
    <t>21T035  1,6-2,5m</t>
  </si>
  <si>
    <t>21T035  2,5-3,5m</t>
  </si>
  <si>
    <t>21T036  1,9-2,6m</t>
  </si>
  <si>
    <t>21T036  2,6-3,6m</t>
  </si>
  <si>
    <t>21T036  3,6-4,6m</t>
  </si>
  <si>
    <t>21T036  4,6-5,0m</t>
  </si>
  <si>
    <t>21T037  1,7-2,7m</t>
  </si>
  <si>
    <t>21T037  2,7-3,7m</t>
  </si>
  <si>
    <t>21T038  0,3-1,6m</t>
  </si>
  <si>
    <t>21T038  1,6-2,6m</t>
  </si>
  <si>
    <t>21T038  2,6-3,6m</t>
  </si>
  <si>
    <t>21T038  3,6-4,1m</t>
  </si>
  <si>
    <t>21T038  4,1-5,1m</t>
  </si>
  <si>
    <t>21T039  0,5-1,5m</t>
  </si>
  <si>
    <t>21T039  1,5-2,5m</t>
  </si>
  <si>
    <t>21T039  2,5-3,5m</t>
  </si>
  <si>
    <t>21T039  3,5-4,2m</t>
  </si>
  <si>
    <t>21T039  4,2-5,2m</t>
  </si>
  <si>
    <t>21T040  0,5-1,4m</t>
  </si>
  <si>
    <t>21T040  1,4-2,4m</t>
  </si>
  <si>
    <t>21T040  2,4-3,1m</t>
  </si>
  <si>
    <t>21T040  3,1-4,1m</t>
  </si>
  <si>
    <t>21T040  4,1-5,1m</t>
  </si>
  <si>
    <t>21T040  5,1-5,9m</t>
  </si>
  <si>
    <t>21T041  0,2-1,2m</t>
  </si>
  <si>
    <t>21T041  1,2-2,3m</t>
  </si>
  <si>
    <t>21T041  2,3-3,3m</t>
  </si>
  <si>
    <t>21T041  4,0-5,0m</t>
  </si>
  <si>
    <t xml:space="preserve">1,1 0,5-1m </t>
  </si>
  <si>
    <t xml:space="preserve">1,2 1,1-2,0m </t>
  </si>
  <si>
    <t xml:space="preserve">1,3 2-2,6m </t>
  </si>
  <si>
    <t xml:space="preserve">2,1 0,6-1m </t>
  </si>
  <si>
    <t xml:space="preserve">2,2 1-2m </t>
  </si>
  <si>
    <t xml:space="preserve">2,3 2-3m </t>
  </si>
  <si>
    <t xml:space="preserve">2,4 3-3,6m </t>
  </si>
  <si>
    <t xml:space="preserve">3,1 0,5-1m </t>
  </si>
  <si>
    <t xml:space="preserve">3,2 1,2-2m </t>
  </si>
  <si>
    <t xml:space="preserve">3,3 2-3m </t>
  </si>
  <si>
    <t xml:space="preserve">4,1 0,6-1m </t>
  </si>
  <si>
    <t xml:space="preserve">4,2 1-2m </t>
  </si>
  <si>
    <t xml:space="preserve">4,3 2-2,4m </t>
  </si>
  <si>
    <t xml:space="preserve">5,1 0,6-1m </t>
  </si>
  <si>
    <t xml:space="preserve">5,2 1-2m </t>
  </si>
  <si>
    <t xml:space="preserve">5,3 2-2,5m </t>
  </si>
  <si>
    <t xml:space="preserve">6,1 0,6-1m </t>
  </si>
  <si>
    <t xml:space="preserve">6,2 1-2m </t>
  </si>
  <si>
    <t xml:space="preserve">6,3 2-2,4m </t>
  </si>
  <si>
    <t xml:space="preserve">7,1 0,5-1m </t>
  </si>
  <si>
    <t xml:space="preserve">7,2 1-1,5m </t>
  </si>
  <si>
    <t xml:space="preserve">7,3 1,5-2m </t>
  </si>
  <si>
    <t xml:space="preserve">7,4a 2-2,5m </t>
  </si>
  <si>
    <t xml:space="preserve">7,4b 2,5-3m </t>
  </si>
  <si>
    <t xml:space="preserve">7,5 3-3,5m </t>
  </si>
  <si>
    <t xml:space="preserve">8,1 0,6-1m </t>
  </si>
  <si>
    <t xml:space="preserve">8,2 1-1,6m </t>
  </si>
  <si>
    <t xml:space="preserve">8,3 1,6-2m </t>
  </si>
  <si>
    <t xml:space="preserve">8,4 2-3m </t>
  </si>
  <si>
    <t xml:space="preserve">8,5 3-3,6m </t>
  </si>
  <si>
    <t xml:space="preserve">9,1 0,4-1m </t>
  </si>
  <si>
    <t xml:space="preserve">9,2 1-2m </t>
  </si>
  <si>
    <t xml:space="preserve">9,3 2-2,6m </t>
  </si>
  <si>
    <t xml:space="preserve">10,1 0,5-1m </t>
  </si>
  <si>
    <t xml:space="preserve">10,2 1-2m </t>
  </si>
  <si>
    <t xml:space="preserve">11,1 0,4-1m </t>
  </si>
  <si>
    <t xml:space="preserve">11,2 1-2m </t>
  </si>
  <si>
    <t xml:space="preserve">11,3 2-2,5m </t>
  </si>
  <si>
    <t>21T024  0,4-1,5 m</t>
  </si>
  <si>
    <t xml:space="preserve">0,4-1,5 </t>
  </si>
  <si>
    <t>21T024  1,5-2m</t>
  </si>
  <si>
    <t>1,5-2</t>
  </si>
  <si>
    <t>21T025  1-1,5m</t>
  </si>
  <si>
    <t>1-1,5</t>
  </si>
  <si>
    <t>21T025  1,5-2,5m</t>
  </si>
  <si>
    <t>1,5-2,5</t>
  </si>
  <si>
    <t>21T025  2,5-3,3m</t>
  </si>
  <si>
    <t>2,5-3,3</t>
  </si>
  <si>
    <t>21T026  1-1,4m</t>
  </si>
  <si>
    <t>1-1,4</t>
  </si>
  <si>
    <t>21T026  1,4-2m</t>
  </si>
  <si>
    <t>1,4-2</t>
  </si>
  <si>
    <t>21T026  2,0-3,0m</t>
  </si>
  <si>
    <t>2,0-3,0</t>
  </si>
  <si>
    <t>21T026  3-3,5m</t>
  </si>
  <si>
    <t>3-3,5</t>
  </si>
  <si>
    <t>21T027  1,2-2m</t>
  </si>
  <si>
    <t>21T027  2,0-3,0m</t>
  </si>
  <si>
    <t>21T027  3-3,5m</t>
  </si>
  <si>
    <t>21T028  1,1-2m</t>
  </si>
  <si>
    <t>1,1-2</t>
  </si>
  <si>
    <t>21T028  2,0-3,0m</t>
  </si>
  <si>
    <t>21T028  3-3,3m</t>
  </si>
  <si>
    <t>3-3,3</t>
  </si>
  <si>
    <t>21T029  1,4-2,0m</t>
  </si>
  <si>
    <t>1,4-2,0</t>
  </si>
  <si>
    <t>21T029  2,0-3,0m</t>
  </si>
  <si>
    <t>21T029  3-3,6m</t>
  </si>
  <si>
    <t>21T030  1,4-1,7m</t>
  </si>
  <si>
    <t>1,4-1,7</t>
  </si>
  <si>
    <t>21T030  1,7-2m</t>
  </si>
  <si>
    <t>1,7-2</t>
  </si>
  <si>
    <t>21T030  2,0-3,3m</t>
  </si>
  <si>
    <t>21T030  3,3-3,5m</t>
  </si>
  <si>
    <t>21T042  1-1,3m</t>
  </si>
  <si>
    <t>21T042  1,3-2,3m</t>
  </si>
  <si>
    <t>21T042  2,3-2,7m</t>
  </si>
  <si>
    <t>21T047  0,9-2,0m</t>
  </si>
  <si>
    <t>21T047  2-2,2m</t>
  </si>
  <si>
    <t>21T048  0,6-1m</t>
  </si>
  <si>
    <t>21T049  0,85-1,2m</t>
  </si>
  <si>
    <t>21T049  1,2-2,0m</t>
  </si>
  <si>
    <t>21T049  2,0-3,0m</t>
  </si>
  <si>
    <t>21T049  3-3,2m</t>
  </si>
  <si>
    <t>21T050  0,8-1,2m</t>
  </si>
  <si>
    <t>21T050  1,2-2,5m</t>
  </si>
  <si>
    <t>21T050  2,5-3m</t>
  </si>
  <si>
    <t>21T050  3-3,2m</t>
  </si>
  <si>
    <t>21T051  0,8-1m</t>
  </si>
  <si>
    <t>21T051  1,0-2,0m</t>
  </si>
  <si>
    <t>21T051  2,0-3,2m</t>
  </si>
  <si>
    <t>21T051  3,2-3,3m</t>
  </si>
  <si>
    <t>21T051  3,3-3,5m</t>
  </si>
  <si>
    <t>21T052  0,9-1m</t>
  </si>
  <si>
    <t>21T052  1,0-2,3m</t>
  </si>
  <si>
    <t>21T031  0,8-1,8m</t>
  </si>
  <si>
    <t>21T031  1,8-2m</t>
  </si>
  <si>
    <t>21T031  2-3m</t>
  </si>
  <si>
    <t>21T032  1-2m</t>
  </si>
  <si>
    <t>21T032  2-3m</t>
  </si>
  <si>
    <t>21T032  3-3,4m</t>
  </si>
  <si>
    <t>21T033  0,7-1m</t>
  </si>
  <si>
    <t>21T033  1-2m</t>
  </si>
  <si>
    <t>21T033  2-2,5m</t>
  </si>
  <si>
    <t>21T033  2,5-3m</t>
  </si>
  <si>
    <t>21T034  0,8-1m</t>
  </si>
  <si>
    <t>21T034  1-1,7m</t>
  </si>
  <si>
    <t>21T043  0,5-1m</t>
  </si>
  <si>
    <t>21T043  1,1-2m</t>
  </si>
  <si>
    <t>21T043  2-3m</t>
  </si>
  <si>
    <t>21T044  1-1,8m</t>
  </si>
  <si>
    <t>21T047  0,9-1m</t>
  </si>
  <si>
    <t>11.1  0-1m</t>
  </si>
  <si>
    <t>11.1  1-2m</t>
  </si>
  <si>
    <t>11.2  0-1m</t>
  </si>
  <si>
    <t>11.2  1-2m</t>
  </si>
  <si>
    <t>11.2  2-3m</t>
  </si>
  <si>
    <t>11.3  0-1m</t>
  </si>
  <si>
    <t>11.3  1-2m</t>
  </si>
  <si>
    <t>21T053  0-1m</t>
  </si>
  <si>
    <t>21T053 1-2m</t>
  </si>
  <si>
    <t>21T054 0-1m</t>
  </si>
  <si>
    <t>21T054 1-2m</t>
  </si>
  <si>
    <t>21T056 0-1m</t>
  </si>
  <si>
    <t>21T056 1-2m</t>
  </si>
  <si>
    <t>21T057 0-1m</t>
  </si>
  <si>
    <t>21T057 1-2m</t>
  </si>
  <si>
    <t>21T058 0-1m</t>
  </si>
  <si>
    <t>21T058 1-2m</t>
  </si>
  <si>
    <t>0-2</t>
  </si>
  <si>
    <t>0-3</t>
  </si>
  <si>
    <t>0-4</t>
  </si>
  <si>
    <t>Pr365</t>
  </si>
  <si>
    <t>Pr368</t>
  </si>
  <si>
    <t>Pr369</t>
  </si>
  <si>
    <t>Pr370</t>
  </si>
  <si>
    <t>Pr380</t>
  </si>
  <si>
    <t>DÅVA</t>
  </si>
  <si>
    <t>Boden 22TL009</t>
  </si>
  <si>
    <t>1-2,1</t>
  </si>
  <si>
    <t>Boden 22TL010</t>
  </si>
  <si>
    <t>2,5-3,7</t>
  </si>
  <si>
    <t>Boden 22TL012</t>
  </si>
  <si>
    <t>1,3-4,2</t>
  </si>
  <si>
    <t>Boden 22TL030</t>
  </si>
  <si>
    <t>Boden 22TL032</t>
  </si>
  <si>
    <t>1,4-1,8</t>
  </si>
  <si>
    <t>Boden 22TL033</t>
  </si>
  <si>
    <t>1,1-2,5</t>
  </si>
  <si>
    <t>Boden 22TL046</t>
  </si>
  <si>
    <t>1,4-2,6</t>
  </si>
  <si>
    <t>Boden 22TL053</t>
  </si>
  <si>
    <t>2-2,7</t>
  </si>
  <si>
    <t>Boden 22TL055</t>
  </si>
  <si>
    <t>1-3,0</t>
  </si>
  <si>
    <t>Boden 22TL056</t>
  </si>
  <si>
    <t>1,2-1,8</t>
  </si>
  <si>
    <t>Boden 22TL059</t>
  </si>
  <si>
    <t>Boden 22TL061</t>
  </si>
  <si>
    <t>0,7-1</t>
  </si>
  <si>
    <t>Boden 22TL065</t>
  </si>
  <si>
    <t>Boden 22TL067</t>
  </si>
  <si>
    <t>Boden 22TL039</t>
  </si>
  <si>
    <t>0,2-1,6</t>
  </si>
  <si>
    <t>Boden 22TL048</t>
  </si>
  <si>
    <t>Boden 22TL052</t>
  </si>
  <si>
    <t>0,3-1,2</t>
  </si>
  <si>
    <t>Boden 22TL054</t>
  </si>
  <si>
    <t>0,6-1,0</t>
  </si>
  <si>
    <t>Boden 22TL058</t>
  </si>
  <si>
    <t>0,2-1,0</t>
  </si>
  <si>
    <t>Boden 22TL063</t>
  </si>
  <si>
    <t>0,1-1,4</t>
  </si>
  <si>
    <t>My-0,7</t>
  </si>
  <si>
    <t>Boden 22TL068</t>
  </si>
  <si>
    <t>0,4-1,0</t>
  </si>
  <si>
    <t>Lokal</t>
  </si>
  <si>
    <t>Umeå</t>
  </si>
  <si>
    <t>Boden</t>
  </si>
  <si>
    <t>Test Uppsala</t>
  </si>
  <si>
    <t>Torrskorpa</t>
  </si>
  <si>
    <t>suSi</t>
  </si>
  <si>
    <t>Mättad zon</t>
  </si>
  <si>
    <t xml:space="preserve">Typiskt för Uppsala att kalkcit (skalrester) är höga. Som medför att jorden har högre buffringskapacitet än </t>
  </si>
  <si>
    <t>Det är sulfdijordar som har för låga järnhalter för att kunna klassas.
Bedömning, antingen felanalyserade prover, Fe-halten är högre, eller inte suldidjord A0 om det är torrskorpa, alternativt den översta meter, 0 1 m i markprofilen och pH &gt; 5,3.</t>
  </si>
  <si>
    <t>Kommentarer kring för höga Ca alternativt Fe-halter för att kunna bedöma med verktyget.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</si>
</sst>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0" tint="-4.9989318521683403E-2"/>
        <bgColor theme="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2" borderId="4" xfId="0" applyFill="1" applyBorder="1"/>
    <xf numFmtId="0" fontId="3" fillId="3" borderId="5" xfId="0" applyFont="1" applyFill="1" applyBorder="1" applyAlignment="1">
      <alignment horizontal="center" vertical="center" textRotation="90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0" borderId="2" xfId="0" applyBorder="1"/>
    <xf numFmtId="0" fontId="0" fillId="0" borderId="10" xfId="0" applyBorder="1"/>
    <xf numFmtId="0" fontId="0" fillId="2" borderId="2" xfId="0" applyFill="1" applyBorder="1"/>
    <xf numFmtId="0" fontId="0" fillId="2" borderId="10" xfId="0" applyFill="1" applyBorder="1"/>
    <xf numFmtId="0" fontId="0" fillId="0" borderId="11" xfId="0" applyBorder="1"/>
    <xf numFmtId="0" fontId="0" fillId="2" borderId="11" xfId="0" applyFill="1" applyBorder="1"/>
    <xf numFmtId="0" fontId="6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0" fillId="0" borderId="15" xfId="0" applyBorder="1"/>
    <xf numFmtId="0" fontId="2" fillId="2" borderId="14" xfId="0" applyFont="1" applyFill="1" applyBorder="1" applyAlignment="1">
      <alignment horizontal="left"/>
    </xf>
    <xf numFmtId="0" fontId="2" fillId="2" borderId="14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4" xfId="0" applyBorder="1"/>
    <xf numFmtId="16" fontId="0" fillId="2" borderId="1" xfId="0" applyNumberFormat="1" applyFill="1" applyBorder="1" applyAlignment="1">
      <alignment horizontal="right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6" xfId="0" applyFill="1" applyBorder="1"/>
    <xf numFmtId="0" fontId="0" fillId="8" borderId="17" xfId="0" applyFill="1" applyBorder="1"/>
    <xf numFmtId="0" fontId="5" fillId="4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3" fontId="0" fillId="2" borderId="1" xfId="0" applyNumberFormat="1" applyFill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3" fontId="9" fillId="2" borderId="1" xfId="0" applyNumberFormat="1" applyFont="1" applyFill="1" applyBorder="1" applyAlignment="1" applyProtection="1">
      <alignment horizontal="right" vertical="center"/>
      <protection locked="0"/>
    </xf>
    <xf numFmtId="3" fontId="9" fillId="0" borderId="1" xfId="0" applyNumberFormat="1" applyFont="1" applyBorder="1" applyAlignment="1" applyProtection="1">
      <alignment horizontal="right" vertical="center"/>
      <protection locked="0"/>
    </xf>
    <xf numFmtId="3" fontId="10" fillId="2" borderId="1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</cellXfs>
  <cellStyles count="2">
    <cellStyle name="Normal" xfId="0" builtinId="0"/>
    <cellStyle name="Tusental" xfId="1" builtinId="3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indexed="8"/>
      </font>
      <alignment horizont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indexed="8"/>
      </font>
      <alignment horizont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alignment horizont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.0_-;\-* #,##0.0_-;_-* &quot;-&quot;??_-;_-@_-"/>
      <alignment horizont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indexed="8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indexed="8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indexed="8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indent="0" justifyLastLine="0" shrinkToFit="0" readingOrder="0"/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center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E7B16-2097-4059-8B3D-014276494F36}" name="Tabell132" displayName="Tabell132" ref="A1:Z20" totalsRowShown="0" headerRowDxfId="25" tableBorderDxfId="24" headerRowCellStyle="Normal" dataCellStyle="Normal">
  <autoFilter ref="A1:Z20" xr:uid="{018E7B16-2097-4059-8B3D-014276494F36}"/>
  <sortState xmlns:xlrd2="http://schemas.microsoft.com/office/spreadsheetml/2017/richdata2" ref="A2:Z16">
    <sortCondition ref="U1:U16"/>
  </sortState>
  <tableColumns count="26">
    <tableColumn id="1" xr3:uid="{7E4C0B10-A6C0-4526-A3AD-DD9D01190D90}" name="Id 1" dataCellStyle="Normal"/>
    <tableColumn id="2" xr3:uid="{ECBE4A2A-A7F8-415E-A214-1D7CF08D9966}" name="Id2" dataCellStyle="Normal"/>
    <tableColumn id="16" xr3:uid="{E769DF96-CEB9-4181-A268-4B92F9F799D7}" name="Lokal " dataDxfId="23">
      <calculatedColumnFormula>'Inmatning-Klassning'!A3</calculatedColumnFormula>
    </tableColumn>
    <tableColumn id="17" xr3:uid="{47B6E426-557A-485E-B955-2D85837C838F}" name="Id3" dataDxfId="22" dataCellStyle="Normal">
      <calculatedColumnFormula>'Inmatning-Klassning'!B3</calculatedColumnFormula>
    </tableColumn>
    <tableColumn id="3" xr3:uid="{5F1F8538-F9E2-4516-9EE7-D1DB32AE1E2E}" name="Djup" dataDxfId="21" dataCellStyle="Normal">
      <calculatedColumnFormula>'Inmatning-Klassning'!C3</calculatedColumnFormula>
    </tableColumn>
    <tableColumn id="4" xr3:uid="{E6AC4A7C-8547-4790-9E72-FBD4E62D8B52}" name="Jordart" dataDxfId="20" dataCellStyle="Normal">
      <calculatedColumnFormula>'Inmatning-Klassning'!D3</calculatedColumnFormula>
    </tableColumn>
    <tableColumn id="19" xr3:uid="{4C8605E3-6288-45EF-A6A7-6A108602BF94}" name="S (mg/kg T S)" dataDxfId="19" dataCellStyle="Normal">
      <calculatedColumnFormula>'Inmatning-Klassning'!E3</calculatedColumnFormula>
    </tableColumn>
    <tableColumn id="5" xr3:uid="{3C1FB410-AACA-42BB-B620-3D84205C91EC}" name="Ca (mg/kg TS) " dataDxfId="18" dataCellStyle="Normal">
      <calculatedColumnFormula>'Inmatning-Klassning'!F3</calculatedColumnFormula>
    </tableColumn>
    <tableColumn id="7" xr3:uid="{E4D9E715-9F23-466A-9B41-D175579A4139}" name="Fe (mg/kg T s)" dataDxfId="17" dataCellStyle="Normal">
      <calculatedColumnFormula>'Inmatning-Klassning'!G3</calculatedColumnFormula>
    </tableColumn>
    <tableColumn id="8" xr3:uid="{A6308F7E-DC37-4149-BDBA-FDC9F57D4301}" name="Fe/S" dataDxfId="16" dataCellStyle="Tusental">
      <calculatedColumnFormula>I2/G2</calculatedColumnFormula>
    </tableColumn>
    <tableColumn id="9" xr3:uid="{F86B90F7-7EF1-48CC-BB51-FBD049CAD5D4}" name="Ca/S" dataDxfId="15" dataCellStyle="Tusental">
      <calculatedColumnFormula>H2/G2</calculatedColumnFormula>
    </tableColumn>
    <tableColumn id="10" xr3:uid="{49BD8741-E6AE-4FB4-A364-C06B9C291306}" name="pH(init)" dataDxfId="14" dataCellStyle="Normal">
      <calculatedColumnFormula>'Inmatning-Klassning'!H3</calculatedColumnFormula>
    </tableColumn>
    <tableColumn id="11" xr3:uid="{5E0C2061-EEA5-448F-8524-DB92C857AD57}" name="pH(ox)" dataDxfId="13" dataCellStyle="Normal">
      <calculatedColumnFormula>'Inmatning-Klassning'!I3</calculatedColumnFormula>
    </tableColumn>
    <tableColumn id="6" xr3:uid="{6BBF1DD4-8ECC-4903-A86E-DF65318488BE}" name="A0) ej sulfidjord" dataDxfId="12" dataCellStyle="Normal">
      <calculatedColumnFormula>AND(Tabell132[[#This Row],[S (mg/kg T S)]]&lt;1000,Tabell132[[#This Row],[pH(init)]]&gt;5,Tabell132[[#This Row],[pH(ox)]]&gt;5,Tabell132[[#This Row],[Fe/S]]&gt;9,Tabell132[[#This Row],[Ca/S]]&gt;2.1)</calculatedColumnFormula>
    </tableColumn>
    <tableColumn id="31" xr3:uid="{F27C88F8-5FDF-4050-AD66-940797F124EB}" name="A1) Sulfidjord med försumbar försurningsrisk" dataDxfId="11" dataCellStyle="Normal">
      <calculatedColumnFormula>AND(Tabell132[[#This Row],[S (mg/kg T S)]]&gt;100,Tabell132[[#This Row],[pH(init)]]&gt;4.89,Tabell132[[#This Row],[pH(ox)]]&gt;4.3,Tabell132[[#This Row],[Fe/S]]&gt;15,Tabell132[[#This Row],[Ca/S]]&gt;1,Tabell132[[#This Row],[S (mg/kg T S)]]&lt;1500)</calculatedColumnFormula>
    </tableColumn>
    <tableColumn id="30" xr3:uid="{8E8FA196-A165-4895-A2EF-AE39102585D0}" name="B) Sulfidjord låg försurningsrisk" dataDxfId="10" dataCellStyle="Normal">
      <calculatedColumnFormula>AND(Tabell132[[#This Row],[S (mg/kg T S)]]&gt;900,Tabell132[[#This Row],[S (mg/kg T S)]]&lt;3000,Tabell132[[#This Row],[pH(init)]]&gt;6,Tabell132[[#This Row],[pH(ox)]]&gt;4.3,Tabell132[[#This Row],[Fe/S]]&gt;3,Tabell132[[#This Row],[Fe/S]]&lt;25,Tabell132[[#This Row],[Ca/S]]&gt;1.89,Tabell132[[#This Row],[Ca/S]]&lt;4)</calculatedColumnFormula>
    </tableColumn>
    <tableColumn id="29" xr3:uid="{4025AF5B-69F4-46C9-AF1C-F5038CDE5239}" name="C1) Sur sulfatjord låg försurningsrisk" dataDxfId="9" dataCellStyle="Normal">
      <calculatedColumnFormula>AND(Tabell132[[#This Row],[S (mg/kg T S)]]&gt;200,Tabell132[[#This Row],[S (mg/kg T S)]]&lt;1000,Tabell132[[#This Row],[pH(init)]]&lt;5.5,Tabell132[[#This Row],[pH(ox)]]&lt;5,Tabell132[[#This Row],[Fe/S]]&gt;15,Tabell132[[#This Row],[Ca/S]]&gt;3)</calculatedColumnFormula>
    </tableColumn>
    <tableColumn id="20" xr3:uid="{E75DF729-9443-4410-95AE-37C27174606F}" name="C2) Sur sulfatjord med försurningsrisk" dataDxfId="8" dataCellStyle="Normal">
      <calculatedColumnFormula>AND(Tabell132[[#This Row],[S (mg/kg T S)]]&gt;1000,Tabell132[[#This Row],[pH(init)]]&lt;5.9,Tabell132[[#This Row],[pH(ox)]]&gt;2,Tabell132[[#This Row],[Fe/S]]&gt;0.1,Tabell132[[#This Row],[Fe/S]]&lt;21,Tabell132[[#This Row],[Ca/S]]&lt;3.4)</calculatedColumnFormula>
    </tableColumn>
    <tableColumn id="12" xr3:uid="{539A654C-A143-44BD-8178-11F85AC9B0F3}" name="D1) Sulfidjord utan buffringsförmåga, hög försurningsrisk" dataDxfId="7" dataCellStyle="Normal">
      <calculatedColumnFormula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calculatedColumnFormula>
    </tableColumn>
    <tableColumn id="28" xr3:uid="{528E02AE-E6B7-47D1-85EA-B747868D1BBE}" name="D2) Sulfidjord utan buffringsförmåga, mycket hög försurningsrisk" dataDxfId="6" dataCellStyle="Normal">
      <calculatedColumnFormula>AND(Tabell132[[#This Row],[S (mg/kg T S)]]&gt;4000,Tabell132[[#This Row],[pH(init)]]&gt;5.8,Tabell132[[#This Row],[Fe/S]]&gt;0.1,Tabell132[[#This Row],[Fe/S]]&lt;10,Tabell132[[#This Row],[Ca/S]]&lt;1.2)</calculatedColumnFormula>
    </tableColumn>
    <tableColumn id="32" xr3:uid="{F1640CDC-1DD1-4BE9-ADDD-7ECBBF215214}" name="Kontroll A0-D2" dataDxfId="5" dataCellStyle="Normal">
      <calculatedColumnFormula array="1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calculatedColumnFormula>
    </tableColumn>
    <tableColumn id="33" xr3:uid="{D84B1016-797E-4BF5-B3E4-2A2B40FDAA58}" name="KontrollD2-A0" dataDxfId="4" dataCellStyle="Normal">
      <calculatedColumnFormula array="1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calculatedColumnFormula>
    </tableColumn>
    <tableColumn id="34" xr3:uid="{194EAB2C-4D0C-4800-8C96-D9EA08C346D1}" name="Logisk test" dataDxfId="3" dataCellStyle="Normal">
      <calculatedColumnFormula array="1">_xlfn.IFS(Tabell132[[#This Row],[Kontroll A0-D2]]=Tabell132[[#This Row],[KontrollD2-A0]],"OK",Tabell132[[#This Row],[Kontroll A0-D2]]&lt;Tabell132[[#This Row],[KontrollD2-A0]],"Gränszon")</calculatedColumnFormula>
    </tableColumn>
    <tableColumn id="35" xr3:uid="{E22F2288-10E9-45A4-A78F-8C7871A7F12B}" name="Beskrivning/klassning av jorden (auto)" dataDxfId="2" dataCellStyle="Normal">
      <calculatedColumnFormula>IF(Tabell132[[#This Row],[Kontroll A0-D2]]=Tabell132[[#This Row],[KontrollD2-A0]],Tabell132[[#This Row],[Kontroll A0-D2]],"Kontrollera (gränszon)")</calculatedColumnFormula>
    </tableColumn>
    <tableColumn id="18" xr3:uid="{C34EF240-DBFB-46E0-8C4D-145DC7B9A95C}" name="Gränszon mellan A" dataDxfId="1" dataCellStyle="Normal">
      <calculatedColumnFormula>IF(Tabell132[[#This Row],[Kontroll A0-D2]]=Tabell132[[#This Row],[KontrollD2-A0]],"- ",Tabell132[[#This Row],[Kontroll A0-D2]])</calculatedColumnFormula>
    </tableColumn>
    <tableColumn id="36" xr3:uid="{53C72E24-5380-4E8E-914D-FF8ACBDA0B5B}" name="och gränszon B" dataDxfId="0" dataCellStyle="Normal">
      <calculatedColumnFormula>IF(Tabell132[[#This Row],[Kontroll A0-D2]]=Tabell132[[#This Row],[KontrollD2-A0]],"-",Tabell132[[#This Row],[KontrollD2-A0]])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1D57-AD35-431A-96BB-5E7C76957A1F}">
  <dimension ref="A1:N21"/>
  <sheetViews>
    <sheetView topLeftCell="A2" zoomScale="80" zoomScaleNormal="80"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8.42578125" bestFit="1" customWidth="1"/>
    <col min="4" max="4" width="7.28515625" bestFit="1" customWidth="1"/>
    <col min="5" max="5" width="6.5703125" bestFit="1" customWidth="1"/>
    <col min="6" max="7" width="7.140625" bestFit="1" customWidth="1"/>
    <col min="8" max="9" width="4.42578125" bestFit="1" customWidth="1"/>
    <col min="10" max="10" width="6.28515625" customWidth="1"/>
    <col min="11" max="11" width="11.5703125" customWidth="1"/>
    <col min="12" max="14" width="66.28515625" customWidth="1"/>
  </cols>
  <sheetData>
    <row r="1" spans="1:14" ht="23.25" x14ac:dyDescent="0.35">
      <c r="A1" s="63" t="s">
        <v>66</v>
      </c>
      <c r="B1" s="63"/>
      <c r="C1" s="63"/>
      <c r="D1" s="63"/>
      <c r="E1" s="63"/>
      <c r="F1" s="63"/>
      <c r="G1" s="63"/>
      <c r="H1" s="63"/>
      <c r="I1" s="63"/>
      <c r="K1" s="64" t="s">
        <v>67</v>
      </c>
      <c r="L1" s="64"/>
      <c r="M1" s="64"/>
      <c r="N1" s="64"/>
    </row>
    <row r="2" spans="1:14" ht="130.15" customHeight="1" x14ac:dyDescent="0.25">
      <c r="A2" s="11" t="str">
        <f>Tabell132[[#Headers],[Lokal ]]</f>
        <v xml:space="preserve">Lokal </v>
      </c>
      <c r="B2" s="11" t="str">
        <f>Tabell132[[#Headers],[Id3]]</f>
        <v>Id3</v>
      </c>
      <c r="C2" s="11" t="str">
        <f>Tabell132[[#Headers],[Djup]]</f>
        <v>Djup</v>
      </c>
      <c r="D2" s="11" t="str">
        <f>Tabell132[[#Headers],[Jordart]]</f>
        <v>Jordart</v>
      </c>
      <c r="E2" s="11" t="str">
        <f>Tabell132[[#Headers],[S (mg/kg T S)]]</f>
        <v>S (mg/kg T S)</v>
      </c>
      <c r="F2" s="11" t="str">
        <f>Tabell132[[#Headers],[Ca (mg/kg TS) ]]</f>
        <v xml:space="preserve">Ca (mg/kg TS) </v>
      </c>
      <c r="G2" s="11" t="str">
        <f>Tabell132[[#Headers],[Fe (mg/kg T s)]]</f>
        <v>Fe (mg/kg T s)</v>
      </c>
      <c r="H2" s="11" t="str">
        <f>Tabell132[[#Headers],[pH(init)]]</f>
        <v>pH(init)</v>
      </c>
      <c r="I2" s="11" t="str">
        <f>Tabell132[[#Headers],[pH(ox)]]</f>
        <v>pH(ox)</v>
      </c>
      <c r="K2" s="15" t="s">
        <v>21</v>
      </c>
      <c r="L2" s="15" t="s">
        <v>22</v>
      </c>
      <c r="M2" s="15" t="s">
        <v>23</v>
      </c>
      <c r="N2" s="15" t="s">
        <v>24</v>
      </c>
    </row>
    <row r="3" spans="1:14" x14ac:dyDescent="0.25">
      <c r="A3" s="65" t="s">
        <v>357</v>
      </c>
      <c r="B3" s="66" t="s">
        <v>358</v>
      </c>
      <c r="C3" s="67" t="s">
        <v>49</v>
      </c>
      <c r="D3" s="68" t="s">
        <v>359</v>
      </c>
      <c r="E3" s="77">
        <v>1980</v>
      </c>
      <c r="F3" s="69">
        <v>10300</v>
      </c>
      <c r="G3" s="69">
        <v>41000</v>
      </c>
      <c r="H3" s="70">
        <v>7.3</v>
      </c>
      <c r="I3" s="70">
        <v>5.2</v>
      </c>
      <c r="K3" s="16" t="str">
        <f>Bedömning!W2</f>
        <v>OK</v>
      </c>
      <c r="L3" s="16" t="str">
        <f>Bedömning!X2</f>
        <v>B) Sulfidjord låg försurningsrisk</v>
      </c>
      <c r="M3" s="16" t="str">
        <f>Bedömning!Y2</f>
        <v xml:space="preserve">- </v>
      </c>
      <c r="N3" s="16" t="str">
        <f>Bedömning!Z2</f>
        <v>-</v>
      </c>
    </row>
    <row r="4" spans="1:14" x14ac:dyDescent="0.25">
      <c r="A4" s="65" t="s">
        <v>357</v>
      </c>
      <c r="B4" s="71" t="s">
        <v>360</v>
      </c>
      <c r="C4" s="72" t="s">
        <v>50</v>
      </c>
      <c r="D4" s="68" t="s">
        <v>359</v>
      </c>
      <c r="E4" s="73">
        <v>1010</v>
      </c>
      <c r="F4" s="73">
        <v>8470</v>
      </c>
      <c r="G4" s="73">
        <v>41400</v>
      </c>
      <c r="H4" s="74">
        <v>7</v>
      </c>
      <c r="I4" s="74">
        <v>6.5</v>
      </c>
      <c r="K4" s="14" t="str">
        <f>Bedömning!W3</f>
        <v>OK</v>
      </c>
      <c r="L4" s="14" t="str">
        <f>Bedömning!X3</f>
        <v>A1) Sulfidjord med försumbar försurningsrisk</v>
      </c>
      <c r="M4" s="14" t="str">
        <f>Bedömning!Y3</f>
        <v xml:space="preserve">- </v>
      </c>
      <c r="N4" s="14" t="str">
        <f>Bedömning!Z3</f>
        <v>-</v>
      </c>
    </row>
    <row r="5" spans="1:14" x14ac:dyDescent="0.25">
      <c r="A5" s="65" t="s">
        <v>357</v>
      </c>
      <c r="B5" s="71" t="s">
        <v>360</v>
      </c>
      <c r="C5" s="67" t="s">
        <v>51</v>
      </c>
      <c r="D5" s="68" t="s">
        <v>359</v>
      </c>
      <c r="E5" s="69">
        <v>1150</v>
      </c>
      <c r="F5" s="69">
        <v>9470</v>
      </c>
      <c r="G5" s="69">
        <v>41600</v>
      </c>
      <c r="H5" s="70">
        <v>6.6</v>
      </c>
      <c r="I5" s="70">
        <v>6</v>
      </c>
      <c r="K5" s="16" t="str">
        <f>Bedömning!W4</f>
        <v>OK</v>
      </c>
      <c r="L5" s="16" t="str">
        <f>Bedömning!X4</f>
        <v>A1) Sulfidjord med försumbar försurningsrisk</v>
      </c>
      <c r="M5" s="16" t="str">
        <f>Bedömning!Y4</f>
        <v xml:space="preserve">- </v>
      </c>
      <c r="N5" s="16" t="str">
        <f>Bedömning!Z4</f>
        <v>-</v>
      </c>
    </row>
    <row r="6" spans="1:14" x14ac:dyDescent="0.25">
      <c r="A6" s="65" t="s">
        <v>357</v>
      </c>
      <c r="B6" s="71" t="s">
        <v>360</v>
      </c>
      <c r="C6" s="72"/>
      <c r="D6" s="68" t="s">
        <v>359</v>
      </c>
      <c r="E6" s="73">
        <v>6000</v>
      </c>
      <c r="F6" s="76">
        <v>27000</v>
      </c>
      <c r="G6" s="73">
        <v>35000</v>
      </c>
      <c r="H6" s="74">
        <v>8.9</v>
      </c>
      <c r="I6" s="74"/>
      <c r="K6" s="14" t="e">
        <f>Bedömning!W5</f>
        <v>#N/A</v>
      </c>
      <c r="L6" s="14" t="e">
        <f>Bedömning!X5</f>
        <v>#N/A</v>
      </c>
      <c r="M6" s="14" t="e">
        <f>Bedömning!Y5</f>
        <v>#N/A</v>
      </c>
      <c r="N6" s="14" t="e">
        <f>Bedömning!Z5</f>
        <v>#N/A</v>
      </c>
    </row>
    <row r="7" spans="1:14" x14ac:dyDescent="0.25">
      <c r="A7" s="65" t="s">
        <v>357</v>
      </c>
      <c r="B7" s="71" t="s">
        <v>360</v>
      </c>
      <c r="C7" s="67" t="s">
        <v>52</v>
      </c>
      <c r="D7" s="68" t="s">
        <v>359</v>
      </c>
      <c r="E7" s="69">
        <v>6000</v>
      </c>
      <c r="F7" s="75">
        <v>34000</v>
      </c>
      <c r="G7" s="69">
        <v>32000</v>
      </c>
      <c r="H7" s="70">
        <v>8.8000000000000007</v>
      </c>
      <c r="I7" s="70"/>
      <c r="K7" s="16" t="e">
        <f>Bedömning!W6</f>
        <v>#N/A</v>
      </c>
      <c r="L7" s="16" t="e">
        <f>Bedömning!X6</f>
        <v>#N/A</v>
      </c>
      <c r="M7" s="16" t="e">
        <f>Bedömning!Y6</f>
        <v>#N/A</v>
      </c>
      <c r="N7" s="16" t="e">
        <f>Bedömning!Z6</f>
        <v>#N/A</v>
      </c>
    </row>
    <row r="8" spans="1:14" x14ac:dyDescent="0.25">
      <c r="A8" s="65" t="s">
        <v>357</v>
      </c>
      <c r="B8" s="71" t="s">
        <v>360</v>
      </c>
      <c r="C8" s="72" t="s">
        <v>53</v>
      </c>
      <c r="D8" s="68" t="s">
        <v>359</v>
      </c>
      <c r="E8" s="73">
        <v>7900</v>
      </c>
      <c r="F8" s="76">
        <v>41000</v>
      </c>
      <c r="G8" s="73">
        <v>35000</v>
      </c>
      <c r="H8" s="74">
        <v>8.8000000000000007</v>
      </c>
      <c r="I8" s="74"/>
      <c r="K8" s="14" t="e">
        <f>Bedömning!W7</f>
        <v>#N/A</v>
      </c>
      <c r="L8" s="14" t="e">
        <f>Bedömning!X7</f>
        <v>#N/A</v>
      </c>
      <c r="M8" s="14" t="e">
        <f>Bedömning!Y7</f>
        <v>#N/A</v>
      </c>
      <c r="N8" s="14" t="e">
        <f>Bedömning!Z7</f>
        <v>#N/A</v>
      </c>
    </row>
    <row r="9" spans="1:14" x14ac:dyDescent="0.25">
      <c r="A9" t="s">
        <v>355</v>
      </c>
      <c r="B9" s="43" t="s">
        <v>178</v>
      </c>
      <c r="C9" s="20"/>
      <c r="D9" s="21"/>
      <c r="E9" s="22">
        <v>2200</v>
      </c>
      <c r="F9" s="44">
        <v>961</v>
      </c>
      <c r="G9" s="45">
        <v>6410</v>
      </c>
      <c r="H9" s="22">
        <v>7.1</v>
      </c>
      <c r="I9" s="22">
        <v>6.9</v>
      </c>
      <c r="K9" s="16" t="e">
        <f>Bedömning!W8</f>
        <v>#N/A</v>
      </c>
      <c r="L9" s="16" t="e">
        <f>Bedömning!X8</f>
        <v>#N/A</v>
      </c>
      <c r="M9" s="16" t="e">
        <f>Bedömning!Y8</f>
        <v>#N/A</v>
      </c>
      <c r="N9" s="16" t="e">
        <f>Bedömning!Z8</f>
        <v>#N/A</v>
      </c>
    </row>
    <row r="10" spans="1:14" x14ac:dyDescent="0.25">
      <c r="A10" t="s">
        <v>355</v>
      </c>
      <c r="B10" s="5">
        <v>22</v>
      </c>
      <c r="C10" s="5" t="s">
        <v>54</v>
      </c>
      <c r="D10" s="5" t="s">
        <v>71</v>
      </c>
      <c r="E10" s="5">
        <v>1910</v>
      </c>
      <c r="F10" s="5">
        <v>4860</v>
      </c>
      <c r="G10" s="13">
        <v>26800</v>
      </c>
      <c r="H10" s="13">
        <v>8</v>
      </c>
      <c r="I10" s="13">
        <v>8</v>
      </c>
      <c r="K10" s="14" t="str">
        <f>Bedömning!W9</f>
        <v>Gränszon</v>
      </c>
      <c r="L10" s="14" t="str">
        <f>Bedömning!X9</f>
        <v>Kontrollera (gränszon)</v>
      </c>
      <c r="M10" s="14" t="str">
        <f>Bedömning!Y9</f>
        <v>B) Sulfidjord låg försurningsrisk</v>
      </c>
      <c r="N10" s="14" t="str">
        <f>Bedömning!Z9</f>
        <v>D1) Sulfidjord utan buffringsförmåga, hög försurningsrisk</v>
      </c>
    </row>
    <row r="11" spans="1:14" x14ac:dyDescent="0.25">
      <c r="A11" t="s">
        <v>355</v>
      </c>
      <c r="B11" s="12" t="s">
        <v>72</v>
      </c>
      <c r="C11" s="12" t="s">
        <v>73</v>
      </c>
      <c r="D11" s="12"/>
      <c r="E11" s="12">
        <v>969</v>
      </c>
      <c r="F11" s="12">
        <v>2200</v>
      </c>
      <c r="G11" s="7">
        <v>8680</v>
      </c>
      <c r="H11" s="7">
        <v>6.2</v>
      </c>
      <c r="I11" s="7">
        <v>6.2</v>
      </c>
      <c r="K11" s="16" t="str">
        <f>Bedömning!W10</f>
        <v>OK</v>
      </c>
      <c r="L11" s="16" t="str">
        <f>Bedömning!X10</f>
        <v>B) Sulfidjord låg försurningsrisk</v>
      </c>
      <c r="M11" s="16" t="str">
        <f>Bedömning!Y10</f>
        <v xml:space="preserve">- </v>
      </c>
      <c r="N11" s="16" t="str">
        <f>Bedömning!Z10</f>
        <v>-</v>
      </c>
    </row>
    <row r="12" spans="1:14" x14ac:dyDescent="0.25">
      <c r="A12" t="s">
        <v>355</v>
      </c>
      <c r="B12" s="5" t="s">
        <v>39</v>
      </c>
      <c r="C12" s="5" t="s">
        <v>55</v>
      </c>
      <c r="D12" s="5"/>
      <c r="E12" s="5">
        <v>2410</v>
      </c>
      <c r="F12" s="5">
        <v>5470</v>
      </c>
      <c r="G12" s="13">
        <v>29100</v>
      </c>
      <c r="H12" s="13">
        <v>6.2</v>
      </c>
      <c r="I12" s="13">
        <v>6.2</v>
      </c>
      <c r="K12" s="14" t="str">
        <f>Bedömning!W11</f>
        <v>Gränszon</v>
      </c>
      <c r="L12" s="14" t="str">
        <f>Bedömning!X11</f>
        <v>Kontrollera (gränszon)</v>
      </c>
      <c r="M12" s="14" t="str">
        <f>Bedömning!Y11</f>
        <v>B) Sulfidjord låg försurningsrisk</v>
      </c>
      <c r="N12" s="14" t="str">
        <f>Bedömning!Z11</f>
        <v>D1) Sulfidjord utan buffringsförmåga, hög försurningsrisk</v>
      </c>
    </row>
    <row r="13" spans="1:14" x14ac:dyDescent="0.25">
      <c r="A13" t="s">
        <v>355</v>
      </c>
      <c r="B13" s="12">
        <v>50</v>
      </c>
      <c r="C13" s="12" t="s">
        <v>56</v>
      </c>
      <c r="D13" s="12" t="s">
        <v>68</v>
      </c>
      <c r="E13" s="12">
        <v>536</v>
      </c>
      <c r="F13" s="12">
        <v>3810</v>
      </c>
      <c r="G13" s="7">
        <v>31600</v>
      </c>
      <c r="H13" s="7">
        <v>5</v>
      </c>
      <c r="I13" s="7">
        <v>4.9000000000000004</v>
      </c>
      <c r="K13" s="16" t="str">
        <f>Bedömning!W12</f>
        <v>Gränszon</v>
      </c>
      <c r="L13" s="16" t="str">
        <f>Bedömning!X12</f>
        <v>Kontrollera (gränszon)</v>
      </c>
      <c r="M13" s="16" t="str">
        <f>Bedömning!Y12</f>
        <v>A0) ej sulfidjord</v>
      </c>
      <c r="N13" s="16" t="str">
        <f>Bedömning!Z12</f>
        <v>C1) Sur sulfatjord låg försurningsrisk</v>
      </c>
    </row>
    <row r="14" spans="1:14" x14ac:dyDescent="0.25">
      <c r="A14" t="s">
        <v>355</v>
      </c>
      <c r="B14" s="5">
        <v>54</v>
      </c>
      <c r="C14" s="5" t="s">
        <v>56</v>
      </c>
      <c r="D14" s="5" t="s">
        <v>74</v>
      </c>
      <c r="E14" s="5">
        <v>397</v>
      </c>
      <c r="F14" s="5">
        <v>3550</v>
      </c>
      <c r="G14" s="13">
        <v>36500</v>
      </c>
      <c r="H14" s="13">
        <v>5</v>
      </c>
      <c r="I14" s="13">
        <v>4.9000000000000004</v>
      </c>
      <c r="K14" s="14" t="str">
        <f>Bedömning!W13</f>
        <v>Gränszon</v>
      </c>
      <c r="L14" s="14" t="str">
        <f>Bedömning!X13</f>
        <v>Kontrollera (gränszon)</v>
      </c>
      <c r="M14" s="14" t="str">
        <f>Bedömning!Y13</f>
        <v>A0) ej sulfidjord</v>
      </c>
      <c r="N14" s="14" t="str">
        <f>Bedömning!Z13</f>
        <v>C1) Sur sulfatjord låg försurningsrisk</v>
      </c>
    </row>
    <row r="15" spans="1:14" x14ac:dyDescent="0.25">
      <c r="A15" t="s">
        <v>355</v>
      </c>
      <c r="B15" s="12"/>
      <c r="C15" s="12">
        <v>1</v>
      </c>
      <c r="D15" s="12"/>
      <c r="E15" s="12">
        <v>243</v>
      </c>
      <c r="F15" s="12">
        <v>1230</v>
      </c>
      <c r="G15" s="7">
        <v>11500</v>
      </c>
      <c r="H15" s="7">
        <v>4.5</v>
      </c>
      <c r="I15" s="7">
        <v>4.5</v>
      </c>
      <c r="K15" s="16" t="str">
        <f>Bedömning!W14</f>
        <v>OK</v>
      </c>
      <c r="L15" s="16" t="str">
        <f>Bedömning!X14</f>
        <v>C1) Sur sulfatjord låg försurningsrisk</v>
      </c>
      <c r="M15" s="16" t="str">
        <f>Bedömning!Y14</f>
        <v xml:space="preserve">- </v>
      </c>
      <c r="N15" s="16" t="str">
        <f>Bedömning!Z14</f>
        <v>-</v>
      </c>
    </row>
    <row r="16" spans="1:14" x14ac:dyDescent="0.25">
      <c r="A16" t="s">
        <v>355</v>
      </c>
      <c r="B16" s="5"/>
      <c r="C16" s="5">
        <v>1</v>
      </c>
      <c r="D16" s="5"/>
      <c r="E16" s="5">
        <v>570</v>
      </c>
      <c r="F16" s="5">
        <v>3320</v>
      </c>
      <c r="G16" s="13">
        <v>28400</v>
      </c>
      <c r="H16" s="13">
        <v>4.7</v>
      </c>
      <c r="I16" s="13">
        <v>4.7</v>
      </c>
      <c r="K16" s="14" t="str">
        <f>Bedömning!W15</f>
        <v>OK</v>
      </c>
      <c r="L16" s="14" t="str">
        <f>Bedömning!X15</f>
        <v>C1) Sur sulfatjord låg försurningsrisk</v>
      </c>
      <c r="M16" s="14" t="str">
        <f>Bedömning!Y15</f>
        <v xml:space="preserve">- </v>
      </c>
      <c r="N16" s="14" t="str">
        <f>Bedömning!Z15</f>
        <v>-</v>
      </c>
    </row>
    <row r="17" spans="1:14" x14ac:dyDescent="0.25">
      <c r="A17" t="s">
        <v>355</v>
      </c>
      <c r="B17" s="12">
        <v>7</v>
      </c>
      <c r="C17" s="12" t="s">
        <v>75</v>
      </c>
      <c r="D17" s="12" t="s">
        <v>76</v>
      </c>
      <c r="E17" s="12">
        <v>6600</v>
      </c>
      <c r="F17" s="12">
        <v>4360</v>
      </c>
      <c r="G17" s="7">
        <v>34800</v>
      </c>
      <c r="H17" s="7">
        <v>5</v>
      </c>
      <c r="I17" s="7">
        <v>5.0999999999999996</v>
      </c>
      <c r="K17" s="16" t="str">
        <f>Bedömning!W16</f>
        <v>OK</v>
      </c>
      <c r="L17" s="16" t="str">
        <f>Bedömning!X16</f>
        <v>C2) Sur sulfatjord med försurningsrisk</v>
      </c>
      <c r="M17" s="16" t="str">
        <f>Bedömning!Y16</f>
        <v xml:space="preserve">- </v>
      </c>
      <c r="N17" s="16" t="str">
        <f>Bedömning!Z16</f>
        <v>-</v>
      </c>
    </row>
    <row r="18" spans="1:14" x14ac:dyDescent="0.25">
      <c r="A18" t="s">
        <v>355</v>
      </c>
      <c r="B18" s="5">
        <v>38</v>
      </c>
      <c r="C18" s="5" t="s">
        <v>57</v>
      </c>
      <c r="D18" s="5" t="s">
        <v>76</v>
      </c>
      <c r="E18" s="5">
        <v>12000</v>
      </c>
      <c r="F18" s="5">
        <v>5210</v>
      </c>
      <c r="G18" s="13">
        <v>30300</v>
      </c>
      <c r="H18" s="13">
        <v>5.6</v>
      </c>
      <c r="I18" s="13">
        <v>5.4</v>
      </c>
      <c r="K18" s="14" t="str">
        <f>Bedömning!W17</f>
        <v>OK</v>
      </c>
      <c r="L18" s="14" t="str">
        <f>Bedömning!X17</f>
        <v>C2) Sur sulfatjord med försurningsrisk</v>
      </c>
      <c r="M18" s="14" t="str">
        <f>Bedömning!Y17</f>
        <v xml:space="preserve">- </v>
      </c>
      <c r="N18" s="14" t="str">
        <f>Bedömning!Z17</f>
        <v>-</v>
      </c>
    </row>
    <row r="19" spans="1:14" x14ac:dyDescent="0.25">
      <c r="A19" t="s">
        <v>355</v>
      </c>
      <c r="B19" s="12"/>
      <c r="C19" s="12">
        <v>2.5</v>
      </c>
      <c r="D19" s="12"/>
      <c r="E19" s="12">
        <v>10600</v>
      </c>
      <c r="F19" s="12">
        <v>2650</v>
      </c>
      <c r="G19" s="7">
        <v>26700</v>
      </c>
      <c r="H19" s="7">
        <v>4.7</v>
      </c>
      <c r="I19" s="7">
        <v>4.7</v>
      </c>
      <c r="K19" s="16" t="str">
        <f>Bedömning!W18</f>
        <v>OK</v>
      </c>
      <c r="L19" s="16" t="str">
        <f>Bedömning!X18</f>
        <v>C2) Sur sulfatjord med försurningsrisk</v>
      </c>
      <c r="M19" s="16" t="str">
        <f>Bedömning!Y18</f>
        <v xml:space="preserve">- </v>
      </c>
      <c r="N19" s="16" t="str">
        <f>Bedömning!Z18</f>
        <v>-</v>
      </c>
    </row>
    <row r="20" spans="1:14" x14ac:dyDescent="0.25">
      <c r="A20" t="s">
        <v>355</v>
      </c>
      <c r="B20" s="5"/>
      <c r="C20" s="5">
        <v>1.5</v>
      </c>
      <c r="D20" s="5"/>
      <c r="E20" s="5">
        <v>12700</v>
      </c>
      <c r="F20" s="5">
        <v>3560</v>
      </c>
      <c r="G20" s="13">
        <v>35100</v>
      </c>
      <c r="H20" s="13">
        <v>4.5</v>
      </c>
      <c r="I20" s="13">
        <v>4.5</v>
      </c>
      <c r="K20" s="14" t="str">
        <f>Bedömning!W19</f>
        <v>OK</v>
      </c>
      <c r="L20" s="14" t="str">
        <f>Bedömning!X19</f>
        <v>C2) Sur sulfatjord med försurningsrisk</v>
      </c>
      <c r="M20" s="14" t="str">
        <f>Bedömning!Y19</f>
        <v xml:space="preserve">- </v>
      </c>
      <c r="N20" s="14" t="str">
        <f>Bedömning!Z19</f>
        <v>-</v>
      </c>
    </row>
    <row r="21" spans="1:14" x14ac:dyDescent="0.25">
      <c r="A21" t="s">
        <v>355</v>
      </c>
      <c r="B21" s="12" t="s">
        <v>48</v>
      </c>
      <c r="C21" s="12" t="s">
        <v>58</v>
      </c>
      <c r="D21" s="12"/>
      <c r="E21" s="12">
        <v>11800</v>
      </c>
      <c r="F21" s="12">
        <v>5140</v>
      </c>
      <c r="G21" s="7">
        <v>26600</v>
      </c>
      <c r="H21" s="7">
        <v>6.2</v>
      </c>
      <c r="I21" s="7">
        <v>6.2</v>
      </c>
      <c r="K21" s="16" t="str">
        <f>Bedömning!W20</f>
        <v>OK</v>
      </c>
      <c r="L21" s="16" t="str">
        <f>Bedömning!X20</f>
        <v>D2) Sulfidjord utan buffringsförmåga, mycket hög försurningsrisk</v>
      </c>
      <c r="M21" s="16" t="str">
        <f>Bedömning!Y20</f>
        <v xml:space="preserve">- </v>
      </c>
      <c r="N21" s="16" t="str">
        <f>Bedömning!Z20</f>
        <v>-</v>
      </c>
    </row>
  </sheetData>
  <protectedRanges>
    <protectedRange algorithmName="SHA-512" hashValue="nDl8y7R4ouM8NxZa1tmEoJJsxHKGdkkdqVO0WI8Tn0TcQwMKisJjOYm3eDPkAnot9fpZZpI/30Q4SprldmbhNw==" saltValue="5sOQDoOAbnWC/JNmjuBQRg==" spinCount="100000" sqref="H9:I9" name="pHinitpHox_2"/>
    <protectedRange algorithmName="SHA-512" hashValue="r4UUHW32CI/fIDaqg8fKErUOeoblMOfogw3KA50f4A5Hh1XFBznsIHnfpeK4/7LjulVC0i5PscYWsHFCc5cESA==" saltValue="i5t8vZ2OM5jVd7AtyAPjJg==" spinCount="100000" sqref="E9:G9" name="SFeCa_2_1"/>
  </protectedRanges>
  <mergeCells count="2">
    <mergeCell ref="A1:I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94C5-4BBB-42C4-B74D-4328C78402D3}">
  <dimension ref="A1:Z20"/>
  <sheetViews>
    <sheetView topLeftCell="C1" workbookViewId="0">
      <selection activeCell="H3" sqref="H3"/>
    </sheetView>
  </sheetViews>
  <sheetFormatPr defaultColWidth="8.85546875" defaultRowHeight="15" x14ac:dyDescent="0.25"/>
  <cols>
    <col min="1" max="1" width="32.7109375" hidden="1" customWidth="1"/>
    <col min="2" max="2" width="8.5703125" hidden="1" customWidth="1"/>
    <col min="3" max="3" width="8.5703125" customWidth="1"/>
    <col min="4" max="4" width="13.140625" style="1" customWidth="1"/>
    <col min="5" max="5" width="7.28515625" bestFit="1" customWidth="1"/>
    <col min="6" max="6" width="15.5703125" customWidth="1"/>
    <col min="7" max="7" width="6.7109375" bestFit="1" customWidth="1"/>
    <col min="8" max="8" width="6.28515625" customWidth="1"/>
    <col min="9" max="9" width="7.5703125" customWidth="1"/>
    <col min="10" max="10" width="7.7109375" style="1" customWidth="1"/>
    <col min="11" max="11" width="8.28515625" style="1" bestFit="1" customWidth="1"/>
    <col min="12" max="13" width="6.28515625" style="1" customWidth="1"/>
    <col min="14" max="17" width="8.5703125" customWidth="1"/>
    <col min="18" max="20" width="9.5703125" customWidth="1"/>
    <col min="21" max="22" width="58" customWidth="1"/>
    <col min="23" max="23" width="9.5703125" customWidth="1"/>
    <col min="24" max="24" width="58" customWidth="1"/>
    <col min="25" max="25" width="41.85546875" customWidth="1"/>
    <col min="26" max="26" width="58.140625" bestFit="1" customWidth="1"/>
    <col min="28" max="29" width="9" bestFit="1" customWidth="1"/>
  </cols>
  <sheetData>
    <row r="1" spans="1:26" s="2" customFormat="1" ht="116.45" customHeight="1" x14ac:dyDescent="0.25">
      <c r="A1" s="2" t="s">
        <v>0</v>
      </c>
      <c r="B1" s="2" t="s">
        <v>1</v>
      </c>
      <c r="C1" s="2" t="s">
        <v>65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t="s">
        <v>25</v>
      </c>
      <c r="B2" t="s">
        <v>26</v>
      </c>
      <c r="C2" s="17" t="str">
        <f>'Inmatning-Klassning'!A3</f>
        <v>Test Uppsala</v>
      </c>
      <c r="D2" s="17" t="str">
        <f>'Inmatning-Klassning'!B3</f>
        <v>Torrskorpa</v>
      </c>
      <c r="E2" s="17" t="str">
        <f>'Inmatning-Klassning'!C3</f>
        <v>0,5-1,0</v>
      </c>
      <c r="F2" s="17" t="str">
        <f>'Inmatning-Klassning'!D3</f>
        <v>suSi</v>
      </c>
      <c r="G2">
        <v>1900</v>
      </c>
      <c r="H2">
        <v>5000</v>
      </c>
      <c r="I2">
        <f>'Inmatning-Klassning'!G3</f>
        <v>41000</v>
      </c>
      <c r="J2" s="6">
        <f t="shared" ref="J2:J16" si="0">I2/G2</f>
        <v>21.578947368421051</v>
      </c>
      <c r="K2" s="6">
        <f t="shared" ref="K2:K16" si="1">H2/G2</f>
        <v>2.6315789473684212</v>
      </c>
      <c r="L2" s="7">
        <f>'Inmatning-Klassning'!H3</f>
        <v>7.3</v>
      </c>
      <c r="M2" s="7">
        <f>'Inmatning-Klassning'!I3</f>
        <v>5.2</v>
      </c>
      <c r="N2" s="5" t="b">
        <f>AND(Tabell132[[#This Row],[S (mg/kg T S)]]&lt;1000,Tabell132[[#This Row],[pH(init)]]&gt;4.89,Tabell132[[#This Row],[pH(ox)]]&gt;4.55,Tabell132[[#This Row],[Fe/S]]&gt;9,Tabell132[[#This Row],[Ca/S]]&gt;2.1)</f>
        <v>0</v>
      </c>
      <c r="O2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2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1</v>
      </c>
      <c r="Q2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2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2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2" s="5" t="b">
        <f>AND(Tabell132[[#This Row],[S (mg/kg T S)]]&gt;4000,Tabell132[[#This Row],[pH(init)]]&gt;5.8,Tabell132[[#This Row],[Fe/S]]&gt;0.1,Tabell132[[#This Row],[Fe/S]]&lt;10,Tabell132[[#This Row],[Ca/S]]&lt;4)</f>
        <v>0</v>
      </c>
      <c r="U2" s="5" t="str" cm="1">
        <f t="array" ref="U2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B) Sulfidjord låg försurningsrisk</v>
      </c>
      <c r="V2" s="5" t="str" cm="1">
        <f t="array" ref="V2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B) Sulfidjord låg försurningsrisk</v>
      </c>
      <c r="W2" s="5" t="str" cm="1">
        <f t="array" ref="W2">_xlfn.IFS(Tabell132[[#This Row],[Kontroll A0-D2]]=Tabell132[[#This Row],[KontrollD2-A0]],"OK",Tabell132[[#This Row],[Kontroll A0-D2]]&lt;Tabell132[[#This Row],[KontrollD2-A0]],"Gränszon")</f>
        <v>OK</v>
      </c>
      <c r="X2" s="5" t="str">
        <f>IF(Tabell132[[#This Row],[Kontroll A0-D2]]=Tabell132[[#This Row],[KontrollD2-A0]],Tabell132[[#This Row],[Kontroll A0-D2]],"Kontrollera (gränszon)")</f>
        <v>B) Sulfidjord låg försurningsrisk</v>
      </c>
      <c r="Y2" s="5" t="str">
        <f>IF(Tabell132[[#This Row],[Kontroll A0-D2]]=Tabell132[[#This Row],[KontrollD2-A0]],"- ",Tabell132[[#This Row],[Kontroll A0-D2]])</f>
        <v xml:space="preserve">- </v>
      </c>
      <c r="Z2" s="5" t="str">
        <f>IF(Tabell132[[#This Row],[Kontroll A0-D2]]=Tabell132[[#This Row],[KontrollD2-A0]],"-",Tabell132[[#This Row],[KontrollD2-A0]])</f>
        <v>-</v>
      </c>
    </row>
    <row r="3" spans="1:26" x14ac:dyDescent="0.25">
      <c r="A3" t="s">
        <v>27</v>
      </c>
      <c r="B3" t="s">
        <v>28</v>
      </c>
      <c r="C3" s="17" t="str">
        <f>'Inmatning-Klassning'!A4</f>
        <v>Test Uppsala</v>
      </c>
      <c r="D3" s="17" t="str">
        <f>'Inmatning-Klassning'!B4</f>
        <v>Mättad zon</v>
      </c>
      <c r="E3" s="17" t="str">
        <f>'Inmatning-Klassning'!C4</f>
        <v xml:space="preserve">2,0-4,0  </v>
      </c>
      <c r="F3" s="17" t="str">
        <f>'Inmatning-Klassning'!D4</f>
        <v>suSi</v>
      </c>
      <c r="G3">
        <f>'Inmatning-Klassning'!E4</f>
        <v>1010</v>
      </c>
      <c r="H3">
        <f>'Inmatning-Klassning'!F4</f>
        <v>8470</v>
      </c>
      <c r="I3">
        <f>'Inmatning-Klassning'!G4</f>
        <v>41400</v>
      </c>
      <c r="J3" s="6">
        <f t="shared" si="0"/>
        <v>40.990099009900987</v>
      </c>
      <c r="K3" s="6">
        <f t="shared" si="1"/>
        <v>8.3861386138613856</v>
      </c>
      <c r="L3" s="7">
        <f>'Inmatning-Klassning'!H4</f>
        <v>7</v>
      </c>
      <c r="M3" s="7">
        <f>'Inmatning-Klassning'!I4</f>
        <v>6.5</v>
      </c>
      <c r="N3" s="5" t="b">
        <f>AND(Tabell132[[#This Row],[S (mg/kg T S)]]&lt;1000,Tabell132[[#This Row],[pH(init)]]&gt;4.89,Tabell132[[#This Row],[pH(ox)]]&gt;4.55,Tabell132[[#This Row],[Fe/S]]&gt;9,Tabell132[[#This Row],[Ca/S]]&gt;2.1)</f>
        <v>0</v>
      </c>
      <c r="O3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1</v>
      </c>
      <c r="P3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3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3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3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3" s="5" t="b">
        <f>AND(Tabell132[[#This Row],[S (mg/kg T S)]]&gt;4000,Tabell132[[#This Row],[pH(init)]]&gt;5.8,Tabell132[[#This Row],[Fe/S]]&gt;0.1,Tabell132[[#This Row],[Fe/S]]&lt;10,Tabell132[[#This Row],[Ca/S]]&lt;4)</f>
        <v>0</v>
      </c>
      <c r="U3" s="5" t="str" cm="1">
        <f t="array" ref="U3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A1) Sulfidjord med försumbar försurningsrisk</v>
      </c>
      <c r="V3" s="5" t="str" cm="1">
        <f t="array" ref="V3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A1) Sulfidjord med försumbar försurningsrisk</v>
      </c>
      <c r="W3" s="5" t="str" cm="1">
        <f t="array" ref="W3">_xlfn.IFS(Tabell132[[#This Row],[Kontroll A0-D2]]=Tabell132[[#This Row],[KontrollD2-A0]],"OK",Tabell132[[#This Row],[Kontroll A0-D2]]&lt;Tabell132[[#This Row],[KontrollD2-A0]],"Gränszon")</f>
        <v>OK</v>
      </c>
      <c r="X3" s="5" t="str">
        <f>IF(Tabell132[[#This Row],[Kontroll A0-D2]]=Tabell132[[#This Row],[KontrollD2-A0]],Tabell132[[#This Row],[Kontroll A0-D2]],"Kontrollera (gränszon)")</f>
        <v>A1) Sulfidjord med försumbar försurningsrisk</v>
      </c>
      <c r="Y3" s="5" t="str">
        <f>IF(Tabell132[[#This Row],[Kontroll A0-D2]]=Tabell132[[#This Row],[KontrollD2-A0]],"- ",Tabell132[[#This Row],[Kontroll A0-D2]])</f>
        <v xml:space="preserve">- </v>
      </c>
      <c r="Z3" s="5" t="str">
        <f>IF(Tabell132[[#This Row],[Kontroll A0-D2]]=Tabell132[[#This Row],[KontrollD2-A0]],"-",Tabell132[[#This Row],[KontrollD2-A0]])</f>
        <v>-</v>
      </c>
    </row>
    <row r="4" spans="1:26" x14ac:dyDescent="0.25">
      <c r="A4" t="s">
        <v>29</v>
      </c>
      <c r="B4" t="s">
        <v>30</v>
      </c>
      <c r="C4" s="17" t="str">
        <f>'Inmatning-Klassning'!A5</f>
        <v>Test Uppsala</v>
      </c>
      <c r="D4" s="17" t="str">
        <f>'Inmatning-Klassning'!B5</f>
        <v>Mättad zon</v>
      </c>
      <c r="E4" s="17" t="str">
        <f>'Inmatning-Klassning'!C5</f>
        <v xml:space="preserve">2,8-4,0  </v>
      </c>
      <c r="F4" s="17" t="str">
        <f>'Inmatning-Klassning'!D5</f>
        <v>suSi</v>
      </c>
      <c r="G4">
        <f>'Inmatning-Klassning'!E5</f>
        <v>1150</v>
      </c>
      <c r="H4">
        <f>'Inmatning-Klassning'!F5</f>
        <v>9470</v>
      </c>
      <c r="I4">
        <f>'Inmatning-Klassning'!G5</f>
        <v>41600</v>
      </c>
      <c r="J4" s="6">
        <f t="shared" si="0"/>
        <v>36.173913043478258</v>
      </c>
      <c r="K4" s="6">
        <f t="shared" si="1"/>
        <v>8.234782608695653</v>
      </c>
      <c r="L4" s="7">
        <f>'Inmatning-Klassning'!H5</f>
        <v>6.6</v>
      </c>
      <c r="M4" s="7">
        <f>'Inmatning-Klassning'!I5</f>
        <v>6</v>
      </c>
      <c r="N4" s="5" t="b">
        <f>AND(Tabell132[[#This Row],[S (mg/kg T S)]]&lt;1000,Tabell132[[#This Row],[pH(init)]]&gt;4.89,Tabell132[[#This Row],[pH(ox)]]&gt;4.55,Tabell132[[#This Row],[Fe/S]]&gt;9,Tabell132[[#This Row],[Ca/S]]&gt;2.1)</f>
        <v>0</v>
      </c>
      <c r="O4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1</v>
      </c>
      <c r="P4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4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4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4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4" s="5" t="b">
        <f>AND(Tabell132[[#This Row],[S (mg/kg T S)]]&gt;4000,Tabell132[[#This Row],[pH(init)]]&gt;5.8,Tabell132[[#This Row],[Fe/S]]&gt;0.1,Tabell132[[#This Row],[Fe/S]]&lt;10,Tabell132[[#This Row],[Ca/S]]&lt;4)</f>
        <v>0</v>
      </c>
      <c r="U4" s="5" t="str" cm="1">
        <f t="array" ref="U4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A1) Sulfidjord med försumbar försurningsrisk</v>
      </c>
      <c r="V4" s="5" t="str" cm="1">
        <f t="array" ref="V4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A1) Sulfidjord med försumbar försurningsrisk</v>
      </c>
      <c r="W4" s="5" t="str" cm="1">
        <f t="array" ref="W4">_xlfn.IFS(Tabell132[[#This Row],[Kontroll A0-D2]]=Tabell132[[#This Row],[KontrollD2-A0]],"OK",Tabell132[[#This Row],[Kontroll A0-D2]]&lt;Tabell132[[#This Row],[KontrollD2-A0]],"Gränszon")</f>
        <v>OK</v>
      </c>
      <c r="X4" s="5" t="str">
        <f>IF(Tabell132[[#This Row],[Kontroll A0-D2]]=Tabell132[[#This Row],[KontrollD2-A0]],Tabell132[[#This Row],[Kontroll A0-D2]],"Kontrollera (gränszon)")</f>
        <v>A1) Sulfidjord med försumbar försurningsrisk</v>
      </c>
      <c r="Y4" s="5" t="str">
        <f>IF(Tabell132[[#This Row],[Kontroll A0-D2]]=Tabell132[[#This Row],[KontrollD2-A0]],"- ",Tabell132[[#This Row],[Kontroll A0-D2]])</f>
        <v xml:space="preserve">- </v>
      </c>
      <c r="Z4" s="5" t="str">
        <f>IF(Tabell132[[#This Row],[Kontroll A0-D2]]=Tabell132[[#This Row],[KontrollD2-A0]],"-",Tabell132[[#This Row],[KontrollD2-A0]])</f>
        <v>-</v>
      </c>
    </row>
    <row r="5" spans="1:26" x14ac:dyDescent="0.25">
      <c r="A5" t="s">
        <v>31</v>
      </c>
      <c r="C5" s="17" t="str">
        <f>'Inmatning-Klassning'!A6</f>
        <v>Test Uppsala</v>
      </c>
      <c r="D5" s="17" t="str">
        <f>'Inmatning-Klassning'!B6</f>
        <v>Mättad zon</v>
      </c>
      <c r="E5" s="17">
        <f>'Inmatning-Klassning'!C6</f>
        <v>0</v>
      </c>
      <c r="F5" s="17" t="str">
        <f>'Inmatning-Klassning'!D6</f>
        <v>suSi</v>
      </c>
      <c r="G5">
        <f>'Inmatning-Klassning'!E6</f>
        <v>6000</v>
      </c>
      <c r="H5">
        <f>'Inmatning-Klassning'!F6</f>
        <v>27000</v>
      </c>
      <c r="I5">
        <f>'Inmatning-Klassning'!G6</f>
        <v>35000</v>
      </c>
      <c r="J5" s="6">
        <f t="shared" si="0"/>
        <v>5.833333333333333</v>
      </c>
      <c r="K5" s="6">
        <f t="shared" si="1"/>
        <v>4.5</v>
      </c>
      <c r="L5" s="7">
        <f>'Inmatning-Klassning'!H6</f>
        <v>8.9</v>
      </c>
      <c r="M5" s="7">
        <f>'Inmatning-Klassning'!I6</f>
        <v>0</v>
      </c>
      <c r="N5" s="5" t="b">
        <f>AND(Tabell132[[#This Row],[S (mg/kg T S)]]&lt;1000,Tabell132[[#This Row],[pH(init)]]&gt;4.89,Tabell132[[#This Row],[pH(ox)]]&gt;4.55,Tabell132[[#This Row],[Fe/S]]&gt;9,Tabell132[[#This Row],[Ca/S]]&gt;2.1)</f>
        <v>0</v>
      </c>
      <c r="O5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5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5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5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5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5" s="5" t="b">
        <f>AND(Tabell132[[#This Row],[S (mg/kg T S)]]&gt;4000,Tabell132[[#This Row],[pH(init)]]&gt;5.8,Tabell132[[#This Row],[Fe/S]]&gt;0.1,Tabell132[[#This Row],[Fe/S]]&lt;10,Tabell132[[#This Row],[Ca/S]]&lt;4)</f>
        <v>0</v>
      </c>
      <c r="U5" s="5" t="e" cm="1">
        <f t="array" ref="U5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#N/A</v>
      </c>
      <c r="V5" s="5" t="e" cm="1">
        <f t="array" ref="V5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#N/A</v>
      </c>
      <c r="W5" s="5" t="e" cm="1">
        <f t="array" ref="W5">_xlfn.IFS(Tabell132[[#This Row],[Kontroll A0-D2]]=Tabell132[[#This Row],[KontrollD2-A0]],"OK",Tabell132[[#This Row],[Kontroll A0-D2]]&lt;Tabell132[[#This Row],[KontrollD2-A0]],"Gränszon")</f>
        <v>#N/A</v>
      </c>
      <c r="X5" s="5" t="e">
        <f>IF(Tabell132[[#This Row],[Kontroll A0-D2]]=Tabell132[[#This Row],[KontrollD2-A0]],Tabell132[[#This Row],[Kontroll A0-D2]],"Kontrollera (gränszon)")</f>
        <v>#N/A</v>
      </c>
      <c r="Y5" s="5" t="e">
        <f>IF(Tabell132[[#This Row],[Kontroll A0-D2]]=Tabell132[[#This Row],[KontrollD2-A0]],"- ",Tabell132[[#This Row],[Kontroll A0-D2]])</f>
        <v>#N/A</v>
      </c>
      <c r="Z5" s="5" t="e">
        <f>IF(Tabell132[[#This Row],[Kontroll A0-D2]]=Tabell132[[#This Row],[KontrollD2-A0]],"-",Tabell132[[#This Row],[KontrollD2-A0]])</f>
        <v>#N/A</v>
      </c>
    </row>
    <row r="6" spans="1:26" x14ac:dyDescent="0.25">
      <c r="A6" t="s">
        <v>32</v>
      </c>
      <c r="B6" t="s">
        <v>33</v>
      </c>
      <c r="C6" s="17" t="str">
        <f>'Inmatning-Klassning'!A7</f>
        <v>Test Uppsala</v>
      </c>
      <c r="D6" s="17" t="str">
        <f>'Inmatning-Klassning'!B7</f>
        <v>Mättad zon</v>
      </c>
      <c r="E6" s="17" t="str">
        <f>'Inmatning-Klassning'!C7</f>
        <v xml:space="preserve">3,8-5,0  </v>
      </c>
      <c r="F6" s="17" t="str">
        <f>'Inmatning-Klassning'!D7</f>
        <v>suSi</v>
      </c>
      <c r="G6">
        <f>'Inmatning-Klassning'!E7</f>
        <v>6000</v>
      </c>
      <c r="H6">
        <f>'Inmatning-Klassning'!F7</f>
        <v>34000</v>
      </c>
      <c r="I6">
        <f>'Inmatning-Klassning'!G7</f>
        <v>32000</v>
      </c>
      <c r="J6" s="6">
        <f t="shared" si="0"/>
        <v>5.333333333333333</v>
      </c>
      <c r="K6" s="6">
        <f t="shared" si="1"/>
        <v>5.666666666666667</v>
      </c>
      <c r="L6" s="7">
        <f>'Inmatning-Klassning'!H7</f>
        <v>8.8000000000000007</v>
      </c>
      <c r="M6" s="7">
        <f>'Inmatning-Klassning'!I7</f>
        <v>0</v>
      </c>
      <c r="N6" s="5" t="b">
        <f>AND(Tabell132[[#This Row],[S (mg/kg T S)]]&lt;1000,Tabell132[[#This Row],[pH(init)]]&gt;4.89,Tabell132[[#This Row],[pH(ox)]]&gt;4.55,Tabell132[[#This Row],[Fe/S]]&gt;9,Tabell132[[#This Row],[Ca/S]]&gt;2.1)</f>
        <v>0</v>
      </c>
      <c r="O6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6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6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6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6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6" s="5" t="b">
        <f>AND(Tabell132[[#This Row],[S (mg/kg T S)]]&gt;4000,Tabell132[[#This Row],[pH(init)]]&gt;5.8,Tabell132[[#This Row],[Fe/S]]&gt;0.1,Tabell132[[#This Row],[Fe/S]]&lt;10,Tabell132[[#This Row],[Ca/S]]&lt;4)</f>
        <v>0</v>
      </c>
      <c r="U6" s="5" t="e" cm="1">
        <f t="array" ref="U6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#N/A</v>
      </c>
      <c r="V6" s="5" t="e" cm="1">
        <f t="array" ref="V6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#N/A</v>
      </c>
      <c r="W6" s="5" t="e" cm="1">
        <f t="array" ref="W6">_xlfn.IFS(Tabell132[[#This Row],[Kontroll A0-D2]]=Tabell132[[#This Row],[KontrollD2-A0]],"OK",Tabell132[[#This Row],[Kontroll A0-D2]]&lt;Tabell132[[#This Row],[KontrollD2-A0]],"Gränszon")</f>
        <v>#N/A</v>
      </c>
      <c r="X6" s="5" t="e">
        <f>IF(Tabell132[[#This Row],[Kontroll A0-D2]]=Tabell132[[#This Row],[KontrollD2-A0]],Tabell132[[#This Row],[Kontroll A0-D2]],"Kontrollera (gränszon)")</f>
        <v>#N/A</v>
      </c>
      <c r="Y6" s="5" t="e">
        <f>IF(Tabell132[[#This Row],[Kontroll A0-D2]]=Tabell132[[#This Row],[KontrollD2-A0]],"- ",Tabell132[[#This Row],[Kontroll A0-D2]])</f>
        <v>#N/A</v>
      </c>
      <c r="Z6" s="5" t="e">
        <f>IF(Tabell132[[#This Row],[Kontroll A0-D2]]=Tabell132[[#This Row],[KontrollD2-A0]],"-",Tabell132[[#This Row],[KontrollD2-A0]])</f>
        <v>#N/A</v>
      </c>
    </row>
    <row r="7" spans="1:26" x14ac:dyDescent="0.25">
      <c r="A7" t="s">
        <v>34</v>
      </c>
      <c r="B7" t="s">
        <v>35</v>
      </c>
      <c r="C7" s="17" t="str">
        <f>'Inmatning-Klassning'!A8</f>
        <v>Test Uppsala</v>
      </c>
      <c r="D7" s="17" t="str">
        <f>'Inmatning-Klassning'!B8</f>
        <v>Mättad zon</v>
      </c>
      <c r="E7" s="17" t="str">
        <f>'Inmatning-Klassning'!C8</f>
        <v xml:space="preserve">2,0-3,0 </v>
      </c>
      <c r="F7" s="17" t="str">
        <f>'Inmatning-Klassning'!D8</f>
        <v>suSi</v>
      </c>
      <c r="G7">
        <f>'Inmatning-Klassning'!E8</f>
        <v>7900</v>
      </c>
      <c r="H7">
        <f>'Inmatning-Klassning'!F8</f>
        <v>41000</v>
      </c>
      <c r="I7">
        <f>'Inmatning-Klassning'!G8</f>
        <v>35000</v>
      </c>
      <c r="J7" s="6">
        <f t="shared" si="0"/>
        <v>4.4303797468354427</v>
      </c>
      <c r="K7" s="6">
        <f t="shared" si="1"/>
        <v>5.1898734177215191</v>
      </c>
      <c r="L7" s="7">
        <f>'Inmatning-Klassning'!H8</f>
        <v>8.8000000000000007</v>
      </c>
      <c r="M7" s="7">
        <f>'Inmatning-Klassning'!I8</f>
        <v>0</v>
      </c>
      <c r="N7" s="5" t="b">
        <f>AND(Tabell132[[#This Row],[S (mg/kg T S)]]&lt;1000,Tabell132[[#This Row],[pH(init)]]&gt;4.89,Tabell132[[#This Row],[pH(ox)]]&gt;4.55,Tabell132[[#This Row],[Fe/S]]&gt;9,Tabell132[[#This Row],[Ca/S]]&gt;2.1)</f>
        <v>0</v>
      </c>
      <c r="O7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7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7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7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7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7" s="5" t="b">
        <f>AND(Tabell132[[#This Row],[S (mg/kg T S)]]&gt;4000,Tabell132[[#This Row],[pH(init)]]&gt;5.8,Tabell132[[#This Row],[Fe/S]]&gt;0.1,Tabell132[[#This Row],[Fe/S]]&lt;10,Tabell132[[#This Row],[Ca/S]]&lt;4)</f>
        <v>0</v>
      </c>
      <c r="U7" s="5" t="e" cm="1">
        <f t="array" ref="U7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#N/A</v>
      </c>
      <c r="V7" s="5" t="e" cm="1">
        <f t="array" ref="V7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#N/A</v>
      </c>
      <c r="W7" s="5" t="e" cm="1">
        <f t="array" ref="W7">_xlfn.IFS(Tabell132[[#This Row],[Kontroll A0-D2]]=Tabell132[[#This Row],[KontrollD2-A0]],"OK",Tabell132[[#This Row],[Kontroll A0-D2]]&lt;Tabell132[[#This Row],[KontrollD2-A0]],"Gränszon")</f>
        <v>#N/A</v>
      </c>
      <c r="X7" s="5" t="e">
        <f>IF(Tabell132[[#This Row],[Kontroll A0-D2]]=Tabell132[[#This Row],[KontrollD2-A0]],Tabell132[[#This Row],[Kontroll A0-D2]],"Kontrollera (gränszon)")</f>
        <v>#N/A</v>
      </c>
      <c r="Y7" s="5" t="e">
        <f>IF(Tabell132[[#This Row],[Kontroll A0-D2]]=Tabell132[[#This Row],[KontrollD2-A0]],"- ",Tabell132[[#This Row],[Kontroll A0-D2]])</f>
        <v>#N/A</v>
      </c>
      <c r="Z7" s="5" t="e">
        <f>IF(Tabell132[[#This Row],[Kontroll A0-D2]]=Tabell132[[#This Row],[KontrollD2-A0]],"-",Tabell132[[#This Row],[KontrollD2-A0]])</f>
        <v>#N/A</v>
      </c>
    </row>
    <row r="8" spans="1:26" x14ac:dyDescent="0.25">
      <c r="A8" t="s">
        <v>36</v>
      </c>
      <c r="B8" t="s">
        <v>37</v>
      </c>
      <c r="C8" s="17" t="str">
        <f>'Inmatning-Klassning'!A9</f>
        <v>Umeå</v>
      </c>
      <c r="D8" s="17" t="str">
        <f>'Inmatning-Klassning'!B9</f>
        <v xml:space="preserve">1,1 0,5-1m </v>
      </c>
      <c r="E8" s="17">
        <f>'Inmatning-Klassning'!C9</f>
        <v>0</v>
      </c>
      <c r="F8" s="17">
        <f>'Inmatning-Klassning'!D9</f>
        <v>0</v>
      </c>
      <c r="G8">
        <f>'Inmatning-Klassning'!E9</f>
        <v>2200</v>
      </c>
      <c r="H8">
        <f>'Inmatning-Klassning'!F9</f>
        <v>961</v>
      </c>
      <c r="I8">
        <f>'Inmatning-Klassning'!G9</f>
        <v>6410</v>
      </c>
      <c r="J8" s="6">
        <f t="shared" si="0"/>
        <v>2.9136363636363636</v>
      </c>
      <c r="K8" s="6">
        <f t="shared" si="1"/>
        <v>0.43681818181818183</v>
      </c>
      <c r="L8" s="7">
        <f>'Inmatning-Klassning'!H9</f>
        <v>7.1</v>
      </c>
      <c r="M8" s="7">
        <f>'Inmatning-Klassning'!I9</f>
        <v>6.9</v>
      </c>
      <c r="N8" s="5" t="b">
        <f>AND(Tabell132[[#This Row],[S (mg/kg T S)]]&lt;1000,Tabell132[[#This Row],[pH(init)]]&gt;4.89,Tabell132[[#This Row],[pH(ox)]]&gt;4.55,Tabell132[[#This Row],[Fe/S]]&gt;9,Tabell132[[#This Row],[Ca/S]]&gt;2.1)</f>
        <v>0</v>
      </c>
      <c r="O8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8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8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8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8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8" s="5" t="b">
        <f>AND(Tabell132[[#This Row],[S (mg/kg T S)]]&gt;4000,Tabell132[[#This Row],[pH(init)]]&gt;5.8,Tabell132[[#This Row],[Fe/S]]&gt;0.1,Tabell132[[#This Row],[Fe/S]]&lt;10,Tabell132[[#This Row],[Ca/S]]&lt;4)</f>
        <v>0</v>
      </c>
      <c r="U8" s="5" t="e" cm="1">
        <f t="array" ref="U8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#N/A</v>
      </c>
      <c r="V8" s="5" t="e" cm="1">
        <f t="array" ref="V8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#N/A</v>
      </c>
      <c r="W8" s="5" t="e" cm="1">
        <f t="array" ref="W8">_xlfn.IFS(Tabell132[[#This Row],[Kontroll A0-D2]]=Tabell132[[#This Row],[KontrollD2-A0]],"OK",Tabell132[[#This Row],[Kontroll A0-D2]]&lt;Tabell132[[#This Row],[KontrollD2-A0]],"Gränszon")</f>
        <v>#N/A</v>
      </c>
      <c r="X8" s="5" t="e">
        <f>IF(Tabell132[[#This Row],[Kontroll A0-D2]]=Tabell132[[#This Row],[KontrollD2-A0]],Tabell132[[#This Row],[Kontroll A0-D2]],"Kontrollera (gränszon)")</f>
        <v>#N/A</v>
      </c>
      <c r="Y8" s="5" t="e">
        <f>IF(Tabell132[[#This Row],[Kontroll A0-D2]]=Tabell132[[#This Row],[KontrollD2-A0]],"- ",Tabell132[[#This Row],[Kontroll A0-D2]])</f>
        <v>#N/A</v>
      </c>
      <c r="Z8" s="5" t="e">
        <f>IF(Tabell132[[#This Row],[Kontroll A0-D2]]=Tabell132[[#This Row],[KontrollD2-A0]],"-",Tabell132[[#This Row],[KontrollD2-A0]])</f>
        <v>#N/A</v>
      </c>
    </row>
    <row r="9" spans="1:26" x14ac:dyDescent="0.25">
      <c r="A9" t="s">
        <v>38</v>
      </c>
      <c r="B9" t="s">
        <v>39</v>
      </c>
      <c r="C9" s="17" t="str">
        <f>'Inmatning-Klassning'!A10</f>
        <v>Umeå</v>
      </c>
      <c r="D9" s="17">
        <f>'Inmatning-Klassning'!B10</f>
        <v>22</v>
      </c>
      <c r="E9" s="17" t="str">
        <f>'Inmatning-Klassning'!C10</f>
        <v xml:space="preserve">3,0-4,0 </v>
      </c>
      <c r="F9" s="17" t="str">
        <f>'Inmatning-Klassning'!D10</f>
        <v>Le</v>
      </c>
      <c r="G9">
        <f>'Inmatning-Klassning'!E10</f>
        <v>1910</v>
      </c>
      <c r="H9">
        <f>'Inmatning-Klassning'!F10</f>
        <v>4860</v>
      </c>
      <c r="I9">
        <f>'Inmatning-Klassning'!G10</f>
        <v>26800</v>
      </c>
      <c r="J9" s="6">
        <f t="shared" si="0"/>
        <v>14.031413612565444</v>
      </c>
      <c r="K9" s="6">
        <f t="shared" si="1"/>
        <v>2.5445026178010473</v>
      </c>
      <c r="L9" s="7">
        <f>'Inmatning-Klassning'!H10</f>
        <v>8</v>
      </c>
      <c r="M9" s="7">
        <f>'Inmatning-Klassning'!I10</f>
        <v>8</v>
      </c>
      <c r="N9" s="5" t="b">
        <f>AND(Tabell132[[#This Row],[S (mg/kg T S)]]&lt;1000,Tabell132[[#This Row],[pH(init)]]&gt;4.89,Tabell132[[#This Row],[pH(ox)]]&gt;4.55,Tabell132[[#This Row],[Fe/S]]&gt;9,Tabell132[[#This Row],[Ca/S]]&gt;2.1)</f>
        <v>0</v>
      </c>
      <c r="O9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9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1</v>
      </c>
      <c r="Q9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9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9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1</v>
      </c>
      <c r="T9" s="5" t="b">
        <f>AND(Tabell132[[#This Row],[S (mg/kg T S)]]&gt;4000,Tabell132[[#This Row],[pH(init)]]&gt;5.8,Tabell132[[#This Row],[Fe/S]]&gt;0.1,Tabell132[[#This Row],[Fe/S]]&lt;10,Tabell132[[#This Row],[Ca/S]]&lt;4)</f>
        <v>0</v>
      </c>
      <c r="U9" s="5" t="str" cm="1">
        <f t="array" ref="U9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B) Sulfidjord låg försurningsrisk</v>
      </c>
      <c r="V9" s="5" t="str" cm="1">
        <f t="array" ref="V9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D1) Sulfidjord utan buffringsförmåga, hög försurningsrisk</v>
      </c>
      <c r="W9" s="5" t="str" cm="1">
        <f t="array" ref="W9">_xlfn.IFS(Tabell132[[#This Row],[Kontroll A0-D2]]=Tabell132[[#This Row],[KontrollD2-A0]],"OK",Tabell132[[#This Row],[Kontroll A0-D2]]&lt;Tabell132[[#This Row],[KontrollD2-A0]],"Gränszon")</f>
        <v>Gränszon</v>
      </c>
      <c r="X9" s="5" t="str">
        <f>IF(Tabell132[[#This Row],[Kontroll A0-D2]]=Tabell132[[#This Row],[KontrollD2-A0]],Tabell132[[#This Row],[Kontroll A0-D2]],"Kontrollera (gränszon)")</f>
        <v>Kontrollera (gränszon)</v>
      </c>
      <c r="Y9" s="5" t="str">
        <f>IF(Tabell132[[#This Row],[Kontroll A0-D2]]=Tabell132[[#This Row],[KontrollD2-A0]],"- ",Tabell132[[#This Row],[Kontroll A0-D2]])</f>
        <v>B) Sulfidjord låg försurningsrisk</v>
      </c>
      <c r="Z9" s="5" t="str">
        <f>IF(Tabell132[[#This Row],[Kontroll A0-D2]]=Tabell132[[#This Row],[KontrollD2-A0]],"-",Tabell132[[#This Row],[KontrollD2-A0]])</f>
        <v>D1) Sulfidjord utan buffringsförmåga, hög försurningsrisk</v>
      </c>
    </row>
    <row r="10" spans="1:26" x14ac:dyDescent="0.25">
      <c r="A10" t="s">
        <v>40</v>
      </c>
      <c r="B10" t="s">
        <v>41</v>
      </c>
      <c r="C10" s="17" t="str">
        <f>'Inmatning-Klassning'!A11</f>
        <v>Umeå</v>
      </c>
      <c r="D10" s="17" t="str">
        <f>'Inmatning-Klassning'!B11</f>
        <v>NB18</v>
      </c>
      <c r="E10" s="17" t="str">
        <f>'Inmatning-Klassning'!C11</f>
        <v xml:space="preserve">2,5-2,6  </v>
      </c>
      <c r="F10" s="17">
        <f>'Inmatning-Klassning'!D11</f>
        <v>0</v>
      </c>
      <c r="G10">
        <f>'Inmatning-Klassning'!E11</f>
        <v>969</v>
      </c>
      <c r="H10">
        <f>'Inmatning-Klassning'!F11</f>
        <v>2200</v>
      </c>
      <c r="I10">
        <f>'Inmatning-Klassning'!G11</f>
        <v>8680</v>
      </c>
      <c r="J10" s="6">
        <f t="shared" si="0"/>
        <v>8.9576883384932913</v>
      </c>
      <c r="K10" s="6">
        <f t="shared" si="1"/>
        <v>2.2703818369453046</v>
      </c>
      <c r="L10" s="7">
        <f>'Inmatning-Klassning'!H11</f>
        <v>6.2</v>
      </c>
      <c r="M10" s="7">
        <f>'Inmatning-Klassning'!I11</f>
        <v>6.2</v>
      </c>
      <c r="N10" s="5" t="b">
        <f>AND(Tabell132[[#This Row],[S (mg/kg T S)]]&lt;1000,Tabell132[[#This Row],[pH(init)]]&gt;4.89,Tabell132[[#This Row],[pH(ox)]]&gt;4.55,Tabell132[[#This Row],[Fe/S]]&gt;9,Tabell132[[#This Row],[Ca/S]]&gt;2.1)</f>
        <v>0</v>
      </c>
      <c r="O10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0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1</v>
      </c>
      <c r="Q10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10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10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0" s="5" t="b">
        <f>AND(Tabell132[[#This Row],[S (mg/kg T S)]]&gt;4000,Tabell132[[#This Row],[pH(init)]]&gt;5.8,Tabell132[[#This Row],[Fe/S]]&gt;0.1,Tabell132[[#This Row],[Fe/S]]&lt;10,Tabell132[[#This Row],[Ca/S]]&lt;4)</f>
        <v>0</v>
      </c>
      <c r="U10" s="5" t="str" cm="1">
        <f t="array" ref="U10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B) Sulfidjord låg försurningsrisk</v>
      </c>
      <c r="V10" s="5" t="str" cm="1">
        <f t="array" ref="V10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B) Sulfidjord låg försurningsrisk</v>
      </c>
      <c r="W10" s="5" t="str" cm="1">
        <f t="array" ref="W10">_xlfn.IFS(Tabell132[[#This Row],[Kontroll A0-D2]]=Tabell132[[#This Row],[KontrollD2-A0]],"OK",Tabell132[[#This Row],[Kontroll A0-D2]]&lt;Tabell132[[#This Row],[KontrollD2-A0]],"Gränszon")</f>
        <v>OK</v>
      </c>
      <c r="X10" s="5" t="str">
        <f>IF(Tabell132[[#This Row],[Kontroll A0-D2]]=Tabell132[[#This Row],[KontrollD2-A0]],Tabell132[[#This Row],[Kontroll A0-D2]],"Kontrollera (gränszon)")</f>
        <v>B) Sulfidjord låg försurningsrisk</v>
      </c>
      <c r="Y10" s="5" t="str">
        <f>IF(Tabell132[[#This Row],[Kontroll A0-D2]]=Tabell132[[#This Row],[KontrollD2-A0]],"- ",Tabell132[[#This Row],[Kontroll A0-D2]])</f>
        <v xml:space="preserve">- </v>
      </c>
      <c r="Z10" s="5" t="str">
        <f>IF(Tabell132[[#This Row],[Kontroll A0-D2]]=Tabell132[[#This Row],[KontrollD2-A0]],"-",Tabell132[[#This Row],[KontrollD2-A0]])</f>
        <v>-</v>
      </c>
    </row>
    <row r="11" spans="1:26" x14ac:dyDescent="0.25">
      <c r="A11" t="s">
        <v>42</v>
      </c>
      <c r="B11" t="s">
        <v>43</v>
      </c>
      <c r="C11" s="17" t="str">
        <f>'Inmatning-Klassning'!A12</f>
        <v>Umeå</v>
      </c>
      <c r="D11" s="17" t="str">
        <f>'Inmatning-Klassning'!B12</f>
        <v>NB2</v>
      </c>
      <c r="E11" s="17" t="str">
        <f>'Inmatning-Klassning'!C12</f>
        <v xml:space="preserve">3,0-4,0  </v>
      </c>
      <c r="F11" s="17">
        <f>'Inmatning-Klassning'!D12</f>
        <v>0</v>
      </c>
      <c r="G11">
        <f>'Inmatning-Klassning'!E12</f>
        <v>2410</v>
      </c>
      <c r="H11">
        <f>'Inmatning-Klassning'!F12</f>
        <v>5470</v>
      </c>
      <c r="I11">
        <f>'Inmatning-Klassning'!G12</f>
        <v>29100</v>
      </c>
      <c r="J11" s="6">
        <f t="shared" si="0"/>
        <v>12.074688796680498</v>
      </c>
      <c r="K11" s="6">
        <f t="shared" si="1"/>
        <v>2.2697095435684647</v>
      </c>
      <c r="L11" s="7">
        <f>'Inmatning-Klassning'!H12</f>
        <v>6.2</v>
      </c>
      <c r="M11" s="7">
        <f>'Inmatning-Klassning'!I12</f>
        <v>6.2</v>
      </c>
      <c r="N11" s="5" t="b">
        <f>AND(Tabell132[[#This Row],[S (mg/kg T S)]]&lt;1000,Tabell132[[#This Row],[pH(init)]]&gt;4.89,Tabell132[[#This Row],[pH(ox)]]&gt;4.55,Tabell132[[#This Row],[Fe/S]]&gt;9,Tabell132[[#This Row],[Ca/S]]&gt;2.1)</f>
        <v>0</v>
      </c>
      <c r="O11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1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1</v>
      </c>
      <c r="Q11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11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11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1</v>
      </c>
      <c r="T11" s="5" t="b">
        <f>AND(Tabell132[[#This Row],[S (mg/kg T S)]]&gt;4000,Tabell132[[#This Row],[pH(init)]]&gt;5.8,Tabell132[[#This Row],[Fe/S]]&gt;0.1,Tabell132[[#This Row],[Fe/S]]&lt;10,Tabell132[[#This Row],[Ca/S]]&lt;4)</f>
        <v>0</v>
      </c>
      <c r="U11" s="5" t="str" cm="1">
        <f t="array" ref="U11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B) Sulfidjord låg försurningsrisk</v>
      </c>
      <c r="V11" s="5" t="str" cm="1">
        <f t="array" ref="V11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D1) Sulfidjord utan buffringsförmåga, hög försurningsrisk</v>
      </c>
      <c r="W11" s="5" t="str" cm="1">
        <f t="array" ref="W11">_xlfn.IFS(Tabell132[[#This Row],[Kontroll A0-D2]]=Tabell132[[#This Row],[KontrollD2-A0]],"OK",Tabell132[[#This Row],[Kontroll A0-D2]]&lt;Tabell132[[#This Row],[KontrollD2-A0]],"Gränszon")</f>
        <v>Gränszon</v>
      </c>
      <c r="X11" s="5" t="str">
        <f>IF(Tabell132[[#This Row],[Kontroll A0-D2]]=Tabell132[[#This Row],[KontrollD2-A0]],Tabell132[[#This Row],[Kontroll A0-D2]],"Kontrollera (gränszon)")</f>
        <v>Kontrollera (gränszon)</v>
      </c>
      <c r="Y11" s="5" t="str">
        <f>IF(Tabell132[[#This Row],[Kontroll A0-D2]]=Tabell132[[#This Row],[KontrollD2-A0]],"- ",Tabell132[[#This Row],[Kontroll A0-D2]])</f>
        <v>B) Sulfidjord låg försurningsrisk</v>
      </c>
      <c r="Z11" s="5" t="str">
        <f>IF(Tabell132[[#This Row],[Kontroll A0-D2]]=Tabell132[[#This Row],[KontrollD2-A0]],"-",Tabell132[[#This Row],[KontrollD2-A0]])</f>
        <v>D1) Sulfidjord utan buffringsförmåga, hög försurningsrisk</v>
      </c>
    </row>
    <row r="12" spans="1:26" x14ac:dyDescent="0.25">
      <c r="A12" t="s">
        <v>44</v>
      </c>
      <c r="C12" s="17" t="str">
        <f>'Inmatning-Klassning'!A13</f>
        <v>Umeå</v>
      </c>
      <c r="D12" s="17">
        <f>'Inmatning-Klassning'!B13</f>
        <v>50</v>
      </c>
      <c r="E12" s="17" t="str">
        <f>'Inmatning-Klassning'!C13</f>
        <v xml:space="preserve">0,0-1,0 </v>
      </c>
      <c r="F12" s="17" t="str">
        <f>'Inmatning-Klassning'!D13</f>
        <v>siLe(t)</v>
      </c>
      <c r="G12">
        <f>'Inmatning-Klassning'!E13</f>
        <v>536</v>
      </c>
      <c r="H12">
        <f>'Inmatning-Klassning'!F13</f>
        <v>3810</v>
      </c>
      <c r="I12">
        <f>'Inmatning-Klassning'!G13</f>
        <v>31600</v>
      </c>
      <c r="J12" s="6">
        <f t="shared" si="0"/>
        <v>58.955223880597018</v>
      </c>
      <c r="K12" s="6">
        <f t="shared" si="1"/>
        <v>7.1082089552238807</v>
      </c>
      <c r="L12" s="7">
        <f>'Inmatning-Klassning'!H13</f>
        <v>5</v>
      </c>
      <c r="M12" s="7">
        <f>'Inmatning-Klassning'!I13</f>
        <v>4.9000000000000004</v>
      </c>
      <c r="N12" s="5" t="b">
        <f>AND(Tabell132[[#This Row],[S (mg/kg T S)]]&lt;1000,Tabell132[[#This Row],[pH(init)]]&gt;4.89,Tabell132[[#This Row],[pH(ox)]]&gt;4.55,Tabell132[[#This Row],[Fe/S]]&gt;9,Tabell132[[#This Row],[Ca/S]]&gt;2.1)</f>
        <v>1</v>
      </c>
      <c r="O12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1</v>
      </c>
      <c r="P12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2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1</v>
      </c>
      <c r="R12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12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2" s="5" t="b">
        <f>AND(Tabell132[[#This Row],[S (mg/kg T S)]]&gt;4000,Tabell132[[#This Row],[pH(init)]]&gt;5.8,Tabell132[[#This Row],[Fe/S]]&gt;0.1,Tabell132[[#This Row],[Fe/S]]&lt;10,Tabell132[[#This Row],[Ca/S]]&lt;4)</f>
        <v>0</v>
      </c>
      <c r="U12" s="5" t="str" cm="1">
        <f t="array" ref="U12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A0) ej sulfidjord</v>
      </c>
      <c r="V12" s="5" t="str" cm="1">
        <f t="array" ref="V12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C1) Sur sulfatjord låg försurningsrisk</v>
      </c>
      <c r="W12" s="5" t="str" cm="1">
        <f t="array" ref="W12">_xlfn.IFS(Tabell132[[#This Row],[Kontroll A0-D2]]=Tabell132[[#This Row],[KontrollD2-A0]],"OK",Tabell132[[#This Row],[Kontroll A0-D2]]&lt;Tabell132[[#This Row],[KontrollD2-A0]],"Gränszon")</f>
        <v>Gränszon</v>
      </c>
      <c r="X12" s="5" t="str">
        <f>IF(Tabell132[[#This Row],[Kontroll A0-D2]]=Tabell132[[#This Row],[KontrollD2-A0]],Tabell132[[#This Row],[Kontroll A0-D2]],"Kontrollera (gränszon)")</f>
        <v>Kontrollera (gränszon)</v>
      </c>
      <c r="Y12" s="5" t="str">
        <f>IF(Tabell132[[#This Row],[Kontroll A0-D2]]=Tabell132[[#This Row],[KontrollD2-A0]],"- ",Tabell132[[#This Row],[Kontroll A0-D2]])</f>
        <v>A0) ej sulfidjord</v>
      </c>
      <c r="Z12" s="5" t="str">
        <f>IF(Tabell132[[#This Row],[Kontroll A0-D2]]=Tabell132[[#This Row],[KontrollD2-A0]],"-",Tabell132[[#This Row],[KontrollD2-A0]])</f>
        <v>C1) Sur sulfatjord låg försurningsrisk</v>
      </c>
    </row>
    <row r="13" spans="1:26" x14ac:dyDescent="0.25">
      <c r="A13" t="s">
        <v>45</v>
      </c>
      <c r="B13" t="s">
        <v>46</v>
      </c>
      <c r="C13" s="17" t="str">
        <f>'Inmatning-Klassning'!A14</f>
        <v>Umeå</v>
      </c>
      <c r="D13" s="17">
        <f>'Inmatning-Klassning'!B14</f>
        <v>54</v>
      </c>
      <c r="E13" s="17" t="str">
        <f>'Inmatning-Klassning'!C14</f>
        <v xml:space="preserve">0,0-1,0 </v>
      </c>
      <c r="F13" s="17" t="str">
        <f>'Inmatning-Klassning'!D14</f>
        <v>Le(t)</v>
      </c>
      <c r="G13">
        <f>'Inmatning-Klassning'!E14</f>
        <v>397</v>
      </c>
      <c r="H13">
        <f>'Inmatning-Klassning'!F14</f>
        <v>3550</v>
      </c>
      <c r="I13">
        <f>'Inmatning-Klassning'!G14</f>
        <v>36500</v>
      </c>
      <c r="J13" s="6">
        <f t="shared" si="0"/>
        <v>91.939546599496225</v>
      </c>
      <c r="K13" s="6">
        <f t="shared" si="1"/>
        <v>8.9420654911838788</v>
      </c>
      <c r="L13" s="7">
        <f>'Inmatning-Klassning'!H14</f>
        <v>5</v>
      </c>
      <c r="M13" s="7">
        <f>'Inmatning-Klassning'!I14</f>
        <v>4.9000000000000004</v>
      </c>
      <c r="N13" s="5" t="b">
        <f>AND(Tabell132[[#This Row],[S (mg/kg T S)]]&lt;1000,Tabell132[[#This Row],[pH(init)]]&gt;4.89,Tabell132[[#This Row],[pH(ox)]]&gt;4.55,Tabell132[[#This Row],[Fe/S]]&gt;9,Tabell132[[#This Row],[Ca/S]]&gt;2.1)</f>
        <v>1</v>
      </c>
      <c r="O13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1</v>
      </c>
      <c r="P13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3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1</v>
      </c>
      <c r="R13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13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3" s="5" t="b">
        <f>AND(Tabell132[[#This Row],[S (mg/kg T S)]]&gt;4000,Tabell132[[#This Row],[pH(init)]]&gt;5.8,Tabell132[[#This Row],[Fe/S]]&gt;0.1,Tabell132[[#This Row],[Fe/S]]&lt;10,Tabell132[[#This Row],[Ca/S]]&lt;4)</f>
        <v>0</v>
      </c>
      <c r="U13" s="5" t="str" cm="1">
        <f t="array" ref="U13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A0) ej sulfidjord</v>
      </c>
      <c r="V13" s="5" t="str" cm="1">
        <f t="array" ref="V13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C1) Sur sulfatjord låg försurningsrisk</v>
      </c>
      <c r="W13" s="5" t="str" cm="1">
        <f t="array" ref="W13">_xlfn.IFS(Tabell132[[#This Row],[Kontroll A0-D2]]=Tabell132[[#This Row],[KontrollD2-A0]],"OK",Tabell132[[#This Row],[Kontroll A0-D2]]&lt;Tabell132[[#This Row],[KontrollD2-A0]],"Gränszon")</f>
        <v>Gränszon</v>
      </c>
      <c r="X13" s="5" t="str">
        <f>IF(Tabell132[[#This Row],[Kontroll A0-D2]]=Tabell132[[#This Row],[KontrollD2-A0]],Tabell132[[#This Row],[Kontroll A0-D2]],"Kontrollera (gränszon)")</f>
        <v>Kontrollera (gränszon)</v>
      </c>
      <c r="Y13" s="5" t="str">
        <f>IF(Tabell132[[#This Row],[Kontroll A0-D2]]=Tabell132[[#This Row],[KontrollD2-A0]],"- ",Tabell132[[#This Row],[Kontroll A0-D2]])</f>
        <v>A0) ej sulfidjord</v>
      </c>
      <c r="Z13" s="5" t="str">
        <f>IF(Tabell132[[#This Row],[Kontroll A0-D2]]=Tabell132[[#This Row],[KontrollD2-A0]],"-",Tabell132[[#This Row],[KontrollD2-A0]])</f>
        <v>C1) Sur sulfatjord låg försurningsrisk</v>
      </c>
    </row>
    <row r="14" spans="1:26" x14ac:dyDescent="0.25">
      <c r="A14" t="s">
        <v>47</v>
      </c>
      <c r="C14" s="17" t="str">
        <f>'Inmatning-Klassning'!A15</f>
        <v>Umeå</v>
      </c>
      <c r="D14" s="17">
        <f>'Inmatning-Klassning'!B15</f>
        <v>0</v>
      </c>
      <c r="E14" s="17">
        <f>'Inmatning-Klassning'!C15</f>
        <v>1</v>
      </c>
      <c r="F14" s="17">
        <f>'Inmatning-Klassning'!D15</f>
        <v>0</v>
      </c>
      <c r="G14">
        <f>'Inmatning-Klassning'!E15</f>
        <v>243</v>
      </c>
      <c r="H14">
        <f>'Inmatning-Klassning'!F15</f>
        <v>1230</v>
      </c>
      <c r="I14">
        <f>'Inmatning-Klassning'!G15</f>
        <v>11500</v>
      </c>
      <c r="J14" s="6">
        <f t="shared" si="0"/>
        <v>47.325102880658434</v>
      </c>
      <c r="K14" s="6">
        <f t="shared" si="1"/>
        <v>5.0617283950617287</v>
      </c>
      <c r="L14" s="7">
        <f>'Inmatning-Klassning'!H15</f>
        <v>4.5</v>
      </c>
      <c r="M14" s="7">
        <f>'Inmatning-Klassning'!I15</f>
        <v>4.5</v>
      </c>
      <c r="N14" s="5" t="b">
        <f>AND(Tabell132[[#This Row],[S (mg/kg T S)]]&lt;1000,Tabell132[[#This Row],[pH(init)]]&gt;4.89,Tabell132[[#This Row],[pH(ox)]]&gt;4.55,Tabell132[[#This Row],[Fe/S]]&gt;9,Tabell132[[#This Row],[Ca/S]]&gt;2.1)</f>
        <v>0</v>
      </c>
      <c r="O14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4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4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1</v>
      </c>
      <c r="R14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14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4" s="5" t="b">
        <f>AND(Tabell132[[#This Row],[S (mg/kg T S)]]&gt;4000,Tabell132[[#This Row],[pH(init)]]&gt;5.8,Tabell132[[#This Row],[Fe/S]]&gt;0.1,Tabell132[[#This Row],[Fe/S]]&lt;10,Tabell132[[#This Row],[Ca/S]]&lt;4)</f>
        <v>0</v>
      </c>
      <c r="U14" s="5" t="str" cm="1">
        <f t="array" ref="U14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C1) Sur sulfatjord låg försurningsrisk</v>
      </c>
      <c r="V14" s="5" t="str" cm="1">
        <f t="array" ref="V14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C1) Sur sulfatjord låg försurningsrisk</v>
      </c>
      <c r="W14" s="5" t="str" cm="1">
        <f t="array" ref="W14">_xlfn.IFS(Tabell132[[#This Row],[Kontroll A0-D2]]=Tabell132[[#This Row],[KontrollD2-A0]],"OK",Tabell132[[#This Row],[Kontroll A0-D2]]&lt;Tabell132[[#This Row],[KontrollD2-A0]],"Gränszon")</f>
        <v>OK</v>
      </c>
      <c r="X14" s="5" t="str">
        <f>IF(Tabell132[[#This Row],[Kontroll A0-D2]]=Tabell132[[#This Row],[KontrollD2-A0]],Tabell132[[#This Row],[Kontroll A0-D2]],"Kontrollera (gränszon)")</f>
        <v>C1) Sur sulfatjord låg försurningsrisk</v>
      </c>
      <c r="Y14" s="5" t="str">
        <f>IF(Tabell132[[#This Row],[Kontroll A0-D2]]=Tabell132[[#This Row],[KontrollD2-A0]],"- ",Tabell132[[#This Row],[Kontroll A0-D2]])</f>
        <v xml:space="preserve">- </v>
      </c>
      <c r="Z14" s="5" t="str">
        <f>IF(Tabell132[[#This Row],[Kontroll A0-D2]]=Tabell132[[#This Row],[KontrollD2-A0]],"-",Tabell132[[#This Row],[KontrollD2-A0]])</f>
        <v>-</v>
      </c>
    </row>
    <row r="15" spans="1:26" x14ac:dyDescent="0.25">
      <c r="A15" t="s">
        <v>38</v>
      </c>
      <c r="B15" t="s">
        <v>48</v>
      </c>
      <c r="C15" s="17" t="str">
        <f>'Inmatning-Klassning'!A16</f>
        <v>Umeå</v>
      </c>
      <c r="D15" s="17">
        <f>'Inmatning-Klassning'!B16</f>
        <v>0</v>
      </c>
      <c r="E15" s="17">
        <f>'Inmatning-Klassning'!C16</f>
        <v>1</v>
      </c>
      <c r="F15" s="17">
        <f>'Inmatning-Klassning'!D16</f>
        <v>0</v>
      </c>
      <c r="G15">
        <f>'Inmatning-Klassning'!E16</f>
        <v>570</v>
      </c>
      <c r="H15">
        <f>'Inmatning-Klassning'!F16</f>
        <v>3320</v>
      </c>
      <c r="I15">
        <f>'Inmatning-Klassning'!G16</f>
        <v>28400</v>
      </c>
      <c r="J15" s="6">
        <f t="shared" si="0"/>
        <v>49.824561403508774</v>
      </c>
      <c r="K15" s="6">
        <f t="shared" si="1"/>
        <v>5.8245614035087723</v>
      </c>
      <c r="L15" s="7">
        <f>'Inmatning-Klassning'!H16</f>
        <v>4.7</v>
      </c>
      <c r="M15" s="7">
        <f>'Inmatning-Klassning'!I16</f>
        <v>4.7</v>
      </c>
      <c r="N15" s="5" t="b">
        <f>AND(Tabell132[[#This Row],[S (mg/kg T S)]]&lt;1000,Tabell132[[#This Row],[pH(init)]]&gt;4.89,Tabell132[[#This Row],[pH(ox)]]&gt;4.55,Tabell132[[#This Row],[Fe/S]]&gt;9,Tabell132[[#This Row],[Ca/S]]&gt;2.1)</f>
        <v>0</v>
      </c>
      <c r="O15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5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5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1</v>
      </c>
      <c r="R15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15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5" s="5" t="b">
        <f>AND(Tabell132[[#This Row],[S (mg/kg T S)]]&gt;4000,Tabell132[[#This Row],[pH(init)]]&gt;5.8,Tabell132[[#This Row],[Fe/S]]&gt;0.1,Tabell132[[#This Row],[Fe/S]]&lt;10,Tabell132[[#This Row],[Ca/S]]&lt;4)</f>
        <v>0</v>
      </c>
      <c r="U15" s="5" t="str" cm="1">
        <f t="array" ref="U15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C1) Sur sulfatjord låg försurningsrisk</v>
      </c>
      <c r="V15" s="5" t="str" cm="1">
        <f t="array" ref="V15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C1) Sur sulfatjord låg försurningsrisk</v>
      </c>
      <c r="W15" s="5" t="str" cm="1">
        <f t="array" ref="W15">_xlfn.IFS(Tabell132[[#This Row],[Kontroll A0-D2]]=Tabell132[[#This Row],[KontrollD2-A0]],"OK",Tabell132[[#This Row],[Kontroll A0-D2]]&lt;Tabell132[[#This Row],[KontrollD2-A0]],"Gränszon")</f>
        <v>OK</v>
      </c>
      <c r="X15" s="5" t="str">
        <f>IF(Tabell132[[#This Row],[Kontroll A0-D2]]=Tabell132[[#This Row],[KontrollD2-A0]],Tabell132[[#This Row],[Kontroll A0-D2]],"Kontrollera (gränszon)")</f>
        <v>C1) Sur sulfatjord låg försurningsrisk</v>
      </c>
      <c r="Y15" s="5" t="str">
        <f>IF(Tabell132[[#This Row],[Kontroll A0-D2]]=Tabell132[[#This Row],[KontrollD2-A0]],"- ",Tabell132[[#This Row],[Kontroll A0-D2]])</f>
        <v xml:space="preserve">- </v>
      </c>
      <c r="Z15" s="5" t="str">
        <f>IF(Tabell132[[#This Row],[Kontroll A0-D2]]=Tabell132[[#This Row],[KontrollD2-A0]],"-",Tabell132[[#This Row],[KontrollD2-A0]])</f>
        <v>-</v>
      </c>
    </row>
    <row r="16" spans="1:26" x14ac:dyDescent="0.25">
      <c r="A16" t="s">
        <v>61</v>
      </c>
      <c r="B16" t="s">
        <v>59</v>
      </c>
      <c r="C16" s="17" t="str">
        <f>'Inmatning-Klassning'!A17</f>
        <v>Umeå</v>
      </c>
      <c r="D16" s="17">
        <f>'Inmatning-Klassning'!B17</f>
        <v>7</v>
      </c>
      <c r="E16" s="17" t="str">
        <f>'Inmatning-Klassning'!C17</f>
        <v xml:space="preserve">1,0-1.5 </v>
      </c>
      <c r="F16" s="17" t="str">
        <f>'Inmatning-Klassning'!D17</f>
        <v>gyLe</v>
      </c>
      <c r="G16">
        <f>'Inmatning-Klassning'!E17</f>
        <v>6600</v>
      </c>
      <c r="H16">
        <f>'Inmatning-Klassning'!F17</f>
        <v>4360</v>
      </c>
      <c r="I16">
        <f>'Inmatning-Klassning'!G17</f>
        <v>34800</v>
      </c>
      <c r="J16" s="6">
        <f t="shared" si="0"/>
        <v>5.2727272727272725</v>
      </c>
      <c r="K16" s="6">
        <f t="shared" si="1"/>
        <v>0.66060606060606064</v>
      </c>
      <c r="L16" s="7">
        <f>'Inmatning-Klassning'!H17</f>
        <v>5</v>
      </c>
      <c r="M16" s="7">
        <f>'Inmatning-Klassning'!I17</f>
        <v>5.0999999999999996</v>
      </c>
      <c r="N16" s="5" t="b">
        <f>AND(Tabell132[[#This Row],[S (mg/kg T S)]]&lt;1000,Tabell132[[#This Row],[pH(init)]]&gt;4.89,Tabell132[[#This Row],[pH(ox)]]&gt;4.55,Tabell132[[#This Row],[Fe/S]]&gt;9,Tabell132[[#This Row],[Ca/S]]&gt;2.1)</f>
        <v>0</v>
      </c>
      <c r="O16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6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6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16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1</v>
      </c>
      <c r="S16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6" s="5" t="b">
        <f>AND(Tabell132[[#This Row],[S (mg/kg T S)]]&gt;4000,Tabell132[[#This Row],[pH(init)]]&gt;5.8,Tabell132[[#This Row],[Fe/S]]&gt;0.1,Tabell132[[#This Row],[Fe/S]]&lt;10,Tabell132[[#This Row],[Ca/S]]&lt;4)</f>
        <v>0</v>
      </c>
      <c r="U16" s="5" t="str" cm="1">
        <f t="array" ref="U16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C2) Sur sulfatjord med försurningsrisk</v>
      </c>
      <c r="V16" s="5" t="str" cm="1">
        <f t="array" ref="V16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C2) Sur sulfatjord med försurningsrisk</v>
      </c>
      <c r="W16" s="5" t="str" cm="1">
        <f t="array" ref="W16">_xlfn.IFS(Tabell132[[#This Row],[Kontroll A0-D2]]=Tabell132[[#This Row],[KontrollD2-A0]],"OK",Tabell132[[#This Row],[Kontroll A0-D2]]&lt;Tabell132[[#This Row],[KontrollD2-A0]],"Gränszon")</f>
        <v>OK</v>
      </c>
      <c r="X16" s="5" t="str">
        <f>IF(Tabell132[[#This Row],[Kontroll A0-D2]]=Tabell132[[#This Row],[KontrollD2-A0]],Tabell132[[#This Row],[Kontroll A0-D2]],"Kontrollera (gränszon)")</f>
        <v>C2) Sur sulfatjord med försurningsrisk</v>
      </c>
      <c r="Y16" s="5" t="str">
        <f>IF(Tabell132[[#This Row],[Kontroll A0-D2]]=Tabell132[[#This Row],[KontrollD2-A0]],"- ",Tabell132[[#This Row],[Kontroll A0-D2]])</f>
        <v xml:space="preserve">- </v>
      </c>
      <c r="Z16" s="5" t="str">
        <f>IF(Tabell132[[#This Row],[Kontroll A0-D2]]=Tabell132[[#This Row],[KontrollD2-A0]],"-",Tabell132[[#This Row],[KontrollD2-A0]])</f>
        <v>-</v>
      </c>
    </row>
    <row r="17" spans="3:26" x14ac:dyDescent="0.25">
      <c r="C17" s="17" t="str">
        <f>'Inmatning-Klassning'!A18</f>
        <v>Umeå</v>
      </c>
      <c r="D17" s="17">
        <f>'Inmatning-Klassning'!B18</f>
        <v>38</v>
      </c>
      <c r="E17" s="17" t="str">
        <f>'Inmatning-Klassning'!C18</f>
        <v xml:space="preserve">0,5-1,0 </v>
      </c>
      <c r="F17" s="17" t="str">
        <f>'Inmatning-Klassning'!D18</f>
        <v>gyLe</v>
      </c>
      <c r="G17">
        <f>'Inmatning-Klassning'!E18</f>
        <v>12000</v>
      </c>
      <c r="H17">
        <f>'Inmatning-Klassning'!F18</f>
        <v>5210</v>
      </c>
      <c r="I17">
        <f>'Inmatning-Klassning'!G18</f>
        <v>30300</v>
      </c>
      <c r="J17" s="4">
        <f t="shared" ref="J17:J20" si="2">I17/G17</f>
        <v>2.5249999999999999</v>
      </c>
      <c r="K17" s="4">
        <f t="shared" ref="K17:K20" si="3">H17/G17</f>
        <v>0.43416666666666665</v>
      </c>
      <c r="L17" s="7">
        <f>'Inmatning-Klassning'!H18</f>
        <v>5.6</v>
      </c>
      <c r="M17" s="7">
        <f>'Inmatning-Klassning'!I18</f>
        <v>5.4</v>
      </c>
      <c r="N17" s="5" t="b">
        <f>AND(Tabell132[[#This Row],[S (mg/kg T S)]]&lt;1000,Tabell132[[#This Row],[pH(init)]]&gt;4.89,Tabell132[[#This Row],[pH(ox)]]&gt;4.55,Tabell132[[#This Row],[Fe/S]]&gt;9,Tabell132[[#This Row],[Ca/S]]&gt;2.1)</f>
        <v>0</v>
      </c>
      <c r="O17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7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7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17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1</v>
      </c>
      <c r="S17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7" s="5" t="b">
        <f>AND(Tabell132[[#This Row],[S (mg/kg T S)]]&gt;4000,Tabell132[[#This Row],[pH(init)]]&gt;5.8,Tabell132[[#This Row],[Fe/S]]&gt;0.1,Tabell132[[#This Row],[Fe/S]]&lt;10,Tabell132[[#This Row],[Ca/S]]&lt;4)</f>
        <v>0</v>
      </c>
      <c r="U17" s="5" t="str" cm="1">
        <f t="array" ref="U17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C2) Sur sulfatjord med försurningsrisk</v>
      </c>
      <c r="V17" s="5" t="str" cm="1">
        <f t="array" ref="V17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C2) Sur sulfatjord med försurningsrisk</v>
      </c>
      <c r="W17" s="5" t="str" cm="1">
        <f t="array" ref="W17">_xlfn.IFS(Tabell132[[#This Row],[Kontroll A0-D2]]=Tabell132[[#This Row],[KontrollD2-A0]],"OK",Tabell132[[#This Row],[Kontroll A0-D2]]&lt;Tabell132[[#This Row],[KontrollD2-A0]],"Gränszon")</f>
        <v>OK</v>
      </c>
      <c r="X17" s="5" t="str">
        <f>IF(Tabell132[[#This Row],[Kontroll A0-D2]]=Tabell132[[#This Row],[KontrollD2-A0]],Tabell132[[#This Row],[Kontroll A0-D2]],"Kontrollera (gränszon)")</f>
        <v>C2) Sur sulfatjord med försurningsrisk</v>
      </c>
      <c r="Y17" s="5" t="str">
        <f>IF(Tabell132[[#This Row],[Kontroll A0-D2]]=Tabell132[[#This Row],[KontrollD2-A0]],"- ",Tabell132[[#This Row],[Kontroll A0-D2]])</f>
        <v xml:space="preserve">- </v>
      </c>
      <c r="Z17" s="5" t="str">
        <f>IF(Tabell132[[#This Row],[Kontroll A0-D2]]=Tabell132[[#This Row],[KontrollD2-A0]],"-",Tabell132[[#This Row],[KontrollD2-A0]])</f>
        <v>-</v>
      </c>
    </row>
    <row r="18" spans="3:26" x14ac:dyDescent="0.25">
      <c r="C18" s="17" t="str">
        <f>'Inmatning-Klassning'!A19</f>
        <v>Umeå</v>
      </c>
      <c r="D18" s="17">
        <f>'Inmatning-Klassning'!B19</f>
        <v>0</v>
      </c>
      <c r="E18" s="17">
        <f>'Inmatning-Klassning'!C19</f>
        <v>2.5</v>
      </c>
      <c r="F18" s="17">
        <f>'Inmatning-Klassning'!D19</f>
        <v>0</v>
      </c>
      <c r="G18">
        <f>'Inmatning-Klassning'!E19</f>
        <v>10600</v>
      </c>
      <c r="H18">
        <f>'Inmatning-Klassning'!F19</f>
        <v>2650</v>
      </c>
      <c r="I18">
        <f>'Inmatning-Klassning'!G19</f>
        <v>26700</v>
      </c>
      <c r="J18" s="4">
        <f t="shared" si="2"/>
        <v>2.5188679245283021</v>
      </c>
      <c r="K18" s="4">
        <f t="shared" si="3"/>
        <v>0.25</v>
      </c>
      <c r="L18" s="7">
        <f>'Inmatning-Klassning'!H19</f>
        <v>4.7</v>
      </c>
      <c r="M18" s="7">
        <f>'Inmatning-Klassning'!I19</f>
        <v>4.7</v>
      </c>
      <c r="N18" s="5" t="b">
        <f>AND(Tabell132[[#This Row],[S (mg/kg T S)]]&lt;1000,Tabell132[[#This Row],[pH(init)]]&gt;4.89,Tabell132[[#This Row],[pH(ox)]]&gt;4.55,Tabell132[[#This Row],[Fe/S]]&gt;9,Tabell132[[#This Row],[Ca/S]]&gt;2.1)</f>
        <v>0</v>
      </c>
      <c r="O18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8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8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18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1</v>
      </c>
      <c r="S18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8" s="5" t="b">
        <f>AND(Tabell132[[#This Row],[S (mg/kg T S)]]&gt;4000,Tabell132[[#This Row],[pH(init)]]&gt;5.8,Tabell132[[#This Row],[Fe/S]]&gt;0.1,Tabell132[[#This Row],[Fe/S]]&lt;10,Tabell132[[#This Row],[Ca/S]]&lt;4)</f>
        <v>0</v>
      </c>
      <c r="U18" s="5" t="str" cm="1">
        <f t="array" ref="U18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C2) Sur sulfatjord med försurningsrisk</v>
      </c>
      <c r="V18" s="5" t="str" cm="1">
        <f t="array" ref="V18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C2) Sur sulfatjord med försurningsrisk</v>
      </c>
      <c r="W18" s="5" t="str" cm="1">
        <f t="array" ref="W18">_xlfn.IFS(Tabell132[[#This Row],[Kontroll A0-D2]]=Tabell132[[#This Row],[KontrollD2-A0]],"OK",Tabell132[[#This Row],[Kontroll A0-D2]]&lt;Tabell132[[#This Row],[KontrollD2-A0]],"Gränszon")</f>
        <v>OK</v>
      </c>
      <c r="X18" s="5" t="str">
        <f>IF(Tabell132[[#This Row],[Kontroll A0-D2]]=Tabell132[[#This Row],[KontrollD2-A0]],Tabell132[[#This Row],[Kontroll A0-D2]],"Kontrollera (gränszon)")</f>
        <v>C2) Sur sulfatjord med försurningsrisk</v>
      </c>
      <c r="Y18" s="5" t="str">
        <f>IF(Tabell132[[#This Row],[Kontroll A0-D2]]=Tabell132[[#This Row],[KontrollD2-A0]],"- ",Tabell132[[#This Row],[Kontroll A0-D2]])</f>
        <v xml:space="preserve">- </v>
      </c>
      <c r="Z18" s="5" t="str">
        <f>IF(Tabell132[[#This Row],[Kontroll A0-D2]]=Tabell132[[#This Row],[KontrollD2-A0]],"-",Tabell132[[#This Row],[KontrollD2-A0]])</f>
        <v>-</v>
      </c>
    </row>
    <row r="19" spans="3:26" x14ac:dyDescent="0.25">
      <c r="C19" s="17" t="str">
        <f>'Inmatning-Klassning'!A20</f>
        <v>Umeå</v>
      </c>
      <c r="D19" s="17">
        <f>'Inmatning-Klassning'!B20</f>
        <v>0</v>
      </c>
      <c r="E19" s="17">
        <f>'Inmatning-Klassning'!C20</f>
        <v>1.5</v>
      </c>
      <c r="F19" s="17">
        <f>'Inmatning-Klassning'!D20</f>
        <v>0</v>
      </c>
      <c r="G19">
        <f>'Inmatning-Klassning'!E20</f>
        <v>12700</v>
      </c>
      <c r="H19">
        <f>'Inmatning-Klassning'!F20</f>
        <v>3560</v>
      </c>
      <c r="I19">
        <f>'Inmatning-Klassning'!G20</f>
        <v>35100</v>
      </c>
      <c r="J19" s="4">
        <f t="shared" si="2"/>
        <v>2.7637795275590551</v>
      </c>
      <c r="K19" s="4">
        <f t="shared" si="3"/>
        <v>0.28031496062992128</v>
      </c>
      <c r="L19" s="7">
        <f>'Inmatning-Klassning'!H20</f>
        <v>4.5</v>
      </c>
      <c r="M19" s="7">
        <f>'Inmatning-Klassning'!I20</f>
        <v>4.5</v>
      </c>
      <c r="N19" s="5" t="b">
        <f>AND(Tabell132[[#This Row],[S (mg/kg T S)]]&lt;1000,Tabell132[[#This Row],[pH(init)]]&gt;4.89,Tabell132[[#This Row],[pH(ox)]]&gt;4.55,Tabell132[[#This Row],[Fe/S]]&gt;9,Tabell132[[#This Row],[Ca/S]]&gt;2.1)</f>
        <v>0</v>
      </c>
      <c r="O19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19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19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19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1</v>
      </c>
      <c r="S19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19" s="5" t="b">
        <f>AND(Tabell132[[#This Row],[S (mg/kg T S)]]&gt;4000,Tabell132[[#This Row],[pH(init)]]&gt;5.8,Tabell132[[#This Row],[Fe/S]]&gt;0.1,Tabell132[[#This Row],[Fe/S]]&lt;10,Tabell132[[#This Row],[Ca/S]]&lt;4)</f>
        <v>0</v>
      </c>
      <c r="U19" s="5" t="str" cm="1">
        <f t="array" ref="U19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C2) Sur sulfatjord med försurningsrisk</v>
      </c>
      <c r="V19" s="5" t="str" cm="1">
        <f t="array" ref="V19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C2) Sur sulfatjord med försurningsrisk</v>
      </c>
      <c r="W19" s="5" t="str" cm="1">
        <f t="array" ref="W19">_xlfn.IFS(Tabell132[[#This Row],[Kontroll A0-D2]]=Tabell132[[#This Row],[KontrollD2-A0]],"OK",Tabell132[[#This Row],[Kontroll A0-D2]]&lt;Tabell132[[#This Row],[KontrollD2-A0]],"Gränszon")</f>
        <v>OK</v>
      </c>
      <c r="X19" s="5" t="str">
        <f>IF(Tabell132[[#This Row],[Kontroll A0-D2]]=Tabell132[[#This Row],[KontrollD2-A0]],Tabell132[[#This Row],[Kontroll A0-D2]],"Kontrollera (gränszon)")</f>
        <v>C2) Sur sulfatjord med försurningsrisk</v>
      </c>
      <c r="Y19" s="5" t="str">
        <f>IF(Tabell132[[#This Row],[Kontroll A0-D2]]=Tabell132[[#This Row],[KontrollD2-A0]],"- ",Tabell132[[#This Row],[Kontroll A0-D2]])</f>
        <v xml:space="preserve">- </v>
      </c>
      <c r="Z19" s="5" t="str">
        <f>IF(Tabell132[[#This Row],[Kontroll A0-D2]]=Tabell132[[#This Row],[KontrollD2-A0]],"-",Tabell132[[#This Row],[KontrollD2-A0]])</f>
        <v>-</v>
      </c>
    </row>
    <row r="20" spans="3:26" x14ac:dyDescent="0.25">
      <c r="C20" s="17" t="str">
        <f>'Inmatning-Klassning'!A21</f>
        <v>Umeå</v>
      </c>
      <c r="D20" s="17" t="str">
        <f>'Inmatning-Klassning'!B21</f>
        <v>NB1</v>
      </c>
      <c r="E20" s="17" t="str">
        <f>'Inmatning-Klassning'!C21</f>
        <v xml:space="preserve">1,8-3,0  </v>
      </c>
      <c r="F20" s="17">
        <f>'Inmatning-Klassning'!D21</f>
        <v>0</v>
      </c>
      <c r="G20">
        <f>'Inmatning-Klassning'!E21</f>
        <v>11800</v>
      </c>
      <c r="H20">
        <f>'Inmatning-Klassning'!F21</f>
        <v>5140</v>
      </c>
      <c r="I20">
        <f>'Inmatning-Klassning'!G21</f>
        <v>26600</v>
      </c>
      <c r="J20" s="4">
        <f t="shared" si="2"/>
        <v>2.2542372881355934</v>
      </c>
      <c r="K20" s="4">
        <f t="shared" si="3"/>
        <v>0.43559322033898307</v>
      </c>
      <c r="L20" s="7">
        <f>'Inmatning-Klassning'!H21</f>
        <v>6.2</v>
      </c>
      <c r="M20" s="7">
        <f>'Inmatning-Klassning'!I21</f>
        <v>6.2</v>
      </c>
      <c r="N20" s="5" t="b">
        <f>AND(Tabell132[[#This Row],[S (mg/kg T S)]]&lt;1000,Tabell132[[#This Row],[pH(init)]]&gt;4.89,Tabell132[[#This Row],[pH(ox)]]&gt;4.55,Tabell132[[#This Row],[Fe/S]]&gt;9,Tabell132[[#This Row],[Ca/S]]&gt;2.1)</f>
        <v>0</v>
      </c>
      <c r="O20" s="5" t="b">
        <f>AND(Tabell132[[#This Row],[S (mg/kg T S)]]&gt;100,Tabell132[[#This Row],[pH(init)]]&gt;4.89,Tabell132[[#This Row],[pH(ox)]]&gt;4.3,Tabell132[[#This Row],[Fe/S]]&gt;15,Tabell132[[#This Row],[Ca/S]]&gt;1,Tabell132[[#This Row],[S (mg/kg T S)]]&lt;1500)</f>
        <v>0</v>
      </c>
      <c r="P20" s="5" t="b">
        <f>AND(Tabell132[[#This Row],[S (mg/kg T S)]]&gt;900,Tabell132[[#This Row],[S (mg/kg T S)]]&lt;3000,Tabell132[[#This Row],[pH(init)]]&gt;5.59,Tabell132[[#This Row],[pH(ox)]]&gt;4.3,Tabell132[[#This Row],[Fe/S]]&gt;3,Tabell132[[#This Row],[Fe/S]]&lt;25,Tabell132[[#This Row],[Ca/S]]&gt;1.89,Tabell132[[#This Row],[Ca/S]]&lt;4)</f>
        <v>0</v>
      </c>
      <c r="Q20" s="5" t="b">
        <f>AND(Tabell132[[#This Row],[S (mg/kg T S)]]&gt;200,Tabell132[[#This Row],[S (mg/kg T S)]]&lt;1100,Tabell132[[#This Row],[pH(init)]]&lt;5.5,Tabell132[[#This Row],[pH(ox)]]&lt;5,Tabell132[[#This Row],[Fe/S]]&gt;10,Tabell132[[#This Row],[Ca/S]]&gt;2)</f>
        <v>0</v>
      </c>
      <c r="R20" s="5" t="b">
        <f>AND(Tabell132[[#This Row],[S (mg/kg T S)]]&gt;1000,Tabell132[[#This Row],[pH(init)]]&lt;5.9,Tabell132[[#This Row],[pH(ox)]]&gt;2,Tabell132[[#This Row],[Fe/S]]&gt;0.1,Tabell132[[#This Row],[Fe/S]]&lt;21,Tabell132[[#This Row],[Ca/S]]&lt;3.4)</f>
        <v>0</v>
      </c>
      <c r="S20" s="5" t="b">
        <f>AND(Tabell132[[#This Row],[S (mg/kg T S)]]&gt;1500,Tabell132[[#This Row],[S (mg/kg T S)]]&lt;4000,Tabell132[[#This Row],[pH(init)]]&gt;5.8,Tabell132[[#This Row],[pH(ox)]]&gt;2,Tabell132[[#This Row],[Fe/S]]&gt;3.9,Tabell132[[#This Row],[Fe/S]]&lt;15,Tabell132[[#This Row],[Ca/S]]&gt;0.6,Tabell132[[#This Row],[Ca/S]]&lt;4.1)</f>
        <v>0</v>
      </c>
      <c r="T20" s="5" t="b">
        <f>AND(Tabell132[[#This Row],[S (mg/kg T S)]]&gt;4000,Tabell132[[#This Row],[pH(init)]]&gt;5.8,Tabell132[[#This Row],[Fe/S]]&gt;0.1,Tabell132[[#This Row],[Fe/S]]&lt;10,Tabell132[[#This Row],[Ca/S]]&lt;4)</f>
        <v>1</v>
      </c>
      <c r="U20" s="5" t="str" cm="1">
        <f t="array" ref="U20">_xlfn.IFS(Tabell132[[#This Row],[A0) ej sulfidjord]]=TRUE,Tabell132[[#Headers],[A0) ej sulfidjord]],Tabell132[[#This Row],[A1) Sulfidjord med försumbar försurningsrisk]]=TRUE,Tabell132[[#Headers],[A1) Sulfidjord med försumbar försurningsrisk]],Tabell132[[#This Row],[B) Sulfidjord låg försurningsrisk]]=TRUE,+Tabell132[[#Headers],[B) Sulfidjord låg försurningsrisk]],Tabell132[[#This Row],[C1) Sur sulfatjord låg försurningsrisk]]=TRUE,Tabell132[[#Headers],[C1) Sur sulfatjord låg försurningsrisk]],Tabell132[[#This Row],[C2) Sur sulfatjord med försurningsrisk]]=TRUE,Tabell132[[#Headers],[C2) Sur sulfatjord med försurningsrisk]],Tabell132[[#This Row],[D1) Sulfidjord utan buffringsförmåga, hög försurningsrisk]]=TRUE,Tabell132[[#Headers],[D1) Sulfidjord utan buffringsförmåga, hög försurningsrisk]],Tabell132[[#This Row],[D2) Sulfidjord utan buffringsförmåga, mycket hög försurningsrisk]]=TRUE,Tabell132[[#Headers],[D2) Sulfidjord utan buffringsförmåga, mycket hög försurningsrisk]])</f>
        <v>D2) Sulfidjord utan buffringsförmåga, mycket hög försurningsrisk</v>
      </c>
      <c r="V20" s="5" t="str" cm="1">
        <f t="array" ref="V20">_xlfn.IFS(Tabell132[[#This Row],[D2) Sulfidjord utan buffringsförmåga, mycket hög försurningsrisk]]=TRUE,Tabell132[[#Headers],[D2) Sulfidjord utan buffringsförmåga, mycket hög försurningsrisk]],Tabell132[[#This Row],[D1) Sulfidjord utan buffringsförmåga, hög försurningsrisk]]=TRUE,Tabell132[[#Headers],[D1) Sulfidjord utan buffringsförmåga, hög försurningsrisk]],Tabell132[[#This Row],[C2) Sur sulfatjord med försurningsrisk]]=TRUE,Tabell132[[#Headers],[C2) Sur sulfatjord med försurningsrisk]],Tabell132[[#This Row],[C1) Sur sulfatjord låg försurningsrisk]]=TRUE,Tabell132[[#Headers],[C1) Sur sulfatjord låg försurningsrisk]],Tabell132[[#This Row],[B) Sulfidjord låg försurningsrisk]]=TRUE,Tabell132[[#Headers],[B) Sulfidjord låg försurningsrisk]],Tabell132[[#This Row],[A1) Sulfidjord med försumbar försurningsrisk]]=TRUE,Tabell132[[#Headers],[A1) Sulfidjord med försumbar försurningsrisk]],Tabell132[[#This Row],[A0) ej sulfidjord]]=TRUE,Tabell132[[#Headers],[A0) ej sulfidjord]])</f>
        <v>D2) Sulfidjord utan buffringsförmåga, mycket hög försurningsrisk</v>
      </c>
      <c r="W20" s="5" t="str" cm="1">
        <f t="array" ref="W20">_xlfn.IFS(Tabell132[[#This Row],[Kontroll A0-D2]]=Tabell132[[#This Row],[KontrollD2-A0]],"OK",Tabell132[[#This Row],[Kontroll A0-D2]]&lt;Tabell132[[#This Row],[KontrollD2-A0]],"Gränszon")</f>
        <v>OK</v>
      </c>
      <c r="X20" s="5" t="str">
        <f>IF(Tabell132[[#This Row],[Kontroll A0-D2]]=Tabell132[[#This Row],[KontrollD2-A0]],Tabell132[[#This Row],[Kontroll A0-D2]],"Kontrollera (gränszon)")</f>
        <v>D2) Sulfidjord utan buffringsförmåga, mycket hög försurningsrisk</v>
      </c>
      <c r="Y20" s="5" t="str">
        <f>IF(Tabell132[[#This Row],[Kontroll A0-D2]]=Tabell132[[#This Row],[KontrollD2-A0]],"- ",Tabell132[[#This Row],[Kontroll A0-D2]])</f>
        <v xml:space="preserve">- </v>
      </c>
      <c r="Z20" s="5" t="str">
        <f>IF(Tabell132[[#This Row],[Kontroll A0-D2]]=Tabell132[[#This Row],[KontrollD2-A0]],"-",Tabell132[[#This Row],[KontrollD2-A0]])</f>
        <v>-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D4A8-EC42-4D1A-ADA7-C738193AB983}">
  <dimension ref="C2:P354"/>
  <sheetViews>
    <sheetView tabSelected="1" topLeftCell="A331" workbookViewId="0">
      <selection activeCell="P19" sqref="P19"/>
    </sheetView>
  </sheetViews>
  <sheetFormatPr defaultRowHeight="15" x14ac:dyDescent="0.25"/>
  <cols>
    <col min="3" max="3" width="12.140625" bestFit="1" customWidth="1"/>
    <col min="4" max="4" width="16.5703125" bestFit="1" customWidth="1"/>
    <col min="5" max="5" width="7.7109375" bestFit="1" customWidth="1"/>
    <col min="6" max="6" width="6.5703125" bestFit="1" customWidth="1"/>
    <col min="7" max="11" width="7.5703125" customWidth="1"/>
    <col min="13" max="13" width="33.140625" customWidth="1"/>
  </cols>
  <sheetData>
    <row r="2" spans="3:16" ht="98.25" customHeight="1" x14ac:dyDescent="0.25">
      <c r="C2" s="18" t="s">
        <v>354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10</v>
      </c>
      <c r="K2" s="18" t="s">
        <v>11</v>
      </c>
      <c r="M2" s="78" t="s">
        <v>363</v>
      </c>
      <c r="N2" s="78"/>
      <c r="O2" s="78"/>
      <c r="P2" s="78"/>
    </row>
    <row r="3" spans="3:16" x14ac:dyDescent="0.25">
      <c r="C3" t="s">
        <v>355</v>
      </c>
      <c r="D3" s="12">
        <v>62</v>
      </c>
      <c r="E3" s="12" t="s">
        <v>49</v>
      </c>
      <c r="F3" s="12" t="s">
        <v>68</v>
      </c>
      <c r="G3" s="12">
        <v>50</v>
      </c>
      <c r="H3" s="12">
        <v>18700</v>
      </c>
      <c r="I3" s="7">
        <v>34300</v>
      </c>
      <c r="J3" s="7">
        <v>7.6</v>
      </c>
      <c r="K3" s="7">
        <v>8</v>
      </c>
    </row>
    <row r="4" spans="3:16" x14ac:dyDescent="0.25">
      <c r="C4" t="s">
        <v>355</v>
      </c>
      <c r="D4" s="5" t="s">
        <v>28</v>
      </c>
      <c r="E4" s="5" t="s">
        <v>50</v>
      </c>
      <c r="F4" s="5"/>
      <c r="G4" s="5">
        <v>867</v>
      </c>
      <c r="H4" s="5">
        <v>5650</v>
      </c>
      <c r="I4" s="13">
        <v>30600</v>
      </c>
      <c r="J4" s="13">
        <v>6.2</v>
      </c>
      <c r="K4" s="13">
        <v>6.2</v>
      </c>
    </row>
    <row r="5" spans="3:16" x14ac:dyDescent="0.25">
      <c r="C5" t="s">
        <v>355</v>
      </c>
      <c r="D5" s="12" t="s">
        <v>30</v>
      </c>
      <c r="E5" s="12" t="s">
        <v>51</v>
      </c>
      <c r="F5" s="12"/>
      <c r="G5" s="12">
        <v>951</v>
      </c>
      <c r="H5" s="12">
        <v>5380</v>
      </c>
      <c r="I5" s="7">
        <v>29200</v>
      </c>
      <c r="J5" s="7">
        <v>6.2</v>
      </c>
      <c r="K5" s="7">
        <v>6.2</v>
      </c>
    </row>
    <row r="6" spans="3:16" x14ac:dyDescent="0.25">
      <c r="C6" t="s">
        <v>355</v>
      </c>
      <c r="D6" s="5"/>
      <c r="E6" s="5"/>
      <c r="F6" s="5"/>
      <c r="G6" s="5">
        <v>823</v>
      </c>
      <c r="H6" s="5">
        <v>18600</v>
      </c>
      <c r="I6" s="13">
        <v>39400</v>
      </c>
      <c r="J6" s="13">
        <v>7.1</v>
      </c>
      <c r="K6" s="13">
        <v>6</v>
      </c>
    </row>
    <row r="7" spans="3:16" x14ac:dyDescent="0.25">
      <c r="C7" t="s">
        <v>355</v>
      </c>
      <c r="D7" s="12" t="s">
        <v>33</v>
      </c>
      <c r="E7" s="12" t="s">
        <v>52</v>
      </c>
      <c r="F7" s="12"/>
      <c r="G7" s="12">
        <v>1490</v>
      </c>
      <c r="H7" s="12">
        <v>5292</v>
      </c>
      <c r="I7" s="7">
        <v>27500</v>
      </c>
      <c r="J7" s="7">
        <v>6.2</v>
      </c>
      <c r="K7" s="7">
        <v>6.2</v>
      </c>
    </row>
    <row r="8" spans="3:16" x14ac:dyDescent="0.25">
      <c r="C8" t="s">
        <v>355</v>
      </c>
      <c r="D8" s="5" t="s">
        <v>69</v>
      </c>
      <c r="E8" s="5" t="s">
        <v>70</v>
      </c>
      <c r="F8" s="5"/>
      <c r="G8" s="5">
        <v>1300</v>
      </c>
      <c r="H8" s="5">
        <v>5260</v>
      </c>
      <c r="I8" s="13">
        <v>27600</v>
      </c>
      <c r="J8" s="13">
        <v>6.2</v>
      </c>
      <c r="K8" s="13">
        <v>6.2</v>
      </c>
    </row>
    <row r="9" spans="3:16" x14ac:dyDescent="0.25">
      <c r="C9" t="s">
        <v>355</v>
      </c>
      <c r="D9" s="12">
        <v>17</v>
      </c>
      <c r="E9" s="12" t="s">
        <v>53</v>
      </c>
      <c r="F9" s="12" t="s">
        <v>71</v>
      </c>
      <c r="G9" s="12">
        <v>2680</v>
      </c>
      <c r="H9" s="12">
        <v>5210</v>
      </c>
      <c r="I9" s="7">
        <v>25800</v>
      </c>
      <c r="J9" s="7">
        <v>8</v>
      </c>
      <c r="K9" s="7">
        <v>8.3000000000000007</v>
      </c>
    </row>
    <row r="10" spans="3:16" x14ac:dyDescent="0.25">
      <c r="C10" t="s">
        <v>355</v>
      </c>
      <c r="D10" s="5">
        <v>22</v>
      </c>
      <c r="E10" s="5" t="s">
        <v>54</v>
      </c>
      <c r="F10" s="5" t="s">
        <v>71</v>
      </c>
      <c r="G10" s="5">
        <v>1910</v>
      </c>
      <c r="H10" s="5">
        <v>4860</v>
      </c>
      <c r="I10" s="13">
        <v>26800</v>
      </c>
      <c r="J10" s="13">
        <v>8</v>
      </c>
      <c r="K10" s="13">
        <v>8</v>
      </c>
    </row>
    <row r="11" spans="3:16" x14ac:dyDescent="0.25">
      <c r="C11" t="s">
        <v>355</v>
      </c>
      <c r="D11" s="12" t="s">
        <v>72</v>
      </c>
      <c r="E11" s="12" t="s">
        <v>73</v>
      </c>
      <c r="F11" s="12"/>
      <c r="G11" s="12">
        <v>969</v>
      </c>
      <c r="H11" s="12">
        <v>2200</v>
      </c>
      <c r="I11" s="7">
        <v>8680</v>
      </c>
      <c r="J11" s="7">
        <v>6.2</v>
      </c>
      <c r="K11" s="7">
        <v>6.2</v>
      </c>
    </row>
    <row r="12" spans="3:16" x14ac:dyDescent="0.25">
      <c r="C12" t="s">
        <v>355</v>
      </c>
      <c r="D12" s="5" t="s">
        <v>39</v>
      </c>
      <c r="E12" s="5" t="s">
        <v>55</v>
      </c>
      <c r="F12" s="5"/>
      <c r="G12" s="5">
        <v>2410</v>
      </c>
      <c r="H12" s="5">
        <v>5470</v>
      </c>
      <c r="I12" s="13">
        <v>29100</v>
      </c>
      <c r="J12" s="13">
        <v>6.2</v>
      </c>
      <c r="K12" s="13">
        <v>6.2</v>
      </c>
    </row>
    <row r="13" spans="3:16" x14ac:dyDescent="0.25">
      <c r="C13" t="s">
        <v>355</v>
      </c>
      <c r="D13" s="12">
        <v>50</v>
      </c>
      <c r="E13" s="12" t="s">
        <v>56</v>
      </c>
      <c r="F13" s="12" t="s">
        <v>68</v>
      </c>
      <c r="G13" s="12">
        <v>536</v>
      </c>
      <c r="H13" s="12">
        <v>3810</v>
      </c>
      <c r="I13" s="7">
        <v>31600</v>
      </c>
      <c r="J13" s="7">
        <v>5</v>
      </c>
      <c r="K13" s="7">
        <v>4.9000000000000004</v>
      </c>
    </row>
    <row r="14" spans="3:16" x14ac:dyDescent="0.25">
      <c r="C14" t="s">
        <v>355</v>
      </c>
      <c r="D14" s="5">
        <v>54</v>
      </c>
      <c r="E14" s="5" t="s">
        <v>56</v>
      </c>
      <c r="F14" s="5" t="s">
        <v>74</v>
      </c>
      <c r="G14" s="5">
        <v>397</v>
      </c>
      <c r="H14" s="5">
        <v>3550</v>
      </c>
      <c r="I14" s="13">
        <v>36500</v>
      </c>
      <c r="J14" s="13">
        <v>5</v>
      </c>
      <c r="K14" s="13">
        <v>4.9000000000000004</v>
      </c>
    </row>
    <row r="15" spans="3:16" x14ac:dyDescent="0.25">
      <c r="C15" t="s">
        <v>355</v>
      </c>
      <c r="D15" s="12"/>
      <c r="E15" s="12">
        <v>1</v>
      </c>
      <c r="F15" s="12"/>
      <c r="G15" s="12">
        <v>243</v>
      </c>
      <c r="H15" s="12">
        <v>1230</v>
      </c>
      <c r="I15" s="7">
        <v>11500</v>
      </c>
      <c r="J15" s="7">
        <v>4.5</v>
      </c>
      <c r="K15" s="7">
        <v>4.5</v>
      </c>
    </row>
    <row r="16" spans="3:16" x14ac:dyDescent="0.25">
      <c r="C16" t="s">
        <v>355</v>
      </c>
      <c r="D16" s="5"/>
      <c r="E16" s="5">
        <v>1</v>
      </c>
      <c r="F16" s="5"/>
      <c r="G16" s="5">
        <v>570</v>
      </c>
      <c r="H16" s="5">
        <v>3320</v>
      </c>
      <c r="I16" s="13">
        <v>28400</v>
      </c>
      <c r="J16" s="13">
        <v>4.7</v>
      </c>
      <c r="K16" s="13">
        <v>4.7</v>
      </c>
    </row>
    <row r="17" spans="3:11" x14ac:dyDescent="0.25">
      <c r="C17" t="s">
        <v>355</v>
      </c>
      <c r="D17" s="12">
        <v>7</v>
      </c>
      <c r="E17" s="12" t="s">
        <v>75</v>
      </c>
      <c r="F17" s="12" t="s">
        <v>76</v>
      </c>
      <c r="G17" s="12">
        <v>6600</v>
      </c>
      <c r="H17" s="12">
        <v>4360</v>
      </c>
      <c r="I17" s="7">
        <v>34800</v>
      </c>
      <c r="J17" s="7">
        <v>5</v>
      </c>
      <c r="K17" s="7">
        <v>5.0999999999999996</v>
      </c>
    </row>
    <row r="18" spans="3:11" x14ac:dyDescent="0.25">
      <c r="C18" t="s">
        <v>355</v>
      </c>
      <c r="D18" s="5">
        <v>38</v>
      </c>
      <c r="E18" s="5" t="s">
        <v>57</v>
      </c>
      <c r="F18" s="5" t="s">
        <v>76</v>
      </c>
      <c r="G18" s="5">
        <v>12000</v>
      </c>
      <c r="H18" s="5">
        <v>5210</v>
      </c>
      <c r="I18" s="13">
        <v>30300</v>
      </c>
      <c r="J18" s="13">
        <v>5.6</v>
      </c>
      <c r="K18" s="13">
        <v>5.4</v>
      </c>
    </row>
    <row r="19" spans="3:11" x14ac:dyDescent="0.25">
      <c r="C19" t="s">
        <v>355</v>
      </c>
      <c r="D19" s="12"/>
      <c r="E19" s="12">
        <v>2.5</v>
      </c>
      <c r="F19" s="12"/>
      <c r="G19" s="12">
        <v>10600</v>
      </c>
      <c r="H19" s="12">
        <v>2650</v>
      </c>
      <c r="I19" s="7">
        <v>26700</v>
      </c>
      <c r="J19" s="7">
        <v>4.7</v>
      </c>
      <c r="K19" s="7">
        <v>4.7</v>
      </c>
    </row>
    <row r="20" spans="3:11" x14ac:dyDescent="0.25">
      <c r="C20" t="s">
        <v>355</v>
      </c>
      <c r="D20" s="5"/>
      <c r="E20" s="5">
        <v>1.5</v>
      </c>
      <c r="F20" s="5"/>
      <c r="G20" s="5">
        <v>12700</v>
      </c>
      <c r="H20" s="5">
        <v>3560</v>
      </c>
      <c r="I20" s="13">
        <v>35100</v>
      </c>
      <c r="J20" s="13">
        <v>4.5</v>
      </c>
      <c r="K20" s="13">
        <v>4.5</v>
      </c>
    </row>
    <row r="21" spans="3:11" x14ac:dyDescent="0.25">
      <c r="C21" t="s">
        <v>355</v>
      </c>
      <c r="D21" s="12" t="s">
        <v>48</v>
      </c>
      <c r="E21" s="12" t="s">
        <v>58</v>
      </c>
      <c r="F21" s="12"/>
      <c r="G21" s="12">
        <v>11800</v>
      </c>
      <c r="H21" s="12">
        <v>5140</v>
      </c>
      <c r="I21" s="7">
        <v>26600</v>
      </c>
      <c r="J21" s="7">
        <v>6.2</v>
      </c>
      <c r="K21" s="7">
        <v>6.2</v>
      </c>
    </row>
    <row r="22" spans="3:11" x14ac:dyDescent="0.25">
      <c r="C22" t="s">
        <v>355</v>
      </c>
      <c r="D22" s="5" t="s">
        <v>59</v>
      </c>
      <c r="E22" s="5" t="s">
        <v>60</v>
      </c>
      <c r="F22" s="5"/>
      <c r="G22" s="5">
        <v>8040</v>
      </c>
      <c r="H22" s="5">
        <v>4210</v>
      </c>
      <c r="I22" s="13">
        <v>20200</v>
      </c>
      <c r="J22" s="13">
        <v>6.2</v>
      </c>
      <c r="K22" s="13">
        <v>6.2</v>
      </c>
    </row>
    <row r="23" spans="3:11" x14ac:dyDescent="0.25">
      <c r="C23" t="s">
        <v>355</v>
      </c>
      <c r="D23" s="12" t="s">
        <v>77</v>
      </c>
      <c r="E23" s="12" t="s">
        <v>78</v>
      </c>
      <c r="F23" s="12"/>
      <c r="G23" s="12">
        <v>7720</v>
      </c>
      <c r="H23" s="12">
        <v>3440</v>
      </c>
      <c r="I23" s="7">
        <v>25800</v>
      </c>
      <c r="J23" s="7">
        <v>6.2</v>
      </c>
      <c r="K23" s="7">
        <v>6.2</v>
      </c>
    </row>
    <row r="24" spans="3:11" x14ac:dyDescent="0.25">
      <c r="C24" t="s">
        <v>355</v>
      </c>
      <c r="D24" s="5" t="s">
        <v>79</v>
      </c>
      <c r="E24" s="5" t="s">
        <v>80</v>
      </c>
      <c r="F24" s="5"/>
      <c r="G24" s="5">
        <v>8290</v>
      </c>
      <c r="H24" s="5">
        <v>4060</v>
      </c>
      <c r="I24" s="13">
        <v>23900</v>
      </c>
      <c r="J24" s="13">
        <v>6.2</v>
      </c>
      <c r="K24" s="13">
        <v>6.2</v>
      </c>
    </row>
    <row r="25" spans="3:11" x14ac:dyDescent="0.25">
      <c r="C25" t="s">
        <v>355</v>
      </c>
      <c r="D25" s="12" t="s">
        <v>81</v>
      </c>
      <c r="E25" s="12" t="s">
        <v>73</v>
      </c>
      <c r="F25" s="12"/>
      <c r="G25" s="12">
        <v>4920</v>
      </c>
      <c r="H25" s="12">
        <v>2440</v>
      </c>
      <c r="I25" s="7">
        <v>11800</v>
      </c>
      <c r="J25" s="7">
        <v>6.2</v>
      </c>
      <c r="K25" s="7">
        <v>6.2</v>
      </c>
    </row>
    <row r="26" spans="3:11" x14ac:dyDescent="0.25">
      <c r="C26" t="s">
        <v>355</v>
      </c>
      <c r="D26" s="5" t="s">
        <v>82</v>
      </c>
      <c r="E26" s="5" t="s">
        <v>83</v>
      </c>
      <c r="F26" s="5"/>
      <c r="G26" s="5">
        <v>8420</v>
      </c>
      <c r="H26" s="5">
        <v>2770</v>
      </c>
      <c r="I26" s="13">
        <v>18500</v>
      </c>
      <c r="J26" s="13">
        <v>6.2</v>
      </c>
      <c r="K26" s="13">
        <v>6.2</v>
      </c>
    </row>
    <row r="27" spans="3:11" x14ac:dyDescent="0.25">
      <c r="C27" t="s">
        <v>355</v>
      </c>
      <c r="D27" s="12" t="s">
        <v>84</v>
      </c>
      <c r="E27" s="12" t="s">
        <v>85</v>
      </c>
      <c r="F27" s="12"/>
      <c r="G27" s="12">
        <v>10900</v>
      </c>
      <c r="H27" s="12">
        <v>4280</v>
      </c>
      <c r="I27" s="7">
        <v>25400</v>
      </c>
      <c r="J27" s="7">
        <v>6.2</v>
      </c>
      <c r="K27" s="7">
        <v>6.2</v>
      </c>
    </row>
    <row r="28" spans="3:11" x14ac:dyDescent="0.25">
      <c r="C28" t="s">
        <v>355</v>
      </c>
      <c r="D28" s="5" t="s">
        <v>86</v>
      </c>
      <c r="E28" s="5" t="s">
        <v>87</v>
      </c>
      <c r="F28" s="5"/>
      <c r="G28" s="5">
        <v>7130</v>
      </c>
      <c r="H28" s="5">
        <v>3160</v>
      </c>
      <c r="I28" s="13">
        <v>14400</v>
      </c>
      <c r="J28" s="13">
        <v>6.2</v>
      </c>
      <c r="K28" s="13">
        <v>6.2</v>
      </c>
    </row>
    <row r="29" spans="3:11" x14ac:dyDescent="0.25">
      <c r="C29" t="s">
        <v>355</v>
      </c>
      <c r="D29" s="12" t="s">
        <v>88</v>
      </c>
      <c r="E29" s="12" t="s">
        <v>89</v>
      </c>
      <c r="F29" s="12"/>
      <c r="G29" s="12">
        <v>11000</v>
      </c>
      <c r="H29" s="12">
        <v>4770</v>
      </c>
      <c r="I29" s="7">
        <v>28500</v>
      </c>
      <c r="J29" s="7">
        <v>6.2</v>
      </c>
      <c r="K29" s="7">
        <v>6.2</v>
      </c>
    </row>
    <row r="30" spans="3:11" x14ac:dyDescent="0.25">
      <c r="C30" t="s">
        <v>355</v>
      </c>
      <c r="D30" s="5" t="s">
        <v>90</v>
      </c>
      <c r="E30" s="5" t="s">
        <v>91</v>
      </c>
      <c r="F30" s="5"/>
      <c r="G30" s="5">
        <v>10200</v>
      </c>
      <c r="H30" s="5">
        <v>4960</v>
      </c>
      <c r="I30" s="13">
        <v>30700</v>
      </c>
      <c r="J30" s="13">
        <v>6.2</v>
      </c>
      <c r="K30" s="13">
        <v>6.2</v>
      </c>
    </row>
    <row r="31" spans="3:11" x14ac:dyDescent="0.25">
      <c r="C31" t="s">
        <v>355</v>
      </c>
      <c r="D31" s="12" t="s">
        <v>92</v>
      </c>
      <c r="E31" s="12" t="s">
        <v>93</v>
      </c>
      <c r="F31" s="12"/>
      <c r="G31" s="12">
        <v>7650</v>
      </c>
      <c r="H31" s="12">
        <v>4490</v>
      </c>
      <c r="I31" s="7">
        <v>20900</v>
      </c>
      <c r="J31" s="7">
        <v>6.2</v>
      </c>
      <c r="K31" s="7">
        <v>6.2</v>
      </c>
    </row>
    <row r="32" spans="3:11" x14ac:dyDescent="0.25">
      <c r="C32" t="s">
        <v>355</v>
      </c>
      <c r="D32" s="5" t="s">
        <v>94</v>
      </c>
      <c r="E32" s="5" t="s">
        <v>95</v>
      </c>
      <c r="F32" s="5"/>
      <c r="G32" s="5">
        <v>10800</v>
      </c>
      <c r="H32" s="5">
        <v>5460</v>
      </c>
      <c r="I32" s="13">
        <v>29600</v>
      </c>
      <c r="J32" s="13">
        <v>6.2</v>
      </c>
      <c r="K32" s="13">
        <v>6.2</v>
      </c>
    </row>
    <row r="33" spans="3:11" x14ac:dyDescent="0.25">
      <c r="C33" t="s">
        <v>355</v>
      </c>
      <c r="D33" s="12" t="s">
        <v>96</v>
      </c>
      <c r="E33" s="12" t="s">
        <v>97</v>
      </c>
      <c r="F33" s="12"/>
      <c r="G33" s="12">
        <v>8870</v>
      </c>
      <c r="H33" s="12">
        <v>4480</v>
      </c>
      <c r="I33" s="7">
        <v>21700</v>
      </c>
      <c r="J33" s="7">
        <v>6.2</v>
      </c>
      <c r="K33" s="7">
        <v>6.2</v>
      </c>
    </row>
    <row r="34" spans="3:11" x14ac:dyDescent="0.25">
      <c r="C34" t="s">
        <v>355</v>
      </c>
      <c r="D34" s="5">
        <v>2</v>
      </c>
      <c r="E34" s="5" t="s">
        <v>98</v>
      </c>
      <c r="F34" s="5" t="s">
        <v>76</v>
      </c>
      <c r="G34" s="5">
        <v>16900</v>
      </c>
      <c r="H34" s="5">
        <v>5960</v>
      </c>
      <c r="I34" s="13">
        <v>35900</v>
      </c>
      <c r="J34" s="13">
        <v>6.4</v>
      </c>
      <c r="K34" s="13">
        <v>5.9</v>
      </c>
    </row>
    <row r="35" spans="3:11" x14ac:dyDescent="0.25">
      <c r="C35" t="s">
        <v>355</v>
      </c>
      <c r="D35" s="12">
        <v>3</v>
      </c>
      <c r="E35" s="12" t="s">
        <v>53</v>
      </c>
      <c r="F35" s="12" t="s">
        <v>76</v>
      </c>
      <c r="G35" s="12">
        <v>22700</v>
      </c>
      <c r="H35" s="12">
        <v>5720</v>
      </c>
      <c r="I35" s="7">
        <v>39200</v>
      </c>
      <c r="J35" s="7">
        <v>8.1</v>
      </c>
      <c r="K35" s="7">
        <v>8.1</v>
      </c>
    </row>
    <row r="36" spans="3:11" x14ac:dyDescent="0.25">
      <c r="C36" t="s">
        <v>355</v>
      </c>
      <c r="D36" s="5">
        <v>16</v>
      </c>
      <c r="E36" s="5" t="s">
        <v>99</v>
      </c>
      <c r="F36" s="5" t="s">
        <v>76</v>
      </c>
      <c r="G36" s="5">
        <v>11400</v>
      </c>
      <c r="H36" s="5">
        <v>6610</v>
      </c>
      <c r="I36" s="13">
        <v>33800</v>
      </c>
      <c r="J36" s="13">
        <v>6.7</v>
      </c>
      <c r="K36" s="13">
        <v>6.9</v>
      </c>
    </row>
    <row r="37" spans="3:11" x14ac:dyDescent="0.25">
      <c r="C37" t="s">
        <v>355</v>
      </c>
      <c r="D37" s="12">
        <v>25</v>
      </c>
      <c r="E37" s="12" t="s">
        <v>99</v>
      </c>
      <c r="F37" s="12" t="s">
        <v>76</v>
      </c>
      <c r="G37" s="12">
        <v>12100</v>
      </c>
      <c r="H37" s="12">
        <v>6560</v>
      </c>
      <c r="I37" s="7">
        <v>32700</v>
      </c>
      <c r="J37" s="7">
        <v>7.2</v>
      </c>
      <c r="K37" s="7">
        <v>7.6</v>
      </c>
    </row>
    <row r="38" spans="3:11" x14ac:dyDescent="0.25">
      <c r="C38" t="s">
        <v>355</v>
      </c>
      <c r="D38" s="5">
        <v>26</v>
      </c>
      <c r="E38" s="5" t="s">
        <v>53</v>
      </c>
      <c r="F38" s="5" t="s">
        <v>76</v>
      </c>
      <c r="G38" s="5">
        <v>11700</v>
      </c>
      <c r="H38" s="5">
        <v>9450</v>
      </c>
      <c r="I38" s="13">
        <v>34000</v>
      </c>
      <c r="J38" s="13">
        <v>8.1</v>
      </c>
      <c r="K38" s="13">
        <v>8.4</v>
      </c>
    </row>
    <row r="39" spans="3:11" x14ac:dyDescent="0.25">
      <c r="C39" t="s">
        <v>355</v>
      </c>
      <c r="D39" s="12">
        <v>27</v>
      </c>
      <c r="E39" s="12" t="s">
        <v>54</v>
      </c>
      <c r="F39" s="12" t="s">
        <v>71</v>
      </c>
      <c r="G39" s="12">
        <v>8560</v>
      </c>
      <c r="H39" s="12">
        <v>6540</v>
      </c>
      <c r="I39" s="7">
        <v>32700</v>
      </c>
      <c r="J39" s="7">
        <v>8</v>
      </c>
      <c r="K39" s="7">
        <v>8.6</v>
      </c>
    </row>
    <row r="40" spans="3:11" x14ac:dyDescent="0.25">
      <c r="C40" t="s">
        <v>355</v>
      </c>
      <c r="D40" s="5">
        <v>31</v>
      </c>
      <c r="E40" s="5" t="s">
        <v>53</v>
      </c>
      <c r="F40" s="5" t="s">
        <v>76</v>
      </c>
      <c r="G40" s="5">
        <v>20100</v>
      </c>
      <c r="H40" s="5">
        <v>7080</v>
      </c>
      <c r="I40" s="13">
        <v>39200</v>
      </c>
      <c r="J40" s="13">
        <v>8.3000000000000007</v>
      </c>
      <c r="K40" s="13">
        <v>8.1</v>
      </c>
    </row>
    <row r="41" spans="3:11" x14ac:dyDescent="0.25">
      <c r="C41" t="s">
        <v>355</v>
      </c>
      <c r="D41" s="12">
        <v>32</v>
      </c>
      <c r="E41" s="12" t="s">
        <v>54</v>
      </c>
      <c r="F41" s="12" t="s">
        <v>76</v>
      </c>
      <c r="G41" s="12">
        <v>11800</v>
      </c>
      <c r="H41" s="12">
        <v>6810</v>
      </c>
      <c r="I41" s="7">
        <v>36200</v>
      </c>
      <c r="J41" s="7">
        <v>7.8</v>
      </c>
      <c r="K41" s="7">
        <v>8.1999999999999993</v>
      </c>
    </row>
    <row r="42" spans="3:11" x14ac:dyDescent="0.25">
      <c r="C42" t="s">
        <v>355</v>
      </c>
      <c r="D42" s="5">
        <v>40</v>
      </c>
      <c r="E42" s="5" t="s">
        <v>53</v>
      </c>
      <c r="F42" s="5" t="s">
        <v>71</v>
      </c>
      <c r="G42" s="5">
        <v>9190</v>
      </c>
      <c r="H42" s="5">
        <v>5040</v>
      </c>
      <c r="I42" s="13">
        <v>27100</v>
      </c>
      <c r="J42" s="13">
        <v>8.1</v>
      </c>
      <c r="K42" s="13">
        <v>8.1999999999999993</v>
      </c>
    </row>
    <row r="43" spans="3:11" x14ac:dyDescent="0.25">
      <c r="C43" t="s">
        <v>355</v>
      </c>
      <c r="D43" s="12">
        <v>41</v>
      </c>
      <c r="E43" s="12" t="s">
        <v>54</v>
      </c>
      <c r="F43" s="12" t="s">
        <v>71</v>
      </c>
      <c r="G43" s="12">
        <v>11600</v>
      </c>
      <c r="H43" s="12">
        <v>5900</v>
      </c>
      <c r="I43" s="7">
        <v>31000</v>
      </c>
      <c r="J43" s="7">
        <v>7.7</v>
      </c>
      <c r="K43" s="7">
        <v>8</v>
      </c>
    </row>
    <row r="44" spans="3:11" x14ac:dyDescent="0.25">
      <c r="C44" t="s">
        <v>355</v>
      </c>
      <c r="D44" s="5">
        <v>51</v>
      </c>
      <c r="E44" s="5" t="s">
        <v>99</v>
      </c>
      <c r="F44" s="5" t="s">
        <v>76</v>
      </c>
      <c r="G44" s="5">
        <v>10800</v>
      </c>
      <c r="H44" s="5">
        <v>6820</v>
      </c>
      <c r="I44" s="13">
        <v>34800</v>
      </c>
      <c r="J44" s="13">
        <v>6.6</v>
      </c>
      <c r="K44" s="13">
        <v>7.3</v>
      </c>
    </row>
    <row r="45" spans="3:11" x14ac:dyDescent="0.25">
      <c r="C45" t="s">
        <v>355</v>
      </c>
      <c r="D45" s="12">
        <v>52</v>
      </c>
      <c r="E45" s="12" t="s">
        <v>100</v>
      </c>
      <c r="F45" s="12" t="s">
        <v>71</v>
      </c>
      <c r="G45" s="12">
        <v>7850</v>
      </c>
      <c r="H45" s="12">
        <v>5460</v>
      </c>
      <c r="I45" s="7">
        <v>37000</v>
      </c>
      <c r="J45" s="7">
        <v>8.1</v>
      </c>
      <c r="K45" s="7">
        <v>8.1</v>
      </c>
    </row>
    <row r="46" spans="3:11" x14ac:dyDescent="0.25">
      <c r="C46" t="s">
        <v>355</v>
      </c>
      <c r="D46" s="5">
        <v>53</v>
      </c>
      <c r="E46" s="5" t="s">
        <v>54</v>
      </c>
      <c r="F46" s="5" t="s">
        <v>71</v>
      </c>
      <c r="G46" s="5">
        <v>7590</v>
      </c>
      <c r="H46" s="5">
        <v>5740</v>
      </c>
      <c r="I46" s="13">
        <v>36200</v>
      </c>
      <c r="J46" s="13">
        <v>8.3000000000000007</v>
      </c>
      <c r="K46" s="13">
        <v>8</v>
      </c>
    </row>
    <row r="47" spans="3:11" x14ac:dyDescent="0.25">
      <c r="C47" t="s">
        <v>355</v>
      </c>
      <c r="D47" s="12">
        <v>55</v>
      </c>
      <c r="E47" s="12" t="s">
        <v>101</v>
      </c>
      <c r="F47" s="12" t="s">
        <v>74</v>
      </c>
      <c r="G47" s="12">
        <v>10900</v>
      </c>
      <c r="H47" s="12">
        <v>6570</v>
      </c>
      <c r="I47" s="7">
        <v>30500</v>
      </c>
      <c r="J47" s="7">
        <v>6.6</v>
      </c>
      <c r="K47" s="7">
        <v>7.3</v>
      </c>
    </row>
    <row r="48" spans="3:11" x14ac:dyDescent="0.25">
      <c r="C48" t="s">
        <v>355</v>
      </c>
      <c r="D48" s="5">
        <v>56</v>
      </c>
      <c r="E48" s="5" t="s">
        <v>53</v>
      </c>
      <c r="F48" s="5" t="s">
        <v>76</v>
      </c>
      <c r="G48" s="5">
        <v>8030</v>
      </c>
      <c r="H48" s="5">
        <v>7760</v>
      </c>
      <c r="I48" s="13">
        <v>33300</v>
      </c>
      <c r="J48" s="13">
        <v>8.1999999999999993</v>
      </c>
      <c r="K48" s="13">
        <v>8.1999999999999993</v>
      </c>
    </row>
    <row r="49" spans="3:11" x14ac:dyDescent="0.25">
      <c r="C49" t="s">
        <v>355</v>
      </c>
      <c r="D49" s="12">
        <v>59</v>
      </c>
      <c r="E49" s="12" t="s">
        <v>98</v>
      </c>
      <c r="F49" s="12" t="s">
        <v>71</v>
      </c>
      <c r="G49" s="12">
        <v>19400</v>
      </c>
      <c r="H49" s="12">
        <v>5320</v>
      </c>
      <c r="I49" s="7">
        <v>36300</v>
      </c>
      <c r="J49" s="7">
        <v>7.4</v>
      </c>
      <c r="K49" s="7">
        <v>7</v>
      </c>
    </row>
    <row r="50" spans="3:11" x14ac:dyDescent="0.25">
      <c r="C50" t="s">
        <v>355</v>
      </c>
      <c r="D50" s="5">
        <v>60</v>
      </c>
      <c r="E50" s="5" t="s">
        <v>53</v>
      </c>
      <c r="F50" s="5" t="s">
        <v>71</v>
      </c>
      <c r="G50" s="5">
        <v>10800</v>
      </c>
      <c r="H50" s="5">
        <v>6000</v>
      </c>
      <c r="I50" s="13">
        <v>32400</v>
      </c>
      <c r="J50" s="13">
        <v>8.3000000000000007</v>
      </c>
      <c r="K50" s="13">
        <v>7.9</v>
      </c>
    </row>
    <row r="51" spans="3:11" x14ac:dyDescent="0.25">
      <c r="C51" t="s">
        <v>355</v>
      </c>
      <c r="D51" s="12">
        <v>61</v>
      </c>
      <c r="E51" s="12" t="s">
        <v>54</v>
      </c>
      <c r="F51" s="12" t="s">
        <v>71</v>
      </c>
      <c r="G51" s="12">
        <v>9340</v>
      </c>
      <c r="H51" s="12">
        <v>7400</v>
      </c>
      <c r="I51" s="7">
        <v>32700</v>
      </c>
      <c r="J51" s="7">
        <v>8.1</v>
      </c>
      <c r="K51" s="7">
        <v>8.1999999999999993</v>
      </c>
    </row>
    <row r="52" spans="3:11" x14ac:dyDescent="0.25">
      <c r="C52" t="s">
        <v>355</v>
      </c>
      <c r="D52" s="5" t="s">
        <v>102</v>
      </c>
      <c r="E52" s="5" t="s">
        <v>103</v>
      </c>
      <c r="F52" s="5"/>
      <c r="G52" s="5">
        <v>14000</v>
      </c>
      <c r="H52" s="5">
        <v>4910</v>
      </c>
      <c r="I52" s="13">
        <v>26800</v>
      </c>
      <c r="J52" s="13">
        <v>6.2</v>
      </c>
      <c r="K52" s="13">
        <v>6.2</v>
      </c>
    </row>
    <row r="53" spans="3:11" x14ac:dyDescent="0.25">
      <c r="C53" t="s">
        <v>355</v>
      </c>
      <c r="D53" s="19" t="s">
        <v>104</v>
      </c>
      <c r="E53" s="20"/>
      <c r="F53" s="21"/>
      <c r="G53" s="22">
        <v>50</v>
      </c>
      <c r="H53" s="22">
        <v>5670</v>
      </c>
      <c r="I53" s="23">
        <v>28800</v>
      </c>
      <c r="J53" s="22">
        <v>7.1</v>
      </c>
      <c r="K53" s="22">
        <v>6.9</v>
      </c>
    </row>
    <row r="54" spans="3:11" x14ac:dyDescent="0.25">
      <c r="C54" t="s">
        <v>355</v>
      </c>
      <c r="D54" s="24" t="s">
        <v>105</v>
      </c>
      <c r="E54" s="25"/>
      <c r="F54" s="26"/>
      <c r="G54" s="27">
        <v>79</v>
      </c>
      <c r="H54" s="27">
        <v>2200</v>
      </c>
      <c r="I54" s="28">
        <v>9920</v>
      </c>
      <c r="J54" s="27">
        <v>7</v>
      </c>
      <c r="K54" s="27">
        <v>6.5</v>
      </c>
    </row>
    <row r="55" spans="3:11" x14ac:dyDescent="0.25">
      <c r="C55" t="s">
        <v>355</v>
      </c>
      <c r="D55" s="19" t="s">
        <v>106</v>
      </c>
      <c r="E55" s="29"/>
      <c r="F55" s="30"/>
      <c r="G55" s="22">
        <v>176</v>
      </c>
      <c r="H55" s="22">
        <v>4910</v>
      </c>
      <c r="I55" s="23">
        <v>29300</v>
      </c>
      <c r="J55" s="22">
        <v>6.6</v>
      </c>
      <c r="K55" s="22">
        <v>6</v>
      </c>
    </row>
    <row r="56" spans="3:11" x14ac:dyDescent="0.25">
      <c r="C56" t="s">
        <v>355</v>
      </c>
      <c r="D56" s="24" t="s">
        <v>107</v>
      </c>
      <c r="E56" s="31"/>
      <c r="F56" s="32"/>
      <c r="G56" s="27">
        <v>980</v>
      </c>
      <c r="H56" s="27">
        <v>1180</v>
      </c>
      <c r="I56" s="28">
        <v>30000</v>
      </c>
      <c r="J56" s="27">
        <v>5.3</v>
      </c>
      <c r="K56" s="27">
        <v>5.2</v>
      </c>
    </row>
    <row r="57" spans="3:11" x14ac:dyDescent="0.25">
      <c r="C57" t="s">
        <v>355</v>
      </c>
      <c r="D57" s="19" t="s">
        <v>108</v>
      </c>
      <c r="E57" s="29"/>
      <c r="F57" s="30"/>
      <c r="G57" s="22">
        <v>125</v>
      </c>
      <c r="H57" s="22">
        <v>5130</v>
      </c>
      <c r="I57" s="23">
        <v>30800</v>
      </c>
      <c r="J57" s="22">
        <v>6.6</v>
      </c>
      <c r="K57" s="22">
        <v>6.2</v>
      </c>
    </row>
    <row r="58" spans="3:11" x14ac:dyDescent="0.25">
      <c r="C58" t="s">
        <v>355</v>
      </c>
      <c r="D58" s="24" t="s">
        <v>109</v>
      </c>
      <c r="E58" s="25"/>
      <c r="F58" s="26"/>
      <c r="G58" s="27">
        <v>204</v>
      </c>
      <c r="H58" s="27">
        <v>5510</v>
      </c>
      <c r="I58" s="28">
        <v>29000</v>
      </c>
      <c r="J58" s="27">
        <v>6</v>
      </c>
      <c r="K58" s="27">
        <v>5.7</v>
      </c>
    </row>
    <row r="59" spans="3:11" x14ac:dyDescent="0.25">
      <c r="C59" t="s">
        <v>355</v>
      </c>
      <c r="D59" s="19" t="s">
        <v>110</v>
      </c>
      <c r="E59" s="33"/>
      <c r="F59" s="34"/>
      <c r="G59" s="22">
        <v>12200</v>
      </c>
      <c r="H59" s="22">
        <v>3890</v>
      </c>
      <c r="I59" s="23">
        <v>21300</v>
      </c>
      <c r="J59" s="22">
        <v>4.5999999999999996</v>
      </c>
      <c r="K59" s="22">
        <v>4.7</v>
      </c>
    </row>
    <row r="60" spans="3:11" x14ac:dyDescent="0.25">
      <c r="C60" t="s">
        <v>355</v>
      </c>
      <c r="D60" s="24" t="s">
        <v>111</v>
      </c>
      <c r="E60" s="31"/>
      <c r="F60" s="32"/>
      <c r="G60" s="27">
        <v>494</v>
      </c>
      <c r="H60" s="27">
        <v>2110</v>
      </c>
      <c r="I60" s="28">
        <v>15300</v>
      </c>
      <c r="J60" s="27">
        <v>5.9</v>
      </c>
      <c r="K60" s="27">
        <v>5.3</v>
      </c>
    </row>
    <row r="61" spans="3:11" x14ac:dyDescent="0.25">
      <c r="C61" t="s">
        <v>355</v>
      </c>
      <c r="D61" s="19" t="s">
        <v>112</v>
      </c>
      <c r="E61" s="29"/>
      <c r="F61" s="30"/>
      <c r="G61" s="22">
        <v>479</v>
      </c>
      <c r="H61" s="22">
        <v>3890</v>
      </c>
      <c r="I61" s="23">
        <v>26400</v>
      </c>
      <c r="J61" s="22">
        <v>4.8</v>
      </c>
      <c r="K61" s="22">
        <v>4.5</v>
      </c>
    </row>
    <row r="62" spans="3:11" x14ac:dyDescent="0.25">
      <c r="C62" t="s">
        <v>355</v>
      </c>
      <c r="D62" s="24" t="s">
        <v>113</v>
      </c>
      <c r="E62" s="25"/>
      <c r="F62" s="26"/>
      <c r="G62" s="27">
        <v>368</v>
      </c>
      <c r="H62" s="27">
        <v>5730</v>
      </c>
      <c r="I62" s="28">
        <v>28400</v>
      </c>
      <c r="J62" s="27">
        <v>6</v>
      </c>
      <c r="K62" s="27">
        <v>5.2</v>
      </c>
    </row>
    <row r="63" spans="3:11" x14ac:dyDescent="0.25">
      <c r="C63" t="s">
        <v>355</v>
      </c>
      <c r="D63" s="19" t="s">
        <v>114</v>
      </c>
      <c r="E63" s="33"/>
      <c r="F63" s="34"/>
      <c r="G63" s="22">
        <v>734</v>
      </c>
      <c r="H63" s="22">
        <v>2850</v>
      </c>
      <c r="I63" s="23">
        <v>14100</v>
      </c>
      <c r="J63" s="22">
        <v>6.8</v>
      </c>
      <c r="K63" s="22">
        <v>6.3</v>
      </c>
    </row>
    <row r="64" spans="3:11" x14ac:dyDescent="0.25">
      <c r="C64" t="s">
        <v>355</v>
      </c>
      <c r="D64" s="24" t="s">
        <v>115</v>
      </c>
      <c r="E64" s="25"/>
      <c r="F64" s="26"/>
      <c r="G64" s="27">
        <v>630</v>
      </c>
      <c r="H64" s="27">
        <v>2490</v>
      </c>
      <c r="I64" s="28">
        <v>31300</v>
      </c>
      <c r="J64" s="27">
        <v>4.7</v>
      </c>
      <c r="K64" s="27">
        <v>4.5999999999999996</v>
      </c>
    </row>
    <row r="65" spans="3:11" x14ac:dyDescent="0.25">
      <c r="C65" t="s">
        <v>355</v>
      </c>
      <c r="D65" s="19" t="s">
        <v>116</v>
      </c>
      <c r="E65" s="29"/>
      <c r="F65" s="30"/>
      <c r="G65" s="22">
        <v>557</v>
      </c>
      <c r="H65" s="22">
        <v>1710</v>
      </c>
      <c r="I65" s="23">
        <v>10000</v>
      </c>
      <c r="J65" s="22">
        <v>3.9</v>
      </c>
      <c r="K65" s="22">
        <v>4</v>
      </c>
    </row>
    <row r="66" spans="3:11" x14ac:dyDescent="0.25">
      <c r="C66" t="s">
        <v>355</v>
      </c>
      <c r="D66" s="24" t="s">
        <v>117</v>
      </c>
      <c r="E66" s="35"/>
      <c r="F66" s="35"/>
      <c r="G66" s="27">
        <v>606</v>
      </c>
      <c r="H66" s="27">
        <v>1700</v>
      </c>
      <c r="I66" s="28">
        <v>12100</v>
      </c>
      <c r="J66" s="27">
        <v>6.9</v>
      </c>
      <c r="K66" s="27">
        <v>6.3</v>
      </c>
    </row>
    <row r="67" spans="3:11" x14ac:dyDescent="0.25">
      <c r="C67" t="s">
        <v>355</v>
      </c>
      <c r="D67" s="19" t="s">
        <v>118</v>
      </c>
      <c r="E67" s="36"/>
      <c r="F67" s="36"/>
      <c r="G67" s="22">
        <v>2610</v>
      </c>
      <c r="H67" s="22">
        <v>4560</v>
      </c>
      <c r="I67" s="23">
        <v>22200</v>
      </c>
      <c r="J67" s="22">
        <v>6.6</v>
      </c>
      <c r="K67" s="22">
        <v>6.3</v>
      </c>
    </row>
    <row r="68" spans="3:11" x14ac:dyDescent="0.25">
      <c r="C68" t="s">
        <v>355</v>
      </c>
      <c r="D68" s="24" t="s">
        <v>119</v>
      </c>
      <c r="E68" s="35"/>
      <c r="F68" s="35"/>
      <c r="G68" s="27">
        <v>937</v>
      </c>
      <c r="H68" s="27">
        <v>6100</v>
      </c>
      <c r="I68" s="28">
        <v>31700</v>
      </c>
      <c r="J68" s="27">
        <v>7</v>
      </c>
      <c r="K68" s="27">
        <v>6.3</v>
      </c>
    </row>
    <row r="69" spans="3:11" x14ac:dyDescent="0.25">
      <c r="C69" t="s">
        <v>355</v>
      </c>
      <c r="D69" s="19" t="s">
        <v>120</v>
      </c>
      <c r="E69" s="36"/>
      <c r="F69" s="36"/>
      <c r="G69" s="22">
        <v>957</v>
      </c>
      <c r="H69" s="22">
        <v>5160</v>
      </c>
      <c r="I69" s="23">
        <v>26800</v>
      </c>
      <c r="J69" s="22">
        <v>6.9</v>
      </c>
      <c r="K69" s="22">
        <v>6.3</v>
      </c>
    </row>
    <row r="70" spans="3:11" x14ac:dyDescent="0.25">
      <c r="C70" t="s">
        <v>355</v>
      </c>
      <c r="D70" s="24" t="s">
        <v>121</v>
      </c>
      <c r="E70" s="35"/>
      <c r="F70" s="35"/>
      <c r="G70" s="27">
        <v>628</v>
      </c>
      <c r="H70" s="27">
        <v>1830</v>
      </c>
      <c r="I70" s="28">
        <v>10600</v>
      </c>
      <c r="J70" s="27">
        <v>7.5</v>
      </c>
      <c r="K70" s="27">
        <v>6.3</v>
      </c>
    </row>
    <row r="71" spans="3:11" x14ac:dyDescent="0.25">
      <c r="C71" t="s">
        <v>355</v>
      </c>
      <c r="D71" s="19" t="s">
        <v>122</v>
      </c>
      <c r="E71" s="36"/>
      <c r="F71" s="36"/>
      <c r="G71" s="22">
        <v>294</v>
      </c>
      <c r="H71" s="22">
        <v>1360</v>
      </c>
      <c r="I71" s="23">
        <v>8150</v>
      </c>
      <c r="J71" s="22">
        <v>4.7</v>
      </c>
      <c r="K71" s="22">
        <v>4.5</v>
      </c>
    </row>
    <row r="72" spans="3:11" x14ac:dyDescent="0.25">
      <c r="C72" t="s">
        <v>355</v>
      </c>
      <c r="D72" s="24" t="s">
        <v>123</v>
      </c>
      <c r="E72" s="35"/>
      <c r="F72" s="35"/>
      <c r="G72" s="27">
        <v>9480</v>
      </c>
      <c r="H72" s="27">
        <v>3810</v>
      </c>
      <c r="I72" s="28">
        <v>22200</v>
      </c>
      <c r="J72" s="27">
        <v>6.2</v>
      </c>
      <c r="K72" s="27">
        <v>5</v>
      </c>
    </row>
    <row r="73" spans="3:11" x14ac:dyDescent="0.25">
      <c r="C73" t="s">
        <v>355</v>
      </c>
      <c r="D73" s="19" t="s">
        <v>124</v>
      </c>
      <c r="E73" s="36"/>
      <c r="F73" s="36"/>
      <c r="G73" s="22">
        <v>3220</v>
      </c>
      <c r="H73" s="22">
        <v>5100</v>
      </c>
      <c r="I73" s="23">
        <v>27400</v>
      </c>
      <c r="J73" s="22">
        <v>7.2</v>
      </c>
      <c r="K73" s="22">
        <v>6.4</v>
      </c>
    </row>
    <row r="74" spans="3:11" x14ac:dyDescent="0.25">
      <c r="C74" t="s">
        <v>355</v>
      </c>
      <c r="D74" s="24" t="s">
        <v>125</v>
      </c>
      <c r="E74" s="35"/>
      <c r="F74" s="35"/>
      <c r="G74" s="27">
        <v>1340</v>
      </c>
      <c r="H74" s="27">
        <v>5580</v>
      </c>
      <c r="I74" s="28">
        <v>29800</v>
      </c>
      <c r="J74" s="27">
        <v>7.3</v>
      </c>
      <c r="K74" s="27">
        <v>6.7</v>
      </c>
    </row>
    <row r="75" spans="3:11" x14ac:dyDescent="0.25">
      <c r="C75" t="s">
        <v>355</v>
      </c>
      <c r="D75" s="19" t="s">
        <v>126</v>
      </c>
      <c r="E75" s="36"/>
      <c r="F75" s="36"/>
      <c r="G75" s="22">
        <v>474</v>
      </c>
      <c r="H75" s="22">
        <v>3270</v>
      </c>
      <c r="I75" s="23">
        <v>17600</v>
      </c>
      <c r="J75" s="22">
        <v>7.4</v>
      </c>
      <c r="K75" s="22">
        <v>7.1</v>
      </c>
    </row>
    <row r="76" spans="3:11" x14ac:dyDescent="0.25">
      <c r="C76" t="s">
        <v>355</v>
      </c>
      <c r="D76" s="24" t="s">
        <v>127</v>
      </c>
      <c r="E76" s="35"/>
      <c r="F76" s="35"/>
      <c r="G76" s="27">
        <v>758</v>
      </c>
      <c r="H76" s="27">
        <v>2550</v>
      </c>
      <c r="I76" s="28">
        <v>10300</v>
      </c>
      <c r="J76" s="27">
        <v>7.4</v>
      </c>
      <c r="K76" s="27">
        <v>7.3</v>
      </c>
    </row>
    <row r="77" spans="3:11" x14ac:dyDescent="0.25">
      <c r="C77" t="s">
        <v>355</v>
      </c>
      <c r="D77" s="19" t="s">
        <v>128</v>
      </c>
      <c r="E77" s="36"/>
      <c r="F77" s="36"/>
      <c r="G77" s="22">
        <v>981</v>
      </c>
      <c r="H77" s="22">
        <v>1470</v>
      </c>
      <c r="I77" s="37">
        <v>9170</v>
      </c>
      <c r="J77" s="22">
        <v>6.4</v>
      </c>
      <c r="K77" s="22">
        <v>5.5</v>
      </c>
    </row>
    <row r="78" spans="3:11" x14ac:dyDescent="0.25">
      <c r="C78" t="s">
        <v>355</v>
      </c>
      <c r="D78" s="24" t="s">
        <v>129</v>
      </c>
      <c r="E78" s="35"/>
      <c r="F78" s="35"/>
      <c r="G78" s="27">
        <v>3840</v>
      </c>
      <c r="H78" s="27">
        <v>1880</v>
      </c>
      <c r="I78" s="28">
        <v>23200</v>
      </c>
      <c r="J78" s="27">
        <v>5.4</v>
      </c>
      <c r="K78" s="27">
        <v>4.8</v>
      </c>
    </row>
    <row r="79" spans="3:11" x14ac:dyDescent="0.25">
      <c r="C79" t="s">
        <v>355</v>
      </c>
      <c r="D79" s="19" t="s">
        <v>130</v>
      </c>
      <c r="E79" s="36"/>
      <c r="F79" s="36"/>
      <c r="G79" s="22">
        <v>525</v>
      </c>
      <c r="H79" s="22">
        <v>3660</v>
      </c>
      <c r="I79" s="23">
        <v>25900</v>
      </c>
      <c r="J79" s="22">
        <v>7.1</v>
      </c>
      <c r="K79" s="22">
        <v>6.3</v>
      </c>
    </row>
    <row r="80" spans="3:11" x14ac:dyDescent="0.25">
      <c r="C80" t="s">
        <v>355</v>
      </c>
      <c r="D80" s="24" t="s">
        <v>131</v>
      </c>
      <c r="E80" s="35"/>
      <c r="F80" s="35"/>
      <c r="G80" s="27">
        <v>594</v>
      </c>
      <c r="H80" s="27">
        <v>1160</v>
      </c>
      <c r="I80" s="28">
        <v>9030</v>
      </c>
      <c r="J80" s="27">
        <v>5.2</v>
      </c>
      <c r="K80" s="27">
        <v>5.0999999999999996</v>
      </c>
    </row>
    <row r="81" spans="3:11" x14ac:dyDescent="0.25">
      <c r="C81" t="s">
        <v>355</v>
      </c>
      <c r="D81" s="19" t="s">
        <v>132</v>
      </c>
      <c r="E81" s="38"/>
      <c r="F81" s="38"/>
      <c r="G81" s="22">
        <v>356</v>
      </c>
      <c r="H81" s="22">
        <v>2080</v>
      </c>
      <c r="I81" s="23">
        <v>8870</v>
      </c>
      <c r="J81" s="22">
        <v>6.7</v>
      </c>
      <c r="K81" s="22">
        <v>6.2</v>
      </c>
    </row>
    <row r="82" spans="3:11" x14ac:dyDescent="0.25">
      <c r="C82" t="s">
        <v>355</v>
      </c>
      <c r="D82" s="24" t="s">
        <v>133</v>
      </c>
      <c r="E82" s="35"/>
      <c r="F82" s="35"/>
      <c r="G82" s="27">
        <v>358</v>
      </c>
      <c r="H82" s="27">
        <v>1590</v>
      </c>
      <c r="I82" s="28">
        <v>8480</v>
      </c>
      <c r="J82" s="27">
        <v>7.6</v>
      </c>
      <c r="K82" s="27">
        <v>7.3</v>
      </c>
    </row>
    <row r="83" spans="3:11" x14ac:dyDescent="0.25">
      <c r="C83" t="s">
        <v>355</v>
      </c>
      <c r="D83" s="19" t="s">
        <v>134</v>
      </c>
      <c r="E83" s="36"/>
      <c r="F83" s="36"/>
      <c r="G83" s="22">
        <v>9010</v>
      </c>
      <c r="H83" s="22">
        <v>2750</v>
      </c>
      <c r="I83" s="23">
        <v>20400</v>
      </c>
      <c r="J83" s="22">
        <v>6.6</v>
      </c>
      <c r="K83" s="22">
        <v>5.6</v>
      </c>
    </row>
    <row r="84" spans="3:11" x14ac:dyDescent="0.25">
      <c r="C84" t="s">
        <v>355</v>
      </c>
      <c r="D84" s="24" t="s">
        <v>135</v>
      </c>
      <c r="E84" s="35"/>
      <c r="F84" s="35"/>
      <c r="G84" s="27">
        <v>2290</v>
      </c>
      <c r="H84" s="27">
        <v>3550</v>
      </c>
      <c r="I84" s="28">
        <v>23900</v>
      </c>
      <c r="J84" s="27">
        <v>7.4</v>
      </c>
      <c r="K84" s="27">
        <v>6.7</v>
      </c>
    </row>
    <row r="85" spans="3:11" x14ac:dyDescent="0.25">
      <c r="C85" t="s">
        <v>355</v>
      </c>
      <c r="D85" s="19" t="s">
        <v>136</v>
      </c>
      <c r="E85" s="36"/>
      <c r="F85" s="36"/>
      <c r="G85" s="22">
        <v>980</v>
      </c>
      <c r="H85" s="22">
        <v>3720</v>
      </c>
      <c r="I85" s="23">
        <v>25900</v>
      </c>
      <c r="J85" s="22">
        <v>7.7</v>
      </c>
      <c r="K85" s="22">
        <v>6.7</v>
      </c>
    </row>
    <row r="86" spans="3:11" x14ac:dyDescent="0.25">
      <c r="C86" t="s">
        <v>355</v>
      </c>
      <c r="D86" s="24" t="s">
        <v>137</v>
      </c>
      <c r="E86" s="39"/>
      <c r="F86" s="39"/>
      <c r="G86" s="27">
        <v>438</v>
      </c>
      <c r="H86" s="27">
        <v>1790</v>
      </c>
      <c r="I86" s="28">
        <v>8430</v>
      </c>
      <c r="J86" s="27">
        <v>6.5</v>
      </c>
      <c r="K86" s="27">
        <v>6.1</v>
      </c>
    </row>
    <row r="87" spans="3:11" x14ac:dyDescent="0.25">
      <c r="C87" t="s">
        <v>355</v>
      </c>
      <c r="D87" s="19" t="s">
        <v>138</v>
      </c>
      <c r="E87" s="36"/>
      <c r="F87" s="36"/>
      <c r="G87" s="22">
        <v>138</v>
      </c>
      <c r="H87" s="22">
        <v>1510</v>
      </c>
      <c r="I87" s="23">
        <v>7770</v>
      </c>
      <c r="J87" s="22">
        <v>6.2</v>
      </c>
      <c r="K87" s="22">
        <v>5.6</v>
      </c>
    </row>
    <row r="88" spans="3:11" x14ac:dyDescent="0.25">
      <c r="C88" t="s">
        <v>355</v>
      </c>
      <c r="D88" s="24" t="s">
        <v>139</v>
      </c>
      <c r="E88" s="35"/>
      <c r="F88" s="35"/>
      <c r="G88" s="27">
        <v>12500</v>
      </c>
      <c r="H88" s="27">
        <v>4110</v>
      </c>
      <c r="I88" s="28">
        <v>25200</v>
      </c>
      <c r="J88" s="27">
        <v>5.6</v>
      </c>
      <c r="K88" s="27">
        <v>5.0999999999999996</v>
      </c>
    </row>
    <row r="89" spans="3:11" x14ac:dyDescent="0.25">
      <c r="C89" t="s">
        <v>355</v>
      </c>
      <c r="D89" s="19" t="s">
        <v>140</v>
      </c>
      <c r="E89" s="36"/>
      <c r="F89" s="36"/>
      <c r="G89" s="22">
        <v>786</v>
      </c>
      <c r="H89" s="22">
        <v>5090</v>
      </c>
      <c r="I89" s="23">
        <v>28300</v>
      </c>
      <c r="J89" s="22">
        <v>7.4</v>
      </c>
      <c r="K89" s="22">
        <v>6.6</v>
      </c>
    </row>
    <row r="90" spans="3:11" x14ac:dyDescent="0.25">
      <c r="C90" t="s">
        <v>355</v>
      </c>
      <c r="D90" s="24" t="s">
        <v>141</v>
      </c>
      <c r="E90" s="35"/>
      <c r="F90" s="35"/>
      <c r="G90" s="27">
        <v>385</v>
      </c>
      <c r="H90" s="27">
        <v>1710</v>
      </c>
      <c r="I90" s="28">
        <v>8170</v>
      </c>
      <c r="J90" s="27">
        <v>7</v>
      </c>
      <c r="K90" s="27">
        <v>6.9</v>
      </c>
    </row>
    <row r="91" spans="3:11" x14ac:dyDescent="0.25">
      <c r="C91" t="s">
        <v>355</v>
      </c>
      <c r="D91" s="19" t="s">
        <v>142</v>
      </c>
      <c r="E91" s="36"/>
      <c r="F91" s="36"/>
      <c r="G91" s="22">
        <v>156</v>
      </c>
      <c r="H91" s="22">
        <v>5320</v>
      </c>
      <c r="I91" s="23">
        <v>31400</v>
      </c>
      <c r="J91" s="22">
        <v>6.9</v>
      </c>
      <c r="K91" s="22">
        <v>6.5</v>
      </c>
    </row>
    <row r="92" spans="3:11" x14ac:dyDescent="0.25">
      <c r="C92" t="s">
        <v>355</v>
      </c>
      <c r="D92" s="24" t="s">
        <v>143</v>
      </c>
      <c r="E92" s="35"/>
      <c r="F92" s="35"/>
      <c r="G92" s="27">
        <v>466</v>
      </c>
      <c r="H92" s="27">
        <v>5790</v>
      </c>
      <c r="I92" s="28">
        <v>27900</v>
      </c>
      <c r="J92" s="27">
        <v>6.4</v>
      </c>
      <c r="K92" s="27">
        <v>5.8</v>
      </c>
    </row>
    <row r="93" spans="3:11" x14ac:dyDescent="0.25">
      <c r="C93" t="s">
        <v>355</v>
      </c>
      <c r="D93" s="19" t="s">
        <v>144</v>
      </c>
      <c r="E93" s="12"/>
      <c r="F93" s="12"/>
      <c r="G93" s="22">
        <v>379</v>
      </c>
      <c r="H93" s="22">
        <v>1940</v>
      </c>
      <c r="I93" s="23">
        <v>7140</v>
      </c>
      <c r="J93" s="22">
        <v>6.9</v>
      </c>
      <c r="K93" s="22">
        <v>6.7</v>
      </c>
    </row>
    <row r="94" spans="3:11" x14ac:dyDescent="0.25">
      <c r="C94" t="s">
        <v>355</v>
      </c>
      <c r="D94" s="24" t="s">
        <v>145</v>
      </c>
      <c r="E94" s="5"/>
      <c r="F94" s="5"/>
      <c r="G94" s="27">
        <v>227</v>
      </c>
      <c r="H94" s="27">
        <v>4030</v>
      </c>
      <c r="I94" s="28">
        <v>20500</v>
      </c>
      <c r="J94" s="27">
        <v>6.4</v>
      </c>
      <c r="K94" s="27">
        <v>6.4</v>
      </c>
    </row>
    <row r="95" spans="3:11" x14ac:dyDescent="0.25">
      <c r="C95" t="s">
        <v>355</v>
      </c>
      <c r="D95" s="19" t="s">
        <v>146</v>
      </c>
      <c r="E95" s="12"/>
      <c r="F95" s="12"/>
      <c r="G95" s="22">
        <v>693</v>
      </c>
      <c r="H95" s="22">
        <v>1690</v>
      </c>
      <c r="I95" s="23">
        <v>6570</v>
      </c>
      <c r="J95" s="22">
        <v>7.5</v>
      </c>
      <c r="K95" s="22">
        <v>6.7</v>
      </c>
    </row>
    <row r="96" spans="3:11" x14ac:dyDescent="0.25">
      <c r="C96" t="s">
        <v>355</v>
      </c>
      <c r="D96" s="24" t="s">
        <v>147</v>
      </c>
      <c r="E96" s="5"/>
      <c r="F96" s="5"/>
      <c r="G96" s="27">
        <v>430</v>
      </c>
      <c r="H96" s="27">
        <v>1450</v>
      </c>
      <c r="I96" s="28">
        <v>6380</v>
      </c>
      <c r="J96" s="27">
        <v>6.8</v>
      </c>
      <c r="K96" s="27">
        <v>6.3</v>
      </c>
    </row>
    <row r="97" spans="3:16" x14ac:dyDescent="0.25">
      <c r="C97" t="s">
        <v>355</v>
      </c>
      <c r="D97" s="19" t="s">
        <v>148</v>
      </c>
      <c r="E97" s="12"/>
      <c r="F97" s="12"/>
      <c r="G97" s="22">
        <v>78.8</v>
      </c>
      <c r="H97" s="22">
        <v>5820</v>
      </c>
      <c r="I97" s="23">
        <v>34600</v>
      </c>
      <c r="J97" s="22">
        <v>6.1</v>
      </c>
      <c r="K97" s="22">
        <v>5.5</v>
      </c>
    </row>
    <row r="98" spans="3:16" x14ac:dyDescent="0.25">
      <c r="C98" t="s">
        <v>355</v>
      </c>
      <c r="D98" s="24" t="s">
        <v>149</v>
      </c>
      <c r="E98" s="5"/>
      <c r="F98" s="5"/>
      <c r="G98" s="27">
        <v>308</v>
      </c>
      <c r="H98" s="27">
        <v>2360</v>
      </c>
      <c r="I98" s="28">
        <v>10400</v>
      </c>
      <c r="J98" s="27">
        <v>6.5</v>
      </c>
      <c r="K98" s="27">
        <v>6.6</v>
      </c>
    </row>
    <row r="99" spans="3:16" x14ac:dyDescent="0.25">
      <c r="C99" t="s">
        <v>355</v>
      </c>
      <c r="D99" s="19" t="s">
        <v>150</v>
      </c>
      <c r="E99" s="12"/>
      <c r="F99" s="12"/>
      <c r="G99" s="22">
        <v>402</v>
      </c>
      <c r="H99" s="22">
        <v>1640</v>
      </c>
      <c r="I99" s="23">
        <v>6360</v>
      </c>
      <c r="J99" s="22">
        <v>6.7</v>
      </c>
      <c r="K99" s="22">
        <v>6.7</v>
      </c>
    </row>
    <row r="100" spans="3:16" ht="15" customHeight="1" x14ac:dyDescent="0.25">
      <c r="C100" t="s">
        <v>355</v>
      </c>
      <c r="D100" s="24" t="s">
        <v>151</v>
      </c>
      <c r="E100" s="5"/>
      <c r="F100" s="5"/>
      <c r="G100" s="27">
        <v>625</v>
      </c>
      <c r="H100" s="27">
        <v>1020</v>
      </c>
      <c r="I100" s="40">
        <v>5900</v>
      </c>
      <c r="J100" s="27">
        <v>6.4</v>
      </c>
      <c r="K100" s="27">
        <v>5.7</v>
      </c>
      <c r="M100" s="79" t="s">
        <v>362</v>
      </c>
      <c r="N100" s="79"/>
      <c r="O100" s="79"/>
      <c r="P100" s="79"/>
    </row>
    <row r="101" spans="3:16" x14ac:dyDescent="0.25">
      <c r="C101" t="s">
        <v>355</v>
      </c>
      <c r="D101" s="19" t="s">
        <v>152</v>
      </c>
      <c r="E101" s="12"/>
      <c r="F101" s="12"/>
      <c r="G101" s="22">
        <v>4780</v>
      </c>
      <c r="H101" s="22">
        <v>1850</v>
      </c>
      <c r="I101" s="23">
        <v>10400</v>
      </c>
      <c r="J101" s="22">
        <v>5.0999999999999996</v>
      </c>
      <c r="K101" s="22">
        <v>4.2</v>
      </c>
      <c r="M101" s="79"/>
      <c r="N101" s="79"/>
      <c r="O101" s="79"/>
      <c r="P101" s="79"/>
    </row>
    <row r="102" spans="3:16" x14ac:dyDescent="0.25">
      <c r="C102" t="s">
        <v>355</v>
      </c>
      <c r="D102" s="24" t="s">
        <v>153</v>
      </c>
      <c r="E102" s="5"/>
      <c r="F102" s="5"/>
      <c r="G102" s="27">
        <v>1260</v>
      </c>
      <c r="H102" s="27">
        <v>3410</v>
      </c>
      <c r="I102" s="28">
        <v>24400</v>
      </c>
      <c r="J102" s="27">
        <v>6</v>
      </c>
      <c r="K102" s="27">
        <v>5.0999999999999996</v>
      </c>
      <c r="M102" s="79"/>
      <c r="N102" s="79"/>
      <c r="O102" s="79"/>
      <c r="P102" s="79"/>
    </row>
    <row r="103" spans="3:16" x14ac:dyDescent="0.25">
      <c r="C103" t="s">
        <v>355</v>
      </c>
      <c r="D103" s="19" t="s">
        <v>154</v>
      </c>
      <c r="E103" s="12"/>
      <c r="F103" s="12"/>
      <c r="G103" s="22">
        <v>373</v>
      </c>
      <c r="H103" s="22">
        <v>3120</v>
      </c>
      <c r="I103" s="23">
        <v>23800</v>
      </c>
      <c r="J103" s="22">
        <v>6</v>
      </c>
      <c r="K103" s="22">
        <v>5.0999999999999996</v>
      </c>
      <c r="M103" s="79"/>
      <c r="N103" s="79"/>
      <c r="O103" s="79"/>
      <c r="P103" s="79"/>
    </row>
    <row r="104" spans="3:16" x14ac:dyDescent="0.25">
      <c r="C104" t="s">
        <v>355</v>
      </c>
      <c r="D104" s="24" t="s">
        <v>155</v>
      </c>
      <c r="E104" s="41"/>
      <c r="F104" s="41"/>
      <c r="G104" s="27">
        <v>406</v>
      </c>
      <c r="H104" s="27">
        <v>1810</v>
      </c>
      <c r="I104" s="28">
        <v>5740</v>
      </c>
      <c r="J104" s="27">
        <v>6.9</v>
      </c>
      <c r="K104" s="27">
        <v>6.3</v>
      </c>
      <c r="M104" s="79"/>
      <c r="N104" s="79"/>
      <c r="O104" s="79"/>
      <c r="P104" s="79"/>
    </row>
    <row r="105" spans="3:16" x14ac:dyDescent="0.25">
      <c r="C105" t="s">
        <v>355</v>
      </c>
      <c r="D105" s="19" t="s">
        <v>156</v>
      </c>
      <c r="E105" s="12"/>
      <c r="F105" s="12"/>
      <c r="G105" s="22">
        <v>4060</v>
      </c>
      <c r="H105" s="22">
        <v>1640</v>
      </c>
      <c r="I105" s="23">
        <v>10700</v>
      </c>
      <c r="J105" s="22">
        <v>5.4</v>
      </c>
      <c r="K105" s="22">
        <v>4.4000000000000004</v>
      </c>
      <c r="M105" s="79"/>
      <c r="N105" s="79"/>
      <c r="O105" s="79"/>
      <c r="P105" s="79"/>
    </row>
    <row r="106" spans="3:16" x14ac:dyDescent="0.25">
      <c r="C106" t="s">
        <v>355</v>
      </c>
      <c r="D106" s="24" t="s">
        <v>157</v>
      </c>
      <c r="E106" s="5"/>
      <c r="F106" s="5"/>
      <c r="G106" s="27">
        <v>881</v>
      </c>
      <c r="H106" s="27">
        <v>2960</v>
      </c>
      <c r="I106" s="28">
        <v>23000</v>
      </c>
      <c r="J106" s="27">
        <v>6.1</v>
      </c>
      <c r="K106" s="27">
        <v>5.4</v>
      </c>
      <c r="M106" s="79"/>
      <c r="N106" s="79"/>
      <c r="O106" s="79"/>
      <c r="P106" s="79"/>
    </row>
    <row r="107" spans="3:16" x14ac:dyDescent="0.25">
      <c r="C107" t="s">
        <v>355</v>
      </c>
      <c r="D107" s="19" t="s">
        <v>158</v>
      </c>
      <c r="E107" s="12"/>
      <c r="F107" s="12"/>
      <c r="G107" s="22">
        <v>394</v>
      </c>
      <c r="H107" s="22">
        <v>1100</v>
      </c>
      <c r="I107" s="23">
        <v>9490</v>
      </c>
      <c r="J107" s="22">
        <v>4</v>
      </c>
      <c r="K107" s="22">
        <v>4</v>
      </c>
      <c r="M107" s="79"/>
      <c r="N107" s="79"/>
      <c r="O107" s="79"/>
      <c r="P107" s="79"/>
    </row>
    <row r="108" spans="3:16" x14ac:dyDescent="0.25">
      <c r="C108" t="s">
        <v>355</v>
      </c>
      <c r="D108" s="24" t="s">
        <v>159</v>
      </c>
      <c r="E108" s="5"/>
      <c r="F108" s="5"/>
      <c r="G108" s="27">
        <v>5950</v>
      </c>
      <c r="H108" s="27">
        <v>1910</v>
      </c>
      <c r="I108" s="28">
        <v>13700</v>
      </c>
      <c r="J108" s="27">
        <v>4.4000000000000004</v>
      </c>
      <c r="K108" s="27">
        <v>3.9</v>
      </c>
      <c r="M108" s="79"/>
      <c r="N108" s="79"/>
      <c r="O108" s="79"/>
      <c r="P108" s="79"/>
    </row>
    <row r="109" spans="3:16" x14ac:dyDescent="0.25">
      <c r="C109" t="s">
        <v>355</v>
      </c>
      <c r="D109" s="19" t="s">
        <v>160</v>
      </c>
      <c r="E109" s="12"/>
      <c r="F109" s="12"/>
      <c r="G109" s="22">
        <v>1640</v>
      </c>
      <c r="H109" s="22">
        <v>3420</v>
      </c>
      <c r="I109" s="23">
        <v>25300</v>
      </c>
      <c r="J109" s="22">
        <v>5.9</v>
      </c>
      <c r="K109" s="22">
        <v>5.2</v>
      </c>
      <c r="M109" s="79"/>
      <c r="N109" s="79"/>
      <c r="O109" s="79"/>
      <c r="P109" s="79"/>
    </row>
    <row r="110" spans="3:16" x14ac:dyDescent="0.25">
      <c r="C110" t="s">
        <v>355</v>
      </c>
      <c r="D110" s="24" t="s">
        <v>161</v>
      </c>
      <c r="E110" s="5"/>
      <c r="F110" s="5"/>
      <c r="G110" s="27">
        <v>504</v>
      </c>
      <c r="H110" s="27">
        <v>1100</v>
      </c>
      <c r="I110" s="40">
        <v>5370</v>
      </c>
      <c r="J110" s="27">
        <v>5.8</v>
      </c>
      <c r="K110" s="27">
        <v>5.8</v>
      </c>
      <c r="M110" s="79"/>
      <c r="N110" s="79"/>
      <c r="O110" s="79"/>
      <c r="P110" s="79"/>
    </row>
    <row r="111" spans="3:16" x14ac:dyDescent="0.25">
      <c r="C111" t="s">
        <v>355</v>
      </c>
      <c r="D111" s="19" t="s">
        <v>162</v>
      </c>
      <c r="E111" s="12"/>
      <c r="F111" s="12"/>
      <c r="G111" s="22">
        <v>315</v>
      </c>
      <c r="H111" s="22">
        <v>1430</v>
      </c>
      <c r="I111" s="37">
        <v>5340</v>
      </c>
      <c r="J111" s="22">
        <v>5.6</v>
      </c>
      <c r="K111" s="22">
        <v>5.4</v>
      </c>
      <c r="M111" s="79"/>
      <c r="N111" s="79"/>
      <c r="O111" s="79"/>
      <c r="P111" s="79"/>
    </row>
    <row r="112" spans="3:16" x14ac:dyDescent="0.25">
      <c r="C112" t="s">
        <v>355</v>
      </c>
      <c r="D112" s="24" t="s">
        <v>163</v>
      </c>
      <c r="E112" s="5"/>
      <c r="F112" s="5"/>
      <c r="G112" s="27">
        <v>237</v>
      </c>
      <c r="H112" s="27">
        <v>1110</v>
      </c>
      <c r="I112" s="28">
        <v>10800</v>
      </c>
      <c r="J112" s="27">
        <v>4.2</v>
      </c>
      <c r="K112" s="27">
        <v>4.4000000000000004</v>
      </c>
      <c r="M112" s="79"/>
      <c r="N112" s="79"/>
      <c r="O112" s="79"/>
      <c r="P112" s="79"/>
    </row>
    <row r="113" spans="3:16" x14ac:dyDescent="0.25">
      <c r="C113" t="s">
        <v>355</v>
      </c>
      <c r="D113" s="19" t="s">
        <v>164</v>
      </c>
      <c r="E113" s="12"/>
      <c r="F113" s="12"/>
      <c r="G113" s="22">
        <v>8060</v>
      </c>
      <c r="H113" s="22">
        <v>2280</v>
      </c>
      <c r="I113" s="23">
        <v>18300</v>
      </c>
      <c r="J113" s="22">
        <v>4.3</v>
      </c>
      <c r="K113" s="22">
        <v>3.8</v>
      </c>
      <c r="M113" s="79"/>
      <c r="N113" s="79"/>
      <c r="O113" s="79"/>
      <c r="P113" s="79"/>
    </row>
    <row r="114" spans="3:16" x14ac:dyDescent="0.25">
      <c r="C114" t="s">
        <v>355</v>
      </c>
      <c r="D114" s="24" t="s">
        <v>165</v>
      </c>
      <c r="E114" s="5"/>
      <c r="F114" s="5"/>
      <c r="G114" s="27">
        <v>3800</v>
      </c>
      <c r="H114" s="27">
        <v>3410</v>
      </c>
      <c r="I114" s="28">
        <v>25800</v>
      </c>
      <c r="J114" s="27">
        <v>5.9</v>
      </c>
      <c r="K114" s="27">
        <v>5.5</v>
      </c>
      <c r="M114" s="79"/>
      <c r="N114" s="79"/>
      <c r="O114" s="79"/>
      <c r="P114" s="79"/>
    </row>
    <row r="115" spans="3:16" x14ac:dyDescent="0.25">
      <c r="C115" t="s">
        <v>355</v>
      </c>
      <c r="D115" s="19" t="s">
        <v>166</v>
      </c>
      <c r="E115" s="12"/>
      <c r="F115" s="12"/>
      <c r="G115" s="22">
        <v>461</v>
      </c>
      <c r="H115" s="22">
        <v>3390</v>
      </c>
      <c r="I115" s="23">
        <v>22700</v>
      </c>
      <c r="J115" s="22">
        <v>6.2</v>
      </c>
      <c r="K115" s="22">
        <v>6.1</v>
      </c>
      <c r="M115" s="79"/>
      <c r="N115" s="79"/>
      <c r="O115" s="79"/>
      <c r="P115" s="79"/>
    </row>
    <row r="116" spans="3:16" ht="15" customHeight="1" x14ac:dyDescent="0.25">
      <c r="C116" t="s">
        <v>355</v>
      </c>
      <c r="D116" s="24" t="s">
        <v>167</v>
      </c>
      <c r="E116" s="5"/>
      <c r="F116" s="5"/>
      <c r="G116" s="27">
        <v>668</v>
      </c>
      <c r="H116" s="27">
        <v>702</v>
      </c>
      <c r="I116" s="40">
        <v>5040</v>
      </c>
      <c r="J116" s="27">
        <v>6.4</v>
      </c>
      <c r="K116" s="27">
        <v>6</v>
      </c>
      <c r="M116" s="79"/>
      <c r="N116" s="79"/>
      <c r="O116" s="79"/>
      <c r="P116" s="79"/>
    </row>
    <row r="117" spans="3:16" x14ac:dyDescent="0.25">
      <c r="C117" t="s">
        <v>355</v>
      </c>
      <c r="D117" s="19" t="s">
        <v>168</v>
      </c>
      <c r="E117" s="12"/>
      <c r="F117" s="12"/>
      <c r="G117" s="22">
        <v>209</v>
      </c>
      <c r="H117" s="22">
        <v>997</v>
      </c>
      <c r="I117" s="23">
        <v>8210</v>
      </c>
      <c r="J117" s="22">
        <v>4.3</v>
      </c>
      <c r="K117" s="22">
        <v>4.0999999999999996</v>
      </c>
      <c r="M117" s="79"/>
      <c r="N117" s="79"/>
      <c r="O117" s="79"/>
      <c r="P117" s="79"/>
    </row>
    <row r="118" spans="3:16" x14ac:dyDescent="0.25">
      <c r="C118" t="s">
        <v>355</v>
      </c>
      <c r="D118" s="24" t="s">
        <v>169</v>
      </c>
      <c r="E118" s="5"/>
      <c r="F118" s="5"/>
      <c r="G118" s="27">
        <v>8120</v>
      </c>
      <c r="H118" s="27">
        <v>2420</v>
      </c>
      <c r="I118" s="28">
        <v>19300</v>
      </c>
      <c r="J118" s="27">
        <v>4.8</v>
      </c>
      <c r="K118" s="27">
        <v>3.9</v>
      </c>
      <c r="M118" s="79"/>
      <c r="N118" s="79"/>
      <c r="O118" s="79"/>
      <c r="P118" s="79"/>
    </row>
    <row r="119" spans="3:16" x14ac:dyDescent="0.25">
      <c r="C119" t="s">
        <v>355</v>
      </c>
      <c r="D119" s="19" t="s">
        <v>170</v>
      </c>
      <c r="E119" s="12"/>
      <c r="F119" s="12"/>
      <c r="G119" s="22">
        <v>493</v>
      </c>
      <c r="H119" s="22">
        <v>4490</v>
      </c>
      <c r="I119" s="23">
        <v>32800</v>
      </c>
      <c r="J119" s="22">
        <v>5.7</v>
      </c>
      <c r="K119" s="22">
        <v>5.0999999999999996</v>
      </c>
      <c r="M119" s="79"/>
      <c r="N119" s="79"/>
      <c r="O119" s="79"/>
      <c r="P119" s="79"/>
    </row>
    <row r="120" spans="3:16" x14ac:dyDescent="0.25">
      <c r="C120" t="s">
        <v>355</v>
      </c>
      <c r="D120" s="24" t="s">
        <v>171</v>
      </c>
      <c r="E120" s="41"/>
      <c r="F120" s="41"/>
      <c r="G120" s="27">
        <v>498</v>
      </c>
      <c r="H120" s="27">
        <v>1500</v>
      </c>
      <c r="I120" s="40">
        <v>4690</v>
      </c>
      <c r="J120" s="27">
        <v>5.9</v>
      </c>
      <c r="K120" s="27">
        <v>6.3</v>
      </c>
      <c r="M120" s="79"/>
      <c r="N120" s="79"/>
      <c r="O120" s="79"/>
      <c r="P120" s="79"/>
    </row>
    <row r="121" spans="3:16" x14ac:dyDescent="0.25">
      <c r="C121" t="s">
        <v>355</v>
      </c>
      <c r="D121" s="19" t="s">
        <v>172</v>
      </c>
      <c r="E121" s="12"/>
      <c r="F121" s="12"/>
      <c r="G121" s="22">
        <v>326</v>
      </c>
      <c r="H121" s="22">
        <v>696</v>
      </c>
      <c r="I121" s="37">
        <v>3580</v>
      </c>
      <c r="J121" s="22">
        <v>7</v>
      </c>
      <c r="K121" s="22">
        <v>7.3</v>
      </c>
      <c r="M121" s="79"/>
      <c r="N121" s="79"/>
      <c r="O121" s="79"/>
      <c r="P121" s="79"/>
    </row>
    <row r="122" spans="3:16" x14ac:dyDescent="0.25">
      <c r="C122" t="s">
        <v>355</v>
      </c>
      <c r="D122" s="24" t="s">
        <v>173</v>
      </c>
      <c r="E122" s="5"/>
      <c r="F122" s="5"/>
      <c r="G122" s="27">
        <v>525</v>
      </c>
      <c r="H122" s="27">
        <v>1140</v>
      </c>
      <c r="I122" s="40">
        <v>5990</v>
      </c>
      <c r="J122" s="27">
        <v>5.4</v>
      </c>
      <c r="K122" s="27">
        <v>5</v>
      </c>
      <c r="M122" s="79"/>
      <c r="N122" s="79"/>
      <c r="O122" s="79"/>
      <c r="P122" s="79"/>
    </row>
    <row r="123" spans="3:16" x14ac:dyDescent="0.25">
      <c r="C123" t="s">
        <v>355</v>
      </c>
      <c r="D123" s="19" t="s">
        <v>174</v>
      </c>
      <c r="E123" s="12"/>
      <c r="F123" s="12"/>
      <c r="G123" s="22">
        <v>211</v>
      </c>
      <c r="H123" s="22">
        <v>1190</v>
      </c>
      <c r="I123" s="42">
        <v>9710</v>
      </c>
      <c r="J123" s="22">
        <v>4.4000000000000004</v>
      </c>
      <c r="K123" s="22">
        <v>4.3</v>
      </c>
      <c r="M123" s="79"/>
      <c r="N123" s="79"/>
      <c r="O123" s="79"/>
      <c r="P123" s="79"/>
    </row>
    <row r="124" spans="3:16" x14ac:dyDescent="0.25">
      <c r="C124" t="s">
        <v>355</v>
      </c>
      <c r="D124" s="24" t="s">
        <v>175</v>
      </c>
      <c r="E124" s="5"/>
      <c r="F124" s="5"/>
      <c r="G124" s="27">
        <v>3660</v>
      </c>
      <c r="H124" s="27">
        <v>2250</v>
      </c>
      <c r="I124" s="28">
        <v>18500</v>
      </c>
      <c r="J124" s="27">
        <v>4.0999999999999996</v>
      </c>
      <c r="K124" s="27">
        <v>4.0999999999999996</v>
      </c>
      <c r="M124" s="79"/>
      <c r="N124" s="79"/>
      <c r="O124" s="79"/>
      <c r="P124" s="79"/>
    </row>
    <row r="125" spans="3:16" x14ac:dyDescent="0.25">
      <c r="C125" t="s">
        <v>355</v>
      </c>
      <c r="D125" s="19" t="s">
        <v>176</v>
      </c>
      <c r="E125" s="12"/>
      <c r="F125" s="12"/>
      <c r="G125" s="22">
        <v>1110</v>
      </c>
      <c r="H125" s="22">
        <v>594</v>
      </c>
      <c r="I125" s="37">
        <v>4940</v>
      </c>
      <c r="J125" s="22">
        <v>5.9</v>
      </c>
      <c r="K125" s="22">
        <v>5.6</v>
      </c>
      <c r="M125" s="79"/>
      <c r="N125" s="79"/>
      <c r="O125" s="79"/>
      <c r="P125" s="79"/>
    </row>
    <row r="126" spans="3:16" x14ac:dyDescent="0.25">
      <c r="C126" t="s">
        <v>355</v>
      </c>
      <c r="D126" s="24" t="s">
        <v>177</v>
      </c>
      <c r="E126" s="5"/>
      <c r="F126" s="5"/>
      <c r="G126" s="27">
        <v>463</v>
      </c>
      <c r="H126" s="27">
        <v>637</v>
      </c>
      <c r="I126" s="40">
        <v>3340</v>
      </c>
      <c r="J126" s="27">
        <v>6.5</v>
      </c>
      <c r="K126" s="27">
        <v>6.1</v>
      </c>
      <c r="M126" s="79"/>
      <c r="N126" s="79"/>
      <c r="O126" s="79"/>
      <c r="P126" s="79"/>
    </row>
    <row r="127" spans="3:16" x14ac:dyDescent="0.25">
      <c r="C127" t="s">
        <v>355</v>
      </c>
      <c r="D127" s="43" t="s">
        <v>178</v>
      </c>
      <c r="E127" s="20"/>
      <c r="F127" s="21"/>
      <c r="G127" s="22">
        <v>2200</v>
      </c>
      <c r="H127" s="44">
        <v>961</v>
      </c>
      <c r="I127" s="45">
        <v>6410</v>
      </c>
      <c r="J127" s="22">
        <v>7.1</v>
      </c>
      <c r="K127" s="22">
        <v>6.9</v>
      </c>
      <c r="M127" s="79"/>
      <c r="N127" s="79"/>
      <c r="O127" s="79"/>
      <c r="P127" s="79"/>
    </row>
    <row r="128" spans="3:16" x14ac:dyDescent="0.25">
      <c r="C128" t="s">
        <v>355</v>
      </c>
      <c r="D128" s="8" t="s">
        <v>179</v>
      </c>
      <c r="E128" s="25"/>
      <c r="F128" s="26"/>
      <c r="G128" s="27">
        <v>950</v>
      </c>
      <c r="H128" s="24">
        <v>6110</v>
      </c>
      <c r="I128" s="28">
        <v>31500</v>
      </c>
      <c r="J128" s="27">
        <v>7</v>
      </c>
      <c r="K128" s="27">
        <v>6.5</v>
      </c>
      <c r="M128" s="79"/>
      <c r="N128" s="79"/>
      <c r="O128" s="79"/>
      <c r="P128" s="79"/>
    </row>
    <row r="129" spans="3:16" x14ac:dyDescent="0.25">
      <c r="C129" t="s">
        <v>355</v>
      </c>
      <c r="D129" s="9" t="s">
        <v>180</v>
      </c>
      <c r="E129" s="29"/>
      <c r="F129" s="30"/>
      <c r="G129" s="22">
        <v>385</v>
      </c>
      <c r="H129" s="19">
        <v>4680</v>
      </c>
      <c r="I129" s="23">
        <v>27500</v>
      </c>
      <c r="J129" s="22">
        <v>6.6</v>
      </c>
      <c r="K129" s="22">
        <v>6</v>
      </c>
      <c r="M129" s="79"/>
      <c r="N129" s="79"/>
      <c r="O129" s="79"/>
      <c r="P129" s="79"/>
    </row>
    <row r="130" spans="3:16" x14ac:dyDescent="0.25">
      <c r="C130" t="s">
        <v>355</v>
      </c>
      <c r="D130" s="8" t="s">
        <v>181</v>
      </c>
      <c r="E130" s="31"/>
      <c r="F130" s="32"/>
      <c r="G130" s="27">
        <v>177</v>
      </c>
      <c r="H130" s="24">
        <v>1600</v>
      </c>
      <c r="I130" s="28">
        <v>12200</v>
      </c>
      <c r="J130" s="27">
        <v>5.3</v>
      </c>
      <c r="K130" s="27">
        <v>5.2</v>
      </c>
      <c r="M130" s="79"/>
      <c r="N130" s="79"/>
      <c r="O130" s="79"/>
      <c r="P130" s="79"/>
    </row>
    <row r="131" spans="3:16" x14ac:dyDescent="0.25">
      <c r="C131" t="s">
        <v>355</v>
      </c>
      <c r="D131" s="9" t="s">
        <v>182</v>
      </c>
      <c r="E131" s="29"/>
      <c r="F131" s="30"/>
      <c r="G131" s="22">
        <v>819</v>
      </c>
      <c r="H131" s="19">
        <v>2240</v>
      </c>
      <c r="I131" s="37">
        <v>4970</v>
      </c>
      <c r="J131" s="22">
        <v>6.6</v>
      </c>
      <c r="K131" s="22">
        <v>6.2</v>
      </c>
      <c r="M131" s="79"/>
      <c r="N131" s="79"/>
      <c r="O131" s="79"/>
      <c r="P131" s="79"/>
    </row>
    <row r="132" spans="3:16" x14ac:dyDescent="0.25">
      <c r="C132" t="s">
        <v>355</v>
      </c>
      <c r="D132" s="8" t="s">
        <v>183</v>
      </c>
      <c r="E132" s="25"/>
      <c r="F132" s="26"/>
      <c r="G132" s="27">
        <v>725</v>
      </c>
      <c r="H132" s="24">
        <v>5070</v>
      </c>
      <c r="I132" s="28">
        <v>27700</v>
      </c>
      <c r="J132" s="27">
        <v>6</v>
      </c>
      <c r="K132" s="27">
        <v>5.7</v>
      </c>
      <c r="M132" s="79"/>
      <c r="N132" s="79"/>
      <c r="O132" s="79"/>
      <c r="P132" s="79"/>
    </row>
    <row r="133" spans="3:16" x14ac:dyDescent="0.25">
      <c r="C133" t="s">
        <v>355</v>
      </c>
      <c r="D133" s="9" t="s">
        <v>184</v>
      </c>
      <c r="E133" s="33"/>
      <c r="F133" s="34"/>
      <c r="G133" s="22">
        <v>848</v>
      </c>
      <c r="H133" s="19">
        <v>5020</v>
      </c>
      <c r="I133" s="23">
        <v>28200</v>
      </c>
      <c r="J133" s="22">
        <v>4.5999999999999996</v>
      </c>
      <c r="K133" s="22">
        <v>4.7</v>
      </c>
      <c r="M133" s="79"/>
      <c r="N133" s="79"/>
      <c r="O133" s="79"/>
      <c r="P133" s="79"/>
    </row>
    <row r="134" spans="3:16" x14ac:dyDescent="0.25">
      <c r="C134" t="s">
        <v>355</v>
      </c>
      <c r="D134" s="8" t="s">
        <v>185</v>
      </c>
      <c r="E134" s="31"/>
      <c r="F134" s="32"/>
      <c r="G134" s="27">
        <v>2180</v>
      </c>
      <c r="H134" s="24">
        <v>1460</v>
      </c>
      <c r="I134" s="40">
        <v>8670</v>
      </c>
      <c r="J134" s="27">
        <v>5.9</v>
      </c>
      <c r="K134" s="27">
        <v>5.3</v>
      </c>
      <c r="M134" s="79"/>
      <c r="N134" s="79"/>
      <c r="O134" s="79"/>
      <c r="P134" s="79"/>
    </row>
    <row r="135" spans="3:16" x14ac:dyDescent="0.25">
      <c r="C135" t="s">
        <v>355</v>
      </c>
      <c r="D135" s="9" t="s">
        <v>186</v>
      </c>
      <c r="E135" s="29"/>
      <c r="F135" s="30"/>
      <c r="G135" s="22">
        <v>4270</v>
      </c>
      <c r="H135" s="19">
        <v>3610</v>
      </c>
      <c r="I135" s="23">
        <v>18700</v>
      </c>
      <c r="J135" s="22">
        <v>4.8</v>
      </c>
      <c r="K135" s="22">
        <v>4.5</v>
      </c>
      <c r="M135" s="79"/>
      <c r="N135" s="79"/>
      <c r="O135" s="79"/>
      <c r="P135" s="79"/>
    </row>
    <row r="136" spans="3:16" x14ac:dyDescent="0.25">
      <c r="C136" t="s">
        <v>355</v>
      </c>
      <c r="D136" s="8" t="s">
        <v>187</v>
      </c>
      <c r="E136" s="25"/>
      <c r="F136" s="26"/>
      <c r="G136" s="27">
        <v>590</v>
      </c>
      <c r="H136" s="24">
        <v>5410</v>
      </c>
      <c r="I136" s="28">
        <v>26800</v>
      </c>
      <c r="J136" s="27">
        <v>6</v>
      </c>
      <c r="K136" s="27">
        <v>5.2</v>
      </c>
      <c r="M136" s="79"/>
      <c r="N136" s="79"/>
      <c r="O136" s="79"/>
      <c r="P136" s="79"/>
    </row>
    <row r="137" spans="3:16" x14ac:dyDescent="0.25">
      <c r="C137" t="s">
        <v>355</v>
      </c>
      <c r="D137" s="9" t="s">
        <v>62</v>
      </c>
      <c r="E137" s="33"/>
      <c r="F137" s="34"/>
      <c r="G137" s="22">
        <v>596</v>
      </c>
      <c r="H137" s="19">
        <v>4270</v>
      </c>
      <c r="I137" s="23">
        <v>22700</v>
      </c>
      <c r="J137" s="22">
        <v>6.8</v>
      </c>
      <c r="K137" s="22">
        <v>6.3</v>
      </c>
      <c r="M137" s="79"/>
      <c r="N137" s="79"/>
      <c r="O137" s="79"/>
      <c r="P137" s="79"/>
    </row>
    <row r="138" spans="3:16" x14ac:dyDescent="0.25">
      <c r="C138" t="s">
        <v>355</v>
      </c>
      <c r="D138" s="8" t="s">
        <v>188</v>
      </c>
      <c r="E138" s="25"/>
      <c r="F138" s="26"/>
      <c r="G138" s="27">
        <v>763</v>
      </c>
      <c r="H138" s="24">
        <v>1600</v>
      </c>
      <c r="I138" s="28">
        <v>10400</v>
      </c>
      <c r="J138" s="27">
        <v>4.7</v>
      </c>
      <c r="K138" s="27">
        <v>4.5999999999999996</v>
      </c>
      <c r="M138" s="79"/>
      <c r="N138" s="79"/>
      <c r="O138" s="79"/>
      <c r="P138" s="79"/>
    </row>
    <row r="139" spans="3:16" x14ac:dyDescent="0.25">
      <c r="C139" t="s">
        <v>355</v>
      </c>
      <c r="D139" s="9" t="s">
        <v>189</v>
      </c>
      <c r="E139" s="29"/>
      <c r="F139" s="30"/>
      <c r="G139" s="22">
        <v>1420</v>
      </c>
      <c r="H139" s="19">
        <v>4640</v>
      </c>
      <c r="I139" s="23">
        <v>26000</v>
      </c>
      <c r="J139" s="22">
        <v>3.9</v>
      </c>
      <c r="K139" s="22">
        <v>4</v>
      </c>
      <c r="M139" s="79"/>
      <c r="N139" s="79"/>
      <c r="O139" s="79"/>
      <c r="P139" s="79"/>
    </row>
    <row r="140" spans="3:16" x14ac:dyDescent="0.25">
      <c r="C140" t="s">
        <v>355</v>
      </c>
      <c r="D140" s="8" t="s">
        <v>190</v>
      </c>
      <c r="E140" s="35"/>
      <c r="F140" s="35"/>
      <c r="G140" s="27">
        <v>3010</v>
      </c>
      <c r="H140" s="24">
        <v>4180</v>
      </c>
      <c r="I140" s="28">
        <v>24300</v>
      </c>
      <c r="J140" s="27">
        <v>6.9</v>
      </c>
      <c r="K140" s="27">
        <v>6.3</v>
      </c>
      <c r="M140" s="79"/>
      <c r="N140" s="79"/>
      <c r="O140" s="79"/>
      <c r="P140" s="79"/>
    </row>
    <row r="141" spans="3:16" x14ac:dyDescent="0.25">
      <c r="C141" t="s">
        <v>355</v>
      </c>
      <c r="D141" s="9" t="s">
        <v>191</v>
      </c>
      <c r="E141" s="36"/>
      <c r="F141" s="36"/>
      <c r="G141" s="22">
        <v>684</v>
      </c>
      <c r="H141" s="19">
        <v>2390</v>
      </c>
      <c r="I141" s="37">
        <v>5690</v>
      </c>
      <c r="J141" s="22">
        <v>6.6</v>
      </c>
      <c r="K141" s="22">
        <v>6.3</v>
      </c>
      <c r="M141" s="79"/>
      <c r="N141" s="79"/>
      <c r="O141" s="79"/>
      <c r="P141" s="79"/>
    </row>
    <row r="142" spans="3:16" x14ac:dyDescent="0.25">
      <c r="C142" t="s">
        <v>355</v>
      </c>
      <c r="D142" s="8" t="s">
        <v>192</v>
      </c>
      <c r="E142" s="35"/>
      <c r="F142" s="35"/>
      <c r="G142" s="27">
        <v>2220</v>
      </c>
      <c r="H142" s="24">
        <v>5450</v>
      </c>
      <c r="I142" s="28">
        <v>30600</v>
      </c>
      <c r="J142" s="27">
        <v>7</v>
      </c>
      <c r="K142" s="27">
        <v>6.3</v>
      </c>
    </row>
    <row r="143" spans="3:16" x14ac:dyDescent="0.25">
      <c r="C143" t="s">
        <v>355</v>
      </c>
      <c r="D143" s="9" t="s">
        <v>193</v>
      </c>
      <c r="E143" s="36"/>
      <c r="F143" s="36"/>
      <c r="G143" s="22">
        <v>2000</v>
      </c>
      <c r="H143" s="19">
        <v>4890</v>
      </c>
      <c r="I143" s="23">
        <v>25700</v>
      </c>
      <c r="J143" s="22">
        <v>6.9</v>
      </c>
      <c r="K143" s="22">
        <v>6.3</v>
      </c>
    </row>
    <row r="144" spans="3:16" x14ac:dyDescent="0.25">
      <c r="C144" t="s">
        <v>355</v>
      </c>
      <c r="D144" s="8" t="s">
        <v>194</v>
      </c>
      <c r="E144" s="35"/>
      <c r="F144" s="35"/>
      <c r="G144" s="27">
        <v>8240</v>
      </c>
      <c r="H144" s="24">
        <v>4170</v>
      </c>
      <c r="I144" s="28">
        <v>25300</v>
      </c>
      <c r="J144" s="27">
        <v>7.5</v>
      </c>
      <c r="K144" s="27">
        <v>6.3</v>
      </c>
    </row>
    <row r="145" spans="3:11" x14ac:dyDescent="0.25">
      <c r="C145" t="s">
        <v>355</v>
      </c>
      <c r="D145" s="9" t="s">
        <v>195</v>
      </c>
      <c r="E145" s="36"/>
      <c r="F145" s="36"/>
      <c r="G145" s="22">
        <v>1060</v>
      </c>
      <c r="H145" s="19">
        <v>6020</v>
      </c>
      <c r="I145" s="23">
        <v>30400</v>
      </c>
      <c r="J145" s="22">
        <v>4.7</v>
      </c>
      <c r="K145" s="22">
        <v>4.5</v>
      </c>
    </row>
    <row r="146" spans="3:11" x14ac:dyDescent="0.25">
      <c r="C146" t="s">
        <v>355</v>
      </c>
      <c r="D146" s="8" t="s">
        <v>196</v>
      </c>
      <c r="E146" s="35"/>
      <c r="F146" s="35"/>
      <c r="G146" s="27">
        <v>1030</v>
      </c>
      <c r="H146" s="24">
        <v>4830</v>
      </c>
      <c r="I146" s="28">
        <v>26500</v>
      </c>
      <c r="J146" s="27">
        <v>6.2</v>
      </c>
      <c r="K146" s="27">
        <v>5</v>
      </c>
    </row>
    <row r="147" spans="3:11" x14ac:dyDescent="0.25">
      <c r="C147" t="s">
        <v>355</v>
      </c>
      <c r="D147" s="9" t="s">
        <v>197</v>
      </c>
      <c r="E147" s="36"/>
      <c r="F147" s="36"/>
      <c r="G147" s="22">
        <v>6010</v>
      </c>
      <c r="H147" s="19">
        <v>3660</v>
      </c>
      <c r="I147" s="23">
        <v>19100</v>
      </c>
      <c r="J147" s="22">
        <v>7.2</v>
      </c>
      <c r="K147" s="22">
        <v>6.4</v>
      </c>
    </row>
    <row r="148" spans="3:11" x14ac:dyDescent="0.25">
      <c r="C148" t="s">
        <v>355</v>
      </c>
      <c r="D148" s="8" t="s">
        <v>198</v>
      </c>
      <c r="E148" s="35"/>
      <c r="F148" s="35"/>
      <c r="G148" s="27">
        <v>10700</v>
      </c>
      <c r="H148" s="24">
        <v>4360</v>
      </c>
      <c r="I148" s="28">
        <v>28000</v>
      </c>
      <c r="J148" s="27">
        <v>7.3</v>
      </c>
      <c r="K148" s="27">
        <v>6.7</v>
      </c>
    </row>
    <row r="149" spans="3:11" x14ac:dyDescent="0.25">
      <c r="C149" t="s">
        <v>355</v>
      </c>
      <c r="D149" s="9" t="s">
        <v>199</v>
      </c>
      <c r="E149" s="36"/>
      <c r="F149" s="36"/>
      <c r="G149" s="22">
        <v>2930</v>
      </c>
      <c r="H149" s="19">
        <v>4760</v>
      </c>
      <c r="I149" s="23">
        <v>29000</v>
      </c>
      <c r="J149" s="22">
        <v>7.4</v>
      </c>
      <c r="K149" s="22">
        <v>7.1</v>
      </c>
    </row>
    <row r="150" spans="3:11" x14ac:dyDescent="0.25">
      <c r="C150" t="s">
        <v>355</v>
      </c>
      <c r="D150" s="8" t="s">
        <v>200</v>
      </c>
      <c r="E150" s="35"/>
      <c r="F150" s="35"/>
      <c r="G150" s="27">
        <v>5650</v>
      </c>
      <c r="H150" s="24">
        <v>4690</v>
      </c>
      <c r="I150" s="28">
        <v>23600</v>
      </c>
      <c r="J150" s="27">
        <v>7.4</v>
      </c>
      <c r="K150" s="27">
        <v>7.3</v>
      </c>
    </row>
    <row r="151" spans="3:11" x14ac:dyDescent="0.25">
      <c r="C151" t="s">
        <v>355</v>
      </c>
      <c r="D151" s="9" t="s">
        <v>201</v>
      </c>
      <c r="E151" s="36"/>
      <c r="F151" s="36"/>
      <c r="G151" s="22">
        <v>3890</v>
      </c>
      <c r="H151" s="19">
        <v>6580</v>
      </c>
      <c r="I151" s="23">
        <v>31900</v>
      </c>
      <c r="J151" s="22">
        <v>6.4</v>
      </c>
      <c r="K151" s="22">
        <v>5.5</v>
      </c>
    </row>
    <row r="152" spans="3:11" x14ac:dyDescent="0.25">
      <c r="C152" t="s">
        <v>355</v>
      </c>
      <c r="D152" s="8" t="s">
        <v>202</v>
      </c>
      <c r="E152" s="35"/>
      <c r="F152" s="35"/>
      <c r="G152" s="27">
        <v>389</v>
      </c>
      <c r="H152" s="24">
        <v>4480</v>
      </c>
      <c r="I152" s="28">
        <v>25500</v>
      </c>
      <c r="J152" s="27">
        <v>5.4</v>
      </c>
      <c r="K152" s="27">
        <v>4.8</v>
      </c>
    </row>
    <row r="153" spans="3:11" x14ac:dyDescent="0.25">
      <c r="C153" t="s">
        <v>355</v>
      </c>
      <c r="D153" s="9" t="s">
        <v>203</v>
      </c>
      <c r="E153" s="36"/>
      <c r="F153" s="36"/>
      <c r="G153" s="22">
        <v>5920</v>
      </c>
      <c r="H153" s="19">
        <v>3460</v>
      </c>
      <c r="I153" s="23">
        <v>18600</v>
      </c>
      <c r="J153" s="22">
        <v>7.1</v>
      </c>
      <c r="K153" s="22">
        <v>6.3</v>
      </c>
    </row>
    <row r="154" spans="3:11" x14ac:dyDescent="0.25">
      <c r="C154" t="s">
        <v>355</v>
      </c>
      <c r="D154" s="8" t="s">
        <v>204</v>
      </c>
      <c r="E154" s="35"/>
      <c r="F154" s="35"/>
      <c r="G154" s="27">
        <v>11300</v>
      </c>
      <c r="H154" s="24">
        <v>4640</v>
      </c>
      <c r="I154" s="28">
        <v>26500</v>
      </c>
      <c r="J154" s="27">
        <v>5.2</v>
      </c>
      <c r="K154" s="27">
        <v>5.0999999999999996</v>
      </c>
    </row>
    <row r="155" spans="3:11" x14ac:dyDescent="0.25">
      <c r="C155" t="s">
        <v>355</v>
      </c>
      <c r="D155" s="9" t="s">
        <v>205</v>
      </c>
      <c r="E155" s="38"/>
      <c r="F155" s="38"/>
      <c r="G155" s="22">
        <v>4600</v>
      </c>
      <c r="H155" s="19">
        <v>3990</v>
      </c>
      <c r="I155" s="23">
        <v>22800</v>
      </c>
      <c r="J155" s="22">
        <v>6.7</v>
      </c>
      <c r="K155" s="22">
        <v>6.2</v>
      </c>
    </row>
    <row r="156" spans="3:11" x14ac:dyDescent="0.25">
      <c r="C156" t="s">
        <v>355</v>
      </c>
      <c r="D156" s="8" t="s">
        <v>206</v>
      </c>
      <c r="E156" s="35"/>
      <c r="F156" s="35"/>
      <c r="G156" s="27">
        <v>2330</v>
      </c>
      <c r="H156" s="24">
        <v>3920</v>
      </c>
      <c r="I156" s="28">
        <v>22600</v>
      </c>
      <c r="J156" s="27">
        <v>7.6</v>
      </c>
      <c r="K156" s="27">
        <v>7.3</v>
      </c>
    </row>
    <row r="157" spans="3:11" x14ac:dyDescent="0.25">
      <c r="C157" t="s">
        <v>355</v>
      </c>
      <c r="D157" s="9" t="s">
        <v>207</v>
      </c>
      <c r="E157" s="36"/>
      <c r="F157" s="36"/>
      <c r="G157" s="22">
        <v>1070</v>
      </c>
      <c r="H157" s="19">
        <v>4620</v>
      </c>
      <c r="I157" s="23">
        <v>25200</v>
      </c>
      <c r="J157" s="22">
        <v>6.6</v>
      </c>
      <c r="K157" s="22">
        <v>5.6</v>
      </c>
    </row>
    <row r="158" spans="3:11" x14ac:dyDescent="0.25">
      <c r="C158" t="s">
        <v>355</v>
      </c>
      <c r="D158" s="8" t="s">
        <v>208</v>
      </c>
      <c r="E158" s="35"/>
      <c r="F158" s="35"/>
      <c r="G158" s="27">
        <v>4140</v>
      </c>
      <c r="H158" s="24">
        <v>3500</v>
      </c>
      <c r="I158" s="28">
        <v>22200</v>
      </c>
      <c r="J158" s="27">
        <v>7.4</v>
      </c>
      <c r="K158" s="27">
        <v>6.7</v>
      </c>
    </row>
    <row r="159" spans="3:11" x14ac:dyDescent="0.25">
      <c r="C159" t="s">
        <v>355</v>
      </c>
      <c r="D159" s="9" t="s">
        <v>209</v>
      </c>
      <c r="E159" s="36"/>
      <c r="F159" s="36"/>
      <c r="G159" s="22">
        <v>6600</v>
      </c>
      <c r="H159" s="19">
        <v>5240</v>
      </c>
      <c r="I159" s="23">
        <v>33400</v>
      </c>
      <c r="J159" s="22">
        <v>7.7</v>
      </c>
      <c r="K159" s="22">
        <v>6.7</v>
      </c>
    </row>
    <row r="160" spans="3:11" x14ac:dyDescent="0.25">
      <c r="C160" t="s">
        <v>355</v>
      </c>
      <c r="D160" s="8" t="s">
        <v>210</v>
      </c>
      <c r="E160" s="39"/>
      <c r="F160" s="39"/>
      <c r="G160" s="27">
        <v>556</v>
      </c>
      <c r="H160" s="24">
        <v>5770</v>
      </c>
      <c r="I160" s="28">
        <v>31100</v>
      </c>
      <c r="J160" s="27">
        <v>6.5</v>
      </c>
      <c r="K160" s="27">
        <v>6.1</v>
      </c>
    </row>
    <row r="161" spans="3:11" x14ac:dyDescent="0.25">
      <c r="C161" t="s">
        <v>355</v>
      </c>
      <c r="D161" s="9" t="s">
        <v>211</v>
      </c>
      <c r="E161" s="36"/>
      <c r="F161" s="36"/>
      <c r="G161" s="22">
        <v>2690</v>
      </c>
      <c r="H161" s="19">
        <v>3780</v>
      </c>
      <c r="I161" s="23">
        <v>20700</v>
      </c>
      <c r="J161" s="22">
        <v>6.2</v>
      </c>
      <c r="K161" s="22">
        <v>5.6</v>
      </c>
    </row>
    <row r="162" spans="3:11" x14ac:dyDescent="0.25">
      <c r="C162" t="s">
        <v>355</v>
      </c>
      <c r="D162" s="8" t="s">
        <v>212</v>
      </c>
      <c r="E162" s="35"/>
      <c r="F162" s="35"/>
      <c r="G162" s="27">
        <v>1260</v>
      </c>
      <c r="H162" s="24">
        <v>6810</v>
      </c>
      <c r="I162" s="28">
        <v>37200</v>
      </c>
      <c r="J162" s="27">
        <v>5.6</v>
      </c>
      <c r="K162" s="27">
        <v>5.0999999999999996</v>
      </c>
    </row>
    <row r="163" spans="3:11" x14ac:dyDescent="0.25">
      <c r="C163" t="s">
        <v>355</v>
      </c>
      <c r="D163" s="9" t="s">
        <v>213</v>
      </c>
      <c r="E163" s="36"/>
      <c r="F163" s="36"/>
      <c r="G163" s="22">
        <v>4200</v>
      </c>
      <c r="H163" s="19">
        <v>4770</v>
      </c>
      <c r="I163" s="23">
        <v>21100</v>
      </c>
      <c r="J163" s="22">
        <v>7.4</v>
      </c>
      <c r="K163" s="22">
        <v>6.6</v>
      </c>
    </row>
    <row r="164" spans="3:11" x14ac:dyDescent="0.25">
      <c r="C164" t="s">
        <v>355</v>
      </c>
      <c r="D164" s="8" t="s">
        <v>214</v>
      </c>
      <c r="E164" s="35"/>
      <c r="F164" s="35"/>
      <c r="G164" s="27">
        <v>1530</v>
      </c>
      <c r="H164" s="24">
        <v>6300</v>
      </c>
      <c r="I164" s="28">
        <v>32800</v>
      </c>
      <c r="J164" s="27">
        <v>7</v>
      </c>
      <c r="K164" s="27">
        <v>6.9</v>
      </c>
    </row>
    <row r="165" spans="3:11" x14ac:dyDescent="0.25">
      <c r="C165" t="s">
        <v>355</v>
      </c>
      <c r="D165" s="9" t="s">
        <v>215</v>
      </c>
      <c r="E165" s="36"/>
      <c r="F165" s="36"/>
      <c r="G165" s="22">
        <v>1740</v>
      </c>
      <c r="H165" s="19">
        <v>4890</v>
      </c>
      <c r="I165" s="23">
        <v>27100</v>
      </c>
      <c r="J165" s="22">
        <v>6.9</v>
      </c>
      <c r="K165" s="22">
        <v>6.5</v>
      </c>
    </row>
    <row r="166" spans="3:11" x14ac:dyDescent="0.25">
      <c r="C166" t="s">
        <v>355</v>
      </c>
      <c r="D166" s="5" t="s">
        <v>216</v>
      </c>
      <c r="E166" s="41" t="s">
        <v>217</v>
      </c>
      <c r="F166" s="5"/>
      <c r="G166" s="24">
        <v>96.3</v>
      </c>
      <c r="H166" s="24">
        <v>7800</v>
      </c>
      <c r="I166" s="28">
        <v>44400</v>
      </c>
      <c r="J166" s="24">
        <v>6.9</v>
      </c>
      <c r="K166" s="24">
        <v>6.8</v>
      </c>
    </row>
    <row r="167" spans="3:11" x14ac:dyDescent="0.25">
      <c r="C167" t="s">
        <v>355</v>
      </c>
      <c r="D167" s="12" t="s">
        <v>218</v>
      </c>
      <c r="E167" s="46" t="s">
        <v>219</v>
      </c>
      <c r="F167" s="12"/>
      <c r="G167" s="19">
        <v>162</v>
      </c>
      <c r="H167" s="19">
        <v>5470</v>
      </c>
      <c r="I167" s="23">
        <v>25600</v>
      </c>
      <c r="J167" s="19">
        <v>6.9</v>
      </c>
      <c r="K167" s="19">
        <v>6.9</v>
      </c>
    </row>
    <row r="168" spans="3:11" x14ac:dyDescent="0.25">
      <c r="C168" t="s">
        <v>355</v>
      </c>
      <c r="D168" s="5" t="s">
        <v>220</v>
      </c>
      <c r="E168" s="41" t="s">
        <v>221</v>
      </c>
      <c r="F168" s="5"/>
      <c r="G168" s="24">
        <v>8350</v>
      </c>
      <c r="H168" s="24">
        <v>4560</v>
      </c>
      <c r="I168" s="28">
        <v>23900</v>
      </c>
      <c r="J168" s="24">
        <v>5</v>
      </c>
      <c r="K168" s="24">
        <v>4.5</v>
      </c>
    </row>
    <row r="169" spans="3:11" x14ac:dyDescent="0.25">
      <c r="C169" t="s">
        <v>355</v>
      </c>
      <c r="D169" s="12" t="s">
        <v>222</v>
      </c>
      <c r="E169" s="46" t="s">
        <v>223</v>
      </c>
      <c r="F169" s="12"/>
      <c r="G169" s="19">
        <v>2710</v>
      </c>
      <c r="H169" s="19">
        <v>6200</v>
      </c>
      <c r="I169" s="23">
        <v>34400</v>
      </c>
      <c r="J169" s="19">
        <v>5.9</v>
      </c>
      <c r="K169" s="19">
        <v>5.6</v>
      </c>
    </row>
    <row r="170" spans="3:11" x14ac:dyDescent="0.25">
      <c r="C170" t="s">
        <v>355</v>
      </c>
      <c r="D170" s="5" t="s">
        <v>224</v>
      </c>
      <c r="E170" s="41" t="s">
        <v>225</v>
      </c>
      <c r="F170" s="5"/>
      <c r="G170" s="24">
        <v>323</v>
      </c>
      <c r="H170" s="24">
        <v>5270</v>
      </c>
      <c r="I170" s="28">
        <v>26500</v>
      </c>
      <c r="J170" s="24">
        <v>6.5</v>
      </c>
      <c r="K170" s="24">
        <v>6.1</v>
      </c>
    </row>
    <row r="171" spans="3:11" x14ac:dyDescent="0.25">
      <c r="C171" t="s">
        <v>355</v>
      </c>
      <c r="D171" s="12" t="s">
        <v>226</v>
      </c>
      <c r="E171" s="46" t="s">
        <v>227</v>
      </c>
      <c r="F171" s="12"/>
      <c r="G171" s="19">
        <v>8040</v>
      </c>
      <c r="H171" s="19">
        <v>3560</v>
      </c>
      <c r="I171" s="23">
        <v>20400</v>
      </c>
      <c r="J171" s="19">
        <v>4.5999999999999996</v>
      </c>
      <c r="K171" s="19">
        <v>3.8</v>
      </c>
    </row>
    <row r="172" spans="3:11" x14ac:dyDescent="0.25">
      <c r="C172" t="s">
        <v>355</v>
      </c>
      <c r="D172" s="5" t="s">
        <v>228</v>
      </c>
      <c r="E172" s="41" t="s">
        <v>229</v>
      </c>
      <c r="F172" s="5"/>
      <c r="G172" s="24">
        <v>7690</v>
      </c>
      <c r="H172" s="24">
        <v>4770</v>
      </c>
      <c r="I172" s="28">
        <v>28300</v>
      </c>
      <c r="J172" s="24">
        <v>5.8</v>
      </c>
      <c r="K172" s="24">
        <v>4.5999999999999996</v>
      </c>
    </row>
    <row r="173" spans="3:11" x14ac:dyDescent="0.25">
      <c r="C173" t="s">
        <v>355</v>
      </c>
      <c r="D173" s="12" t="s">
        <v>230</v>
      </c>
      <c r="E173" s="46" t="s">
        <v>231</v>
      </c>
      <c r="F173" s="12"/>
      <c r="G173" s="19">
        <v>1370</v>
      </c>
      <c r="H173" s="19">
        <v>5700</v>
      </c>
      <c r="I173" s="23">
        <v>30500</v>
      </c>
      <c r="J173" s="19">
        <v>6.1</v>
      </c>
      <c r="K173" s="19">
        <v>5.7</v>
      </c>
    </row>
    <row r="174" spans="3:11" x14ac:dyDescent="0.25">
      <c r="C174" t="s">
        <v>355</v>
      </c>
      <c r="D174" s="5" t="s">
        <v>232</v>
      </c>
      <c r="E174" s="41" t="s">
        <v>233</v>
      </c>
      <c r="F174" s="5"/>
      <c r="G174" s="24">
        <v>355</v>
      </c>
      <c r="H174" s="24">
        <v>5700</v>
      </c>
      <c r="I174" s="28">
        <v>31200</v>
      </c>
      <c r="J174" s="24">
        <v>6.6</v>
      </c>
      <c r="K174" s="24">
        <v>6.3</v>
      </c>
    </row>
    <row r="175" spans="3:11" x14ac:dyDescent="0.25">
      <c r="C175" t="s">
        <v>355</v>
      </c>
      <c r="D175" s="12" t="s">
        <v>234</v>
      </c>
      <c r="E175" s="46" t="s">
        <v>63</v>
      </c>
      <c r="F175" s="12"/>
      <c r="G175" s="19">
        <v>9760</v>
      </c>
      <c r="H175" s="19">
        <v>4700</v>
      </c>
      <c r="I175" s="23">
        <v>26200</v>
      </c>
      <c r="J175" s="19">
        <v>5.4</v>
      </c>
      <c r="K175" s="19">
        <v>3.5</v>
      </c>
    </row>
    <row r="176" spans="3:11" x14ac:dyDescent="0.25">
      <c r="C176" t="s">
        <v>355</v>
      </c>
      <c r="D176" s="5" t="s">
        <v>235</v>
      </c>
      <c r="E176" s="41" t="s">
        <v>231</v>
      </c>
      <c r="F176" s="5"/>
      <c r="G176" s="24">
        <v>1020</v>
      </c>
      <c r="H176" s="24">
        <v>5840</v>
      </c>
      <c r="I176" s="28">
        <v>30800</v>
      </c>
      <c r="J176" s="24">
        <v>6.2</v>
      </c>
      <c r="K176" s="24">
        <v>6</v>
      </c>
    </row>
    <row r="177" spans="3:11" x14ac:dyDescent="0.25">
      <c r="C177" t="s">
        <v>355</v>
      </c>
      <c r="D177" s="12" t="s">
        <v>236</v>
      </c>
      <c r="E177" s="46" t="s">
        <v>233</v>
      </c>
      <c r="F177" s="12"/>
      <c r="G177" s="19">
        <v>268</v>
      </c>
      <c r="H177" s="19">
        <v>4940</v>
      </c>
      <c r="I177" s="23">
        <v>27400</v>
      </c>
      <c r="J177" s="19">
        <v>6.7</v>
      </c>
      <c r="K177" s="19">
        <v>6.3</v>
      </c>
    </row>
    <row r="178" spans="3:11" x14ac:dyDescent="0.25">
      <c r="C178" t="s">
        <v>355</v>
      </c>
      <c r="D178" s="5" t="s">
        <v>237</v>
      </c>
      <c r="E178" s="41" t="s">
        <v>238</v>
      </c>
      <c r="F178" s="5"/>
      <c r="G178" s="24">
        <v>9320</v>
      </c>
      <c r="H178" s="24">
        <v>4630</v>
      </c>
      <c r="I178" s="28">
        <v>25700</v>
      </c>
      <c r="J178" s="24">
        <v>5.6</v>
      </c>
      <c r="K178" s="24">
        <v>3.5</v>
      </c>
    </row>
    <row r="179" spans="3:11" x14ac:dyDescent="0.25">
      <c r="C179" t="s">
        <v>355</v>
      </c>
      <c r="D179" s="12" t="s">
        <v>239</v>
      </c>
      <c r="E179" s="46" t="s">
        <v>231</v>
      </c>
      <c r="F179" s="12"/>
      <c r="G179" s="19">
        <v>1210</v>
      </c>
      <c r="H179" s="19">
        <v>6290</v>
      </c>
      <c r="I179" s="23">
        <v>36100</v>
      </c>
      <c r="J179" s="19">
        <v>6.7</v>
      </c>
      <c r="K179" s="19">
        <v>5.4</v>
      </c>
    </row>
    <row r="180" spans="3:11" x14ac:dyDescent="0.25">
      <c r="C180" t="s">
        <v>355</v>
      </c>
      <c r="D180" s="5" t="s">
        <v>240</v>
      </c>
      <c r="E180" s="41" t="s">
        <v>241</v>
      </c>
      <c r="F180" s="5"/>
      <c r="G180" s="24">
        <v>522</v>
      </c>
      <c r="H180" s="24">
        <v>4850</v>
      </c>
      <c r="I180" s="28">
        <v>24800</v>
      </c>
      <c r="J180" s="24">
        <v>6.7</v>
      </c>
      <c r="K180" s="24">
        <v>6</v>
      </c>
    </row>
    <row r="181" spans="3:11" x14ac:dyDescent="0.25">
      <c r="C181" t="s">
        <v>355</v>
      </c>
      <c r="D181" s="12" t="s">
        <v>242</v>
      </c>
      <c r="E181" s="46" t="s">
        <v>243</v>
      </c>
      <c r="F181" s="12"/>
      <c r="G181" s="19">
        <v>9630</v>
      </c>
      <c r="H181" s="19">
        <v>4310</v>
      </c>
      <c r="I181" s="23">
        <v>23700</v>
      </c>
      <c r="J181" s="19">
        <v>5.9</v>
      </c>
      <c r="K181" s="19">
        <v>3.4</v>
      </c>
    </row>
    <row r="182" spans="3:11" x14ac:dyDescent="0.25">
      <c r="C182" t="s">
        <v>355</v>
      </c>
      <c r="D182" s="5" t="s">
        <v>244</v>
      </c>
      <c r="E182" s="41" t="s">
        <v>231</v>
      </c>
      <c r="F182" s="5"/>
      <c r="G182" s="24">
        <v>1260</v>
      </c>
      <c r="H182" s="24">
        <v>5750</v>
      </c>
      <c r="I182" s="28">
        <v>32800</v>
      </c>
      <c r="J182" s="24">
        <v>6.8</v>
      </c>
      <c r="K182" s="24">
        <v>6</v>
      </c>
    </row>
    <row r="183" spans="3:11" x14ac:dyDescent="0.25">
      <c r="C183" t="s">
        <v>355</v>
      </c>
      <c r="D183" s="12" t="s">
        <v>245</v>
      </c>
      <c r="E183" s="46" t="s">
        <v>64</v>
      </c>
      <c r="F183" s="12"/>
      <c r="G183" s="19">
        <v>295</v>
      </c>
      <c r="H183" s="19">
        <v>6520</v>
      </c>
      <c r="I183" s="23">
        <v>33000</v>
      </c>
      <c r="J183" s="19">
        <v>6.9</v>
      </c>
      <c r="K183" s="19">
        <v>6.2</v>
      </c>
    </row>
    <row r="184" spans="3:11" x14ac:dyDescent="0.25">
      <c r="C184" t="s">
        <v>355</v>
      </c>
      <c r="D184" s="5" t="s">
        <v>246</v>
      </c>
      <c r="E184" s="41" t="s">
        <v>247</v>
      </c>
      <c r="F184" s="5"/>
      <c r="G184" s="24">
        <v>8240</v>
      </c>
      <c r="H184" s="24">
        <v>4130</v>
      </c>
      <c r="I184" s="28">
        <v>21200</v>
      </c>
      <c r="J184" s="24">
        <v>5.7</v>
      </c>
      <c r="K184" s="24">
        <v>3.8</v>
      </c>
    </row>
    <row r="185" spans="3:11" x14ac:dyDescent="0.25">
      <c r="C185" t="s">
        <v>355</v>
      </c>
      <c r="D185" s="12" t="s">
        <v>248</v>
      </c>
      <c r="E185" s="46" t="s">
        <v>249</v>
      </c>
      <c r="F185" s="12"/>
      <c r="G185" s="19">
        <v>9600</v>
      </c>
      <c r="H185" s="19">
        <v>3640</v>
      </c>
      <c r="I185" s="23">
        <v>23200</v>
      </c>
      <c r="J185" s="19">
        <v>4.8</v>
      </c>
      <c r="K185" s="19">
        <v>3.2</v>
      </c>
    </row>
    <row r="186" spans="3:11" x14ac:dyDescent="0.25">
      <c r="C186" t="s">
        <v>355</v>
      </c>
      <c r="D186" s="5" t="s">
        <v>250</v>
      </c>
      <c r="E186" s="47"/>
      <c r="F186" s="5"/>
      <c r="G186" s="24">
        <v>1230</v>
      </c>
      <c r="H186" s="24">
        <v>6290</v>
      </c>
      <c r="I186" s="28">
        <v>35600</v>
      </c>
      <c r="J186" s="24">
        <v>6.4</v>
      </c>
      <c r="K186" s="24">
        <v>5.6</v>
      </c>
    </row>
    <row r="187" spans="3:11" x14ac:dyDescent="0.25">
      <c r="C187" t="s">
        <v>355</v>
      </c>
      <c r="D187" s="12" t="s">
        <v>251</v>
      </c>
      <c r="E187" s="48"/>
      <c r="F187" s="12"/>
      <c r="G187" s="19">
        <v>287</v>
      </c>
      <c r="H187" s="19">
        <v>5080</v>
      </c>
      <c r="I187" s="23">
        <v>26700</v>
      </c>
      <c r="J187" s="19">
        <v>6.5</v>
      </c>
      <c r="K187" s="19">
        <v>6</v>
      </c>
    </row>
    <row r="188" spans="3:11" x14ac:dyDescent="0.25">
      <c r="C188" t="s">
        <v>355</v>
      </c>
      <c r="D188" s="5" t="s">
        <v>252</v>
      </c>
      <c r="E188" s="47"/>
      <c r="F188" s="5"/>
      <c r="G188" s="24">
        <v>2210</v>
      </c>
      <c r="H188" s="24">
        <v>4540</v>
      </c>
      <c r="I188" s="28">
        <v>26900</v>
      </c>
      <c r="J188" s="24">
        <v>6.3</v>
      </c>
      <c r="K188" s="24">
        <v>5</v>
      </c>
    </row>
    <row r="189" spans="3:11" x14ac:dyDescent="0.25">
      <c r="C189" t="s">
        <v>355</v>
      </c>
      <c r="D189" s="12" t="s">
        <v>253</v>
      </c>
      <c r="E189" s="48"/>
      <c r="F189" s="12"/>
      <c r="G189" s="19">
        <v>1200</v>
      </c>
      <c r="H189" s="19">
        <v>6190</v>
      </c>
      <c r="I189" s="23">
        <v>33800</v>
      </c>
      <c r="J189" s="19">
        <v>6.2</v>
      </c>
      <c r="K189" s="19">
        <v>5.7</v>
      </c>
    </row>
    <row r="190" spans="3:11" x14ac:dyDescent="0.25">
      <c r="C190" t="s">
        <v>355</v>
      </c>
      <c r="D190" s="5" t="s">
        <v>254</v>
      </c>
      <c r="E190" s="47"/>
      <c r="F190" s="5"/>
      <c r="G190" s="24">
        <v>197</v>
      </c>
      <c r="H190" s="24">
        <v>5990</v>
      </c>
      <c r="I190" s="28">
        <v>31300</v>
      </c>
      <c r="J190" s="24">
        <v>6.9</v>
      </c>
      <c r="K190" s="24">
        <v>6.6</v>
      </c>
    </row>
    <row r="191" spans="3:11" x14ac:dyDescent="0.25">
      <c r="C191" t="s">
        <v>355</v>
      </c>
      <c r="D191" s="12" t="s">
        <v>255</v>
      </c>
      <c r="E191" s="48"/>
      <c r="F191" s="12"/>
      <c r="G191" s="19">
        <v>460</v>
      </c>
      <c r="H191" s="19">
        <v>6890</v>
      </c>
      <c r="I191" s="23">
        <v>36900</v>
      </c>
      <c r="J191" s="19">
        <v>6.3</v>
      </c>
      <c r="K191" s="19">
        <v>5.4</v>
      </c>
    </row>
    <row r="192" spans="3:11" x14ac:dyDescent="0.25">
      <c r="C192" t="s">
        <v>355</v>
      </c>
      <c r="D192" s="5" t="s">
        <v>256</v>
      </c>
      <c r="E192" s="47"/>
      <c r="F192" s="5"/>
      <c r="G192" s="24">
        <v>533</v>
      </c>
      <c r="H192" s="24">
        <v>4780</v>
      </c>
      <c r="I192" s="28">
        <v>24300</v>
      </c>
      <c r="J192" s="24">
        <v>6.5</v>
      </c>
      <c r="K192" s="24">
        <v>5.3</v>
      </c>
    </row>
    <row r="193" spans="3:11" x14ac:dyDescent="0.25">
      <c r="C193" t="s">
        <v>355</v>
      </c>
      <c r="D193" s="12" t="s">
        <v>257</v>
      </c>
      <c r="E193" s="48"/>
      <c r="F193" s="12"/>
      <c r="G193" s="19">
        <v>138</v>
      </c>
      <c r="H193" s="19">
        <v>3790</v>
      </c>
      <c r="I193" s="23">
        <v>16800</v>
      </c>
      <c r="J193" s="19">
        <v>6.3</v>
      </c>
      <c r="K193" s="19">
        <v>5.5</v>
      </c>
    </row>
    <row r="194" spans="3:11" x14ac:dyDescent="0.25">
      <c r="C194" t="s">
        <v>355</v>
      </c>
      <c r="D194" s="5" t="s">
        <v>258</v>
      </c>
      <c r="E194" s="47"/>
      <c r="F194" s="5"/>
      <c r="G194" s="24">
        <v>225</v>
      </c>
      <c r="H194" s="24">
        <v>2610</v>
      </c>
      <c r="I194" s="28">
        <v>13400</v>
      </c>
      <c r="J194" s="24">
        <v>6.1</v>
      </c>
      <c r="K194" s="24">
        <v>5.3</v>
      </c>
    </row>
    <row r="195" spans="3:11" x14ac:dyDescent="0.25">
      <c r="C195" t="s">
        <v>355</v>
      </c>
      <c r="D195" s="12" t="s">
        <v>259</v>
      </c>
      <c r="E195" s="48"/>
      <c r="F195" s="12"/>
      <c r="G195" s="19">
        <v>1900</v>
      </c>
      <c r="H195" s="19">
        <v>4590</v>
      </c>
      <c r="I195" s="23">
        <v>27100</v>
      </c>
      <c r="J195" s="19">
        <v>6</v>
      </c>
      <c r="K195" s="19">
        <v>4.8</v>
      </c>
    </row>
    <row r="196" spans="3:11" x14ac:dyDescent="0.25">
      <c r="C196" t="s">
        <v>355</v>
      </c>
      <c r="D196" s="5" t="s">
        <v>260</v>
      </c>
      <c r="E196" s="47"/>
      <c r="F196" s="5"/>
      <c r="G196" s="24">
        <v>534</v>
      </c>
      <c r="H196" s="24">
        <v>6420</v>
      </c>
      <c r="I196" s="28">
        <v>33300</v>
      </c>
      <c r="J196" s="24">
        <v>6.4</v>
      </c>
      <c r="K196" s="24">
        <v>5.0999999999999996</v>
      </c>
    </row>
    <row r="197" spans="3:11" x14ac:dyDescent="0.25">
      <c r="C197" t="s">
        <v>355</v>
      </c>
      <c r="D197" s="12" t="s">
        <v>261</v>
      </c>
      <c r="E197" s="48"/>
      <c r="F197" s="12"/>
      <c r="G197" s="19">
        <v>1240</v>
      </c>
      <c r="H197" s="19">
        <v>4070</v>
      </c>
      <c r="I197" s="23">
        <v>21500</v>
      </c>
      <c r="J197" s="19">
        <v>6.5</v>
      </c>
      <c r="K197" s="19">
        <v>5.4</v>
      </c>
    </row>
    <row r="198" spans="3:11" x14ac:dyDescent="0.25">
      <c r="C198" t="s">
        <v>355</v>
      </c>
      <c r="D198" s="5" t="s">
        <v>262</v>
      </c>
      <c r="E198" s="47"/>
      <c r="F198" s="5"/>
      <c r="G198" s="24">
        <v>1680</v>
      </c>
      <c r="H198" s="24">
        <v>5770</v>
      </c>
      <c r="I198" s="28">
        <v>33200</v>
      </c>
      <c r="J198" s="24">
        <v>5.6</v>
      </c>
      <c r="K198" s="24">
        <v>5.2</v>
      </c>
    </row>
    <row r="199" spans="3:11" x14ac:dyDescent="0.25">
      <c r="C199" t="s">
        <v>355</v>
      </c>
      <c r="D199" s="12" t="s">
        <v>263</v>
      </c>
      <c r="E199" s="48"/>
      <c r="F199" s="12"/>
      <c r="G199" s="19">
        <v>1710</v>
      </c>
      <c r="H199" s="19">
        <v>5920</v>
      </c>
      <c r="I199" s="23">
        <v>33600</v>
      </c>
      <c r="J199" s="19">
        <v>6.3</v>
      </c>
      <c r="K199" s="19">
        <v>4.9000000000000004</v>
      </c>
    </row>
    <row r="200" spans="3:11" x14ac:dyDescent="0.25">
      <c r="C200" t="s">
        <v>355</v>
      </c>
      <c r="D200" s="5" t="s">
        <v>264</v>
      </c>
      <c r="E200" s="47"/>
      <c r="F200" s="5"/>
      <c r="G200" s="24">
        <v>349</v>
      </c>
      <c r="H200" s="24">
        <v>7030</v>
      </c>
      <c r="I200" s="28">
        <v>38700</v>
      </c>
      <c r="J200" s="24">
        <v>6.6</v>
      </c>
      <c r="K200" s="24">
        <v>5.0999999999999996</v>
      </c>
    </row>
    <row r="201" spans="3:11" x14ac:dyDescent="0.25">
      <c r="C201" t="s">
        <v>355</v>
      </c>
      <c r="D201" s="12" t="s">
        <v>265</v>
      </c>
      <c r="E201" s="48"/>
      <c r="F201" s="12"/>
      <c r="G201" s="19">
        <v>539</v>
      </c>
      <c r="H201" s="19">
        <v>5440</v>
      </c>
      <c r="I201" s="23">
        <v>29300</v>
      </c>
      <c r="J201" s="19">
        <v>6.5</v>
      </c>
      <c r="K201" s="19">
        <v>5</v>
      </c>
    </row>
    <row r="202" spans="3:11" x14ac:dyDescent="0.25">
      <c r="C202" t="s">
        <v>355</v>
      </c>
      <c r="D202" s="5" t="s">
        <v>266</v>
      </c>
      <c r="E202" s="47"/>
      <c r="F202" s="5"/>
      <c r="G202" s="24">
        <v>517</v>
      </c>
      <c r="H202" s="24">
        <v>3370</v>
      </c>
      <c r="I202" s="28">
        <v>14400</v>
      </c>
      <c r="J202" s="24">
        <v>5.8</v>
      </c>
      <c r="K202" s="24">
        <v>5.0999999999999996</v>
      </c>
    </row>
    <row r="203" spans="3:11" x14ac:dyDescent="0.25">
      <c r="C203" t="s">
        <v>355</v>
      </c>
      <c r="D203" s="12" t="s">
        <v>267</v>
      </c>
      <c r="E203" s="48"/>
      <c r="F203" s="12"/>
      <c r="G203" s="19">
        <v>3230</v>
      </c>
      <c r="H203" s="19">
        <v>4160</v>
      </c>
      <c r="I203" s="23">
        <v>22400</v>
      </c>
      <c r="J203" s="19">
        <v>6</v>
      </c>
      <c r="K203" s="19">
        <v>4.5</v>
      </c>
    </row>
    <row r="204" spans="3:11" x14ac:dyDescent="0.25">
      <c r="C204" t="s">
        <v>355</v>
      </c>
      <c r="D204" s="5" t="s">
        <v>268</v>
      </c>
      <c r="E204" s="47"/>
      <c r="F204" s="5"/>
      <c r="G204" s="24">
        <v>363</v>
      </c>
      <c r="H204" s="24">
        <v>5100</v>
      </c>
      <c r="I204" s="28">
        <v>29800</v>
      </c>
      <c r="J204" s="24">
        <v>6.5</v>
      </c>
      <c r="K204" s="24">
        <v>4.8</v>
      </c>
    </row>
    <row r="205" spans="3:11" x14ac:dyDescent="0.25">
      <c r="C205" t="s">
        <v>355</v>
      </c>
      <c r="D205" s="12" t="s">
        <v>269</v>
      </c>
      <c r="E205" s="48"/>
      <c r="F205" s="12"/>
      <c r="G205" s="19">
        <v>1940</v>
      </c>
      <c r="H205" s="19">
        <v>2890</v>
      </c>
      <c r="I205" s="23">
        <v>15700</v>
      </c>
      <c r="J205" s="19">
        <v>6.4</v>
      </c>
      <c r="K205" s="19">
        <v>5.2</v>
      </c>
    </row>
    <row r="206" spans="3:11" x14ac:dyDescent="0.25">
      <c r="C206" t="s">
        <v>355</v>
      </c>
      <c r="D206" s="5" t="s">
        <v>270</v>
      </c>
      <c r="E206" s="47"/>
      <c r="F206" s="5"/>
      <c r="G206" s="24">
        <v>732</v>
      </c>
      <c r="H206" s="24">
        <v>2900</v>
      </c>
      <c r="I206" s="28">
        <v>12000</v>
      </c>
      <c r="J206" s="24">
        <v>6.6</v>
      </c>
      <c r="K206" s="24">
        <v>5.7</v>
      </c>
    </row>
    <row r="207" spans="3:11" x14ac:dyDescent="0.25">
      <c r="C207" t="s">
        <v>355</v>
      </c>
      <c r="D207" s="12" t="s">
        <v>271</v>
      </c>
      <c r="E207" s="48"/>
      <c r="F207" s="12"/>
      <c r="G207" s="19">
        <v>146</v>
      </c>
      <c r="H207" s="19">
        <v>4370</v>
      </c>
      <c r="I207" s="23">
        <v>23100</v>
      </c>
      <c r="J207" s="19">
        <v>5.6</v>
      </c>
      <c r="K207" s="19">
        <v>4.7</v>
      </c>
    </row>
    <row r="208" spans="3:11" x14ac:dyDescent="0.25">
      <c r="C208" t="s">
        <v>355</v>
      </c>
      <c r="D208" s="5" t="s">
        <v>272</v>
      </c>
      <c r="E208" s="47"/>
      <c r="F208" s="5"/>
      <c r="G208" s="24">
        <v>306</v>
      </c>
      <c r="H208" s="24">
        <v>5620</v>
      </c>
      <c r="I208" s="28">
        <v>30500</v>
      </c>
      <c r="J208" s="24">
        <v>6.2</v>
      </c>
      <c r="K208" s="24">
        <v>4.7</v>
      </c>
    </row>
    <row r="209" spans="3:11" x14ac:dyDescent="0.25">
      <c r="C209" t="s">
        <v>355</v>
      </c>
      <c r="D209" s="12" t="s">
        <v>273</v>
      </c>
      <c r="E209" s="48"/>
      <c r="F209" s="12"/>
      <c r="G209" s="19">
        <v>246</v>
      </c>
      <c r="H209" s="19">
        <v>3840</v>
      </c>
      <c r="I209" s="23">
        <v>35800</v>
      </c>
      <c r="J209" s="19">
        <v>5.8</v>
      </c>
      <c r="K209" s="19">
        <v>5.9</v>
      </c>
    </row>
    <row r="210" spans="3:11" x14ac:dyDescent="0.25">
      <c r="C210" t="s">
        <v>355</v>
      </c>
      <c r="D210" s="5" t="s">
        <v>274</v>
      </c>
      <c r="E210" s="47"/>
      <c r="F210" s="5"/>
      <c r="G210" s="24">
        <v>231</v>
      </c>
      <c r="H210" s="24">
        <v>5260</v>
      </c>
      <c r="I210" s="28">
        <v>34700</v>
      </c>
      <c r="J210" s="24">
        <v>5.6</v>
      </c>
      <c r="K210" s="24">
        <v>5.4</v>
      </c>
    </row>
    <row r="211" spans="3:11" x14ac:dyDescent="0.25">
      <c r="C211" t="s">
        <v>355</v>
      </c>
      <c r="D211" s="12" t="s">
        <v>275</v>
      </c>
      <c r="E211" s="48"/>
      <c r="F211" s="12"/>
      <c r="G211" s="19">
        <v>265</v>
      </c>
      <c r="H211" s="19">
        <v>5090</v>
      </c>
      <c r="I211" s="23">
        <v>22600</v>
      </c>
      <c r="J211" s="19">
        <v>5.8</v>
      </c>
      <c r="K211" s="19">
        <v>6</v>
      </c>
    </row>
    <row r="212" spans="3:11" x14ac:dyDescent="0.25">
      <c r="C212" t="s">
        <v>355</v>
      </c>
      <c r="D212" s="5" t="s">
        <v>276</v>
      </c>
      <c r="E212" s="47"/>
      <c r="F212" s="5"/>
      <c r="G212" s="24">
        <v>320</v>
      </c>
      <c r="H212" s="24">
        <v>3460</v>
      </c>
      <c r="I212" s="28">
        <v>28400</v>
      </c>
      <c r="J212" s="24">
        <v>5.3</v>
      </c>
      <c r="K212" s="24">
        <v>5.2</v>
      </c>
    </row>
    <row r="213" spans="3:11" x14ac:dyDescent="0.25">
      <c r="C213" t="s">
        <v>355</v>
      </c>
      <c r="D213" s="12" t="s">
        <v>277</v>
      </c>
      <c r="E213" s="48"/>
      <c r="F213" s="12"/>
      <c r="G213" s="19">
        <v>502</v>
      </c>
      <c r="H213" s="19">
        <v>7030</v>
      </c>
      <c r="I213" s="23">
        <v>36100</v>
      </c>
      <c r="J213" s="19">
        <v>6.5</v>
      </c>
      <c r="K213" s="19">
        <v>6</v>
      </c>
    </row>
    <row r="214" spans="3:11" x14ac:dyDescent="0.25">
      <c r="C214" t="s">
        <v>355</v>
      </c>
      <c r="D214" s="5" t="s">
        <v>278</v>
      </c>
      <c r="E214" s="47"/>
      <c r="F214" s="5"/>
      <c r="G214" s="24">
        <v>198</v>
      </c>
      <c r="H214" s="24">
        <v>5300</v>
      </c>
      <c r="I214" s="28">
        <v>28600</v>
      </c>
      <c r="J214" s="24">
        <v>6.7</v>
      </c>
      <c r="K214" s="24">
        <v>6.4</v>
      </c>
    </row>
    <row r="215" spans="3:11" x14ac:dyDescent="0.25">
      <c r="C215" t="s">
        <v>355</v>
      </c>
      <c r="D215" s="12" t="s">
        <v>279</v>
      </c>
      <c r="E215" s="48"/>
      <c r="F215" s="12"/>
      <c r="G215" s="19">
        <v>205</v>
      </c>
      <c r="H215" s="19">
        <v>2850</v>
      </c>
      <c r="I215" s="23">
        <v>18400</v>
      </c>
      <c r="J215" s="19">
        <v>5.6</v>
      </c>
      <c r="K215" s="19">
        <v>5.6</v>
      </c>
    </row>
    <row r="216" spans="3:11" x14ac:dyDescent="0.25">
      <c r="C216" t="s">
        <v>355</v>
      </c>
      <c r="D216" s="5" t="s">
        <v>280</v>
      </c>
      <c r="E216" s="47"/>
      <c r="F216" s="5"/>
      <c r="G216" s="24">
        <v>78.900000000000006</v>
      </c>
      <c r="H216" s="24">
        <v>6350</v>
      </c>
      <c r="I216" s="28">
        <v>37100</v>
      </c>
      <c r="J216" s="24">
        <v>6.4</v>
      </c>
      <c r="K216" s="24">
        <v>6.4</v>
      </c>
    </row>
    <row r="217" spans="3:11" x14ac:dyDescent="0.25">
      <c r="C217" t="s">
        <v>355</v>
      </c>
      <c r="D217" s="12" t="s">
        <v>281</v>
      </c>
      <c r="E217" s="48"/>
      <c r="F217" s="12"/>
      <c r="G217" s="19">
        <v>301</v>
      </c>
      <c r="H217" s="19">
        <v>4140</v>
      </c>
      <c r="I217" s="23">
        <v>20500</v>
      </c>
      <c r="J217" s="19">
        <v>6.4</v>
      </c>
      <c r="K217" s="19">
        <v>6.3</v>
      </c>
    </row>
    <row r="218" spans="3:11" x14ac:dyDescent="0.25">
      <c r="C218" t="s">
        <v>355</v>
      </c>
      <c r="D218" s="5" t="s">
        <v>282</v>
      </c>
      <c r="E218" s="47"/>
      <c r="F218" s="5"/>
      <c r="G218" s="24">
        <v>181</v>
      </c>
      <c r="H218" s="24">
        <v>5880</v>
      </c>
      <c r="I218" s="28">
        <v>29900</v>
      </c>
      <c r="J218" s="24">
        <v>6.4</v>
      </c>
      <c r="K218" s="24">
        <v>6.3</v>
      </c>
    </row>
    <row r="219" spans="3:11" x14ac:dyDescent="0.25">
      <c r="C219" t="s">
        <v>355</v>
      </c>
      <c r="D219" s="12" t="s">
        <v>283</v>
      </c>
      <c r="E219" s="48"/>
      <c r="F219" s="12"/>
      <c r="G219" s="19">
        <v>2520</v>
      </c>
      <c r="H219" s="19">
        <v>3690</v>
      </c>
      <c r="I219" s="23">
        <v>22000</v>
      </c>
      <c r="J219" s="19">
        <v>3.9</v>
      </c>
      <c r="K219" s="19">
        <v>4.2</v>
      </c>
    </row>
    <row r="220" spans="3:11" x14ac:dyDescent="0.25">
      <c r="C220" t="s">
        <v>355</v>
      </c>
      <c r="D220" s="5" t="s">
        <v>284</v>
      </c>
      <c r="E220" s="47"/>
      <c r="F220" s="5"/>
      <c r="G220" s="24">
        <v>176</v>
      </c>
      <c r="H220" s="24">
        <v>3340</v>
      </c>
      <c r="I220" s="28">
        <v>19600</v>
      </c>
      <c r="J220" s="24">
        <v>4.9000000000000004</v>
      </c>
      <c r="K220" s="24">
        <v>5.2</v>
      </c>
    </row>
    <row r="221" spans="3:11" x14ac:dyDescent="0.25">
      <c r="C221" t="s">
        <v>355</v>
      </c>
      <c r="D221" s="12" t="s">
        <v>285</v>
      </c>
      <c r="E221" s="48"/>
      <c r="F221" s="12"/>
      <c r="G221" s="19">
        <v>311</v>
      </c>
      <c r="H221" s="19">
        <v>2380</v>
      </c>
      <c r="I221" s="23">
        <v>24800</v>
      </c>
      <c r="J221" s="19">
        <v>5.5</v>
      </c>
      <c r="K221" s="19">
        <v>5.3</v>
      </c>
    </row>
    <row r="222" spans="3:11" x14ac:dyDescent="0.25">
      <c r="C222" t="s">
        <v>355</v>
      </c>
      <c r="D222" s="5" t="s">
        <v>286</v>
      </c>
      <c r="E222" s="47"/>
      <c r="F222" s="5"/>
      <c r="G222" s="24">
        <v>113</v>
      </c>
      <c r="H222" s="24">
        <v>6190</v>
      </c>
      <c r="I222" s="28">
        <v>32800</v>
      </c>
      <c r="J222" s="24">
        <v>6.5</v>
      </c>
      <c r="K222" s="24">
        <v>6.1</v>
      </c>
    </row>
    <row r="223" spans="3:11" x14ac:dyDescent="0.25">
      <c r="C223" t="s">
        <v>355</v>
      </c>
      <c r="D223" s="12" t="s">
        <v>287</v>
      </c>
      <c r="E223" s="48"/>
      <c r="F223" s="12"/>
      <c r="G223" s="19">
        <v>607</v>
      </c>
      <c r="H223" s="19">
        <v>3300</v>
      </c>
      <c r="I223" s="23">
        <v>13700</v>
      </c>
      <c r="J223" s="19">
        <v>6.2</v>
      </c>
      <c r="K223" s="19">
        <v>6.3</v>
      </c>
    </row>
    <row r="224" spans="3:11" x14ac:dyDescent="0.25">
      <c r="C224" t="s">
        <v>355</v>
      </c>
      <c r="D224" s="5" t="s">
        <v>288</v>
      </c>
      <c r="E224" s="47"/>
      <c r="F224" s="5"/>
      <c r="G224" s="24">
        <v>53.6</v>
      </c>
      <c r="H224" s="24">
        <v>4140</v>
      </c>
      <c r="I224" s="28">
        <v>26600</v>
      </c>
      <c r="J224" s="24">
        <v>5.5</v>
      </c>
      <c r="K224" s="24">
        <v>5.6</v>
      </c>
    </row>
    <row r="225" spans="3:11" x14ac:dyDescent="0.25">
      <c r="C225" t="s">
        <v>355</v>
      </c>
      <c r="D225" s="36" t="s">
        <v>289</v>
      </c>
      <c r="E225" s="48"/>
      <c r="F225" s="36"/>
      <c r="G225" s="19">
        <v>369</v>
      </c>
      <c r="H225" s="19">
        <v>4930</v>
      </c>
      <c r="I225" s="23">
        <v>27500</v>
      </c>
      <c r="J225" s="19">
        <v>5.9</v>
      </c>
      <c r="K225" s="19">
        <v>5.3</v>
      </c>
    </row>
    <row r="226" spans="3:11" x14ac:dyDescent="0.25">
      <c r="C226" t="s">
        <v>355</v>
      </c>
      <c r="D226" s="5" t="s">
        <v>216</v>
      </c>
      <c r="E226" s="5"/>
      <c r="F226" s="5"/>
      <c r="G226" s="24">
        <v>96.3</v>
      </c>
      <c r="H226" s="24">
        <v>7800</v>
      </c>
      <c r="I226" s="24">
        <v>44400</v>
      </c>
      <c r="J226" s="24">
        <v>6.9</v>
      </c>
      <c r="K226" s="24">
        <v>6.8</v>
      </c>
    </row>
    <row r="227" spans="3:11" x14ac:dyDescent="0.25">
      <c r="C227" t="s">
        <v>355</v>
      </c>
      <c r="D227" s="12" t="s">
        <v>218</v>
      </c>
      <c r="E227" s="12"/>
      <c r="F227" s="12"/>
      <c r="G227" s="19">
        <v>162</v>
      </c>
      <c r="H227" s="19">
        <v>5470</v>
      </c>
      <c r="I227" s="19">
        <v>25600</v>
      </c>
      <c r="J227" s="19">
        <v>6.9</v>
      </c>
      <c r="K227" s="19">
        <v>6.9</v>
      </c>
    </row>
    <row r="228" spans="3:11" x14ac:dyDescent="0.25">
      <c r="C228" t="s">
        <v>355</v>
      </c>
      <c r="D228" s="5" t="s">
        <v>220</v>
      </c>
      <c r="E228" s="5"/>
      <c r="F228" s="5"/>
      <c r="G228" s="24">
        <v>8350</v>
      </c>
      <c r="H228" s="24">
        <v>4560</v>
      </c>
      <c r="I228" s="24">
        <v>23900</v>
      </c>
      <c r="J228" s="24">
        <v>5</v>
      </c>
      <c r="K228" s="24">
        <v>4.5</v>
      </c>
    </row>
    <row r="229" spans="3:11" x14ac:dyDescent="0.25">
      <c r="C229" t="s">
        <v>355</v>
      </c>
      <c r="D229" s="12" t="s">
        <v>222</v>
      </c>
      <c r="E229" s="12"/>
      <c r="F229" s="12"/>
      <c r="G229" s="19">
        <v>2710</v>
      </c>
      <c r="H229" s="19">
        <v>6200</v>
      </c>
      <c r="I229" s="19">
        <v>34400</v>
      </c>
      <c r="J229" s="19">
        <v>5.9</v>
      </c>
      <c r="K229" s="19">
        <v>5.6</v>
      </c>
    </row>
    <row r="230" spans="3:11" x14ac:dyDescent="0.25">
      <c r="C230" t="s">
        <v>355</v>
      </c>
      <c r="D230" s="5" t="s">
        <v>224</v>
      </c>
      <c r="E230" s="5"/>
      <c r="F230" s="5"/>
      <c r="G230" s="24">
        <v>323</v>
      </c>
      <c r="H230" s="24">
        <v>5270</v>
      </c>
      <c r="I230" s="24">
        <v>26500</v>
      </c>
      <c r="J230" s="24">
        <v>6.5</v>
      </c>
      <c r="K230" s="24">
        <v>6.1</v>
      </c>
    </row>
    <row r="231" spans="3:11" x14ac:dyDescent="0.25">
      <c r="C231" t="s">
        <v>355</v>
      </c>
      <c r="D231" s="12" t="s">
        <v>226</v>
      </c>
      <c r="E231" s="12"/>
      <c r="F231" s="12"/>
      <c r="G231" s="19">
        <v>8040</v>
      </c>
      <c r="H231" s="19">
        <v>3560</v>
      </c>
      <c r="I231" s="19">
        <v>20400</v>
      </c>
      <c r="J231" s="19">
        <v>4.5999999999999996</v>
      </c>
      <c r="K231" s="19">
        <v>3.8</v>
      </c>
    </row>
    <row r="232" spans="3:11" x14ac:dyDescent="0.25">
      <c r="C232" t="s">
        <v>355</v>
      </c>
      <c r="D232" s="5" t="s">
        <v>228</v>
      </c>
      <c r="E232" s="5"/>
      <c r="F232" s="5"/>
      <c r="G232" s="24">
        <v>7690</v>
      </c>
      <c r="H232" s="24">
        <v>4770</v>
      </c>
      <c r="I232" s="24">
        <v>28300</v>
      </c>
      <c r="J232" s="24">
        <v>5.8</v>
      </c>
      <c r="K232" s="24">
        <v>4.5999999999999996</v>
      </c>
    </row>
    <row r="233" spans="3:11" x14ac:dyDescent="0.25">
      <c r="C233" t="s">
        <v>355</v>
      </c>
      <c r="D233" s="12" t="s">
        <v>230</v>
      </c>
      <c r="E233" s="12"/>
      <c r="F233" s="12"/>
      <c r="G233" s="19">
        <v>1370</v>
      </c>
      <c r="H233" s="19">
        <v>5700</v>
      </c>
      <c r="I233" s="19">
        <v>30500</v>
      </c>
      <c r="J233" s="19">
        <v>6.1</v>
      </c>
      <c r="K233" s="19">
        <v>5.7</v>
      </c>
    </row>
    <row r="234" spans="3:11" x14ac:dyDescent="0.25">
      <c r="C234" t="s">
        <v>355</v>
      </c>
      <c r="D234" s="5" t="s">
        <v>232</v>
      </c>
      <c r="E234" s="5"/>
      <c r="F234" s="5"/>
      <c r="G234" s="24">
        <v>355</v>
      </c>
      <c r="H234" s="24">
        <v>5700</v>
      </c>
      <c r="I234" s="24">
        <v>31200</v>
      </c>
      <c r="J234" s="24">
        <v>6.6</v>
      </c>
      <c r="K234" s="24">
        <v>6.3</v>
      </c>
    </row>
    <row r="235" spans="3:11" x14ac:dyDescent="0.25">
      <c r="C235" t="s">
        <v>355</v>
      </c>
      <c r="D235" s="12" t="s">
        <v>234</v>
      </c>
      <c r="E235" s="12"/>
      <c r="F235" s="12"/>
      <c r="G235" s="19">
        <v>9760</v>
      </c>
      <c r="H235" s="19">
        <v>4700</v>
      </c>
      <c r="I235" s="19">
        <v>26200</v>
      </c>
      <c r="J235" s="19">
        <v>5.4</v>
      </c>
      <c r="K235" s="19">
        <v>3.5</v>
      </c>
    </row>
    <row r="236" spans="3:11" x14ac:dyDescent="0.25">
      <c r="C236" t="s">
        <v>355</v>
      </c>
      <c r="D236" s="5" t="s">
        <v>235</v>
      </c>
      <c r="E236" s="5"/>
      <c r="F236" s="5"/>
      <c r="G236" s="24">
        <v>1020</v>
      </c>
      <c r="H236" s="24">
        <v>5840</v>
      </c>
      <c r="I236" s="24">
        <v>30800</v>
      </c>
      <c r="J236" s="24">
        <v>6.2</v>
      </c>
      <c r="K236" s="24">
        <v>6</v>
      </c>
    </row>
    <row r="237" spans="3:11" x14ac:dyDescent="0.25">
      <c r="C237" t="s">
        <v>355</v>
      </c>
      <c r="D237" s="12" t="s">
        <v>236</v>
      </c>
      <c r="E237" s="12"/>
      <c r="F237" s="12"/>
      <c r="G237" s="19">
        <v>268</v>
      </c>
      <c r="H237" s="19">
        <v>4940</v>
      </c>
      <c r="I237" s="19">
        <v>27400</v>
      </c>
      <c r="J237" s="19">
        <v>6.7</v>
      </c>
      <c r="K237" s="19">
        <v>6.3</v>
      </c>
    </row>
    <row r="238" spans="3:11" x14ac:dyDescent="0.25">
      <c r="C238" t="s">
        <v>355</v>
      </c>
      <c r="D238" s="5" t="s">
        <v>237</v>
      </c>
      <c r="E238" s="5"/>
      <c r="F238" s="5"/>
      <c r="G238" s="24">
        <v>9320</v>
      </c>
      <c r="H238" s="24">
        <v>4630</v>
      </c>
      <c r="I238" s="24">
        <v>25700</v>
      </c>
      <c r="J238" s="24">
        <v>5.6</v>
      </c>
      <c r="K238" s="24">
        <v>3.5</v>
      </c>
    </row>
    <row r="239" spans="3:11" x14ac:dyDescent="0.25">
      <c r="C239" t="s">
        <v>355</v>
      </c>
      <c r="D239" s="12" t="s">
        <v>239</v>
      </c>
      <c r="E239" s="12"/>
      <c r="F239" s="12"/>
      <c r="G239" s="19">
        <v>1210</v>
      </c>
      <c r="H239" s="19">
        <v>6290</v>
      </c>
      <c r="I239" s="19">
        <v>36100</v>
      </c>
      <c r="J239" s="19">
        <v>6.7</v>
      </c>
      <c r="K239" s="19">
        <v>5.4</v>
      </c>
    </row>
    <row r="240" spans="3:11" x14ac:dyDescent="0.25">
      <c r="C240" t="s">
        <v>355</v>
      </c>
      <c r="D240" s="5" t="s">
        <v>240</v>
      </c>
      <c r="E240" s="5"/>
      <c r="F240" s="5"/>
      <c r="G240" s="24">
        <v>522</v>
      </c>
      <c r="H240" s="24">
        <v>4850</v>
      </c>
      <c r="I240" s="24">
        <v>24800</v>
      </c>
      <c r="J240" s="24">
        <v>6.7</v>
      </c>
      <c r="K240" s="24">
        <v>6</v>
      </c>
    </row>
    <row r="241" spans="3:11" x14ac:dyDescent="0.25">
      <c r="C241" t="s">
        <v>355</v>
      </c>
      <c r="D241" s="12" t="s">
        <v>242</v>
      </c>
      <c r="E241" s="12"/>
      <c r="F241" s="12"/>
      <c r="G241" s="19">
        <v>9630</v>
      </c>
      <c r="H241" s="19">
        <v>4310</v>
      </c>
      <c r="I241" s="19">
        <v>23700</v>
      </c>
      <c r="J241" s="19">
        <v>5.9</v>
      </c>
      <c r="K241" s="19">
        <v>3.4</v>
      </c>
    </row>
    <row r="242" spans="3:11" x14ac:dyDescent="0.25">
      <c r="C242" t="s">
        <v>355</v>
      </c>
      <c r="D242" s="5" t="s">
        <v>244</v>
      </c>
      <c r="E242" s="5"/>
      <c r="F242" s="5"/>
      <c r="G242" s="24">
        <v>1260</v>
      </c>
      <c r="H242" s="24">
        <v>5750</v>
      </c>
      <c r="I242" s="24">
        <v>32800</v>
      </c>
      <c r="J242" s="24">
        <v>6.8</v>
      </c>
      <c r="K242" s="24">
        <v>6</v>
      </c>
    </row>
    <row r="243" spans="3:11" x14ac:dyDescent="0.25">
      <c r="C243" t="s">
        <v>355</v>
      </c>
      <c r="D243" s="12" t="s">
        <v>245</v>
      </c>
      <c r="E243" s="12"/>
      <c r="F243" s="12"/>
      <c r="G243" s="19">
        <v>295</v>
      </c>
      <c r="H243" s="19">
        <v>6520</v>
      </c>
      <c r="I243" s="19">
        <v>33000</v>
      </c>
      <c r="J243" s="19">
        <v>6.9</v>
      </c>
      <c r="K243" s="19">
        <v>6.2</v>
      </c>
    </row>
    <row r="244" spans="3:11" x14ac:dyDescent="0.25">
      <c r="C244" t="s">
        <v>355</v>
      </c>
      <c r="D244" s="5" t="s">
        <v>246</v>
      </c>
      <c r="E244" s="5"/>
      <c r="F244" s="5"/>
      <c r="G244" s="24">
        <v>8240</v>
      </c>
      <c r="H244" s="24">
        <v>4130</v>
      </c>
      <c r="I244" s="24">
        <v>21200</v>
      </c>
      <c r="J244" s="24">
        <v>5.7</v>
      </c>
      <c r="K244" s="24">
        <v>3.8</v>
      </c>
    </row>
    <row r="245" spans="3:11" x14ac:dyDescent="0.25">
      <c r="C245" t="s">
        <v>355</v>
      </c>
      <c r="D245" s="12" t="s">
        <v>248</v>
      </c>
      <c r="E245" s="12"/>
      <c r="F245" s="12"/>
      <c r="G245" s="19">
        <v>9600</v>
      </c>
      <c r="H245" s="19">
        <v>3640</v>
      </c>
      <c r="I245" s="19">
        <v>23200</v>
      </c>
      <c r="J245" s="19">
        <v>4.8</v>
      </c>
      <c r="K245" s="19">
        <v>3.2</v>
      </c>
    </row>
    <row r="246" spans="3:11" x14ac:dyDescent="0.25">
      <c r="C246" t="s">
        <v>355</v>
      </c>
      <c r="D246" s="5" t="s">
        <v>250</v>
      </c>
      <c r="E246" s="5"/>
      <c r="F246" s="5"/>
      <c r="G246" s="24">
        <v>1230</v>
      </c>
      <c r="H246" s="24">
        <v>6290</v>
      </c>
      <c r="I246" s="24">
        <v>35600</v>
      </c>
      <c r="J246" s="24">
        <v>6.4</v>
      </c>
      <c r="K246" s="24">
        <v>5.6</v>
      </c>
    </row>
    <row r="247" spans="3:11" x14ac:dyDescent="0.25">
      <c r="C247" t="s">
        <v>355</v>
      </c>
      <c r="D247" s="12" t="s">
        <v>251</v>
      </c>
      <c r="E247" s="12"/>
      <c r="F247" s="12"/>
      <c r="G247" s="19">
        <v>287</v>
      </c>
      <c r="H247" s="19">
        <v>5080</v>
      </c>
      <c r="I247" s="19">
        <v>26700</v>
      </c>
      <c r="J247" s="19">
        <v>6.5</v>
      </c>
      <c r="K247" s="19">
        <v>6</v>
      </c>
    </row>
    <row r="248" spans="3:11" x14ac:dyDescent="0.25">
      <c r="C248" t="s">
        <v>355</v>
      </c>
      <c r="D248" s="5" t="s">
        <v>252</v>
      </c>
      <c r="E248" s="5"/>
      <c r="F248" s="5"/>
      <c r="G248" s="24">
        <v>2210</v>
      </c>
      <c r="H248" s="24">
        <v>4540</v>
      </c>
      <c r="I248" s="24">
        <v>26900</v>
      </c>
      <c r="J248" s="24">
        <v>6.3</v>
      </c>
      <c r="K248" s="24">
        <v>5</v>
      </c>
    </row>
    <row r="249" spans="3:11" x14ac:dyDescent="0.25">
      <c r="C249" t="s">
        <v>355</v>
      </c>
      <c r="D249" s="12" t="s">
        <v>253</v>
      </c>
      <c r="E249" s="12"/>
      <c r="F249" s="12"/>
      <c r="G249" s="19">
        <v>1200</v>
      </c>
      <c r="H249" s="19">
        <v>6190</v>
      </c>
      <c r="I249" s="19">
        <v>33800</v>
      </c>
      <c r="J249" s="19">
        <v>6.2</v>
      </c>
      <c r="K249" s="19">
        <v>5.7</v>
      </c>
    </row>
    <row r="250" spans="3:11" x14ac:dyDescent="0.25">
      <c r="C250" t="s">
        <v>355</v>
      </c>
      <c r="D250" s="5" t="s">
        <v>254</v>
      </c>
      <c r="E250" s="5"/>
      <c r="F250" s="5"/>
      <c r="G250" s="24">
        <v>197</v>
      </c>
      <c r="H250" s="24">
        <v>5990</v>
      </c>
      <c r="I250" s="24">
        <v>31300</v>
      </c>
      <c r="J250" s="24">
        <v>6.9</v>
      </c>
      <c r="K250" s="24">
        <v>6.6</v>
      </c>
    </row>
    <row r="251" spans="3:11" x14ac:dyDescent="0.25">
      <c r="C251" t="s">
        <v>355</v>
      </c>
      <c r="D251" s="12" t="s">
        <v>255</v>
      </c>
      <c r="E251" s="12"/>
      <c r="F251" s="12"/>
      <c r="G251" s="19">
        <v>460</v>
      </c>
      <c r="H251" s="19">
        <v>6890</v>
      </c>
      <c r="I251" s="19">
        <v>36900</v>
      </c>
      <c r="J251" s="19">
        <v>6.3</v>
      </c>
      <c r="K251" s="19">
        <v>5.4</v>
      </c>
    </row>
    <row r="252" spans="3:11" x14ac:dyDescent="0.25">
      <c r="C252" t="s">
        <v>355</v>
      </c>
      <c r="D252" s="5" t="s">
        <v>256</v>
      </c>
      <c r="E252" s="5"/>
      <c r="F252" s="5"/>
      <c r="G252" s="24">
        <v>533</v>
      </c>
      <c r="H252" s="24">
        <v>4780</v>
      </c>
      <c r="I252" s="24">
        <v>24300</v>
      </c>
      <c r="J252" s="24">
        <v>6.5</v>
      </c>
      <c r="K252" s="24">
        <v>5.3</v>
      </c>
    </row>
    <row r="253" spans="3:11" x14ac:dyDescent="0.25">
      <c r="C253" t="s">
        <v>355</v>
      </c>
      <c r="D253" s="12" t="s">
        <v>257</v>
      </c>
      <c r="E253" s="12"/>
      <c r="F253" s="12"/>
      <c r="G253" s="19">
        <v>138</v>
      </c>
      <c r="H253" s="19">
        <v>3790</v>
      </c>
      <c r="I253" s="19">
        <v>16800</v>
      </c>
      <c r="J253" s="19">
        <v>6.3</v>
      </c>
      <c r="K253" s="19">
        <v>5.5</v>
      </c>
    </row>
    <row r="254" spans="3:11" x14ac:dyDescent="0.25">
      <c r="C254" t="s">
        <v>355</v>
      </c>
      <c r="D254" s="5" t="s">
        <v>258</v>
      </c>
      <c r="E254" s="5"/>
      <c r="F254" s="5"/>
      <c r="G254" s="24">
        <v>225</v>
      </c>
      <c r="H254" s="24">
        <v>2610</v>
      </c>
      <c r="I254" s="24">
        <v>13400</v>
      </c>
      <c r="J254" s="24">
        <v>6.1</v>
      </c>
      <c r="K254" s="24">
        <v>5.3</v>
      </c>
    </row>
    <row r="255" spans="3:11" x14ac:dyDescent="0.25">
      <c r="C255" t="s">
        <v>355</v>
      </c>
      <c r="D255" s="12" t="s">
        <v>259</v>
      </c>
      <c r="E255" s="12"/>
      <c r="F255" s="12"/>
      <c r="G255" s="19">
        <v>1900</v>
      </c>
      <c r="H255" s="19">
        <v>4590</v>
      </c>
      <c r="I255" s="19">
        <v>27100</v>
      </c>
      <c r="J255" s="19">
        <v>6</v>
      </c>
      <c r="K255" s="19">
        <v>4.8</v>
      </c>
    </row>
    <row r="256" spans="3:11" x14ac:dyDescent="0.25">
      <c r="C256" t="s">
        <v>355</v>
      </c>
      <c r="D256" s="5" t="s">
        <v>260</v>
      </c>
      <c r="E256" s="5"/>
      <c r="F256" s="5"/>
      <c r="G256" s="24">
        <v>534</v>
      </c>
      <c r="H256" s="24">
        <v>6420</v>
      </c>
      <c r="I256" s="24">
        <v>33300</v>
      </c>
      <c r="J256" s="24">
        <v>6.4</v>
      </c>
      <c r="K256" s="24">
        <v>5.0999999999999996</v>
      </c>
    </row>
    <row r="257" spans="3:11" x14ac:dyDescent="0.25">
      <c r="C257" t="s">
        <v>355</v>
      </c>
      <c r="D257" s="12" t="s">
        <v>261</v>
      </c>
      <c r="E257" s="12"/>
      <c r="F257" s="12"/>
      <c r="G257" s="19">
        <v>1240</v>
      </c>
      <c r="H257" s="19">
        <v>4070</v>
      </c>
      <c r="I257" s="19">
        <v>21500</v>
      </c>
      <c r="J257" s="19">
        <v>6.5</v>
      </c>
      <c r="K257" s="19">
        <v>5.4</v>
      </c>
    </row>
    <row r="258" spans="3:11" x14ac:dyDescent="0.25">
      <c r="C258" t="s">
        <v>355</v>
      </c>
      <c r="D258" s="5" t="s">
        <v>262</v>
      </c>
      <c r="E258" s="5"/>
      <c r="F258" s="5"/>
      <c r="G258" s="24">
        <v>1680</v>
      </c>
      <c r="H258" s="24">
        <v>5770</v>
      </c>
      <c r="I258" s="24">
        <v>33200</v>
      </c>
      <c r="J258" s="24">
        <v>5.6</v>
      </c>
      <c r="K258" s="24">
        <v>5.2</v>
      </c>
    </row>
    <row r="259" spans="3:11" x14ac:dyDescent="0.25">
      <c r="C259" t="s">
        <v>355</v>
      </c>
      <c r="D259" s="12" t="s">
        <v>263</v>
      </c>
      <c r="E259" s="12"/>
      <c r="F259" s="12"/>
      <c r="G259" s="19">
        <v>1710</v>
      </c>
      <c r="H259" s="19">
        <v>5920</v>
      </c>
      <c r="I259" s="19">
        <v>33600</v>
      </c>
      <c r="J259" s="19">
        <v>6.3</v>
      </c>
      <c r="K259" s="19">
        <v>4.9000000000000004</v>
      </c>
    </row>
    <row r="260" spans="3:11" x14ac:dyDescent="0.25">
      <c r="C260" t="s">
        <v>355</v>
      </c>
      <c r="D260" s="5" t="s">
        <v>264</v>
      </c>
      <c r="E260" s="5"/>
      <c r="F260" s="5"/>
      <c r="G260" s="24">
        <v>349</v>
      </c>
      <c r="H260" s="24">
        <v>7030</v>
      </c>
      <c r="I260" s="24">
        <v>38700</v>
      </c>
      <c r="J260" s="24">
        <v>6.6</v>
      </c>
      <c r="K260" s="24">
        <v>5.0999999999999996</v>
      </c>
    </row>
    <row r="261" spans="3:11" x14ac:dyDescent="0.25">
      <c r="C261" t="s">
        <v>355</v>
      </c>
      <c r="D261" s="12" t="s">
        <v>265</v>
      </c>
      <c r="E261" s="12"/>
      <c r="F261" s="12"/>
      <c r="G261" s="19">
        <v>539</v>
      </c>
      <c r="H261" s="19">
        <v>5440</v>
      </c>
      <c r="I261" s="19">
        <v>29300</v>
      </c>
      <c r="J261" s="19">
        <v>6.5</v>
      </c>
      <c r="K261" s="19">
        <v>5</v>
      </c>
    </row>
    <row r="262" spans="3:11" x14ac:dyDescent="0.25">
      <c r="C262" t="s">
        <v>355</v>
      </c>
      <c r="D262" s="5" t="s">
        <v>266</v>
      </c>
      <c r="E262" s="5"/>
      <c r="F262" s="5"/>
      <c r="G262" s="24">
        <v>517</v>
      </c>
      <c r="H262" s="24">
        <v>3370</v>
      </c>
      <c r="I262" s="24">
        <v>14400</v>
      </c>
      <c r="J262" s="24">
        <v>5.8</v>
      </c>
      <c r="K262" s="24">
        <v>5.0999999999999996</v>
      </c>
    </row>
    <row r="263" spans="3:11" x14ac:dyDescent="0.25">
      <c r="C263" t="s">
        <v>355</v>
      </c>
      <c r="D263" s="12" t="s">
        <v>267</v>
      </c>
      <c r="E263" s="12"/>
      <c r="F263" s="12"/>
      <c r="G263" s="19">
        <v>3230</v>
      </c>
      <c r="H263" s="19">
        <v>4160</v>
      </c>
      <c r="I263" s="19">
        <v>22400</v>
      </c>
      <c r="J263" s="19">
        <v>6</v>
      </c>
      <c r="K263" s="19">
        <v>4.5</v>
      </c>
    </row>
    <row r="264" spans="3:11" x14ac:dyDescent="0.25">
      <c r="C264" t="s">
        <v>355</v>
      </c>
      <c r="D264" s="5" t="s">
        <v>268</v>
      </c>
      <c r="E264" s="5"/>
      <c r="F264" s="5"/>
      <c r="G264" s="24">
        <v>363</v>
      </c>
      <c r="H264" s="24">
        <v>5100</v>
      </c>
      <c r="I264" s="24">
        <v>29800</v>
      </c>
      <c r="J264" s="24">
        <v>6.5</v>
      </c>
      <c r="K264" s="24">
        <v>4.8</v>
      </c>
    </row>
    <row r="265" spans="3:11" x14ac:dyDescent="0.25">
      <c r="C265" t="s">
        <v>355</v>
      </c>
      <c r="D265" s="12" t="s">
        <v>269</v>
      </c>
      <c r="E265" s="12"/>
      <c r="F265" s="12"/>
      <c r="G265" s="19">
        <v>1940</v>
      </c>
      <c r="H265" s="19">
        <v>2890</v>
      </c>
      <c r="I265" s="19">
        <v>15700</v>
      </c>
      <c r="J265" s="19">
        <v>6.4</v>
      </c>
      <c r="K265" s="19">
        <v>5.2</v>
      </c>
    </row>
    <row r="266" spans="3:11" x14ac:dyDescent="0.25">
      <c r="C266" t="s">
        <v>355</v>
      </c>
      <c r="D266" s="5" t="s">
        <v>270</v>
      </c>
      <c r="E266" s="5"/>
      <c r="F266" s="5"/>
      <c r="G266" s="24">
        <v>732</v>
      </c>
      <c r="H266" s="24">
        <v>2900</v>
      </c>
      <c r="I266" s="24">
        <v>12000</v>
      </c>
      <c r="J266" s="24">
        <v>6.6</v>
      </c>
      <c r="K266" s="24">
        <v>5.7</v>
      </c>
    </row>
    <row r="267" spans="3:11" x14ac:dyDescent="0.25">
      <c r="C267" t="s">
        <v>355</v>
      </c>
      <c r="D267" s="12" t="s">
        <v>271</v>
      </c>
      <c r="E267" s="12"/>
      <c r="F267" s="12"/>
      <c r="G267" s="19">
        <v>146</v>
      </c>
      <c r="H267" s="19">
        <v>4370</v>
      </c>
      <c r="I267" s="19">
        <v>23100</v>
      </c>
      <c r="J267" s="19">
        <v>5.6</v>
      </c>
      <c r="K267" s="19">
        <v>4.7</v>
      </c>
    </row>
    <row r="268" spans="3:11" x14ac:dyDescent="0.25">
      <c r="C268" t="s">
        <v>355</v>
      </c>
      <c r="D268" s="5" t="s">
        <v>272</v>
      </c>
      <c r="E268" s="5"/>
      <c r="F268" s="5"/>
      <c r="G268" s="24">
        <v>306</v>
      </c>
      <c r="H268" s="24">
        <v>5620</v>
      </c>
      <c r="I268" s="24">
        <v>30500</v>
      </c>
      <c r="J268" s="24">
        <v>6.2</v>
      </c>
      <c r="K268" s="24">
        <v>4.7</v>
      </c>
    </row>
    <row r="269" spans="3:11" x14ac:dyDescent="0.25">
      <c r="C269" t="s">
        <v>355</v>
      </c>
      <c r="D269" s="12" t="s">
        <v>273</v>
      </c>
      <c r="E269" s="12"/>
      <c r="F269" s="12"/>
      <c r="G269" s="19">
        <v>246</v>
      </c>
      <c r="H269" s="19">
        <v>3840</v>
      </c>
      <c r="I269" s="19">
        <v>35800</v>
      </c>
      <c r="J269" s="19">
        <v>5.8</v>
      </c>
      <c r="K269" s="19">
        <v>5.9</v>
      </c>
    </row>
    <row r="270" spans="3:11" x14ac:dyDescent="0.25">
      <c r="C270" t="s">
        <v>355</v>
      </c>
      <c r="D270" s="5" t="s">
        <v>274</v>
      </c>
      <c r="E270" s="5"/>
      <c r="F270" s="5"/>
      <c r="G270" s="24">
        <v>231</v>
      </c>
      <c r="H270" s="24">
        <v>5260</v>
      </c>
      <c r="I270" s="24">
        <v>34700</v>
      </c>
      <c r="J270" s="24">
        <v>5.6</v>
      </c>
      <c r="K270" s="24">
        <v>5.4</v>
      </c>
    </row>
    <row r="271" spans="3:11" x14ac:dyDescent="0.25">
      <c r="C271" t="s">
        <v>355</v>
      </c>
      <c r="D271" s="12" t="s">
        <v>275</v>
      </c>
      <c r="E271" s="12"/>
      <c r="F271" s="12"/>
      <c r="G271" s="19">
        <v>265</v>
      </c>
      <c r="H271" s="19">
        <v>5090</v>
      </c>
      <c r="I271" s="19">
        <v>22600</v>
      </c>
      <c r="J271" s="19">
        <v>5.8</v>
      </c>
      <c r="K271" s="19">
        <v>6</v>
      </c>
    </row>
    <row r="272" spans="3:11" x14ac:dyDescent="0.25">
      <c r="C272" t="s">
        <v>355</v>
      </c>
      <c r="D272" s="5" t="s">
        <v>276</v>
      </c>
      <c r="E272" s="5"/>
      <c r="F272" s="5"/>
      <c r="G272" s="24">
        <v>320</v>
      </c>
      <c r="H272" s="24">
        <v>3460</v>
      </c>
      <c r="I272" s="24">
        <v>28400</v>
      </c>
      <c r="J272" s="24">
        <v>5.3</v>
      </c>
      <c r="K272" s="24">
        <v>5.2</v>
      </c>
    </row>
    <row r="273" spans="3:11" x14ac:dyDescent="0.25">
      <c r="C273" t="s">
        <v>355</v>
      </c>
      <c r="D273" s="12" t="s">
        <v>277</v>
      </c>
      <c r="E273" s="12"/>
      <c r="F273" s="12"/>
      <c r="G273" s="19">
        <v>502</v>
      </c>
      <c r="H273" s="19">
        <v>7030</v>
      </c>
      <c r="I273" s="19">
        <v>36100</v>
      </c>
      <c r="J273" s="19">
        <v>6.5</v>
      </c>
      <c r="K273" s="19">
        <v>6</v>
      </c>
    </row>
    <row r="274" spans="3:11" x14ac:dyDescent="0.25">
      <c r="C274" t="s">
        <v>355</v>
      </c>
      <c r="D274" s="5" t="s">
        <v>278</v>
      </c>
      <c r="E274" s="5"/>
      <c r="F274" s="5"/>
      <c r="G274" s="24">
        <v>198</v>
      </c>
      <c r="H274" s="24">
        <v>5300</v>
      </c>
      <c r="I274" s="24">
        <v>28600</v>
      </c>
      <c r="J274" s="24">
        <v>6.7</v>
      </c>
      <c r="K274" s="24">
        <v>6.4</v>
      </c>
    </row>
    <row r="275" spans="3:11" x14ac:dyDescent="0.25">
      <c r="C275" t="s">
        <v>355</v>
      </c>
      <c r="D275" s="12" t="s">
        <v>279</v>
      </c>
      <c r="E275" s="12"/>
      <c r="F275" s="12"/>
      <c r="G275" s="19">
        <v>205</v>
      </c>
      <c r="H275" s="19">
        <v>2850</v>
      </c>
      <c r="I275" s="19">
        <v>18400</v>
      </c>
      <c r="J275" s="19">
        <v>5.6</v>
      </c>
      <c r="K275" s="19">
        <v>5.6</v>
      </c>
    </row>
    <row r="276" spans="3:11" x14ac:dyDescent="0.25">
      <c r="C276" t="s">
        <v>355</v>
      </c>
      <c r="D276" s="5" t="s">
        <v>280</v>
      </c>
      <c r="E276" s="5"/>
      <c r="F276" s="5"/>
      <c r="G276" s="24">
        <v>78.900000000000006</v>
      </c>
      <c r="H276" s="24">
        <v>6350</v>
      </c>
      <c r="I276" s="24">
        <v>37100</v>
      </c>
      <c r="J276" s="24">
        <v>6.4</v>
      </c>
      <c r="K276" s="24">
        <v>6.4</v>
      </c>
    </row>
    <row r="277" spans="3:11" x14ac:dyDescent="0.25">
      <c r="C277" t="s">
        <v>355</v>
      </c>
      <c r="D277" s="12" t="s">
        <v>281</v>
      </c>
      <c r="E277" s="12"/>
      <c r="F277" s="12"/>
      <c r="G277" s="19">
        <v>301</v>
      </c>
      <c r="H277" s="19">
        <v>4140</v>
      </c>
      <c r="I277" s="19">
        <v>20500</v>
      </c>
      <c r="J277" s="19">
        <v>6.4</v>
      </c>
      <c r="K277" s="19">
        <v>6.3</v>
      </c>
    </row>
    <row r="278" spans="3:11" x14ac:dyDescent="0.25">
      <c r="C278" t="s">
        <v>355</v>
      </c>
      <c r="D278" s="5" t="s">
        <v>282</v>
      </c>
      <c r="E278" s="5"/>
      <c r="F278" s="5"/>
      <c r="G278" s="24">
        <v>181</v>
      </c>
      <c r="H278" s="24">
        <v>5880</v>
      </c>
      <c r="I278" s="24">
        <v>29900</v>
      </c>
      <c r="J278" s="24">
        <v>6.4</v>
      </c>
      <c r="K278" s="24">
        <v>6.3</v>
      </c>
    </row>
    <row r="279" spans="3:11" x14ac:dyDescent="0.25">
      <c r="C279" t="s">
        <v>355</v>
      </c>
      <c r="D279" s="12" t="s">
        <v>283</v>
      </c>
      <c r="E279" s="12"/>
      <c r="F279" s="12"/>
      <c r="G279" s="19">
        <v>2520</v>
      </c>
      <c r="H279" s="19">
        <v>3690</v>
      </c>
      <c r="I279" s="19">
        <v>22000</v>
      </c>
      <c r="J279" s="19">
        <v>3.9</v>
      </c>
      <c r="K279" s="19">
        <v>4.2</v>
      </c>
    </row>
    <row r="280" spans="3:11" x14ac:dyDescent="0.25">
      <c r="C280" t="s">
        <v>355</v>
      </c>
      <c r="D280" s="5" t="s">
        <v>284</v>
      </c>
      <c r="E280" s="5"/>
      <c r="F280" s="5"/>
      <c r="G280" s="24">
        <v>176</v>
      </c>
      <c r="H280" s="24">
        <v>3340</v>
      </c>
      <c r="I280" s="24">
        <v>19600</v>
      </c>
      <c r="J280" s="24">
        <v>4.9000000000000004</v>
      </c>
      <c r="K280" s="24">
        <v>5.2</v>
      </c>
    </row>
    <row r="281" spans="3:11" x14ac:dyDescent="0.25">
      <c r="C281" t="s">
        <v>355</v>
      </c>
      <c r="D281" s="12" t="s">
        <v>285</v>
      </c>
      <c r="E281" s="12"/>
      <c r="F281" s="12"/>
      <c r="G281" s="19">
        <v>311</v>
      </c>
      <c r="H281" s="19">
        <v>2380</v>
      </c>
      <c r="I281" s="19">
        <v>24800</v>
      </c>
      <c r="J281" s="19">
        <v>5.5</v>
      </c>
      <c r="K281" s="19">
        <v>5.3</v>
      </c>
    </row>
    <row r="282" spans="3:11" x14ac:dyDescent="0.25">
      <c r="C282" t="s">
        <v>355</v>
      </c>
      <c r="D282" s="5" t="s">
        <v>286</v>
      </c>
      <c r="E282" s="5"/>
      <c r="F282" s="5"/>
      <c r="G282" s="24">
        <v>113</v>
      </c>
      <c r="H282" s="24">
        <v>6190</v>
      </c>
      <c r="I282" s="24">
        <v>32800</v>
      </c>
      <c r="J282" s="24">
        <v>6.5</v>
      </c>
      <c r="K282" s="24">
        <v>6.1</v>
      </c>
    </row>
    <row r="283" spans="3:11" x14ac:dyDescent="0.25">
      <c r="C283" t="s">
        <v>355</v>
      </c>
      <c r="D283" s="12" t="s">
        <v>287</v>
      </c>
      <c r="E283" s="12"/>
      <c r="F283" s="12"/>
      <c r="G283" s="19">
        <v>607</v>
      </c>
      <c r="H283" s="19">
        <v>3300</v>
      </c>
      <c r="I283" s="19">
        <v>13700</v>
      </c>
      <c r="J283" s="19">
        <v>6.2</v>
      </c>
      <c r="K283" s="19">
        <v>6.3</v>
      </c>
    </row>
    <row r="284" spans="3:11" x14ac:dyDescent="0.25">
      <c r="C284" t="s">
        <v>355</v>
      </c>
      <c r="D284" s="5" t="s">
        <v>288</v>
      </c>
      <c r="E284" s="5"/>
      <c r="F284" s="5"/>
      <c r="G284" s="24">
        <v>53.6</v>
      </c>
      <c r="H284" s="24">
        <v>4140</v>
      </c>
      <c r="I284" s="24">
        <v>26600</v>
      </c>
      <c r="J284" s="24">
        <v>5.5</v>
      </c>
      <c r="K284" s="24">
        <v>5.6</v>
      </c>
    </row>
    <row r="285" spans="3:11" ht="15.75" thickBot="1" x14ac:dyDescent="0.3">
      <c r="C285" t="s">
        <v>355</v>
      </c>
      <c r="D285" s="12" t="s">
        <v>289</v>
      </c>
      <c r="E285" s="12"/>
      <c r="F285" s="12"/>
      <c r="G285" s="19">
        <v>369</v>
      </c>
      <c r="H285" s="19">
        <v>4930</v>
      </c>
      <c r="I285" s="19">
        <v>27500</v>
      </c>
      <c r="J285" s="19">
        <v>5.9</v>
      </c>
      <c r="K285" s="19">
        <v>5.3</v>
      </c>
    </row>
    <row r="286" spans="3:11" x14ac:dyDescent="0.25">
      <c r="C286" t="s">
        <v>355</v>
      </c>
      <c r="D286" s="5" t="s">
        <v>290</v>
      </c>
      <c r="E286" s="5"/>
      <c r="F286" s="5"/>
      <c r="G286" s="49">
        <v>5710</v>
      </c>
      <c r="H286" s="49">
        <v>4880</v>
      </c>
      <c r="I286" s="49">
        <v>31000</v>
      </c>
      <c r="J286" s="50">
        <v>4.5</v>
      </c>
      <c r="K286" s="49">
        <v>4.5</v>
      </c>
    </row>
    <row r="287" spans="3:11" x14ac:dyDescent="0.25">
      <c r="C287" t="s">
        <v>355</v>
      </c>
      <c r="D287" s="12" t="s">
        <v>291</v>
      </c>
      <c r="E287" s="12"/>
      <c r="F287" s="12"/>
      <c r="G287" s="19">
        <v>363</v>
      </c>
      <c r="H287" s="19">
        <v>4590</v>
      </c>
      <c r="I287" s="19">
        <v>26900</v>
      </c>
      <c r="J287" s="12">
        <v>6</v>
      </c>
      <c r="K287" s="19">
        <v>5</v>
      </c>
    </row>
    <row r="288" spans="3:11" x14ac:dyDescent="0.25">
      <c r="C288" t="s">
        <v>355</v>
      </c>
      <c r="D288" s="5" t="s">
        <v>292</v>
      </c>
      <c r="E288" s="5"/>
      <c r="F288" s="5"/>
      <c r="G288" s="24">
        <v>2940</v>
      </c>
      <c r="H288" s="24">
        <v>2780</v>
      </c>
      <c r="I288" s="24">
        <v>9060</v>
      </c>
      <c r="J288" s="5">
        <v>4.5999999999999996</v>
      </c>
      <c r="K288" s="24">
        <v>4.5999999999999996</v>
      </c>
    </row>
    <row r="289" spans="3:11" x14ac:dyDescent="0.25">
      <c r="C289" t="s">
        <v>355</v>
      </c>
      <c r="D289" s="12" t="s">
        <v>293</v>
      </c>
      <c r="E289" s="12"/>
      <c r="F289" s="12"/>
      <c r="G289" s="19">
        <v>5220</v>
      </c>
      <c r="H289" s="19">
        <v>3410</v>
      </c>
      <c r="I289" s="19">
        <v>14900</v>
      </c>
      <c r="J289" s="12">
        <v>6.3</v>
      </c>
      <c r="K289" s="19">
        <v>5.7</v>
      </c>
    </row>
    <row r="290" spans="3:11" x14ac:dyDescent="0.25">
      <c r="C290" t="s">
        <v>355</v>
      </c>
      <c r="D290" s="5" t="s">
        <v>294</v>
      </c>
      <c r="E290" s="5"/>
      <c r="F290" s="5"/>
      <c r="G290" s="24">
        <v>2270</v>
      </c>
      <c r="H290" s="24">
        <v>3330</v>
      </c>
      <c r="I290" s="24">
        <v>12200</v>
      </c>
      <c r="J290" s="5"/>
      <c r="K290" s="24">
        <v>6</v>
      </c>
    </row>
    <row r="291" spans="3:11" x14ac:dyDescent="0.25">
      <c r="C291" t="s">
        <v>355</v>
      </c>
      <c r="D291" s="12" t="s">
        <v>295</v>
      </c>
      <c r="E291" s="12"/>
      <c r="F291" s="12"/>
      <c r="G291" s="19">
        <v>1000</v>
      </c>
      <c r="H291" s="19">
        <v>2680</v>
      </c>
      <c r="I291" s="19">
        <v>13200</v>
      </c>
      <c r="J291" s="12">
        <v>6</v>
      </c>
      <c r="K291" s="19">
        <v>5.6</v>
      </c>
    </row>
    <row r="292" spans="3:11" ht="15.75" thickBot="1" x14ac:dyDescent="0.3">
      <c r="C292" t="s">
        <v>355</v>
      </c>
      <c r="D292" s="35" t="s">
        <v>296</v>
      </c>
      <c r="E292" s="35"/>
      <c r="F292" s="35"/>
      <c r="G292" s="51">
        <v>1100</v>
      </c>
      <c r="H292" s="51">
        <v>2220</v>
      </c>
      <c r="I292" s="51">
        <v>9680</v>
      </c>
      <c r="J292" s="52">
        <v>6.2</v>
      </c>
      <c r="K292" s="51">
        <v>5.9</v>
      </c>
    </row>
    <row r="293" spans="3:11" x14ac:dyDescent="0.25">
      <c r="C293" t="s">
        <v>355</v>
      </c>
      <c r="D293" s="12" t="s">
        <v>297</v>
      </c>
      <c r="E293" s="12"/>
      <c r="F293" s="12"/>
      <c r="G293" s="53">
        <v>2610</v>
      </c>
      <c r="H293" s="53">
        <v>5020</v>
      </c>
      <c r="I293" s="53">
        <v>23800</v>
      </c>
      <c r="J293" s="19"/>
      <c r="K293" s="54">
        <v>5.0999999999999996</v>
      </c>
    </row>
    <row r="294" spans="3:11" x14ac:dyDescent="0.25">
      <c r="C294" t="s">
        <v>355</v>
      </c>
      <c r="D294" s="5" t="s">
        <v>298</v>
      </c>
      <c r="E294" s="5"/>
      <c r="F294" s="5"/>
      <c r="G294" s="24">
        <v>496</v>
      </c>
      <c r="H294" s="24">
        <v>5750</v>
      </c>
      <c r="I294" s="24">
        <v>28200</v>
      </c>
      <c r="J294" s="55">
        <v>5.4</v>
      </c>
      <c r="K294" s="55">
        <v>5.4</v>
      </c>
    </row>
    <row r="295" spans="3:11" x14ac:dyDescent="0.25">
      <c r="C295" t="s">
        <v>355</v>
      </c>
      <c r="D295" s="12" t="s">
        <v>299</v>
      </c>
      <c r="E295" s="12"/>
      <c r="F295" s="12"/>
      <c r="G295" s="19">
        <v>603</v>
      </c>
      <c r="H295" s="19">
        <v>4070</v>
      </c>
      <c r="I295" s="19">
        <v>21100</v>
      </c>
      <c r="J295" s="56">
        <v>5.6</v>
      </c>
      <c r="K295" s="56">
        <v>5.6</v>
      </c>
    </row>
    <row r="296" spans="3:11" x14ac:dyDescent="0.25">
      <c r="C296" t="s">
        <v>355</v>
      </c>
      <c r="D296" s="5" t="s">
        <v>300</v>
      </c>
      <c r="E296" s="5"/>
      <c r="F296" s="5"/>
      <c r="G296" s="24">
        <v>439</v>
      </c>
      <c r="H296" s="24">
        <v>4310</v>
      </c>
      <c r="I296" s="24">
        <v>23000</v>
      </c>
      <c r="J296" s="55">
        <v>5.4</v>
      </c>
      <c r="K296" s="55">
        <v>5.4</v>
      </c>
    </row>
    <row r="297" spans="3:11" x14ac:dyDescent="0.25">
      <c r="C297" t="s">
        <v>355</v>
      </c>
      <c r="D297" s="12" t="s">
        <v>301</v>
      </c>
      <c r="E297" s="12"/>
      <c r="F297" s="12"/>
      <c r="G297" s="19">
        <v>80.5</v>
      </c>
      <c r="H297" s="19">
        <v>4960</v>
      </c>
      <c r="I297" s="19">
        <v>34800</v>
      </c>
      <c r="J297" s="56">
        <v>5.7</v>
      </c>
      <c r="K297" s="56">
        <v>5.7</v>
      </c>
    </row>
    <row r="298" spans="3:11" x14ac:dyDescent="0.25">
      <c r="C298" t="s">
        <v>355</v>
      </c>
      <c r="D298" s="5" t="s">
        <v>302</v>
      </c>
      <c r="E298" s="5"/>
      <c r="F298" s="5"/>
      <c r="G298" s="24">
        <v>159</v>
      </c>
      <c r="H298" s="24">
        <v>4140</v>
      </c>
      <c r="I298" s="24">
        <v>26000</v>
      </c>
      <c r="J298" s="55">
        <v>5.8</v>
      </c>
      <c r="K298" s="55">
        <v>5.8</v>
      </c>
    </row>
    <row r="299" spans="3:11" x14ac:dyDescent="0.25">
      <c r="C299" t="s">
        <v>355</v>
      </c>
      <c r="D299" s="12" t="s">
        <v>303</v>
      </c>
      <c r="E299" s="12"/>
      <c r="F299" s="12"/>
      <c r="G299" s="19">
        <v>5980</v>
      </c>
      <c r="H299" s="19">
        <v>2350</v>
      </c>
      <c r="I299" s="19">
        <v>28800</v>
      </c>
      <c r="J299" s="19"/>
      <c r="K299" s="56">
        <v>4</v>
      </c>
    </row>
    <row r="300" spans="3:11" x14ac:dyDescent="0.25">
      <c r="C300" t="s">
        <v>355</v>
      </c>
      <c r="D300" s="5" t="s">
        <v>304</v>
      </c>
      <c r="E300" s="5"/>
      <c r="F300" s="5"/>
      <c r="G300" s="24">
        <v>3160</v>
      </c>
      <c r="H300" s="24">
        <v>1730</v>
      </c>
      <c r="I300" s="24">
        <v>9960</v>
      </c>
      <c r="J300" s="57"/>
      <c r="K300" s="5">
        <v>4</v>
      </c>
    </row>
    <row r="301" spans="3:11" x14ac:dyDescent="0.25">
      <c r="C301" t="s">
        <v>355</v>
      </c>
      <c r="D301" s="12" t="s">
        <v>305</v>
      </c>
      <c r="E301" s="12"/>
      <c r="F301" s="12"/>
      <c r="G301" s="19">
        <v>548</v>
      </c>
      <c r="H301" s="19">
        <v>2260</v>
      </c>
      <c r="I301" s="19">
        <v>18200</v>
      </c>
      <c r="J301" s="10"/>
      <c r="K301" s="12">
        <v>4.3</v>
      </c>
    </row>
    <row r="302" spans="3:11" ht="15.75" thickBot="1" x14ac:dyDescent="0.3">
      <c r="C302" t="s">
        <v>355</v>
      </c>
      <c r="D302" s="35" t="s">
        <v>306</v>
      </c>
      <c r="E302" s="35"/>
      <c r="F302" s="35"/>
      <c r="G302" s="51">
        <v>3280</v>
      </c>
      <c r="H302" s="51">
        <v>3100</v>
      </c>
      <c r="I302" s="51">
        <v>25300</v>
      </c>
      <c r="J302" s="24"/>
      <c r="K302" s="52">
        <v>4.5999999999999996</v>
      </c>
    </row>
    <row r="303" spans="3:11" x14ac:dyDescent="0.25">
      <c r="C303" t="s">
        <v>355</v>
      </c>
      <c r="D303" s="12">
        <v>1.2</v>
      </c>
      <c r="E303" s="46" t="s">
        <v>308</v>
      </c>
      <c r="F303" s="12"/>
      <c r="G303" s="56">
        <v>189</v>
      </c>
      <c r="H303" s="56">
        <v>1370</v>
      </c>
      <c r="I303" s="56">
        <v>4080</v>
      </c>
      <c r="J303" s="56">
        <v>5.2</v>
      </c>
      <c r="K303" s="56">
        <v>5.6</v>
      </c>
    </row>
    <row r="304" spans="3:11" x14ac:dyDescent="0.25">
      <c r="C304" t="s">
        <v>355</v>
      </c>
      <c r="D304" s="5">
        <v>1.3</v>
      </c>
      <c r="E304" s="41" t="s">
        <v>308</v>
      </c>
      <c r="F304" s="5"/>
      <c r="G304" s="55">
        <v>3520</v>
      </c>
      <c r="H304" s="55">
        <v>4460</v>
      </c>
      <c r="I304" s="55">
        <v>24200</v>
      </c>
      <c r="J304" s="55">
        <v>5.9</v>
      </c>
      <c r="K304" s="55">
        <v>6.1</v>
      </c>
    </row>
    <row r="305" spans="3:11" x14ac:dyDescent="0.25">
      <c r="C305" t="s">
        <v>355</v>
      </c>
      <c r="D305" s="12">
        <v>2.1</v>
      </c>
      <c r="E305" s="46" t="s">
        <v>308</v>
      </c>
      <c r="F305" s="12"/>
      <c r="G305" s="56">
        <v>3160</v>
      </c>
      <c r="H305" s="56">
        <v>5000</v>
      </c>
      <c r="I305" s="56">
        <v>28600</v>
      </c>
      <c r="J305" s="56">
        <v>5.7</v>
      </c>
      <c r="K305" s="56">
        <v>6.4</v>
      </c>
    </row>
    <row r="306" spans="3:11" x14ac:dyDescent="0.25">
      <c r="C306" t="s">
        <v>355</v>
      </c>
      <c r="D306" s="5">
        <v>2.2000000000000002</v>
      </c>
      <c r="E306" s="41" t="s">
        <v>309</v>
      </c>
      <c r="F306" s="5"/>
      <c r="G306" s="55">
        <v>1700</v>
      </c>
      <c r="H306" s="55">
        <v>4790</v>
      </c>
      <c r="I306" s="55">
        <v>30200</v>
      </c>
      <c r="J306" s="55">
        <v>6.1</v>
      </c>
      <c r="K306" s="55">
        <v>6.6</v>
      </c>
    </row>
    <row r="307" spans="3:11" x14ac:dyDescent="0.25">
      <c r="C307" t="s">
        <v>355</v>
      </c>
      <c r="D307" s="12">
        <v>2.2999999999999998</v>
      </c>
      <c r="E307" s="46" t="s">
        <v>308</v>
      </c>
      <c r="F307" s="12"/>
      <c r="G307" s="56">
        <v>2630</v>
      </c>
      <c r="H307" s="56">
        <v>4420</v>
      </c>
      <c r="I307" s="56">
        <v>27300</v>
      </c>
      <c r="J307" s="56">
        <v>5.9</v>
      </c>
      <c r="K307" s="56">
        <v>6.6</v>
      </c>
    </row>
    <row r="308" spans="3:11" x14ac:dyDescent="0.25">
      <c r="C308" t="s">
        <v>355</v>
      </c>
      <c r="D308" s="5">
        <v>3.1</v>
      </c>
      <c r="E308" s="41" t="s">
        <v>307</v>
      </c>
      <c r="F308" s="5"/>
      <c r="G308" s="55">
        <v>2330</v>
      </c>
      <c r="H308" s="55">
        <v>2470</v>
      </c>
      <c r="I308" s="55">
        <v>11100</v>
      </c>
      <c r="J308" s="55">
        <v>6</v>
      </c>
      <c r="K308" s="55">
        <v>5.5</v>
      </c>
    </row>
    <row r="309" spans="3:11" x14ac:dyDescent="0.25">
      <c r="C309" t="s">
        <v>355</v>
      </c>
      <c r="D309" s="12">
        <v>3.2</v>
      </c>
      <c r="E309" s="58" t="s">
        <v>307</v>
      </c>
      <c r="F309" s="12"/>
      <c r="G309" s="56">
        <v>1150</v>
      </c>
      <c r="H309" s="56">
        <v>3970</v>
      </c>
      <c r="I309" s="56">
        <v>19900</v>
      </c>
      <c r="J309" s="56">
        <v>5.7</v>
      </c>
      <c r="K309" s="56">
        <v>5.4</v>
      </c>
    </row>
    <row r="310" spans="3:11" x14ac:dyDescent="0.25">
      <c r="C310" t="s">
        <v>355</v>
      </c>
      <c r="D310" s="5">
        <v>3.3</v>
      </c>
      <c r="E310" s="41" t="s">
        <v>307</v>
      </c>
      <c r="F310" s="5"/>
      <c r="G310" s="55">
        <v>632</v>
      </c>
      <c r="H310" s="55">
        <v>4960</v>
      </c>
      <c r="I310" s="55">
        <v>27000</v>
      </c>
      <c r="J310" s="55">
        <v>6.1</v>
      </c>
      <c r="K310" s="55">
        <v>5.6</v>
      </c>
    </row>
    <row r="311" spans="3:11" x14ac:dyDescent="0.25">
      <c r="C311" t="s">
        <v>355</v>
      </c>
      <c r="D311" s="12">
        <v>4.0999999999999996</v>
      </c>
      <c r="E311" s="46" t="s">
        <v>308</v>
      </c>
      <c r="F311" s="12"/>
      <c r="G311" s="56">
        <v>1150</v>
      </c>
      <c r="H311" s="56">
        <v>5580</v>
      </c>
      <c r="I311" s="56">
        <v>32600</v>
      </c>
      <c r="J311" s="56">
        <v>6</v>
      </c>
      <c r="K311" s="56">
        <v>5.8</v>
      </c>
    </row>
    <row r="312" spans="3:11" x14ac:dyDescent="0.25">
      <c r="C312" t="s">
        <v>355</v>
      </c>
      <c r="D312" s="35">
        <v>4.2</v>
      </c>
      <c r="E312" s="41" t="s">
        <v>308</v>
      </c>
      <c r="F312" s="35"/>
      <c r="G312" s="55">
        <v>1980</v>
      </c>
      <c r="H312" s="55">
        <v>4050</v>
      </c>
      <c r="I312" s="55">
        <v>25100</v>
      </c>
      <c r="J312" s="55">
        <v>5.3</v>
      </c>
      <c r="K312" s="55">
        <v>5.8</v>
      </c>
    </row>
    <row r="313" spans="3:11" x14ac:dyDescent="0.25">
      <c r="C313" t="s">
        <v>355</v>
      </c>
      <c r="D313" s="36" t="s">
        <v>310</v>
      </c>
      <c r="E313" s="36"/>
      <c r="F313" s="36"/>
      <c r="G313" s="36">
        <v>1200</v>
      </c>
      <c r="H313" s="36"/>
      <c r="I313" s="59">
        <v>24000</v>
      </c>
      <c r="J313" s="59">
        <v>5.9</v>
      </c>
      <c r="K313" s="59">
        <v>5.9</v>
      </c>
    </row>
    <row r="314" spans="3:11" x14ac:dyDescent="0.25">
      <c r="C314" t="s">
        <v>355</v>
      </c>
      <c r="D314" s="35" t="s">
        <v>311</v>
      </c>
      <c r="E314" s="35"/>
      <c r="F314" s="35"/>
      <c r="G314" s="35">
        <v>1400</v>
      </c>
      <c r="H314" s="35"/>
      <c r="I314" s="60">
        <v>14000</v>
      </c>
      <c r="J314" s="60">
        <v>4.5999999999999996</v>
      </c>
      <c r="K314" s="60">
        <v>4.5999999999999996</v>
      </c>
    </row>
    <row r="315" spans="3:11" x14ac:dyDescent="0.25">
      <c r="C315" t="s">
        <v>355</v>
      </c>
      <c r="D315" s="36" t="s">
        <v>312</v>
      </c>
      <c r="E315" s="36"/>
      <c r="F315" s="36"/>
      <c r="G315" s="36">
        <v>1500</v>
      </c>
      <c r="H315" s="36"/>
      <c r="I315" s="59">
        <v>13000</v>
      </c>
      <c r="J315" s="59">
        <v>5.6</v>
      </c>
      <c r="K315" s="59">
        <v>5.6</v>
      </c>
    </row>
    <row r="316" spans="3:11" x14ac:dyDescent="0.25">
      <c r="C316" t="s">
        <v>355</v>
      </c>
      <c r="D316" s="35" t="s">
        <v>313</v>
      </c>
      <c r="E316" s="35"/>
      <c r="F316" s="35"/>
      <c r="G316" s="35">
        <v>2200</v>
      </c>
      <c r="H316" s="35"/>
      <c r="I316" s="60">
        <v>14000</v>
      </c>
      <c r="J316" s="60">
        <v>5.6</v>
      </c>
      <c r="K316" s="60">
        <v>5.6</v>
      </c>
    </row>
    <row r="317" spans="3:11" x14ac:dyDescent="0.25">
      <c r="C317" t="s">
        <v>355</v>
      </c>
      <c r="D317" s="36" t="s">
        <v>314</v>
      </c>
      <c r="E317" s="36"/>
      <c r="F317" s="36"/>
      <c r="G317" s="36">
        <v>1600</v>
      </c>
      <c r="H317" s="36"/>
      <c r="I317" s="59">
        <v>16000</v>
      </c>
      <c r="J317" s="59">
        <v>5</v>
      </c>
      <c r="K317" s="59">
        <v>5</v>
      </c>
    </row>
    <row r="318" spans="3:11" x14ac:dyDescent="0.25">
      <c r="C318" t="s">
        <v>355</v>
      </c>
      <c r="D318" s="35"/>
      <c r="E318" s="35"/>
      <c r="F318" s="35"/>
      <c r="G318" s="35">
        <v>1300</v>
      </c>
      <c r="H318" s="35">
        <v>5400</v>
      </c>
      <c r="I318" s="60">
        <v>32000</v>
      </c>
      <c r="J318" s="60">
        <v>7.4</v>
      </c>
      <c r="K318" s="60">
        <v>7.4</v>
      </c>
    </row>
    <row r="319" spans="3:11" x14ac:dyDescent="0.25">
      <c r="C319" t="s">
        <v>355</v>
      </c>
      <c r="D319" s="36"/>
      <c r="E319" s="36"/>
      <c r="F319" s="36"/>
      <c r="G319" s="36">
        <v>3500</v>
      </c>
      <c r="H319" s="36">
        <v>3600</v>
      </c>
      <c r="I319" s="59">
        <v>17000</v>
      </c>
      <c r="J319" s="59">
        <v>7.2</v>
      </c>
      <c r="K319" s="59">
        <v>7.2</v>
      </c>
    </row>
    <row r="320" spans="3:11" x14ac:dyDescent="0.25">
      <c r="C320" t="s">
        <v>355</v>
      </c>
      <c r="D320" s="35"/>
      <c r="E320" s="35"/>
      <c r="F320" s="35"/>
      <c r="G320" s="35">
        <v>3800</v>
      </c>
      <c r="H320" s="35">
        <v>4800</v>
      </c>
      <c r="I320" s="60">
        <v>27000</v>
      </c>
      <c r="J320" s="60">
        <v>7.7</v>
      </c>
      <c r="K320" s="60">
        <v>7.7</v>
      </c>
    </row>
    <row r="321" spans="3:11" x14ac:dyDescent="0.25">
      <c r="C321" t="s">
        <v>355</v>
      </c>
      <c r="D321" s="12"/>
      <c r="E321" s="12"/>
      <c r="F321" s="12"/>
      <c r="G321" s="12">
        <v>550</v>
      </c>
      <c r="H321" s="12">
        <v>6200</v>
      </c>
      <c r="I321" s="59">
        <v>36000</v>
      </c>
      <c r="J321" s="7">
        <v>6.1</v>
      </c>
      <c r="K321" s="7">
        <v>6.1</v>
      </c>
    </row>
    <row r="322" spans="3:11" x14ac:dyDescent="0.25">
      <c r="C322" t="s">
        <v>355</v>
      </c>
      <c r="D322" s="5"/>
      <c r="E322" s="5"/>
      <c r="F322" s="5"/>
      <c r="G322" s="5">
        <v>8900</v>
      </c>
      <c r="H322" s="5">
        <v>4600</v>
      </c>
      <c r="I322" s="60">
        <v>31000</v>
      </c>
      <c r="J322" s="13">
        <v>7.5</v>
      </c>
      <c r="K322" s="13">
        <v>7.5</v>
      </c>
    </row>
    <row r="323" spans="3:11" x14ac:dyDescent="0.25">
      <c r="C323" t="s">
        <v>355</v>
      </c>
      <c r="D323" s="12"/>
      <c r="E323" s="12"/>
      <c r="F323" s="12"/>
      <c r="G323" s="12">
        <v>860</v>
      </c>
      <c r="H323" s="12">
        <v>6300</v>
      </c>
      <c r="I323" s="59">
        <v>42000</v>
      </c>
      <c r="J323" s="7">
        <v>6.8</v>
      </c>
      <c r="K323" s="7">
        <v>6.8</v>
      </c>
    </row>
    <row r="324" spans="3:11" x14ac:dyDescent="0.25">
      <c r="C324" t="s">
        <v>355</v>
      </c>
      <c r="D324" s="5"/>
      <c r="E324" s="5"/>
      <c r="F324" s="5"/>
      <c r="G324" s="5">
        <v>1800</v>
      </c>
      <c r="H324" s="5">
        <v>5300</v>
      </c>
      <c r="I324" s="60">
        <v>35000</v>
      </c>
      <c r="J324" s="13">
        <v>6.3</v>
      </c>
      <c r="K324" s="13">
        <v>6.3</v>
      </c>
    </row>
    <row r="325" spans="3:11" x14ac:dyDescent="0.25">
      <c r="C325" t="s">
        <v>355</v>
      </c>
      <c r="D325" s="12" t="s">
        <v>315</v>
      </c>
      <c r="E325" s="12"/>
      <c r="F325" s="12"/>
      <c r="G325" s="12">
        <v>1200</v>
      </c>
      <c r="H325" s="12">
        <v>5400</v>
      </c>
      <c r="I325" s="59">
        <v>33000</v>
      </c>
      <c r="J325" s="7">
        <v>6.5</v>
      </c>
      <c r="K325" s="7">
        <v>6.5</v>
      </c>
    </row>
    <row r="326" spans="3:11" x14ac:dyDescent="0.25">
      <c r="C326" t="s">
        <v>356</v>
      </c>
      <c r="D326" s="35" t="s">
        <v>316</v>
      </c>
      <c r="E326" s="35" t="s">
        <v>317</v>
      </c>
      <c r="F326" s="35"/>
      <c r="G326" s="35">
        <v>870</v>
      </c>
      <c r="H326" s="35">
        <v>5600</v>
      </c>
      <c r="I326" s="60">
        <v>34000</v>
      </c>
      <c r="J326" s="60">
        <v>7.5</v>
      </c>
      <c r="K326" s="60">
        <v>7.5</v>
      </c>
    </row>
    <row r="327" spans="3:11" x14ac:dyDescent="0.25">
      <c r="C327" t="s">
        <v>356</v>
      </c>
      <c r="D327" s="36" t="s">
        <v>318</v>
      </c>
      <c r="E327" s="12" t="s">
        <v>319</v>
      </c>
      <c r="F327" s="12"/>
      <c r="G327" s="12">
        <v>5600</v>
      </c>
      <c r="H327" s="12">
        <v>4500</v>
      </c>
      <c r="I327" s="7">
        <v>43000</v>
      </c>
      <c r="J327" s="7">
        <v>6.2</v>
      </c>
      <c r="K327" s="7"/>
    </row>
    <row r="328" spans="3:11" x14ac:dyDescent="0.25">
      <c r="C328" t="s">
        <v>356</v>
      </c>
      <c r="D328" s="35" t="s">
        <v>320</v>
      </c>
      <c r="E328" s="5" t="s">
        <v>321</v>
      </c>
      <c r="F328" s="5"/>
      <c r="G328" s="5">
        <v>15000</v>
      </c>
      <c r="H328" s="5">
        <v>5200</v>
      </c>
      <c r="I328" s="13">
        <v>38000</v>
      </c>
      <c r="J328" s="13">
        <v>5.8</v>
      </c>
      <c r="K328" s="13">
        <v>5.8</v>
      </c>
    </row>
    <row r="329" spans="3:11" x14ac:dyDescent="0.25">
      <c r="C329" t="s">
        <v>356</v>
      </c>
      <c r="D329" s="36" t="s">
        <v>322</v>
      </c>
      <c r="E329" s="12" t="s">
        <v>219</v>
      </c>
      <c r="F329" s="12"/>
      <c r="G329" s="12">
        <v>750</v>
      </c>
      <c r="H329" s="12">
        <v>5400</v>
      </c>
      <c r="I329" s="7">
        <v>32000</v>
      </c>
      <c r="J329" s="7">
        <v>6.4</v>
      </c>
      <c r="K329" s="7">
        <v>6.3</v>
      </c>
    </row>
    <row r="330" spans="3:11" x14ac:dyDescent="0.25">
      <c r="C330" t="s">
        <v>356</v>
      </c>
      <c r="D330" s="35" t="s">
        <v>323</v>
      </c>
      <c r="E330" s="5" t="s">
        <v>324</v>
      </c>
      <c r="F330" s="5"/>
      <c r="G330" s="5">
        <v>1400</v>
      </c>
      <c r="H330" s="5">
        <v>5700</v>
      </c>
      <c r="I330" s="13">
        <v>38000</v>
      </c>
      <c r="J330" s="13">
        <v>6.3</v>
      </c>
      <c r="K330" s="13">
        <v>6.3</v>
      </c>
    </row>
    <row r="331" spans="3:11" x14ac:dyDescent="0.25">
      <c r="C331" t="s">
        <v>356</v>
      </c>
      <c r="D331" s="36" t="s">
        <v>325</v>
      </c>
      <c r="E331" s="12" t="s">
        <v>326</v>
      </c>
      <c r="F331" s="12"/>
      <c r="G331" s="12">
        <v>1400</v>
      </c>
      <c r="H331" s="12">
        <v>5000</v>
      </c>
      <c r="I331" s="7">
        <v>30000</v>
      </c>
      <c r="J331" s="7">
        <v>6.2</v>
      </c>
      <c r="K331" s="7">
        <v>6.2</v>
      </c>
    </row>
    <row r="332" spans="3:11" x14ac:dyDescent="0.25">
      <c r="C332" t="s">
        <v>356</v>
      </c>
      <c r="D332" s="35" t="s">
        <v>327</v>
      </c>
      <c r="E332" s="5" t="s">
        <v>328</v>
      </c>
      <c r="F332" s="5"/>
      <c r="G332" s="5">
        <v>1700</v>
      </c>
      <c r="H332" s="5">
        <v>5200</v>
      </c>
      <c r="I332" s="13">
        <v>33000</v>
      </c>
      <c r="J332" s="13">
        <v>6.6</v>
      </c>
      <c r="K332" s="13">
        <v>6.6</v>
      </c>
    </row>
    <row r="333" spans="3:11" x14ac:dyDescent="0.25">
      <c r="C333" t="s">
        <v>356</v>
      </c>
      <c r="D333" s="36" t="s">
        <v>329</v>
      </c>
      <c r="E333" s="12" t="s">
        <v>330</v>
      </c>
      <c r="F333" s="12"/>
      <c r="G333" s="12">
        <v>2100</v>
      </c>
      <c r="H333" s="12">
        <v>4800</v>
      </c>
      <c r="I333" s="7">
        <v>34000</v>
      </c>
      <c r="J333" s="7">
        <v>6.3</v>
      </c>
      <c r="K333" s="7">
        <v>6.3</v>
      </c>
    </row>
    <row r="334" spans="3:11" x14ac:dyDescent="0.25">
      <c r="C334" t="s">
        <v>356</v>
      </c>
      <c r="D334" s="35" t="s">
        <v>331</v>
      </c>
      <c r="E334" s="5" t="s">
        <v>332</v>
      </c>
      <c r="F334" s="5"/>
      <c r="G334" s="5">
        <v>23000</v>
      </c>
      <c r="H334" s="5">
        <v>4900</v>
      </c>
      <c r="I334" s="13">
        <v>48000</v>
      </c>
      <c r="J334" s="13">
        <v>4.5</v>
      </c>
      <c r="K334" s="13">
        <v>4.5</v>
      </c>
    </row>
    <row r="335" spans="3:11" x14ac:dyDescent="0.25">
      <c r="C335" t="s">
        <v>356</v>
      </c>
      <c r="D335" s="36" t="s">
        <v>333</v>
      </c>
      <c r="E335" s="12" t="s">
        <v>334</v>
      </c>
      <c r="F335" s="12"/>
      <c r="G335" s="12">
        <v>1100</v>
      </c>
      <c r="H335" s="12">
        <v>5300</v>
      </c>
      <c r="I335" s="7">
        <v>36000</v>
      </c>
      <c r="J335" s="7">
        <v>6.4</v>
      </c>
      <c r="K335" s="7">
        <v>6.4</v>
      </c>
    </row>
    <row r="336" spans="3:11" x14ac:dyDescent="0.25">
      <c r="C336" t="s">
        <v>356</v>
      </c>
      <c r="D336" s="35" t="s">
        <v>335</v>
      </c>
      <c r="E336" s="5" t="s">
        <v>334</v>
      </c>
      <c r="F336" s="5"/>
      <c r="G336" s="5">
        <v>1400</v>
      </c>
      <c r="H336" s="5">
        <v>5700</v>
      </c>
      <c r="I336" s="13">
        <v>35000</v>
      </c>
      <c r="J336" s="13">
        <v>8.1</v>
      </c>
      <c r="K336" s="13">
        <v>8.1</v>
      </c>
    </row>
    <row r="337" spans="3:16" x14ac:dyDescent="0.25">
      <c r="C337" t="s">
        <v>356</v>
      </c>
      <c r="D337" s="36" t="s">
        <v>336</v>
      </c>
      <c r="E337" s="12" t="s">
        <v>337</v>
      </c>
      <c r="F337" s="12"/>
      <c r="G337" s="12">
        <v>630</v>
      </c>
      <c r="H337" s="12">
        <v>5700</v>
      </c>
      <c r="I337" s="7">
        <v>39000</v>
      </c>
      <c r="J337" s="7">
        <v>7.1</v>
      </c>
      <c r="K337" s="7">
        <v>7.1</v>
      </c>
    </row>
    <row r="338" spans="3:16" x14ac:dyDescent="0.25">
      <c r="C338" t="s">
        <v>356</v>
      </c>
      <c r="D338" s="35" t="s">
        <v>338</v>
      </c>
      <c r="E338" s="5" t="s">
        <v>63</v>
      </c>
      <c r="F338" s="5"/>
      <c r="G338" s="5">
        <v>24000</v>
      </c>
      <c r="H338" s="5">
        <v>5600</v>
      </c>
      <c r="I338" s="13">
        <v>46000</v>
      </c>
      <c r="J338" s="13">
        <v>5.7</v>
      </c>
      <c r="K338" s="13">
        <v>5.7</v>
      </c>
    </row>
    <row r="339" spans="3:16" x14ac:dyDescent="0.25">
      <c r="C339" t="s">
        <v>356</v>
      </c>
      <c r="D339" s="36" t="s">
        <v>339</v>
      </c>
      <c r="E339" s="12" t="s">
        <v>219</v>
      </c>
      <c r="F339" s="12"/>
      <c r="G339" s="12">
        <v>7600</v>
      </c>
      <c r="H339" s="12">
        <v>5900</v>
      </c>
      <c r="I339" s="7">
        <v>47000</v>
      </c>
      <c r="J339" s="7">
        <v>7.5</v>
      </c>
      <c r="K339" s="7">
        <v>7.5</v>
      </c>
    </row>
    <row r="340" spans="3:16" x14ac:dyDescent="0.25">
      <c r="C340" t="s">
        <v>356</v>
      </c>
      <c r="D340" s="61" t="s">
        <v>340</v>
      </c>
      <c r="E340" s="62" t="s">
        <v>341</v>
      </c>
      <c r="F340" s="5"/>
      <c r="G340" s="57">
        <v>170</v>
      </c>
      <c r="H340" s="57">
        <v>5200</v>
      </c>
      <c r="I340" s="57">
        <v>36000</v>
      </c>
      <c r="J340" s="13">
        <v>6.4</v>
      </c>
      <c r="K340" s="13">
        <v>6.4</v>
      </c>
    </row>
    <row r="341" spans="3:16" x14ac:dyDescent="0.25">
      <c r="C341" t="s">
        <v>356</v>
      </c>
      <c r="D341" s="61" t="s">
        <v>342</v>
      </c>
      <c r="E341" s="62" t="s">
        <v>341</v>
      </c>
      <c r="F341" s="12"/>
      <c r="G341" s="62">
        <v>1400</v>
      </c>
      <c r="H341" s="62">
        <v>4000</v>
      </c>
      <c r="I341" s="62">
        <v>36000</v>
      </c>
      <c r="J341" s="7">
        <v>5.4</v>
      </c>
      <c r="K341" s="7">
        <v>5.4</v>
      </c>
    </row>
    <row r="342" spans="3:16" x14ac:dyDescent="0.25">
      <c r="C342" t="s">
        <v>356</v>
      </c>
      <c r="D342" s="61" t="s">
        <v>343</v>
      </c>
      <c r="E342" s="62" t="s">
        <v>344</v>
      </c>
      <c r="F342" s="5"/>
      <c r="G342" s="62">
        <v>1200</v>
      </c>
      <c r="H342" s="62">
        <v>4100</v>
      </c>
      <c r="I342" s="62">
        <v>41000</v>
      </c>
      <c r="J342" s="13">
        <v>6</v>
      </c>
      <c r="K342" s="13">
        <v>5</v>
      </c>
    </row>
    <row r="343" spans="3:16" x14ac:dyDescent="0.25">
      <c r="C343" t="s">
        <v>356</v>
      </c>
      <c r="D343" s="61" t="s">
        <v>329</v>
      </c>
      <c r="E343" s="62" t="s">
        <v>49</v>
      </c>
      <c r="F343" s="12"/>
      <c r="G343" s="62">
        <v>740</v>
      </c>
      <c r="H343" s="62">
        <v>3800</v>
      </c>
      <c r="I343" s="62">
        <v>70000</v>
      </c>
      <c r="J343" s="7">
        <v>5.2</v>
      </c>
      <c r="K343" s="7">
        <v>5.0999999999999996</v>
      </c>
    </row>
    <row r="344" spans="3:16" x14ac:dyDescent="0.25">
      <c r="C344" t="s">
        <v>356</v>
      </c>
      <c r="D344" s="61" t="s">
        <v>345</v>
      </c>
      <c r="E344" s="62" t="s">
        <v>346</v>
      </c>
      <c r="F344" s="5"/>
      <c r="G344" s="62">
        <v>5600</v>
      </c>
      <c r="H344" s="62">
        <v>5200</v>
      </c>
      <c r="I344" s="62">
        <v>41000</v>
      </c>
      <c r="J344" s="13">
        <v>6.1</v>
      </c>
      <c r="K344" s="13"/>
    </row>
    <row r="345" spans="3:16" x14ac:dyDescent="0.25">
      <c r="C345" t="s">
        <v>356</v>
      </c>
      <c r="D345" s="61" t="s">
        <v>347</v>
      </c>
      <c r="E345" s="62" t="s">
        <v>348</v>
      </c>
      <c r="F345" s="12"/>
      <c r="G345" s="62">
        <v>350</v>
      </c>
      <c r="H345" s="62">
        <v>4400</v>
      </c>
      <c r="I345" s="62">
        <v>45000</v>
      </c>
      <c r="J345" s="7">
        <v>5.9</v>
      </c>
      <c r="K345" s="7">
        <v>5.9</v>
      </c>
    </row>
    <row r="346" spans="3:16" x14ac:dyDescent="0.25">
      <c r="C346" t="s">
        <v>356</v>
      </c>
      <c r="D346" s="61" t="s">
        <v>349</v>
      </c>
      <c r="E346" s="62" t="s">
        <v>350</v>
      </c>
      <c r="F346" s="5"/>
      <c r="G346" s="62">
        <v>3900</v>
      </c>
      <c r="H346" s="62">
        <v>5900</v>
      </c>
      <c r="I346" s="62">
        <v>45000</v>
      </c>
      <c r="J346" s="13">
        <v>6.1</v>
      </c>
      <c r="K346" s="13">
        <v>6.1</v>
      </c>
    </row>
    <row r="347" spans="3:16" x14ac:dyDescent="0.25">
      <c r="C347" t="s">
        <v>356</v>
      </c>
      <c r="D347" s="61" t="s">
        <v>339</v>
      </c>
      <c r="E347" s="62" t="s">
        <v>351</v>
      </c>
      <c r="F347" s="12"/>
      <c r="G347" s="62">
        <v>390</v>
      </c>
      <c r="H347" s="62">
        <v>6300</v>
      </c>
      <c r="I347" s="62">
        <v>62000</v>
      </c>
      <c r="J347" s="7">
        <v>6.7</v>
      </c>
      <c r="K347" s="7">
        <v>6.7</v>
      </c>
    </row>
    <row r="348" spans="3:16" x14ac:dyDescent="0.25">
      <c r="C348" t="s">
        <v>356</v>
      </c>
      <c r="D348" s="61" t="s">
        <v>352</v>
      </c>
      <c r="E348" s="62" t="s">
        <v>353</v>
      </c>
      <c r="F348" s="5"/>
      <c r="G348" s="62">
        <v>370</v>
      </c>
      <c r="H348" s="62">
        <v>5000</v>
      </c>
      <c r="I348" s="62">
        <v>65000</v>
      </c>
      <c r="J348" s="13">
        <v>5.9</v>
      </c>
      <c r="K348" s="13">
        <v>5.9</v>
      </c>
    </row>
    <row r="349" spans="3:16" x14ac:dyDescent="0.25">
      <c r="C349" s="65" t="s">
        <v>357</v>
      </c>
      <c r="D349" s="66" t="s">
        <v>358</v>
      </c>
      <c r="E349" s="67" t="s">
        <v>49</v>
      </c>
      <c r="F349" s="68" t="s">
        <v>359</v>
      </c>
      <c r="G349" s="77">
        <v>1980</v>
      </c>
      <c r="H349" s="69">
        <v>10300</v>
      </c>
      <c r="I349" s="69">
        <v>41000</v>
      </c>
      <c r="J349" s="70">
        <v>7.3</v>
      </c>
      <c r="K349" s="70">
        <v>5.2</v>
      </c>
    </row>
    <row r="350" spans="3:16" ht="15" customHeight="1" x14ac:dyDescent="0.25">
      <c r="C350" s="65" t="s">
        <v>357</v>
      </c>
      <c r="D350" s="71" t="s">
        <v>360</v>
      </c>
      <c r="E350" s="72" t="s">
        <v>50</v>
      </c>
      <c r="F350" s="68" t="s">
        <v>359</v>
      </c>
      <c r="G350" s="73">
        <v>1010</v>
      </c>
      <c r="H350" s="73">
        <v>8470</v>
      </c>
      <c r="I350" s="73">
        <v>41400</v>
      </c>
      <c r="J350" s="74">
        <v>7</v>
      </c>
      <c r="K350" s="74">
        <v>6.5</v>
      </c>
      <c r="N350" s="80"/>
      <c r="O350" s="80"/>
    </row>
    <row r="351" spans="3:16" x14ac:dyDescent="0.25">
      <c r="C351" s="65" t="s">
        <v>357</v>
      </c>
      <c r="D351" s="71" t="s">
        <v>360</v>
      </c>
      <c r="E351" s="67" t="s">
        <v>51</v>
      </c>
      <c r="F351" s="68" t="s">
        <v>359</v>
      </c>
      <c r="G351" s="69">
        <v>1150</v>
      </c>
      <c r="H351" s="69">
        <v>9470</v>
      </c>
      <c r="I351" s="69">
        <v>41600</v>
      </c>
      <c r="J351" s="70">
        <v>6.6</v>
      </c>
      <c r="K351" s="70">
        <v>6</v>
      </c>
      <c r="M351" s="80"/>
      <c r="N351" s="80"/>
      <c r="O351" s="80"/>
    </row>
    <row r="352" spans="3:16" ht="15" customHeight="1" x14ac:dyDescent="0.25">
      <c r="C352" s="65" t="s">
        <v>357</v>
      </c>
      <c r="D352" s="71" t="s">
        <v>360</v>
      </c>
      <c r="E352" s="72"/>
      <c r="F352" s="68" t="s">
        <v>359</v>
      </c>
      <c r="G352" s="73">
        <v>6000</v>
      </c>
      <c r="H352" s="76">
        <v>27000</v>
      </c>
      <c r="I352" s="73">
        <v>35000</v>
      </c>
      <c r="J352" s="74">
        <v>8.9</v>
      </c>
      <c r="K352" s="74"/>
      <c r="M352" s="78" t="s">
        <v>361</v>
      </c>
      <c r="N352" s="78"/>
      <c r="O352" s="78"/>
      <c r="P352" s="78"/>
    </row>
    <row r="353" spans="3:16" x14ac:dyDescent="0.25">
      <c r="C353" s="65" t="s">
        <v>357</v>
      </c>
      <c r="D353" s="71" t="s">
        <v>360</v>
      </c>
      <c r="E353" s="67" t="s">
        <v>52</v>
      </c>
      <c r="F353" s="68" t="s">
        <v>359</v>
      </c>
      <c r="G353" s="69">
        <v>6000</v>
      </c>
      <c r="H353" s="75">
        <v>34000</v>
      </c>
      <c r="I353" s="69">
        <v>32000</v>
      </c>
      <c r="J353" s="70">
        <v>8.8000000000000007</v>
      </c>
      <c r="K353" s="70"/>
      <c r="M353" s="78"/>
      <c r="N353" s="78"/>
      <c r="O353" s="78"/>
      <c r="P353" s="78"/>
    </row>
    <row r="354" spans="3:16" x14ac:dyDescent="0.25">
      <c r="C354" s="65" t="s">
        <v>357</v>
      </c>
      <c r="D354" s="71" t="s">
        <v>360</v>
      </c>
      <c r="E354" s="72" t="s">
        <v>53</v>
      </c>
      <c r="F354" s="68" t="s">
        <v>359</v>
      </c>
      <c r="G354" s="73">
        <v>7900</v>
      </c>
      <c r="H354" s="76">
        <v>41000</v>
      </c>
      <c r="I354" s="73">
        <v>35000</v>
      </c>
      <c r="J354" s="74">
        <v>8.8000000000000007</v>
      </c>
      <c r="K354" s="74"/>
      <c r="M354" s="78"/>
      <c r="N354" s="78"/>
      <c r="O354" s="78"/>
      <c r="P354" s="78"/>
    </row>
  </sheetData>
  <protectedRanges>
    <protectedRange algorithmName="SHA-512" hashValue="nDl8y7R4ouM8NxZa1tmEoJJsxHKGdkkdqVO0WI8Tn0TcQwMKisJjOYm3eDPkAnot9fpZZpI/30Q4SprldmbhNw==" saltValue="5sOQDoOAbnWC/JNmjuBQRg==" spinCount="100000" sqref="J53:K94" name="pHinitpHox_1"/>
    <protectedRange algorithmName="SHA-512" hashValue="r4UUHW32CI/fIDaqg8fKErUOeoblMOfogw3KA50f4A5Hh1XFBznsIHnfpeK4/7LjulVC0i5PscYWsHFCc5cESA==" saltValue="i5t8vZ2OM5jVd7AtyAPjJg==" spinCount="100000" sqref="G53:I94" name="SFeCa_1_1"/>
    <protectedRange algorithmName="SHA-512" hashValue="nDl8y7R4ouM8NxZa1tmEoJJsxHKGdkkdqVO0WI8Tn0TcQwMKisJjOYm3eDPkAnot9fpZZpI/30Q4SprldmbhNw==" saltValue="5sOQDoOAbnWC/JNmjuBQRg==" spinCount="100000" sqref="J127:K165" name="pHinitpHox_2"/>
    <protectedRange algorithmName="SHA-512" hashValue="r4UUHW32CI/fIDaqg8fKErUOeoblMOfogw3KA50f4A5Hh1XFBznsIHnfpeK4/7LjulVC0i5PscYWsHFCc5cESA==" saltValue="i5t8vZ2OM5jVd7AtyAPjJg==" spinCount="100000" sqref="G127:I165" name="SFeCa_2_1"/>
    <protectedRange algorithmName="SHA-512" hashValue="nDl8y7R4ouM8NxZa1tmEoJJsxHKGdkkdqVO0WI8Tn0TcQwMKisJjOYm3eDPkAnot9fpZZpI/30Q4SprldmbhNw==" saltValue="5sOQDoOAbnWC/JNmjuBQRg==" spinCount="100000" sqref="J166:K185" name="pHinitpHox_3"/>
    <protectedRange algorithmName="SHA-512" hashValue="r4UUHW32CI/fIDaqg8fKErUOeoblMOfogw3KA50f4A5Hh1XFBznsIHnfpeK4/7LjulVC0i5PscYWsHFCc5cESA==" saltValue="i5t8vZ2OM5jVd7AtyAPjJg==" spinCount="100000" sqref="G166:I185" name="SFeCa_3"/>
    <protectedRange algorithmName="SHA-512" hashValue="nDl8y7R4ouM8NxZa1tmEoJJsxHKGdkkdqVO0WI8Tn0TcQwMKisJjOYm3eDPkAnot9fpZZpI/30Q4SprldmbhNw==" saltValue="5sOQDoOAbnWC/JNmjuBQRg==" spinCount="100000" sqref="J226:K245" name="pHinitpHox_4"/>
    <protectedRange algorithmName="SHA-512" hashValue="r4UUHW32CI/fIDaqg8fKErUOeoblMOfogw3KA50f4A5Hh1XFBznsIHnfpeK4/7LjulVC0i5PscYWsHFCc5cESA==" saltValue="i5t8vZ2OM5jVd7AtyAPjJg==" spinCount="100000" sqref="G226:I245" name="SFeCa_4"/>
  </protectedRanges>
  <mergeCells count="3">
    <mergeCell ref="M2:P2"/>
    <mergeCell ref="M352:P354"/>
    <mergeCell ref="M100:P14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Inmatning-Klassning</vt:lpstr>
      <vt:lpstr>Bedömning</vt:lpstr>
      <vt:lpstr>Data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Macsik</dc:creator>
  <cp:lastModifiedBy>Josef Macsik</cp:lastModifiedBy>
  <dcterms:created xsi:type="dcterms:W3CDTF">2015-06-05T18:19:34Z</dcterms:created>
  <dcterms:modified xsi:type="dcterms:W3CDTF">2023-01-26T07:55:22Z</dcterms:modified>
</cp:coreProperties>
</file>